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updateLinks="always"/>
  <mc:AlternateContent xmlns:mc="http://schemas.openxmlformats.org/markup-compatibility/2006">
    <mc:Choice Requires="x15">
      <x15ac:absPath xmlns:x15ac="http://schemas.microsoft.com/office/spreadsheetml/2010/11/ac" url="C:\Users\wade\Desktop\Code\Financial_Planning\"/>
    </mc:Choice>
  </mc:AlternateContent>
  <xr:revisionPtr revIDLastSave="0" documentId="13_ncr:1_{E4D87E2D-9EE8-4213-84F5-C8893217CA8D}" xr6:coauthVersionLast="47" xr6:coauthVersionMax="47" xr10:uidLastSave="{00000000-0000-0000-0000-000000000000}"/>
  <bookViews>
    <workbookView xWindow="18825" yWindow="1830" windowWidth="19605" windowHeight="19020" activeTab="2" xr2:uid="{00000000-000D-0000-FFFF-FFFF00000000}"/>
  </bookViews>
  <sheets>
    <sheet name="資產記錄表" sheetId="1" r:id="rId1"/>
    <sheet name="資產趨勢圖" sheetId="2" r:id="rId2"/>
    <sheet name="資產規劃表" sheetId="3" r:id="rId3"/>
    <sheet name="資產規劃趨勢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M3" i="1"/>
  <c r="L3" i="1"/>
  <c r="B13" i="3"/>
  <c r="B12" i="3"/>
  <c r="B20" i="3"/>
  <c r="F3" i="1"/>
  <c r="J3" i="1"/>
  <c r="I3" i="1"/>
  <c r="J4" i="1"/>
  <c r="J7" i="1"/>
  <c r="J9" i="1"/>
  <c r="J10" i="1"/>
  <c r="J5" i="1"/>
  <c r="J6" i="1"/>
  <c r="J8" i="1"/>
  <c r="J11" i="1"/>
  <c r="J12" i="1"/>
  <c r="J13" i="1"/>
  <c r="J14" i="1"/>
  <c r="J15" i="1"/>
  <c r="J16" i="1"/>
  <c r="F2" i="1"/>
  <c r="J2" i="1"/>
  <c r="C2" i="1"/>
  <c r="I2" i="1"/>
  <c r="G2" i="1"/>
  <c r="E2" i="1"/>
  <c r="C12" i="3"/>
  <c r="B14" i="3"/>
  <c r="B15" i="3" s="1"/>
  <c r="B19" i="3" s="1"/>
  <c r="C14" i="3"/>
  <c r="D12" i="3"/>
  <c r="C20" i="3"/>
  <c r="E3" i="1"/>
  <c r="C3" i="1"/>
  <c r="G3" i="1"/>
  <c r="D14" i="3"/>
  <c r="D20" i="3"/>
  <c r="E12" i="3"/>
  <c r="E14" i="3"/>
  <c r="E20" i="3"/>
  <c r="F12" i="3"/>
  <c r="F14" i="3"/>
  <c r="G12" i="3"/>
  <c r="F20" i="3"/>
  <c r="G14" i="3"/>
  <c r="G20" i="3"/>
  <c r="H12" i="3"/>
  <c r="I12" i="3"/>
  <c r="H20" i="3"/>
  <c r="H14" i="3"/>
  <c r="I14" i="3"/>
  <c r="J12" i="3"/>
  <c r="I20" i="3"/>
  <c r="J20" i="3"/>
  <c r="J14" i="3"/>
  <c r="K12" i="3"/>
  <c r="L12" i="3"/>
  <c r="K14" i="3"/>
  <c r="K20" i="3"/>
  <c r="L20" i="3"/>
  <c r="L14" i="3"/>
  <c r="M12" i="3"/>
  <c r="M20" i="3"/>
  <c r="M14" i="3"/>
  <c r="N12" i="3"/>
  <c r="N14" i="3"/>
  <c r="O12" i="3"/>
  <c r="N20" i="3"/>
  <c r="O14" i="3"/>
  <c r="P12" i="3"/>
  <c r="O20" i="3"/>
  <c r="Q12" i="3"/>
  <c r="P20" i="3"/>
  <c r="P14" i="3"/>
  <c r="Q14" i="3"/>
  <c r="Q20" i="3"/>
  <c r="R12" i="3"/>
  <c r="R20" i="3"/>
  <c r="R14" i="3"/>
  <c r="S12" i="3"/>
  <c r="T12" i="3"/>
  <c r="S20" i="3"/>
  <c r="S14" i="3"/>
  <c r="T14" i="3"/>
  <c r="U12" i="3"/>
  <c r="T20" i="3"/>
  <c r="U14" i="3"/>
  <c r="U20" i="3"/>
  <c r="V12" i="3"/>
  <c r="V14" i="3"/>
  <c r="V20" i="3"/>
  <c r="W12" i="3"/>
  <c r="W14" i="3"/>
  <c r="X12" i="3"/>
  <c r="W20" i="3"/>
  <c r="Y12" i="3"/>
  <c r="X20" i="3"/>
  <c r="X14" i="3"/>
  <c r="Y20" i="3"/>
  <c r="Y14" i="3"/>
  <c r="Z12" i="3"/>
  <c r="Z20" i="3"/>
  <c r="Z14" i="3"/>
  <c r="Z16" i="3"/>
  <c r="Z13" i="3"/>
  <c r="Z17" i="3"/>
  <c r="Z15" i="3"/>
  <c r="Z19" i="3" s="1"/>
  <c r="B16" i="3" l="1"/>
  <c r="B17" i="3" s="1"/>
  <c r="C13" i="3" s="1"/>
  <c r="C16" i="3" s="1"/>
  <c r="C15" i="3" l="1"/>
  <c r="C19" i="3" s="1"/>
  <c r="C17" i="3"/>
  <c r="D13" i="3" s="1"/>
  <c r="D15" i="3" l="1"/>
  <c r="D19" i="3" s="1"/>
  <c r="D16" i="3"/>
  <c r="D17" i="3" l="1"/>
  <c r="E13" i="3" s="1"/>
  <c r="E16" i="3" l="1"/>
  <c r="E15" i="3"/>
  <c r="E19" i="3" s="1"/>
  <c r="E17" i="3" l="1"/>
  <c r="F13" i="3" s="1"/>
  <c r="F15" i="3" s="1"/>
  <c r="F19" i="3" s="1"/>
  <c r="F16" i="3" l="1"/>
  <c r="F17" i="3" s="1"/>
  <c r="G13" i="3" s="1"/>
  <c r="G15" i="3" s="1"/>
  <c r="G19" i="3" s="1"/>
  <c r="G16" i="3" l="1"/>
  <c r="G17" i="3" s="1"/>
  <c r="H13" i="3" s="1"/>
  <c r="H15" i="3" l="1"/>
  <c r="H19" i="3" s="1"/>
  <c r="H16" i="3"/>
  <c r="H17" i="3"/>
  <c r="I13" i="3" s="1"/>
  <c r="I15" i="3" s="1"/>
  <c r="I19" i="3" s="1"/>
  <c r="I16" i="3" l="1"/>
  <c r="I17" i="3" s="1"/>
  <c r="J13" i="3" s="1"/>
  <c r="J15" i="3" l="1"/>
  <c r="J19" i="3" s="1"/>
  <c r="J16" i="3"/>
  <c r="J17" i="3" l="1"/>
  <c r="K13" i="3" s="1"/>
  <c r="K15" i="3" l="1"/>
  <c r="K19" i="3" s="1"/>
  <c r="K16" i="3"/>
  <c r="K17" i="3" s="1"/>
  <c r="L13" i="3" s="1"/>
  <c r="L16" i="3" l="1"/>
  <c r="L15" i="3"/>
  <c r="L19" i="3" s="1"/>
  <c r="L17" i="3" l="1"/>
  <c r="M13" i="3" s="1"/>
  <c r="M15" i="3" l="1"/>
  <c r="M19" i="3" s="1"/>
  <c r="M16" i="3"/>
  <c r="M17" i="3" l="1"/>
  <c r="N13" i="3" s="1"/>
  <c r="N15" i="3" s="1"/>
  <c r="N19" i="3" s="1"/>
  <c r="N16" i="3" l="1"/>
  <c r="N17" i="3"/>
  <c r="O13" i="3" s="1"/>
  <c r="O16" i="3" s="1"/>
  <c r="O15" i="3"/>
  <c r="O19" i="3" s="1"/>
  <c r="O17" i="3" l="1"/>
  <c r="P13" i="3" s="1"/>
  <c r="P15" i="3" s="1"/>
  <c r="P19" i="3" s="1"/>
  <c r="P16" i="3" l="1"/>
  <c r="P17" i="3"/>
  <c r="Q13" i="3" s="1"/>
  <c r="Q16" i="3" s="1"/>
  <c r="Q15" i="3" l="1"/>
  <c r="Q19" i="3" s="1"/>
  <c r="Q17" i="3"/>
  <c r="R13" i="3" s="1"/>
  <c r="R15" i="3" l="1"/>
  <c r="R19" i="3" s="1"/>
  <c r="R16" i="3"/>
  <c r="R17" i="3" l="1"/>
  <c r="S13" i="3" s="1"/>
  <c r="S16" i="3" l="1"/>
  <c r="S15" i="3"/>
  <c r="S19" i="3" s="1"/>
  <c r="S17" i="3" l="1"/>
  <c r="T13" i="3" s="1"/>
  <c r="T16" i="3" l="1"/>
  <c r="T15" i="3"/>
  <c r="T19" i="3" s="1"/>
  <c r="T17" i="3" l="1"/>
  <c r="U13" i="3" s="1"/>
  <c r="U16" i="3" s="1"/>
  <c r="U15" i="3" l="1"/>
  <c r="U19" i="3" s="1"/>
  <c r="U17" i="3"/>
  <c r="V13" i="3" s="1"/>
  <c r="V16" i="3" s="1"/>
  <c r="V15" i="3" l="1"/>
  <c r="V19" i="3" s="1"/>
  <c r="V17" i="3"/>
  <c r="W13" i="3" s="1"/>
  <c r="W15" i="3" s="1"/>
  <c r="W19" i="3" s="1"/>
  <c r="W16" i="3" l="1"/>
  <c r="W17" i="3"/>
  <c r="X13" i="3" s="1"/>
  <c r="X16" i="3" l="1"/>
  <c r="X15" i="3"/>
  <c r="X19" i="3" s="1"/>
  <c r="X17" i="3" l="1"/>
  <c r="Y13" i="3" s="1"/>
  <c r="Y16" i="3" l="1"/>
  <c r="Y15" i="3"/>
  <c r="Y19" i="3" s="1"/>
  <c r="Y17" i="3"/>
</calcChain>
</file>

<file path=xl/sharedStrings.xml><?xml version="1.0" encoding="utf-8"?>
<sst xmlns="http://schemas.openxmlformats.org/spreadsheetml/2006/main" count="33" uniqueCount="33">
  <si>
    <t>Month</t>
  </si>
  <si>
    <t>台股</t>
    <phoneticPr fontId="7" type="noConversion"/>
  </si>
  <si>
    <t>台股佔比</t>
    <phoneticPr fontId="7" type="noConversion"/>
  </si>
  <si>
    <t>美股</t>
    <phoneticPr fontId="7" type="noConversion"/>
  </si>
  <si>
    <t>美股佔比</t>
    <phoneticPr fontId="7" type="noConversion"/>
  </si>
  <si>
    <t>虛擬貨幣</t>
    <phoneticPr fontId="7" type="noConversion"/>
  </si>
  <si>
    <t>虛擬或佔比</t>
    <phoneticPr fontId="7" type="noConversion"/>
  </si>
  <si>
    <t>活存</t>
    <phoneticPr fontId="7" type="noConversion"/>
  </si>
  <si>
    <t>活存佔比</t>
    <phoneticPr fontId="7" type="noConversion"/>
  </si>
  <si>
    <t>總資產</t>
    <phoneticPr fontId="7" type="noConversion"/>
  </si>
  <si>
    <t>生活費</t>
  </si>
  <si>
    <t>孝親費</t>
  </si>
  <si>
    <t>存股</t>
  </si>
  <si>
    <t>存錢</t>
  </si>
  <si>
    <t>收入</t>
  </si>
  <si>
    <t>起始年齡</t>
  </si>
  <si>
    <t>目標退休年齡</t>
  </si>
  <si>
    <t>退休每月支出 ($)</t>
  </si>
  <si>
    <t>通貨膨脹率 (%)</t>
  </si>
  <si>
    <t>每月規劃投資 ($)</t>
  </si>
  <si>
    <t>投資金額漲幅(每月) (%)</t>
  </si>
  <si>
    <t>年度投資-單筆 ($)</t>
  </si>
  <si>
    <t>年度漲幅 (%)</t>
  </si>
  <si>
    <t>起始金額 ($)</t>
  </si>
  <si>
    <t>股息回報率 (%)</t>
  </si>
  <si>
    <t>投資增值率 (%)</t>
  </si>
  <si>
    <t>起始投資</t>
  </si>
  <si>
    <t>每月投資 (一年)</t>
  </si>
  <si>
    <t>股息收入</t>
  </si>
  <si>
    <t>增值金額</t>
  </si>
  <si>
    <t>每年所需支出(每月支除*12+通膨)</t>
  </si>
  <si>
    <t>累積投資(每月+年度)</t>
    <phoneticPr fontId="7" type="noConversion"/>
  </si>
  <si>
    <t>股息收入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</si>
</sst>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_(* #,##0_);_(* \(#,##0\);_(* &quot;-&quot;??_);_(@_)"/>
    <numFmt numFmtId="178" formatCode="&quot;$&quot;#,##0"/>
    <numFmt numFmtId="179" formatCode="yyyy/mm/dd"/>
    <numFmt numFmtId="180" formatCode="&quot;$&quot;#,##0.00"/>
    <numFmt numFmtId="181" formatCode="&quot;NT$&quot;#,##0_);[Red]\(&quot;NT$&quot;#,##0\)"/>
  </numFmts>
  <fonts count="18">
    <font>
      <sz val="11"/>
      <color theme="1"/>
      <name val="新細明體"/>
      <family val="2"/>
      <scheme val="minor"/>
    </font>
    <font>
      <sz val="12"/>
      <color theme="1"/>
      <name val="新細明體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rgb="FF9C570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6"/>
      <color theme="1"/>
      <name val="新細明體"/>
      <family val="2"/>
      <scheme val="minor"/>
    </font>
    <font>
      <b/>
      <sz val="14"/>
      <color rgb="FFFFFFFF"/>
      <name val="Comfortaa"/>
    </font>
    <font>
      <sz val="14"/>
      <color theme="1"/>
      <name val="Comfortaa"/>
    </font>
    <font>
      <sz val="10"/>
      <name val="Arial"/>
      <family val="2"/>
    </font>
    <font>
      <sz val="10"/>
      <color theme="1"/>
      <name val="新細明體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38761D"/>
        <bgColor rgb="FF38761D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4" borderId="1" xfId="5" applyBorder="1" applyAlignment="1">
      <alignment horizontal="center" vertical="center"/>
    </xf>
    <xf numFmtId="0" fontId="3" fillId="5" borderId="1" xfId="6" applyBorder="1" applyAlignment="1">
      <alignment horizontal="center" vertical="center"/>
    </xf>
    <xf numFmtId="0" fontId="3" fillId="6" borderId="1" xfId="7" applyBorder="1" applyAlignment="1">
      <alignment horizontal="center" vertical="center"/>
    </xf>
    <xf numFmtId="0" fontId="6" fillId="3" borderId="1" xfId="4" applyBorder="1" applyAlignment="1">
      <alignment horizontal="center" vertical="center"/>
    </xf>
    <xf numFmtId="0" fontId="5" fillId="2" borderId="1" xfId="3" applyBorder="1" applyAlignment="1">
      <alignment horizontal="center" vertical="center"/>
    </xf>
    <xf numFmtId="177" fontId="3" fillId="4" borderId="1" xfId="5" applyNumberFormat="1" applyBorder="1" applyAlignment="1">
      <alignment horizontal="center" vertical="center"/>
    </xf>
    <xf numFmtId="177" fontId="3" fillId="5" borderId="1" xfId="6" applyNumberFormat="1" applyBorder="1" applyAlignment="1">
      <alignment horizontal="center" vertical="center"/>
    </xf>
    <xf numFmtId="10" fontId="3" fillId="5" borderId="1" xfId="6" applyNumberFormat="1" applyBorder="1" applyAlignment="1">
      <alignment horizontal="center" vertical="center"/>
    </xf>
    <xf numFmtId="177" fontId="3" fillId="6" borderId="1" xfId="7" applyNumberFormat="1" applyBorder="1" applyAlignment="1">
      <alignment horizontal="center" vertical="center"/>
    </xf>
    <xf numFmtId="10" fontId="3" fillId="6" borderId="1" xfId="7" applyNumberFormat="1" applyBorder="1" applyAlignment="1">
      <alignment horizontal="center" vertical="center"/>
    </xf>
    <xf numFmtId="177" fontId="6" fillId="3" borderId="1" xfId="4" applyNumberFormat="1" applyBorder="1" applyAlignment="1">
      <alignment horizontal="center" vertical="center"/>
    </xf>
    <xf numFmtId="10" fontId="6" fillId="3" borderId="1" xfId="4" applyNumberFormat="1" applyBorder="1" applyAlignment="1">
      <alignment horizontal="center" vertical="center"/>
    </xf>
    <xf numFmtId="177" fontId="5" fillId="2" borderId="1" xfId="3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7" fontId="6" fillId="3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10" fillId="7" borderId="1" xfId="0" applyFont="1" applyFill="1" applyBorder="1" applyAlignment="1">
      <alignment horizontal="center"/>
    </xf>
    <xf numFmtId="3" fontId="11" fillId="8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wrapText="1"/>
    </xf>
    <xf numFmtId="178" fontId="11" fillId="8" borderId="1" xfId="0" applyNumberFormat="1" applyFont="1" applyFill="1" applyBorder="1" applyAlignment="1">
      <alignment horizontal="center"/>
    </xf>
    <xf numFmtId="9" fontId="11" fillId="8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3" fillId="9" borderId="1" xfId="0" applyFont="1" applyFill="1" applyBorder="1"/>
    <xf numFmtId="3" fontId="14" fillId="9" borderId="1" xfId="0" applyNumberFormat="1" applyFont="1" applyFill="1" applyBorder="1" applyAlignment="1">
      <alignment horizontal="right"/>
    </xf>
    <xf numFmtId="0" fontId="14" fillId="9" borderId="1" xfId="0" applyFont="1" applyFill="1" applyBorder="1" applyAlignment="1">
      <alignment horizontal="right"/>
    </xf>
    <xf numFmtId="0" fontId="15" fillId="9" borderId="1" xfId="0" applyFont="1" applyFill="1" applyBorder="1"/>
    <xf numFmtId="178" fontId="16" fillId="10" borderId="1" xfId="0" applyNumberFormat="1" applyFont="1" applyFill="1" applyBorder="1" applyAlignment="1">
      <alignment horizontal="right"/>
    </xf>
    <xf numFmtId="178" fontId="17" fillId="10" borderId="1" xfId="0" applyNumberFormat="1" applyFont="1" applyFill="1" applyBorder="1" applyAlignment="1">
      <alignment horizontal="right"/>
    </xf>
    <xf numFmtId="0" fontId="17" fillId="10" borderId="1" xfId="0" applyFont="1" applyFill="1" applyBorder="1" applyAlignment="1">
      <alignment horizontal="right"/>
    </xf>
    <xf numFmtId="0" fontId="15" fillId="9" borderId="1" xfId="0" applyFont="1" applyFill="1" applyBorder="1" applyAlignment="1">
      <alignment wrapText="1"/>
    </xf>
    <xf numFmtId="0" fontId="16" fillId="10" borderId="1" xfId="0" applyFont="1" applyFill="1" applyBorder="1" applyAlignment="1">
      <alignment horizontal="right"/>
    </xf>
    <xf numFmtId="178" fontId="16" fillId="0" borderId="1" xfId="0" applyNumberFormat="1" applyFont="1" applyBorder="1" applyAlignment="1">
      <alignment horizontal="right"/>
    </xf>
    <xf numFmtId="0" fontId="8" fillId="9" borderId="1" xfId="0" applyFont="1" applyFill="1" applyBorder="1"/>
    <xf numFmtId="0" fontId="13" fillId="10" borderId="1" xfId="0" applyFont="1" applyFill="1" applyBorder="1"/>
    <xf numFmtId="179" fontId="13" fillId="0" borderId="1" xfId="0" applyNumberFormat="1" applyFont="1" applyBorder="1"/>
    <xf numFmtId="0" fontId="15" fillId="0" borderId="1" xfId="0" applyFont="1" applyBorder="1"/>
    <xf numFmtId="0" fontId="13" fillId="0" borderId="1" xfId="0" applyFont="1" applyBorder="1"/>
    <xf numFmtId="178" fontId="13" fillId="0" borderId="1" xfId="0" applyNumberFormat="1" applyFont="1" applyBorder="1"/>
    <xf numFmtId="180" fontId="13" fillId="0" borderId="1" xfId="0" applyNumberFormat="1" applyFont="1" applyBorder="1"/>
    <xf numFmtId="10" fontId="2" fillId="4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1" borderId="2" xfId="8" applyFont="1" applyBorder="1" applyAlignment="1">
      <alignment horizontal="center" vertical="center"/>
    </xf>
    <xf numFmtId="0" fontId="1" fillId="12" borderId="2" xfId="9" applyFont="1" applyBorder="1" applyAlignment="1">
      <alignment horizontal="center" vertical="center"/>
    </xf>
    <xf numFmtId="9" fontId="1" fillId="11" borderId="2" xfId="8" applyNumberFormat="1" applyFont="1" applyBorder="1" applyAlignment="1">
      <alignment horizontal="center" vertical="center"/>
    </xf>
    <xf numFmtId="181" fontId="1" fillId="11" borderId="2" xfId="8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/>
  </cellXfs>
  <cellStyles count="10">
    <cellStyle name="20% - 輔色3" xfId="5" builtinId="38"/>
    <cellStyle name="20% - 輔色6" xfId="9" builtinId="50"/>
    <cellStyle name="40% - 輔色3" xfId="6" builtinId="39"/>
    <cellStyle name="40% - 輔色5" xfId="8" builtinId="47"/>
    <cellStyle name="60% - 輔色3" xfId="7" builtinId="40"/>
    <cellStyle name="一般" xfId="0" builtinId="0"/>
    <cellStyle name="千分位" xfId="1" builtinId="3"/>
    <cellStyle name="中等" xfId="3" builtinId="28"/>
    <cellStyle name="百分比" xfId="2" builtinId="5"/>
    <cellStyle name="輔色3" xfId="4" builtin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資產趨勢圖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8572464690186538E-2"/>
          <c:y val="0.15812000484549354"/>
          <c:w val="0.8476308796376717"/>
          <c:h val="0.5940172240392822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資產記錄表!$C$1</c:f>
              <c:strCache>
                <c:ptCount val="1"/>
                <c:pt idx="0">
                  <c:v>台股佔比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資產記錄表!$A$2:$A$13</c:f>
              <c:numCache>
                <c:formatCode>mmm\-yy</c:formatCode>
                <c:ptCount val="12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</c:numCache>
            </c:numRef>
          </c:cat>
          <c:val>
            <c:numRef>
              <c:f>資產記錄表!$C$2:$C$13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0.19742079286737779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E-6F4A-B5FB-146E8F8DB13B}"/>
            </c:ext>
          </c:extLst>
        </c:ser>
        <c:ser>
          <c:idx val="1"/>
          <c:order val="1"/>
          <c:tx>
            <c:strRef>
              <c:f>資產記錄表!$E$1</c:f>
              <c:strCache>
                <c:ptCount val="1"/>
                <c:pt idx="0">
                  <c:v>美股佔比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資產記錄表!$A$2:$A$13</c:f>
              <c:numCache>
                <c:formatCode>mmm\-yy</c:formatCode>
                <c:ptCount val="12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</c:numCache>
            </c:numRef>
          </c:cat>
          <c:val>
            <c:numRef>
              <c:f>資產記錄表!$E$2:$E$13</c:f>
              <c:numCache>
                <c:formatCode>0.00%</c:formatCode>
                <c:ptCount val="12"/>
                <c:pt idx="0">
                  <c:v>6.1290322580645158E-2</c:v>
                </c:pt>
                <c:pt idx="1">
                  <c:v>7.0211749721381944E-2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E-6F4A-B5FB-146E8F8DB13B}"/>
            </c:ext>
          </c:extLst>
        </c:ser>
        <c:ser>
          <c:idx val="2"/>
          <c:order val="2"/>
          <c:tx>
            <c:strRef>
              <c:f>資產記錄表!$G$1</c:f>
              <c:strCache>
                <c:ptCount val="1"/>
                <c:pt idx="0">
                  <c:v>虛擬或佔比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3.2722513089005717E-3"/>
                  <c:y val="-4.49141347424043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2E-6F4A-B5FB-146E8F8DB13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資產記錄表!$A$2:$A$13</c:f>
              <c:numCache>
                <c:formatCode>mmm\-yy</c:formatCode>
                <c:ptCount val="12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</c:numCache>
            </c:numRef>
          </c:cat>
          <c:val>
            <c:numRef>
              <c:f>資產記錄表!$G$2:$G$13</c:f>
              <c:numCache>
                <c:formatCode>0.00%</c:formatCode>
                <c:ptCount val="12"/>
                <c:pt idx="0">
                  <c:v>0.26129032258064516</c:v>
                </c:pt>
                <c:pt idx="1">
                  <c:v>0.28657857029135486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E-6F4A-B5FB-146E8F8DB13B}"/>
            </c:ext>
          </c:extLst>
        </c:ser>
        <c:ser>
          <c:idx val="3"/>
          <c:order val="3"/>
          <c:tx>
            <c:strRef>
              <c:f>資產記錄表!$I$1</c:f>
              <c:strCache>
                <c:ptCount val="1"/>
                <c:pt idx="0">
                  <c:v>活存佔比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4869109947643932E-2"/>
                  <c:y val="-3.17040951122853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2E-6F4A-B5FB-146E8F8DB13B}"/>
                </c:ext>
              </c:extLst>
            </c:dLbl>
            <c:dLbl>
              <c:idx val="4"/>
              <c:layout>
                <c:manualLayout>
                  <c:x val="2.0287958115183247E-2"/>
                  <c:y val="-4.22721268163804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2E-6F4A-B5FB-146E8F8DB1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資產記錄表!$A$2:$A$13</c:f>
              <c:numCache>
                <c:formatCode>mmm\-yy</c:formatCode>
                <c:ptCount val="12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</c:numCache>
            </c:numRef>
          </c:cat>
          <c:val>
            <c:numRef>
              <c:f>資產記錄表!$I$2:$I$13</c:f>
              <c:numCache>
                <c:formatCode>0.00%</c:formatCode>
                <c:ptCount val="12"/>
                <c:pt idx="0">
                  <c:v>0.43548387096774194</c:v>
                </c:pt>
                <c:pt idx="1">
                  <c:v>0.44578888711988535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E-6F4A-B5FB-146E8F8D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10"/>
        <c:axId val="100"/>
      </c:barChart>
      <c:lineChart>
        <c:grouping val="standard"/>
        <c:varyColors val="0"/>
        <c:ser>
          <c:idx val="4"/>
          <c:order val="4"/>
          <c:tx>
            <c:strRef>
              <c:f>資產記錄表!$J$1</c:f>
              <c:strCache>
                <c:ptCount val="1"/>
                <c:pt idx="0">
                  <c:v>總資產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468514243311207E-2"/>
                  <c:y val="-0.154323323521151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2E-6F4A-B5FB-146E8F8DB13B}"/>
                </c:ext>
              </c:extLst>
            </c:dLbl>
            <c:dLbl>
              <c:idx val="1"/>
              <c:layout>
                <c:manualLayout>
                  <c:x val="-3.1020824763444491E-2"/>
                  <c:y val="-0.13081628906577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2E-6F4A-B5FB-146E8F8DB13B}"/>
                </c:ext>
              </c:extLst>
            </c:dLbl>
            <c:dLbl>
              <c:idx val="2"/>
              <c:layout>
                <c:manualLayout>
                  <c:x val="-4.565120377622954E-2"/>
                  <c:y val="-8.32232496697489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2E-6F4A-B5FB-146E8F8DB13B}"/>
                </c:ext>
              </c:extLst>
            </c:dLbl>
            <c:numFmt formatCode="[$NT$]#,##0_);[Red]\([$NT$]#,##0\)" sourceLinked="0"/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資產記錄表!$A$2:$A$13</c:f>
              <c:numCache>
                <c:formatCode>mmm\-yy</c:formatCode>
                <c:ptCount val="12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</c:numCache>
            </c:numRef>
          </c:cat>
          <c:val>
            <c:numRef>
              <c:f>資產記錄表!$J$2:$J$13</c:f>
              <c:numCache>
                <c:formatCode>_(* #,##0_);_(* \(#,##0\);_(* "-"??_);_(@_)</c:formatCode>
                <c:ptCount val="12"/>
                <c:pt idx="0">
                  <c:v>620000</c:v>
                </c:pt>
                <c:pt idx="1">
                  <c:v>628100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2E-6F4A-B5FB-146E8F8D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26319"/>
        <c:axId val="370184863"/>
      </c:lineChart>
      <c:date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"/>
        <c:crosses val="autoZero"/>
        <c:auto val="0"/>
        <c:lblOffset val="100"/>
        <c:baseTimeUnit val="months"/>
      </c:date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"/>
        <c:crosses val="autoZero"/>
        <c:crossBetween val="between"/>
      </c:valAx>
      <c:valAx>
        <c:axId val="370184863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0226319"/>
        <c:crosses val="autoZero"/>
        <c:crossBetween val="between"/>
      </c:valAx>
      <c:catAx>
        <c:axId val="37022631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70184863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股息收入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[1]個人情況!$A$19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[1]個人情況!$B$12:$Z$12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[1]個人情況!$B$19:$Z$19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7FF-EE44-BFDB-7EC2064A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622303"/>
        <c:axId val="956495559"/>
      </c:barChart>
      <c:lineChart>
        <c:grouping val="standard"/>
        <c:varyColors val="0"/>
        <c:ser>
          <c:idx val="1"/>
          <c:order val="1"/>
          <c:tx>
            <c:strRef>
              <c:f>[1]個人情況!$A$20</c:f>
              <c:strCache>
                <c:ptCount val="1"/>
                <c:pt idx="0">
                  <c:v>#REF!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[1]個人情況!$B$12:$Z$12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[1]個人情況!$B$20:$Z$20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F-EE44-BFDB-7EC2064A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22303"/>
        <c:axId val="956495559"/>
      </c:lineChart>
      <c:catAx>
        <c:axId val="80962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495559"/>
        <c:crosses val="autoZero"/>
        <c:auto val="1"/>
        <c:lblAlgn val="ctr"/>
        <c:lblOffset val="100"/>
        <c:noMultiLvlLbl val="1"/>
      </c:catAx>
      <c:valAx>
        <c:axId val="956495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股息收入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809622303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累積投資資產</a:t>
            </a:r>
            <a:r>
              <a:rPr lang="en-US" altLang="zh-TW"/>
              <a:t>(</a:t>
            </a:r>
            <a:r>
              <a:rPr lang="zh-TW" altLang="en-US"/>
              <a:t>每月</a:t>
            </a:r>
            <a:r>
              <a:rPr lang="en-US" altLang="zh-TW"/>
              <a:t>+</a:t>
            </a:r>
            <a:r>
              <a:rPr lang="zh-TW" altLang="en-US"/>
              <a:t>年度</a:t>
            </a:r>
            <a:r>
              <a:rPr lang="en-US" altLang="zh-TW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資產規劃表!$A$17</c:f>
              <c:strCache>
                <c:ptCount val="1"/>
                <c:pt idx="0">
                  <c:v>累積投資(每月+年度)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資產規劃表!$B$12:$Y$12</c:f>
              <c:numCache>
                <c:formatCode>#,##0</c:formatCode>
                <c:ptCount val="2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</c:numCache>
            </c:numRef>
          </c:cat>
          <c:val>
            <c:numRef>
              <c:f>資產規劃表!$B$17:$Y$17</c:f>
              <c:numCache>
                <c:formatCode>"$"#,##0</c:formatCode>
                <c:ptCount val="24"/>
                <c:pt idx="0">
                  <c:v>345200</c:v>
                </c:pt>
                <c:pt idx="1">
                  <c:v>610016</c:v>
                </c:pt>
                <c:pt idx="2">
                  <c:v>896017.28</c:v>
                </c:pt>
                <c:pt idx="3">
                  <c:v>1204898.6624</c:v>
                </c:pt>
                <c:pt idx="4">
                  <c:v>1538490.5553919999</c:v>
                </c:pt>
                <c:pt idx="5">
                  <c:v>1898769.7998233598</c:v>
                </c:pt>
                <c:pt idx="6">
                  <c:v>2287871.3838092284</c:v>
                </c:pt>
                <c:pt idx="7">
                  <c:v>2708101.0945139667</c:v>
                </c:pt>
                <c:pt idx="8">
                  <c:v>3161949.1820750837</c:v>
                </c:pt>
                <c:pt idx="9">
                  <c:v>3652105.1166410907</c:v>
                </c:pt>
                <c:pt idx="10">
                  <c:v>4181473.525972378</c:v>
                </c:pt>
                <c:pt idx="11">
                  <c:v>4753191.4080501683</c:v>
                </c:pt>
                <c:pt idx="12">
                  <c:v>5370646.7206941815</c:v>
                </c:pt>
                <c:pt idx="13">
                  <c:v>6037498.4583497159</c:v>
                </c:pt>
                <c:pt idx="14">
                  <c:v>6757698.3350176932</c:v>
                </c:pt>
                <c:pt idx="15">
                  <c:v>7535514.2018191088</c:v>
                </c:pt>
                <c:pt idx="16">
                  <c:v>8375555.3379646381</c:v>
                </c:pt>
                <c:pt idx="17">
                  <c:v>9282799.7650018092</c:v>
                </c:pt>
                <c:pt idx="18">
                  <c:v>10262623.746201953</c:v>
                </c:pt>
                <c:pt idx="19">
                  <c:v>11320833.645898109</c:v>
                </c:pt>
                <c:pt idx="20">
                  <c:v>12463700.337569958</c:v>
                </c:pt>
                <c:pt idx="21">
                  <c:v>13697996.364575556</c:v>
                </c:pt>
                <c:pt idx="22">
                  <c:v>15031036.0737416</c:v>
                </c:pt>
                <c:pt idx="23">
                  <c:v>16470718.959640929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6-B649-9E7C-799419BA314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708719"/>
        <c:axId val="1154067903"/>
      </c:lineChart>
      <c:catAx>
        <c:axId val="119870871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4067903"/>
        <c:crosses val="autoZero"/>
        <c:auto val="1"/>
        <c:lblAlgn val="ctr"/>
        <c:lblOffset val="100"/>
        <c:noMultiLvlLbl val="0"/>
      </c:catAx>
      <c:valAx>
        <c:axId val="11540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87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545300" cy="9791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39B36-6E56-5449-8E9A-DBF9CC587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8900" y="76200"/>
    <xdr:ext cx="16637000" cy="4889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A794740F-911E-7941-B19A-213A09453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twoCellAnchor>
    <xdr:from>
      <xdr:col>0</xdr:col>
      <xdr:colOff>127000</xdr:colOff>
      <xdr:row>28</xdr:row>
      <xdr:rowOff>38100</xdr:rowOff>
    </xdr:from>
    <xdr:to>
      <xdr:col>23</xdr:col>
      <xdr:colOff>660400</xdr:colOff>
      <xdr:row>54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BF65891-C82E-DB43-8B48-B0D4D2C3C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/Downloads/&#20491;&#20154;&#24773;&#27841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/Downloads/&#20491;&#20154;&#24773;&#27841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個人情況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個人情況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opLeftCell="B1" zoomScaleNormal="100" workbookViewId="0">
      <selection activeCell="M26" sqref="M26"/>
    </sheetView>
  </sheetViews>
  <sheetFormatPr defaultColWidth="9" defaultRowHeight="16.5"/>
  <cols>
    <col min="1" max="1" width="9.5703125" style="2" bestFit="1" customWidth="1"/>
    <col min="2" max="2" width="15" style="3" bestFit="1" customWidth="1"/>
    <col min="3" max="3" width="10.140625" style="3" customWidth="1"/>
    <col min="4" max="4" width="13.5703125" style="4" bestFit="1" customWidth="1"/>
    <col min="5" max="5" width="11.7109375" style="4" customWidth="1"/>
    <col min="6" max="6" width="15" style="5" bestFit="1" customWidth="1"/>
    <col min="7" max="7" width="14.5703125" style="5" bestFit="1" customWidth="1"/>
    <col min="8" max="8" width="15" style="6" bestFit="1" customWidth="1"/>
    <col min="9" max="9" width="12" style="6" bestFit="1" customWidth="1"/>
    <col min="10" max="10" width="11.7109375" style="7" bestFit="1" customWidth="1"/>
    <col min="11" max="11" width="9" style="44"/>
    <col min="12" max="12" width="12.28515625" style="44" bestFit="1" customWidth="1"/>
    <col min="13" max="13" width="11.28515625" style="44" bestFit="1" customWidth="1"/>
    <col min="14" max="15" width="12.28515625" style="44" bestFit="1" customWidth="1"/>
    <col min="16" max="16384" width="9" style="44"/>
  </cols>
  <sheetData>
    <row r="1" spans="1:16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 t="s">
        <v>9</v>
      </c>
      <c r="L1" s="45" t="s">
        <v>10</v>
      </c>
      <c r="M1" s="45" t="s">
        <v>11</v>
      </c>
      <c r="N1" s="45" t="s">
        <v>12</v>
      </c>
      <c r="O1" s="45" t="s">
        <v>13</v>
      </c>
      <c r="P1" s="46" t="s">
        <v>14</v>
      </c>
    </row>
    <row r="2" spans="1:16">
      <c r="A2" s="16">
        <v>45352</v>
      </c>
      <c r="B2" s="8">
        <v>150000</v>
      </c>
      <c r="C2" s="43">
        <f>(B2/J2)</f>
        <v>0.24193548387096775</v>
      </c>
      <c r="D2" s="9">
        <v>38000</v>
      </c>
      <c r="E2" s="10">
        <f>(D2/J2)</f>
        <v>6.1290322580645158E-2</v>
      </c>
      <c r="F2" s="11">
        <f>5400*30</f>
        <v>162000</v>
      </c>
      <c r="G2" s="12">
        <f>(F2/J2)</f>
        <v>0.26129032258064516</v>
      </c>
      <c r="H2" s="13">
        <v>270000</v>
      </c>
      <c r="I2" s="14">
        <f>H2/J2</f>
        <v>0.43548387096774194</v>
      </c>
      <c r="J2" s="15">
        <f>SUM(B2+D2+F2+H2)</f>
        <v>620000</v>
      </c>
      <c r="L2" s="47">
        <v>0.24</v>
      </c>
      <c r="M2" s="47">
        <v>0.1</v>
      </c>
      <c r="N2" s="47">
        <v>0.32</v>
      </c>
      <c r="O2" s="47">
        <v>0.34</v>
      </c>
      <c r="P2" s="46">
        <v>50000</v>
      </c>
    </row>
    <row r="3" spans="1:16">
      <c r="A3" s="16">
        <v>45383</v>
      </c>
      <c r="B3" s="8">
        <v>124000</v>
      </c>
      <c r="C3" s="43">
        <f>(B3/J3)</f>
        <v>0.19742079286737779</v>
      </c>
      <c r="D3" s="9">
        <v>44100</v>
      </c>
      <c r="E3" s="10">
        <f>(D3/J3)</f>
        <v>7.0211749721381944E-2</v>
      </c>
      <c r="F3" s="11">
        <f>6000*30</f>
        <v>180000</v>
      </c>
      <c r="G3" s="12">
        <f>(F3/J3)</f>
        <v>0.28657857029135486</v>
      </c>
      <c r="H3" s="13">
        <v>280000</v>
      </c>
      <c r="I3" s="14">
        <f>H3/J3</f>
        <v>0.44578888711988535</v>
      </c>
      <c r="J3" s="15">
        <f>SUM(B3+D3+F3+H3)</f>
        <v>628100</v>
      </c>
      <c r="L3" s="48">
        <f>P2*L2</f>
        <v>12000</v>
      </c>
      <c r="M3" s="48">
        <f>P2*M2</f>
        <v>5000</v>
      </c>
      <c r="N3" s="48">
        <f>P2*N2</f>
        <v>16000</v>
      </c>
      <c r="O3" s="48">
        <f>P2*O2</f>
        <v>17000</v>
      </c>
      <c r="P3" s="46"/>
    </row>
    <row r="4" spans="1:16">
      <c r="A4" s="16">
        <v>45413</v>
      </c>
      <c r="B4" s="8"/>
      <c r="C4" s="43"/>
      <c r="D4" s="9"/>
      <c r="E4" s="10"/>
      <c r="F4" s="11"/>
      <c r="G4" s="12"/>
      <c r="H4" s="17"/>
      <c r="I4" s="14"/>
      <c r="J4" s="15">
        <f t="shared" ref="J4:J16" si="0">SUM(B4+D4+F4+H4)</f>
        <v>0</v>
      </c>
    </row>
    <row r="5" spans="1:16">
      <c r="A5" s="16">
        <v>45444</v>
      </c>
      <c r="B5" s="8"/>
      <c r="C5" s="43"/>
      <c r="D5" s="9"/>
      <c r="E5" s="10"/>
      <c r="F5" s="11"/>
      <c r="G5" s="12"/>
      <c r="I5" s="14"/>
      <c r="J5" s="15">
        <f t="shared" si="0"/>
        <v>0</v>
      </c>
    </row>
    <row r="6" spans="1:16">
      <c r="A6" s="16">
        <v>45474</v>
      </c>
      <c r="B6" s="8"/>
      <c r="C6" s="43"/>
      <c r="D6" s="9"/>
      <c r="E6" s="10"/>
      <c r="F6" s="11"/>
      <c r="G6" s="12"/>
      <c r="I6" s="14"/>
      <c r="J6" s="15">
        <f t="shared" si="0"/>
        <v>0</v>
      </c>
    </row>
    <row r="7" spans="1:16">
      <c r="A7" s="16">
        <v>45505</v>
      </c>
      <c r="B7" s="8"/>
      <c r="C7" s="43"/>
      <c r="D7" s="9"/>
      <c r="E7" s="10"/>
      <c r="F7" s="11"/>
      <c r="G7" s="12"/>
      <c r="I7" s="14"/>
      <c r="J7" s="15">
        <f t="shared" si="0"/>
        <v>0</v>
      </c>
    </row>
    <row r="8" spans="1:16">
      <c r="A8" s="16">
        <v>45536</v>
      </c>
      <c r="B8" s="8"/>
      <c r="C8" s="43"/>
      <c r="D8" s="9"/>
      <c r="E8" s="10"/>
      <c r="F8" s="11"/>
      <c r="G8" s="12"/>
      <c r="I8" s="14"/>
      <c r="J8" s="15">
        <f t="shared" si="0"/>
        <v>0</v>
      </c>
    </row>
    <row r="9" spans="1:16">
      <c r="A9" s="16">
        <v>45566</v>
      </c>
      <c r="B9" s="8"/>
      <c r="C9" s="43"/>
      <c r="D9" s="9"/>
      <c r="E9" s="10"/>
      <c r="F9" s="11"/>
      <c r="G9" s="12"/>
      <c r="I9" s="14"/>
      <c r="J9" s="15">
        <f t="shared" si="0"/>
        <v>0</v>
      </c>
    </row>
    <row r="10" spans="1:16">
      <c r="A10" s="16">
        <v>45597</v>
      </c>
      <c r="B10" s="8"/>
      <c r="C10" s="43"/>
      <c r="D10" s="9"/>
      <c r="E10" s="10"/>
      <c r="F10" s="11"/>
      <c r="G10" s="12"/>
      <c r="I10" s="14"/>
      <c r="J10" s="15">
        <f t="shared" si="0"/>
        <v>0</v>
      </c>
    </row>
    <row r="11" spans="1:16">
      <c r="A11" s="16">
        <v>45627</v>
      </c>
      <c r="B11" s="8"/>
      <c r="C11" s="43"/>
      <c r="D11" s="9"/>
      <c r="E11" s="10"/>
      <c r="F11" s="11"/>
      <c r="G11" s="12"/>
      <c r="I11" s="14"/>
      <c r="J11" s="15">
        <f t="shared" si="0"/>
        <v>0</v>
      </c>
    </row>
    <row r="12" spans="1:16">
      <c r="A12" s="16">
        <v>45658</v>
      </c>
      <c r="C12" s="43"/>
      <c r="D12" s="9"/>
      <c r="E12" s="10"/>
      <c r="F12" s="11"/>
      <c r="G12" s="12"/>
      <c r="I12" s="14"/>
      <c r="J12" s="15">
        <f t="shared" si="0"/>
        <v>0</v>
      </c>
    </row>
    <row r="13" spans="1:16">
      <c r="A13" s="16">
        <v>45689</v>
      </c>
      <c r="E13" s="10"/>
      <c r="F13" s="11"/>
      <c r="G13" s="12"/>
      <c r="I13" s="14"/>
      <c r="J13" s="15">
        <f t="shared" si="0"/>
        <v>0</v>
      </c>
    </row>
    <row r="14" spans="1:16">
      <c r="A14" s="16">
        <v>45717</v>
      </c>
      <c r="F14" s="11"/>
      <c r="G14" s="12"/>
      <c r="I14" s="14"/>
      <c r="J14" s="15">
        <f t="shared" si="0"/>
        <v>0</v>
      </c>
    </row>
    <row r="15" spans="1:16">
      <c r="A15" s="16">
        <v>45748</v>
      </c>
      <c r="I15" s="14"/>
      <c r="J15" s="15">
        <f t="shared" si="0"/>
        <v>0</v>
      </c>
    </row>
    <row r="16" spans="1:16">
      <c r="A16" s="16">
        <v>45778</v>
      </c>
      <c r="I16" s="14"/>
      <c r="J16" s="15">
        <f t="shared" si="0"/>
        <v>0</v>
      </c>
    </row>
    <row r="17" spans="1:9">
      <c r="A17" s="16">
        <v>45809</v>
      </c>
      <c r="I17" s="14"/>
    </row>
    <row r="18" spans="1:9">
      <c r="A18" s="16">
        <v>45839</v>
      </c>
    </row>
    <row r="19" spans="1:9">
      <c r="A19" s="16">
        <v>45870</v>
      </c>
    </row>
    <row r="20" spans="1:9">
      <c r="A20" s="16">
        <v>45901</v>
      </c>
    </row>
    <row r="21" spans="1:9">
      <c r="A21" s="16">
        <v>45931</v>
      </c>
    </row>
    <row r="22" spans="1:9">
      <c r="A22" s="16">
        <v>45962</v>
      </c>
    </row>
    <row r="23" spans="1:9">
      <c r="A23" s="16">
        <v>45992</v>
      </c>
    </row>
    <row r="24" spans="1:9">
      <c r="A24" s="16">
        <v>46023</v>
      </c>
    </row>
    <row r="25" spans="1:9">
      <c r="A25" s="16">
        <v>46054</v>
      </c>
    </row>
    <row r="26" spans="1:9">
      <c r="A26" s="16">
        <v>46082</v>
      </c>
    </row>
    <row r="27" spans="1:9">
      <c r="A27" s="16">
        <v>46113</v>
      </c>
    </row>
    <row r="28" spans="1:9">
      <c r="A28" s="16">
        <v>46143</v>
      </c>
    </row>
    <row r="29" spans="1:9">
      <c r="A29" s="16">
        <v>46174</v>
      </c>
    </row>
    <row r="30" spans="1:9">
      <c r="A30" s="16">
        <v>46204</v>
      </c>
    </row>
    <row r="31" spans="1:9">
      <c r="A31" s="16">
        <v>46235</v>
      </c>
    </row>
    <row r="32" spans="1:9">
      <c r="A32" s="16">
        <v>46266</v>
      </c>
    </row>
    <row r="33" spans="1:1">
      <c r="A33" s="16">
        <v>46296</v>
      </c>
    </row>
  </sheetData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FF37-C635-0347-BCA8-306A9F9357F4}">
  <dimension ref="A1"/>
  <sheetViews>
    <sheetView topLeftCell="A17" workbookViewId="0">
      <selection activeCell="AF32" sqref="AF32"/>
    </sheetView>
  </sheetViews>
  <sheetFormatPr defaultColWidth="11" defaultRowHeight="21"/>
  <cols>
    <col min="1" max="16384" width="11" style="18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C180-2D6B-644B-92FD-2ADD0931E671}">
  <dimension ref="A2:Z34"/>
  <sheetViews>
    <sheetView tabSelected="1" workbookViewId="0">
      <selection activeCell="B17" sqref="B17"/>
    </sheetView>
  </sheetViews>
  <sheetFormatPr defaultColWidth="15.28515625" defaultRowHeight="15.75" customHeight="1"/>
  <cols>
    <col min="1" max="1" width="27.85546875" style="1" customWidth="1"/>
    <col min="2" max="2" width="29.140625" style="1" customWidth="1"/>
    <col min="3" max="3" width="14.140625" style="1" bestFit="1" customWidth="1"/>
    <col min="4" max="4" width="29.7109375" style="1" customWidth="1"/>
    <col min="5" max="5" width="13.140625" style="1" bestFit="1" customWidth="1"/>
    <col min="6" max="16384" width="15.28515625" style="1"/>
  </cols>
  <sheetData>
    <row r="2" spans="1:26" ht="18">
      <c r="B2" s="19" t="s">
        <v>15</v>
      </c>
      <c r="C2" s="20">
        <v>27</v>
      </c>
      <c r="D2" s="21" t="s">
        <v>16</v>
      </c>
      <c r="E2" s="20">
        <v>50</v>
      </c>
    </row>
    <row r="3" spans="1:26" ht="18">
      <c r="B3" s="19" t="s">
        <v>17</v>
      </c>
      <c r="C3" s="22">
        <v>30000</v>
      </c>
      <c r="D3" s="21" t="s">
        <v>18</v>
      </c>
      <c r="E3" s="23">
        <v>0.03</v>
      </c>
    </row>
    <row r="4" spans="1:26" ht="18">
      <c r="B4" s="49"/>
      <c r="C4" s="50"/>
      <c r="D4" s="50"/>
      <c r="E4" s="50"/>
    </row>
    <row r="5" spans="1:26" ht="18">
      <c r="B5" s="19" t="s">
        <v>19</v>
      </c>
      <c r="C5" s="22">
        <v>15000</v>
      </c>
      <c r="D5" s="19" t="s">
        <v>20</v>
      </c>
      <c r="E5" s="23">
        <v>0</v>
      </c>
    </row>
    <row r="6" spans="1:26" ht="18">
      <c r="B6" s="19" t="s">
        <v>21</v>
      </c>
      <c r="C6" s="22">
        <v>50000</v>
      </c>
      <c r="D6" s="19" t="s">
        <v>22</v>
      </c>
      <c r="E6" s="25">
        <v>0</v>
      </c>
    </row>
    <row r="7" spans="1:26" ht="18">
      <c r="B7" s="49"/>
      <c r="C7" s="50"/>
      <c r="D7" s="24"/>
      <c r="E7" s="24"/>
    </row>
    <row r="8" spans="1:26" ht="18">
      <c r="B8" s="19" t="s">
        <v>23</v>
      </c>
      <c r="C8" s="22">
        <v>100000</v>
      </c>
      <c r="D8" s="24"/>
      <c r="E8" s="24"/>
    </row>
    <row r="9" spans="1:26" ht="18">
      <c r="B9" s="19" t="s">
        <v>24</v>
      </c>
      <c r="C9" s="23">
        <v>0.03</v>
      </c>
      <c r="D9" s="24"/>
      <c r="E9" s="24"/>
    </row>
    <row r="10" spans="1:26" ht="18">
      <c r="B10" s="19" t="s">
        <v>25</v>
      </c>
      <c r="C10" s="23">
        <v>0.05</v>
      </c>
      <c r="D10" s="24"/>
      <c r="E10" s="24"/>
    </row>
    <row r="12" spans="1:26">
      <c r="A12" s="26"/>
      <c r="B12" s="27">
        <f>C2</f>
        <v>27</v>
      </c>
      <c r="C12" s="27">
        <f t="shared" ref="C12:Z12" si="0">IF(B12="","",IF(B12+1&lt;=$E$2,B12+1,""))</f>
        <v>28</v>
      </c>
      <c r="D12" s="27">
        <f t="shared" si="0"/>
        <v>29</v>
      </c>
      <c r="E12" s="27">
        <f t="shared" si="0"/>
        <v>30</v>
      </c>
      <c r="F12" s="27">
        <f t="shared" si="0"/>
        <v>31</v>
      </c>
      <c r="G12" s="27">
        <f t="shared" si="0"/>
        <v>32</v>
      </c>
      <c r="H12" s="27">
        <f t="shared" si="0"/>
        <v>33</v>
      </c>
      <c r="I12" s="27">
        <f t="shared" si="0"/>
        <v>34</v>
      </c>
      <c r="J12" s="27">
        <f t="shared" si="0"/>
        <v>35</v>
      </c>
      <c r="K12" s="27">
        <f t="shared" si="0"/>
        <v>36</v>
      </c>
      <c r="L12" s="27">
        <f t="shared" si="0"/>
        <v>37</v>
      </c>
      <c r="M12" s="27">
        <f t="shared" si="0"/>
        <v>38</v>
      </c>
      <c r="N12" s="27">
        <f t="shared" si="0"/>
        <v>39</v>
      </c>
      <c r="O12" s="27">
        <f t="shared" si="0"/>
        <v>40</v>
      </c>
      <c r="P12" s="27">
        <f t="shared" si="0"/>
        <v>41</v>
      </c>
      <c r="Q12" s="27">
        <f t="shared" si="0"/>
        <v>42</v>
      </c>
      <c r="R12" s="27">
        <f t="shared" si="0"/>
        <v>43</v>
      </c>
      <c r="S12" s="27">
        <f t="shared" si="0"/>
        <v>44</v>
      </c>
      <c r="T12" s="27">
        <f t="shared" si="0"/>
        <v>45</v>
      </c>
      <c r="U12" s="27">
        <f t="shared" si="0"/>
        <v>46</v>
      </c>
      <c r="V12" s="27">
        <f t="shared" si="0"/>
        <v>47</v>
      </c>
      <c r="W12" s="27">
        <f t="shared" si="0"/>
        <v>48</v>
      </c>
      <c r="X12" s="27">
        <f t="shared" si="0"/>
        <v>49</v>
      </c>
      <c r="Y12" s="27">
        <f t="shared" si="0"/>
        <v>50</v>
      </c>
      <c r="Z12" s="28" t="str">
        <f t="shared" si="0"/>
        <v/>
      </c>
    </row>
    <row r="13" spans="1:26" ht="16.5">
      <c r="A13" s="29" t="s">
        <v>26</v>
      </c>
      <c r="B13" s="30">
        <f>C8</f>
        <v>100000</v>
      </c>
      <c r="C13" s="31">
        <f t="shared" ref="C13:Z13" si="1">IF(C12="","",B17)</f>
        <v>345200</v>
      </c>
      <c r="D13" s="31">
        <f t="shared" si="1"/>
        <v>610016</v>
      </c>
      <c r="E13" s="31">
        <f t="shared" si="1"/>
        <v>896017.28</v>
      </c>
      <c r="F13" s="31">
        <f t="shared" si="1"/>
        <v>1204898.6624</v>
      </c>
      <c r="G13" s="31">
        <f t="shared" si="1"/>
        <v>1538490.5553919999</v>
      </c>
      <c r="H13" s="31">
        <f t="shared" si="1"/>
        <v>1898769.7998233598</v>
      </c>
      <c r="I13" s="31">
        <f t="shared" si="1"/>
        <v>2287871.3838092284</v>
      </c>
      <c r="J13" s="31">
        <f t="shared" si="1"/>
        <v>2708101.0945139667</v>
      </c>
      <c r="K13" s="31">
        <f t="shared" si="1"/>
        <v>3161949.1820750837</v>
      </c>
      <c r="L13" s="31">
        <f t="shared" si="1"/>
        <v>3652105.1166410907</v>
      </c>
      <c r="M13" s="31">
        <f t="shared" si="1"/>
        <v>4181473.525972378</v>
      </c>
      <c r="N13" s="31">
        <f t="shared" si="1"/>
        <v>4753191.4080501683</v>
      </c>
      <c r="O13" s="31">
        <f t="shared" si="1"/>
        <v>5370646.7206941815</v>
      </c>
      <c r="P13" s="31">
        <f t="shared" si="1"/>
        <v>6037498.4583497159</v>
      </c>
      <c r="Q13" s="31">
        <f t="shared" si="1"/>
        <v>6757698.3350176932</v>
      </c>
      <c r="R13" s="31">
        <f t="shared" si="1"/>
        <v>7535514.2018191088</v>
      </c>
      <c r="S13" s="31">
        <f t="shared" si="1"/>
        <v>8375555.3379646381</v>
      </c>
      <c r="T13" s="31">
        <f t="shared" si="1"/>
        <v>9282799.7650018092</v>
      </c>
      <c r="U13" s="31">
        <f t="shared" si="1"/>
        <v>10262623.746201953</v>
      </c>
      <c r="V13" s="31">
        <f t="shared" si="1"/>
        <v>11320833.645898109</v>
      </c>
      <c r="W13" s="31">
        <f t="shared" si="1"/>
        <v>12463700.337569958</v>
      </c>
      <c r="X13" s="31">
        <f t="shared" si="1"/>
        <v>13697996.364575556</v>
      </c>
      <c r="Y13" s="31">
        <f t="shared" si="1"/>
        <v>15031036.0737416</v>
      </c>
      <c r="Z13" s="32" t="str">
        <f t="shared" si="1"/>
        <v/>
      </c>
    </row>
    <row r="14" spans="1:26" ht="16.5">
      <c r="A14" s="33" t="s">
        <v>27</v>
      </c>
      <c r="B14" s="31">
        <f>$C$5*(1+$E$5)^(COUNT($B$12:B12)-1)*12</f>
        <v>180000</v>
      </c>
      <c r="C14" s="31">
        <f t="shared" ref="C14:Z14" si="2">IF(C12="","",$C$5*(1+$E$5)^(COUNT($B$12:C12)-1)*12)</f>
        <v>180000</v>
      </c>
      <c r="D14" s="31">
        <f t="shared" si="2"/>
        <v>180000</v>
      </c>
      <c r="E14" s="31">
        <f t="shared" si="2"/>
        <v>180000</v>
      </c>
      <c r="F14" s="31">
        <f t="shared" si="2"/>
        <v>180000</v>
      </c>
      <c r="G14" s="31">
        <f t="shared" si="2"/>
        <v>180000</v>
      </c>
      <c r="H14" s="31">
        <f t="shared" si="2"/>
        <v>180000</v>
      </c>
      <c r="I14" s="31">
        <f t="shared" si="2"/>
        <v>180000</v>
      </c>
      <c r="J14" s="31">
        <f t="shared" si="2"/>
        <v>180000</v>
      </c>
      <c r="K14" s="31">
        <f t="shared" si="2"/>
        <v>180000</v>
      </c>
      <c r="L14" s="31">
        <f t="shared" si="2"/>
        <v>180000</v>
      </c>
      <c r="M14" s="31">
        <f t="shared" si="2"/>
        <v>180000</v>
      </c>
      <c r="N14" s="31">
        <f t="shared" si="2"/>
        <v>180000</v>
      </c>
      <c r="O14" s="31">
        <f t="shared" si="2"/>
        <v>180000</v>
      </c>
      <c r="P14" s="31">
        <f t="shared" si="2"/>
        <v>180000</v>
      </c>
      <c r="Q14" s="31">
        <f t="shared" si="2"/>
        <v>180000</v>
      </c>
      <c r="R14" s="31">
        <f t="shared" si="2"/>
        <v>180000</v>
      </c>
      <c r="S14" s="31">
        <f t="shared" si="2"/>
        <v>180000</v>
      </c>
      <c r="T14" s="31">
        <f t="shared" si="2"/>
        <v>180000</v>
      </c>
      <c r="U14" s="31">
        <f t="shared" si="2"/>
        <v>180000</v>
      </c>
      <c r="V14" s="31">
        <f t="shared" si="2"/>
        <v>180000</v>
      </c>
      <c r="W14" s="31">
        <f t="shared" si="2"/>
        <v>180000</v>
      </c>
      <c r="X14" s="31">
        <f t="shared" si="2"/>
        <v>180000</v>
      </c>
      <c r="Y14" s="31">
        <f t="shared" si="2"/>
        <v>180000</v>
      </c>
      <c r="Z14" s="32" t="str">
        <f t="shared" si="2"/>
        <v/>
      </c>
    </row>
    <row r="15" spans="1:26" ht="16.5">
      <c r="A15" s="29" t="s">
        <v>28</v>
      </c>
      <c r="B15" s="30">
        <f>B13*$C$9+B14*$C$9/2</f>
        <v>5700</v>
      </c>
      <c r="C15" s="30">
        <f t="shared" ref="C15:Z15" si="3">IF(C12="","",C13*$C$9+C14*$C$9/2)</f>
        <v>13056</v>
      </c>
      <c r="D15" s="30">
        <f t="shared" si="3"/>
        <v>21000.48</v>
      </c>
      <c r="E15" s="30">
        <f t="shared" si="3"/>
        <v>29580.518400000001</v>
      </c>
      <c r="F15" s="30">
        <f t="shared" si="3"/>
        <v>38846.959871999999</v>
      </c>
      <c r="G15" s="30">
        <f t="shared" si="3"/>
        <v>48854.716661759994</v>
      </c>
      <c r="H15" s="30">
        <f t="shared" si="3"/>
        <v>59663.093994700794</v>
      </c>
      <c r="I15" s="30">
        <f t="shared" si="3"/>
        <v>71336.141514276853</v>
      </c>
      <c r="J15" s="30">
        <f t="shared" si="3"/>
        <v>83943.032835418999</v>
      </c>
      <c r="K15" s="30">
        <f t="shared" si="3"/>
        <v>97558.475462252507</v>
      </c>
      <c r="L15" s="30">
        <f t="shared" si="3"/>
        <v>112263.15349923272</v>
      </c>
      <c r="M15" s="30">
        <f t="shared" si="3"/>
        <v>128144.20577917133</v>
      </c>
      <c r="N15" s="30">
        <f t="shared" si="3"/>
        <v>145295.74224150504</v>
      </c>
      <c r="O15" s="30">
        <f t="shared" si="3"/>
        <v>163819.40162082543</v>
      </c>
      <c r="P15" s="30">
        <f t="shared" si="3"/>
        <v>183824.95375049146</v>
      </c>
      <c r="Q15" s="30">
        <f t="shared" si="3"/>
        <v>205430.95005053078</v>
      </c>
      <c r="R15" s="30">
        <f t="shared" si="3"/>
        <v>228765.42605457327</v>
      </c>
      <c r="S15" s="30">
        <f t="shared" si="3"/>
        <v>253966.66013893913</v>
      </c>
      <c r="T15" s="30">
        <f t="shared" si="3"/>
        <v>281183.99295005429</v>
      </c>
      <c r="U15" s="30">
        <f t="shared" si="3"/>
        <v>310578.71238605859</v>
      </c>
      <c r="V15" s="30">
        <f t="shared" si="3"/>
        <v>342325.00937694329</v>
      </c>
      <c r="W15" s="30">
        <f t="shared" si="3"/>
        <v>376611.01012709871</v>
      </c>
      <c r="X15" s="30">
        <f t="shared" si="3"/>
        <v>413639.89093726664</v>
      </c>
      <c r="Y15" s="30">
        <f t="shared" si="3"/>
        <v>453631.082212248</v>
      </c>
      <c r="Z15" s="34" t="str">
        <f t="shared" si="3"/>
        <v/>
      </c>
    </row>
    <row r="16" spans="1:26" ht="16.5">
      <c r="A16" s="29" t="s">
        <v>29</v>
      </c>
      <c r="B16" s="30">
        <f>B13*$C$10+B14*$C$10/2</f>
        <v>9500</v>
      </c>
      <c r="C16" s="30">
        <f t="shared" ref="C16:Z16" si="4">IF(C12="","",C13*$C$10+C14*$C$10/2)</f>
        <v>21760</v>
      </c>
      <c r="D16" s="30">
        <f t="shared" si="4"/>
        <v>35000.800000000003</v>
      </c>
      <c r="E16" s="30">
        <f t="shared" si="4"/>
        <v>49300.864000000001</v>
      </c>
      <c r="F16" s="30">
        <f t="shared" si="4"/>
        <v>64744.933120000002</v>
      </c>
      <c r="G16" s="30">
        <f t="shared" si="4"/>
        <v>81424.527769599998</v>
      </c>
      <c r="H16" s="30">
        <f t="shared" si="4"/>
        <v>99438.489991167997</v>
      </c>
      <c r="I16" s="30">
        <f t="shared" si="4"/>
        <v>118893.56919046142</v>
      </c>
      <c r="J16" s="30">
        <f t="shared" si="4"/>
        <v>139905.05472569834</v>
      </c>
      <c r="K16" s="30">
        <f t="shared" si="4"/>
        <v>162597.4591037542</v>
      </c>
      <c r="L16" s="30">
        <f t="shared" si="4"/>
        <v>187105.25583205454</v>
      </c>
      <c r="M16" s="30">
        <f t="shared" si="4"/>
        <v>213573.6762986189</v>
      </c>
      <c r="N16" s="30">
        <f t="shared" si="4"/>
        <v>242159.57040250843</v>
      </c>
      <c r="O16" s="30">
        <f t="shared" si="4"/>
        <v>273032.33603470906</v>
      </c>
      <c r="P16" s="30">
        <f t="shared" si="4"/>
        <v>306374.92291748582</v>
      </c>
      <c r="Q16" s="30">
        <f t="shared" si="4"/>
        <v>342384.91675088467</v>
      </c>
      <c r="R16" s="30">
        <f t="shared" si="4"/>
        <v>381275.71009095549</v>
      </c>
      <c r="S16" s="30">
        <f t="shared" si="4"/>
        <v>423277.76689823193</v>
      </c>
      <c r="T16" s="30">
        <f t="shared" si="4"/>
        <v>468639.98825009051</v>
      </c>
      <c r="U16" s="30">
        <f t="shared" si="4"/>
        <v>517631.18731009768</v>
      </c>
      <c r="V16" s="30">
        <f t="shared" si="4"/>
        <v>570541.68229490553</v>
      </c>
      <c r="W16" s="30">
        <f t="shared" si="4"/>
        <v>627685.0168784979</v>
      </c>
      <c r="X16" s="30">
        <f t="shared" si="4"/>
        <v>689399.81822877785</v>
      </c>
      <c r="Y16" s="30">
        <f t="shared" si="4"/>
        <v>756051.80368708004</v>
      </c>
      <c r="Z16" s="34" t="str">
        <f t="shared" si="4"/>
        <v/>
      </c>
    </row>
    <row r="17" spans="1:26" ht="16.5">
      <c r="A17" s="33" t="s">
        <v>31</v>
      </c>
      <c r="B17" s="30">
        <f>SUM(B13:B16)+$C$6*(1+$E$6)^(COUNT($B$12:B12)-1)</f>
        <v>345200</v>
      </c>
      <c r="C17" s="30">
        <f t="shared" ref="C17:Z17" si="5">IF(C12="","", SUM(C13:C16)+$C$6*(1+$E$6)^(COUNT($B$12:C12)-1))</f>
        <v>610016</v>
      </c>
      <c r="D17" s="35">
        <f t="shared" si="5"/>
        <v>896017.28</v>
      </c>
      <c r="E17" s="30">
        <f t="shared" si="5"/>
        <v>1204898.6624</v>
      </c>
      <c r="F17" s="30">
        <f t="shared" si="5"/>
        <v>1538490.5553919999</v>
      </c>
      <c r="G17" s="30">
        <f t="shared" si="5"/>
        <v>1898769.7998233598</v>
      </c>
      <c r="H17" s="30">
        <f t="shared" si="5"/>
        <v>2287871.3838092284</v>
      </c>
      <c r="I17" s="30">
        <f t="shared" si="5"/>
        <v>2708101.0945139667</v>
      </c>
      <c r="J17" s="30">
        <f t="shared" si="5"/>
        <v>3161949.1820750837</v>
      </c>
      <c r="K17" s="30">
        <f t="shared" si="5"/>
        <v>3652105.1166410907</v>
      </c>
      <c r="L17" s="30">
        <f t="shared" si="5"/>
        <v>4181473.525972378</v>
      </c>
      <c r="M17" s="30">
        <f t="shared" si="5"/>
        <v>4753191.4080501683</v>
      </c>
      <c r="N17" s="30">
        <f t="shared" si="5"/>
        <v>5370646.7206941815</v>
      </c>
      <c r="O17" s="30">
        <f t="shared" si="5"/>
        <v>6037498.4583497159</v>
      </c>
      <c r="P17" s="30">
        <f t="shared" si="5"/>
        <v>6757698.3350176932</v>
      </c>
      <c r="Q17" s="30">
        <f t="shared" si="5"/>
        <v>7535514.2018191088</v>
      </c>
      <c r="R17" s="30">
        <f t="shared" si="5"/>
        <v>8375555.3379646381</v>
      </c>
      <c r="S17" s="30">
        <f t="shared" si="5"/>
        <v>9282799.7650018092</v>
      </c>
      <c r="T17" s="30">
        <f t="shared" si="5"/>
        <v>10262623.746201953</v>
      </c>
      <c r="U17" s="30">
        <f t="shared" si="5"/>
        <v>11320833.645898109</v>
      </c>
      <c r="V17" s="30">
        <f t="shared" si="5"/>
        <v>12463700.337569958</v>
      </c>
      <c r="W17" s="30">
        <f t="shared" si="5"/>
        <v>13697996.364575556</v>
      </c>
      <c r="X17" s="30">
        <f t="shared" si="5"/>
        <v>15031036.0737416</v>
      </c>
      <c r="Y17" s="30">
        <f t="shared" si="5"/>
        <v>16470718.959640929</v>
      </c>
      <c r="Z17" s="34" t="str">
        <f t="shared" si="5"/>
        <v/>
      </c>
    </row>
    <row r="18" spans="1:26" ht="16.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4"/>
      <c r="T18" s="34"/>
      <c r="U18" s="37"/>
      <c r="V18" s="37"/>
      <c r="W18" s="37"/>
      <c r="X18" s="37"/>
      <c r="Y18" s="37"/>
      <c r="Z18" s="37"/>
    </row>
    <row r="19" spans="1:26" ht="16.5">
      <c r="A19" s="29" t="s">
        <v>32</v>
      </c>
      <c r="B19" s="30">
        <f t="shared" ref="B19:Z19" si="6">B15</f>
        <v>5700</v>
      </c>
      <c r="C19" s="30">
        <f t="shared" si="6"/>
        <v>13056</v>
      </c>
      <c r="D19" s="30">
        <f t="shared" si="6"/>
        <v>21000.48</v>
      </c>
      <c r="E19" s="30">
        <f t="shared" si="6"/>
        <v>29580.518400000001</v>
      </c>
      <c r="F19" s="30">
        <f t="shared" si="6"/>
        <v>38846.959871999999</v>
      </c>
      <c r="G19" s="30">
        <f t="shared" si="6"/>
        <v>48854.716661759994</v>
      </c>
      <c r="H19" s="30">
        <f t="shared" si="6"/>
        <v>59663.093994700794</v>
      </c>
      <c r="I19" s="30">
        <f t="shared" si="6"/>
        <v>71336.141514276853</v>
      </c>
      <c r="J19" s="30">
        <f t="shared" si="6"/>
        <v>83943.032835418999</v>
      </c>
      <c r="K19" s="30">
        <f t="shared" si="6"/>
        <v>97558.475462252507</v>
      </c>
      <c r="L19" s="30">
        <f t="shared" si="6"/>
        <v>112263.15349923272</v>
      </c>
      <c r="M19" s="30">
        <f t="shared" si="6"/>
        <v>128144.20577917133</v>
      </c>
      <c r="N19" s="30">
        <f t="shared" si="6"/>
        <v>145295.74224150504</v>
      </c>
      <c r="O19" s="30">
        <f t="shared" si="6"/>
        <v>163819.40162082543</v>
      </c>
      <c r="P19" s="30">
        <f t="shared" si="6"/>
        <v>183824.95375049146</v>
      </c>
      <c r="Q19" s="30">
        <f t="shared" si="6"/>
        <v>205430.95005053078</v>
      </c>
      <c r="R19" s="30">
        <f t="shared" si="6"/>
        <v>228765.42605457327</v>
      </c>
      <c r="S19" s="30">
        <f t="shared" si="6"/>
        <v>253966.66013893913</v>
      </c>
      <c r="T19" s="30">
        <f t="shared" si="6"/>
        <v>281183.99295005429</v>
      </c>
      <c r="U19" s="30">
        <f t="shared" si="6"/>
        <v>310578.71238605859</v>
      </c>
      <c r="V19" s="30">
        <f t="shared" si="6"/>
        <v>342325.00937694329</v>
      </c>
      <c r="W19" s="30">
        <f t="shared" si="6"/>
        <v>376611.01012709871</v>
      </c>
      <c r="X19" s="30">
        <f t="shared" si="6"/>
        <v>413639.89093726664</v>
      </c>
      <c r="Y19" s="30">
        <f t="shared" si="6"/>
        <v>453631.082212248</v>
      </c>
      <c r="Z19" s="34" t="str">
        <f t="shared" si="6"/>
        <v/>
      </c>
    </row>
    <row r="20" spans="1:26" ht="33">
      <c r="A20" s="33" t="s">
        <v>30</v>
      </c>
      <c r="B20" s="30">
        <f>$C$3*(1+$E$3)^(COUNT($B$12:B12)-1)*12</f>
        <v>360000</v>
      </c>
      <c r="C20" s="30">
        <f t="shared" ref="C20:Z20" si="7">IF(C12="","",$C$3*(1+$E$3)^(COUNT($B$12:C12)-1)*12)</f>
        <v>370800</v>
      </c>
      <c r="D20" s="30">
        <f t="shared" si="7"/>
        <v>381924</v>
      </c>
      <c r="E20" s="30">
        <f t="shared" si="7"/>
        <v>393381.72</v>
      </c>
      <c r="F20" s="30">
        <f t="shared" si="7"/>
        <v>405183.17159999994</v>
      </c>
      <c r="G20" s="30">
        <f t="shared" si="7"/>
        <v>417338.6667479999</v>
      </c>
      <c r="H20" s="30">
        <f t="shared" si="7"/>
        <v>429858.82675043994</v>
      </c>
      <c r="I20" s="30">
        <f t="shared" si="7"/>
        <v>442754.59155295324</v>
      </c>
      <c r="J20" s="30">
        <f t="shared" si="7"/>
        <v>456037.22929954174</v>
      </c>
      <c r="K20" s="30">
        <f t="shared" si="7"/>
        <v>469718.34617852804</v>
      </c>
      <c r="L20" s="30">
        <f t="shared" si="7"/>
        <v>483809.89656388387</v>
      </c>
      <c r="M20" s="30">
        <f t="shared" si="7"/>
        <v>498324.19346080039</v>
      </c>
      <c r="N20" s="30">
        <f t="shared" si="7"/>
        <v>513273.9192646243</v>
      </c>
      <c r="O20" s="30">
        <f t="shared" si="7"/>
        <v>528672.13684256305</v>
      </c>
      <c r="P20" s="30">
        <f t="shared" si="7"/>
        <v>544532.30094783998</v>
      </c>
      <c r="Q20" s="30">
        <f t="shared" si="7"/>
        <v>560868.26997627516</v>
      </c>
      <c r="R20" s="30">
        <f t="shared" si="7"/>
        <v>577694.31807556329</v>
      </c>
      <c r="S20" s="30">
        <f t="shared" si="7"/>
        <v>595025.1476178302</v>
      </c>
      <c r="T20" s="30">
        <f t="shared" si="7"/>
        <v>612875.9020463652</v>
      </c>
      <c r="U20" s="30">
        <f t="shared" si="7"/>
        <v>631262.17910775612</v>
      </c>
      <c r="V20" s="30">
        <f t="shared" si="7"/>
        <v>650200.04448098876</v>
      </c>
      <c r="W20" s="30">
        <f t="shared" si="7"/>
        <v>669706.04581541836</v>
      </c>
      <c r="X20" s="30">
        <f t="shared" si="7"/>
        <v>689797.22718988103</v>
      </c>
      <c r="Y20" s="30">
        <f t="shared" si="7"/>
        <v>710491.14400557743</v>
      </c>
      <c r="Z20" s="34" t="str">
        <f t="shared" si="7"/>
        <v/>
      </c>
    </row>
    <row r="29" spans="1:26">
      <c r="C29" s="38"/>
      <c r="D29" s="38"/>
      <c r="E29" s="38"/>
    </row>
    <row r="30" spans="1:26" ht="16.5">
      <c r="A30" s="39"/>
      <c r="B30" s="40"/>
      <c r="C30" s="41"/>
      <c r="D30" s="42"/>
    </row>
    <row r="31" spans="1:26">
      <c r="B31" s="40"/>
      <c r="C31" s="40"/>
      <c r="D31" s="42"/>
    </row>
    <row r="32" spans="1:26">
      <c r="B32" s="40"/>
      <c r="C32" s="41"/>
      <c r="D32" s="42"/>
    </row>
    <row r="33" spans="2:4">
      <c r="B33" s="40"/>
      <c r="C33" s="41"/>
      <c r="D33" s="42"/>
    </row>
    <row r="34" spans="2:4">
      <c r="B34" s="40"/>
      <c r="C34" s="41"/>
      <c r="D34" s="42"/>
    </row>
  </sheetData>
  <mergeCells count="2">
    <mergeCell ref="B4:E4"/>
    <mergeCell ref="B7:C7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68DE-E623-7341-8A7C-209130AECD7A}">
  <dimension ref="A1"/>
  <sheetViews>
    <sheetView workbookViewId="0">
      <selection activeCell="Z42" sqref="Z42"/>
    </sheetView>
  </sheetViews>
  <sheetFormatPr defaultColWidth="10.85546875" defaultRowHeight="15.75"/>
  <sheetData/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資產記錄表</vt:lpstr>
      <vt:lpstr>資產趨勢圖</vt:lpstr>
      <vt:lpstr>資產規劃表</vt:lpstr>
      <vt:lpstr>資產規劃趨勢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侑諴 侑諴</cp:lastModifiedBy>
  <cp:revision/>
  <dcterms:created xsi:type="dcterms:W3CDTF">2024-04-01T11:23:45Z</dcterms:created>
  <dcterms:modified xsi:type="dcterms:W3CDTF">2024-04-18T18:31:25Z</dcterms:modified>
  <cp:category/>
  <cp:contentStatus/>
</cp:coreProperties>
</file>