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4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4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4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5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5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5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5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5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5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5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port/Dropbox/ITM683/Cases/Answers/"/>
    </mc:Choice>
  </mc:AlternateContent>
  <bookViews>
    <workbookView xWindow="1540" yWindow="460" windowWidth="23720" windowHeight="14460" tabRatio="500" activeTab="2"/>
  </bookViews>
  <sheets>
    <sheet name="Answer Report 1" sheetId="20" r:id="rId1"/>
    <sheet name="Sensitivity Report 1" sheetId="21" r:id="rId2"/>
    <sheet name="ProForma" sheetId="1" r:id="rId3"/>
    <sheet name="ChartDataSheet_" sheetId="6" state="hidden" r:id="rId4"/>
    <sheet name="Output (2)" sheetId="7" r:id="rId5"/>
    <sheet name="Output (3)" sheetId="9" r:id="rId6"/>
    <sheet name="Output (4)" sheetId="11" r:id="rId7"/>
    <sheet name="Output" sheetId="12" r:id="rId8"/>
    <sheet name="Sheet1" sheetId="4" r:id="rId9"/>
    <sheet name="Tax Table" sheetId="2" r:id="rId10"/>
    <sheet name="Sheet3" sheetId="17" r:id="rId11"/>
  </sheets>
  <definedNames>
    <definedName name="_xlcn.WorksheetConnection_Sheet1A1C71" hidden="1">Sheet1!$A$1:$C$7</definedName>
    <definedName name="monthsperyear" localSheetId="4">#REF!</definedName>
    <definedName name="monthsperyear" localSheetId="5">#REF!</definedName>
    <definedName name="monthsperyear" localSheetId="6">#REF!</definedName>
    <definedName name="monthsperyear">#REF!</definedName>
    <definedName name="solver_adj" localSheetId="2" hidden="1">ProForma!$C$29,ProForma!$C$4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ProForma!$C$29</definedName>
    <definedName name="solver_lhs2" localSheetId="2" hidden="1">ProForma!$C$29</definedName>
    <definedName name="solver_lhs3" localSheetId="2" hidden="1">ProForma!$C$4</definedName>
    <definedName name="solver_lhs4" localSheetId="2" hidden="1">ProForma!$C$4</definedName>
    <definedName name="solver_lhs5" localSheetId="2" hidden="1">ProForma!$H$9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ProForma!$C$37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3</definedName>
    <definedName name="solver_rhs1" localSheetId="2" hidden="1">5000</definedName>
    <definedName name="solver_rhs2" localSheetId="2" hidden="1">0</definedName>
    <definedName name="solver_rhs3" localSheetId="2" hidden="1">480</definedName>
    <definedName name="solver_rhs4" localSheetId="2" hidden="1">120</definedName>
    <definedName name="solver_rhs5" localSheetId="2" hidden="1">0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  <definedName name="taxrate">ProForma!$B$25</definedName>
    <definedName name="taxtable">'Tax Table'!$A$2:$E$9</definedName>
    <definedName name="tr">ProForma!$B$25</definedName>
    <definedName name="x" localSheetId="4">ProForma!#REF!</definedName>
    <definedName name="x" localSheetId="5">ProForma!#REF!</definedName>
    <definedName name="x" localSheetId="6">ProForma!#REF!</definedName>
    <definedName name="x">ProForma!#REF!</definedName>
    <definedName name="y" localSheetId="4">ProForma!#REF!</definedName>
    <definedName name="y" localSheetId="5">ProForma!#REF!</definedName>
    <definedName name="y" localSheetId="6">ProForma!#REF!</definedName>
    <definedName name="y">ProForma!#REF!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U8" i="1"/>
  <c r="C8" i="1"/>
  <c r="C30" i="1"/>
  <c r="C19" i="1"/>
  <c r="C20" i="1"/>
  <c r="C21" i="1"/>
  <c r="C23" i="1"/>
  <c r="C24" i="1"/>
  <c r="C33" i="1"/>
  <c r="C14" i="1"/>
  <c r="C35" i="1"/>
  <c r="C37" i="1"/>
  <c r="G14" i="1"/>
  <c r="H11" i="1"/>
  <c r="AG14" i="1"/>
  <c r="AE20" i="1"/>
  <c r="AF15" i="1"/>
  <c r="AG15" i="1"/>
  <c r="D37" i="1"/>
  <c r="F504" i="1"/>
  <c r="F2" i="1"/>
  <c r="C1" i="17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15" i="1"/>
  <c r="T58" i="1"/>
  <c r="T59" i="1"/>
  <c r="H4" i="1"/>
  <c r="H5" i="1"/>
  <c r="H7" i="1"/>
  <c r="C9" i="1"/>
  <c r="W63" i="1"/>
  <c r="V63" i="1"/>
  <c r="V38" i="1"/>
  <c r="W38" i="1"/>
  <c r="H9" i="1"/>
  <c r="B6" i="1"/>
  <c r="B8" i="1"/>
  <c r="B29" i="1"/>
  <c r="B28" i="1"/>
  <c r="B30" i="1"/>
  <c r="B23" i="1"/>
  <c r="B24" i="1"/>
  <c r="B33" i="1"/>
  <c r="B14" i="1"/>
  <c r="B35" i="1"/>
  <c r="B37" i="1"/>
  <c r="B41" i="1"/>
  <c r="B42" i="1"/>
  <c r="B43" i="1"/>
  <c r="B44" i="1"/>
  <c r="B45" i="1"/>
  <c r="B48" i="1"/>
  <c r="C41" i="1"/>
  <c r="C42" i="1"/>
  <c r="C43" i="1"/>
  <c r="C44" i="1"/>
  <c r="C45" i="1"/>
  <c r="C48" i="1"/>
  <c r="C49" i="1"/>
  <c r="R8" i="1"/>
  <c r="E2" i="4"/>
  <c r="E3" i="4"/>
  <c r="E4" i="4"/>
  <c r="E5" i="4"/>
  <c r="E6" i="4"/>
  <c r="E7" i="4"/>
  <c r="K3" i="4"/>
  <c r="K4" i="4"/>
  <c r="K5" i="4"/>
  <c r="K6" i="4"/>
  <c r="K7" i="4"/>
  <c r="K8" i="4"/>
  <c r="K9" i="4"/>
  <c r="K10" i="4"/>
  <c r="K11" i="4"/>
  <c r="K12" i="4"/>
  <c r="K13" i="4"/>
  <c r="K2" i="4"/>
  <c r="X2" i="4"/>
  <c r="X3" i="4"/>
  <c r="X4" i="4"/>
  <c r="X5" i="4"/>
  <c r="X6" i="4"/>
  <c r="X7" i="4"/>
  <c r="X8" i="4"/>
  <c r="X9" i="4"/>
  <c r="X10" i="4"/>
  <c r="X11" i="4"/>
  <c r="X12" i="4"/>
  <c r="X13" i="4"/>
  <c r="X15" i="4"/>
  <c r="C15" i="4"/>
  <c r="O8" i="1"/>
  <c r="J3" i="4"/>
  <c r="J4" i="4"/>
  <c r="J5" i="4"/>
  <c r="J6" i="4"/>
  <c r="J7" i="4"/>
  <c r="J8" i="4"/>
  <c r="J9" i="4"/>
  <c r="J10" i="4"/>
  <c r="J11" i="4"/>
  <c r="J12" i="4"/>
  <c r="J13" i="4"/>
  <c r="J2" i="4"/>
  <c r="I3" i="4"/>
  <c r="I4" i="4"/>
  <c r="I5" i="4"/>
  <c r="I6" i="4"/>
  <c r="I7" i="4"/>
  <c r="I8" i="4"/>
  <c r="I9" i="4"/>
  <c r="I10" i="4"/>
  <c r="I11" i="4"/>
  <c r="I12" i="4"/>
  <c r="I13" i="4"/>
  <c r="I2" i="4"/>
  <c r="B9" i="1"/>
  <c r="R15" i="4"/>
  <c r="S15" i="4"/>
  <c r="Q15" i="4"/>
  <c r="G3" i="4"/>
  <c r="G4" i="4"/>
  <c r="G5" i="4"/>
  <c r="G6" i="4"/>
  <c r="G7" i="4"/>
  <c r="G8" i="4"/>
  <c r="G9" i="4"/>
  <c r="G10" i="4"/>
  <c r="G11" i="4"/>
  <c r="G12" i="4"/>
  <c r="G13" i="4"/>
  <c r="G2" i="4"/>
  <c r="I51" i="1"/>
  <c r="I43" i="1"/>
  <c r="I44" i="1"/>
  <c r="I45" i="1"/>
  <c r="I46" i="1"/>
  <c r="I47" i="1"/>
  <c r="I48" i="1"/>
  <c r="I49" i="1"/>
  <c r="I50" i="1"/>
  <c r="I42" i="1"/>
  <c r="E8" i="4"/>
  <c r="E9" i="4"/>
  <c r="E10" i="4"/>
  <c r="E11" i="4"/>
  <c r="E12" i="4"/>
  <c r="E13" i="4"/>
  <c r="B3" i="4"/>
  <c r="B4" i="4"/>
  <c r="B5" i="4"/>
  <c r="B6" i="4"/>
  <c r="B7" i="4"/>
  <c r="B8" i="4"/>
  <c r="B9" i="4"/>
  <c r="B10" i="4"/>
  <c r="B11" i="4"/>
  <c r="B12" i="4"/>
  <c r="B13" i="4"/>
  <c r="B2" i="4"/>
  <c r="B49" i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 serverFill="0" serverNumberFormat="0" serverFont="0" serverFontColor="0"/>
  </connection>
</connections>
</file>

<file path=xl/sharedStrings.xml><?xml version="1.0" encoding="utf-8"?>
<sst xmlns="http://schemas.openxmlformats.org/spreadsheetml/2006/main" count="698" uniqueCount="217">
  <si>
    <t>year 1</t>
  </si>
  <si>
    <t xml:space="preserve"> </t>
  </si>
  <si>
    <t>Owner</t>
  </si>
  <si>
    <t>Manager</t>
  </si>
  <si>
    <t>tax</t>
  </si>
  <si>
    <t>tax rate</t>
  </si>
  <si>
    <t>rent/month</t>
  </si>
  <si>
    <t>labor/unit</t>
  </si>
  <si>
    <t>materials/unit</t>
  </si>
  <si>
    <t>Sales staff</t>
  </si>
  <si>
    <t>Salary</t>
  </si>
  <si>
    <t>num sales staff</t>
  </si>
  <si>
    <t>rent (12 months)</t>
  </si>
  <si>
    <t>Production costs</t>
  </si>
  <si>
    <t>Total</t>
  </si>
  <si>
    <t>Salary total</t>
  </si>
  <si>
    <t>Sales staff base</t>
  </si>
  <si>
    <t>Expenses Total</t>
  </si>
  <si>
    <t>Expenses</t>
  </si>
  <si>
    <t>Revenue</t>
  </si>
  <si>
    <t>Over</t>
  </si>
  <si>
    <t>But not over</t>
  </si>
  <si>
    <t>Of amount over</t>
  </si>
  <si>
    <t>____</t>
  </si>
  <si>
    <t xml:space="preserve">Flat Tax </t>
  </si>
  <si>
    <t>% Tax</t>
  </si>
  <si>
    <t>flat tax</t>
  </si>
  <si>
    <t>Gross Profit</t>
  </si>
  <si>
    <t>Tax</t>
  </si>
  <si>
    <t>Net Profit</t>
  </si>
  <si>
    <t>variable tax</t>
  </si>
  <si>
    <t>Sales Revenue</t>
  </si>
  <si>
    <t>demand change</t>
  </si>
  <si>
    <t>price increase</t>
  </si>
  <si>
    <t>-</t>
  </si>
  <si>
    <t>Fixed Costs</t>
  </si>
  <si>
    <t>Variable Costs</t>
  </si>
  <si>
    <t>Total Cost</t>
  </si>
  <si>
    <t>variable cost total/unit</t>
  </si>
  <si>
    <t xml:space="preserve">fixed costs total </t>
  </si>
  <si>
    <t>Cumulative Profit</t>
  </si>
  <si>
    <t>sales projection (Q)</t>
  </si>
  <si>
    <t>price/unit (P)</t>
  </si>
  <si>
    <t xml:space="preserve">excess </t>
  </si>
  <si>
    <t>price impact</t>
  </si>
  <si>
    <t>Demand slopes</t>
  </si>
  <si>
    <t>Advertising</t>
  </si>
  <si>
    <t>intercept</t>
  </si>
  <si>
    <t>Demand per month</t>
  </si>
  <si>
    <t>Objective Cell (Max)</t>
  </si>
  <si>
    <t>Cell</t>
  </si>
  <si>
    <t>Name</t>
  </si>
  <si>
    <t>Original Value</t>
  </si>
  <si>
    <t>Final Value</t>
  </si>
  <si>
    <t>Variable Cells</t>
  </si>
  <si>
    <t>Constraints</t>
  </si>
  <si>
    <t>price/unit (P) -</t>
  </si>
  <si>
    <t>Advertisng per month</t>
  </si>
  <si>
    <t>unit sold (1 month)</t>
  </si>
  <si>
    <t>price</t>
  </si>
  <si>
    <t>Advertising ( 1 month)</t>
  </si>
  <si>
    <t>PRICESQ</t>
  </si>
  <si>
    <t>Regression Analysis</t>
  </si>
  <si>
    <t xml:space="preserve">R² </t>
  </si>
  <si>
    <t xml:space="preserve">R  </t>
  </si>
  <si>
    <t xml:space="preserve">Std. Error  </t>
  </si>
  <si>
    <t xml:space="preserve">n  </t>
  </si>
  <si>
    <t xml:space="preserve">k  </t>
  </si>
  <si>
    <t xml:space="preserve">Dep. Var. </t>
  </si>
  <si>
    <t>Regression output</t>
  </si>
  <si>
    <t>variables</t>
  </si>
  <si>
    <t xml:space="preserve"> coefficients</t>
  </si>
  <si>
    <t xml:space="preserve">std. error </t>
  </si>
  <si>
    <t xml:space="preserve">   t (df=3)</t>
  </si>
  <si>
    <t>p-value</t>
  </si>
  <si>
    <t>95% lower</t>
  </si>
  <si>
    <t>95% upper</t>
  </si>
  <si>
    <t>Intercept</t>
  </si>
  <si>
    <t>confidence interval</t>
  </si>
  <si>
    <t>ANOVA table</t>
  </si>
  <si>
    <t>Source</t>
  </si>
  <si>
    <t xml:space="preserve">SS  </t>
  </si>
  <si>
    <t xml:space="preserve">df  </t>
  </si>
  <si>
    <t>MS</t>
  </si>
  <si>
    <t>F</t>
  </si>
  <si>
    <t>Regression</t>
  </si>
  <si>
    <t>Residual</t>
  </si>
  <si>
    <t xml:space="preserve">Adjusted R² </t>
  </si>
  <si>
    <t>Observation</t>
  </si>
  <si>
    <t xml:space="preserve">Predicted </t>
  </si>
  <si>
    <t xml:space="preserve"> Residual</t>
  </si>
  <si>
    <t>Studentized</t>
  </si>
  <si>
    <t>Deleted</t>
  </si>
  <si>
    <t>Leverage</t>
  </si>
  <si>
    <t>2/20/2018 15:50.37</t>
  </si>
  <si>
    <t>This worksheet contains values required for MegaStat charts.</t>
  </si>
  <si>
    <t>Residuals X data  2/20/2018 15:50.37</t>
  </si>
  <si>
    <t>2/20/2018 15:50.02</t>
  </si>
  <si>
    <t>NormalPlot data  2/20/2018 15:50.02</t>
  </si>
  <si>
    <t>PriceXAdv</t>
  </si>
  <si>
    <t>Cannot calculate regression.</t>
  </si>
  <si>
    <t>Check for singular matrix and/or variable(s) with zero variance.</t>
  </si>
  <si>
    <t>See MegaStat Help for details</t>
  </si>
  <si>
    <t xml:space="preserve">   t (df=9)</t>
  </si>
  <si>
    <t>2/21/2018 15:22.55</t>
  </si>
  <si>
    <t>Residuals X data  2/21/2018 15:22.55</t>
  </si>
  <si>
    <t>2/21/2018 15:22.02</t>
  </si>
  <si>
    <t>NormalPlot data  2/21/2018 15:22.02</t>
  </si>
  <si>
    <t xml:space="preserve">r² </t>
  </si>
  <si>
    <t xml:space="preserve">r  </t>
  </si>
  <si>
    <t xml:space="preserve">   t (df=10)</t>
  </si>
  <si>
    <t>2/21/2018 15:25.29</t>
  </si>
  <si>
    <t>Residuals X data  2/21/2018 15:25.29</t>
  </si>
  <si>
    <t>2/21/2018 15:25.02</t>
  </si>
  <si>
    <t>NormalPlot data  2/21/2018 15:25.02</t>
  </si>
  <si>
    <t xml:space="preserve">   t (df=8)</t>
  </si>
  <si>
    <t>2/21/2018 15:26.27</t>
  </si>
  <si>
    <t>Residuals X data  2/21/2018 15:26.27</t>
  </si>
  <si>
    <t>2/21/2018 15:26.02</t>
  </si>
  <si>
    <t>NormalPlot data  2/21/2018 15:26.02</t>
  </si>
  <si>
    <t>2/21/2018 15:33.37</t>
  </si>
  <si>
    <t>Residuals X data  2/21/2018 15:33.37</t>
  </si>
  <si>
    <t>2/21/2018 15:33.02</t>
  </si>
  <si>
    <t>NormalPlot data  2/21/2018 15:33.02</t>
  </si>
  <si>
    <t>2/21/2018 15:34.03</t>
  </si>
  <si>
    <t>Residuals X data  2/21/2018 15:34.03</t>
  </si>
  <si>
    <t>2/21/2018 15:34.02</t>
  </si>
  <si>
    <t>NormalPlot data  2/21/2018 15:34.02</t>
  </si>
  <si>
    <t>Demand</t>
  </si>
  <si>
    <t>BE Price</t>
  </si>
  <si>
    <t>PriceAdj</t>
  </si>
  <si>
    <t xml:space="preserve">breakeaven </t>
  </si>
  <si>
    <t xml:space="preserve"> None</t>
  </si>
  <si>
    <t>AdvertAmt</t>
  </si>
  <si>
    <t>Low</t>
  </si>
  <si>
    <t>Med</t>
  </si>
  <si>
    <t>Units</t>
  </si>
  <si>
    <t>log price</t>
  </si>
  <si>
    <t>log unit</t>
  </si>
  <si>
    <t>log adv</t>
  </si>
  <si>
    <t xml:space="preserve">R^2 </t>
  </si>
  <si>
    <t xml:space="preserve">Adjusted R^2 </t>
  </si>
  <si>
    <t>Cook's D</t>
  </si>
  <si>
    <t>2/26/2018 20:13.20</t>
  </si>
  <si>
    <t>Residuals X data  2/26/2018 20:13.20</t>
  </si>
  <si>
    <t>2/26/2018 20:13.02</t>
  </si>
  <si>
    <t>NormalPlot data  2/26/2018 20:13.02</t>
  </si>
  <si>
    <t>units (annual)</t>
  </si>
  <si>
    <t>2/28/2018 7:08.11</t>
  </si>
  <si>
    <t>Residuals X data  2/28/2018 7:08.11</t>
  </si>
  <si>
    <t>2/28/2018 7:08.12</t>
  </si>
  <si>
    <t>2/28/2018 7:08.02</t>
  </si>
  <si>
    <t>NormalPlot data  2/28/2018 7:08.02</t>
  </si>
  <si>
    <t>Log Units</t>
  </si>
  <si>
    <t>TC</t>
  </si>
  <si>
    <t>TR</t>
  </si>
  <si>
    <t>Price</t>
  </si>
  <si>
    <t>TC-$1K adv</t>
  </si>
  <si>
    <t>TR-$1K adv</t>
  </si>
  <si>
    <t>TC - $0 adv</t>
  </si>
  <si>
    <t>TR - $0 adv</t>
  </si>
  <si>
    <t>2/28/2018 11:27.29</t>
  </si>
  <si>
    <t>Residuals X data  2/28/2018 11:27.29</t>
  </si>
  <si>
    <t>2/28/2018 11:27.02</t>
  </si>
  <si>
    <t>NormalPlot data  2/28/2018 11:27.02</t>
  </si>
  <si>
    <t>adv</t>
  </si>
  <si>
    <t>Monthly</t>
  </si>
  <si>
    <t>max</t>
  </si>
  <si>
    <t>Adv</t>
  </si>
  <si>
    <t>Worksheet: [MicroSlo_example_pro_forma_LP_ANSWERS (Autosaved).xlsx]ProForma</t>
  </si>
  <si>
    <t>$C$29</t>
  </si>
  <si>
    <t>Advertising -</t>
  </si>
  <si>
    <t>$C$4</t>
  </si>
  <si>
    <t>Microsoft Excel 15.29 Answer Report</t>
  </si>
  <si>
    <t>Result: Solver found a solution.  All constraints and optimality conditions are satisfied.</t>
  </si>
  <si>
    <t>Solver Engine</t>
  </si>
  <si>
    <t>Engine: GRG Nonlinear</t>
  </si>
  <si>
    <t>Iterations: 1 Subproblems: 0</t>
  </si>
  <si>
    <t>Solver Options</t>
  </si>
  <si>
    <t>Max Time Unlimited, Iterations Unlimited, Precision 0.000001</t>
  </si>
  <si>
    <t>Convergence 0.0001, Population Size 100, Random Seed 0, Derivatives Forward, Require Bounds</t>
  </si>
  <si>
    <t>Max Subproblems Unlimited, Max Integer Sols Unlimited, Integer Tolerance 1%, Solve Without Integer Constraints, Assume NonNegative</t>
  </si>
  <si>
    <t>Integer</t>
  </si>
  <si>
    <t>Cell Value</t>
  </si>
  <si>
    <t>Formula</t>
  </si>
  <si>
    <t>Status</t>
  </si>
  <si>
    <t>Slack</t>
  </si>
  <si>
    <t>$C$37</t>
  </si>
  <si>
    <t>Gross Profit -</t>
  </si>
  <si>
    <t>Contin</t>
  </si>
  <si>
    <t>$C$29&lt;=5000</t>
  </si>
  <si>
    <t>Not Binding</t>
  </si>
  <si>
    <t>$C$29&gt;=0</t>
  </si>
  <si>
    <t>$C$4&lt;=480</t>
  </si>
  <si>
    <t>$C$4&gt;=120</t>
  </si>
  <si>
    <t xml:space="preserve">(Intercept)        Price       logAdv  </t>
  </si>
  <si>
    <t xml:space="preserve">   2.869794    -0.002405     0.002451  </t>
  </si>
  <si>
    <t>Frequency Distribution - Quantitative</t>
  </si>
  <si>
    <t xml:space="preserve">  lower</t>
  </si>
  <si>
    <t>upper</t>
  </si>
  <si>
    <t>midpoint</t>
  </si>
  <si>
    <t>width</t>
  </si>
  <si>
    <t xml:space="preserve"> frequency</t>
  </si>
  <si>
    <t xml:space="preserve">percent  </t>
  </si>
  <si>
    <t xml:space="preserve">   frequency</t>
  </si>
  <si>
    <t>percent</t>
  </si>
  <si>
    <t>cumulative</t>
  </si>
  <si>
    <t>&lt;</t>
  </si>
  <si>
    <t>Data</t>
  </si>
  <si>
    <t>Report Created: 3/3/18 10:20:30 AM</t>
  </si>
  <si>
    <t>Solution Time: 3.371427 Seconds.</t>
  </si>
  <si>
    <t>Microsoft Excel 15.29 Sensitivity Report</t>
  </si>
  <si>
    <t>Final</t>
  </si>
  <si>
    <t>Value</t>
  </si>
  <si>
    <t>Reduced</t>
  </si>
  <si>
    <t>Gradient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</si>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</sst>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.00000_);_(* \(#,##0.00000\);_(* &quot;-&quot;??_);_(@_)"/>
    <numFmt numFmtId="166" formatCode="_(* #,##0_);_(* \(#,##0\);_(* &quot;-&quot;??_);_(@_)"/>
    <numFmt numFmtId="167" formatCode="&quot;$&quot;#,##0.00"/>
    <numFmt numFmtId="168" formatCode="_(&quot;$&quot;* #,##0_);_(&quot;$&quot;* \(#,##0\);_(&quot;$&quot;* &quot;-&quot;??_);_(@_)"/>
    <numFmt numFmtId="169" formatCode="#,##0.0000\ ;\-#,##0.0000\ "/>
    <numFmt numFmtId="170" formatCode="0.000\ ;\-0.000\ "/>
    <numFmt numFmtId="171" formatCode="0\ "/>
    <numFmt numFmtId="172" formatCode="#,##0.0000\ ;\-#,##0.0000\ \ "/>
    <numFmt numFmtId="173" formatCode=".0000"/>
    <numFmt numFmtId="174" formatCode="\ 0.000\ ;\ \-0.000\ "/>
    <numFmt numFmtId="175" formatCode="\ #,##0.0000\ ;\-#,##0.0000\ \ "/>
    <numFmt numFmtId="176" formatCode="0\ \ \ "/>
    <numFmt numFmtId="177" formatCode="0.000"/>
    <numFmt numFmtId="178" formatCode="#,##0.0\ ;\-#,##0.0\ "/>
    <numFmt numFmtId="179" formatCode=";;;"/>
    <numFmt numFmtId="180" formatCode="#,##0.00000000\ ;\-#,##0.00000000\ "/>
    <numFmt numFmtId="181" formatCode="#,##0.00000000\ ;\-#,##0.00000000\ \ "/>
    <numFmt numFmtId="182" formatCode="#,##0.00000\ ;\-#,##0.00000\ "/>
    <numFmt numFmtId="183" formatCode="#,##0.00\ ;\-#,##0.00\ \ \ "/>
    <numFmt numFmtId="184" formatCode="0.0\ \ \ "/>
    <numFmt numFmtId="185" formatCode="#,##0.00\ ;\-#,##0.00\ "/>
    <numFmt numFmtId="186" formatCode="&quot;$&quot;#,##0.00000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3"/>
      <color rgb="FF222222"/>
      <name val="Times"/>
    </font>
    <font>
      <b/>
      <sz val="13"/>
      <color rgb="FF222222"/>
      <name val="Times"/>
    </font>
    <font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sz val="12"/>
      <color rgb="FF000000"/>
      <name val="Lucida Console"/>
      <family val="3"/>
    </font>
    <font>
      <sz val="10"/>
      <color rgb="FF000000"/>
      <name val="Lucida Console"/>
      <family val="3"/>
    </font>
    <font>
      <i/>
      <sz val="8"/>
      <color theme="1"/>
      <name val="Arial"/>
      <family val="2"/>
    </font>
    <font>
      <b/>
      <i/>
      <sz val="10"/>
      <color theme="1"/>
      <name val="Arial"/>
    </font>
    <font>
      <b/>
      <sz val="12"/>
      <color indexed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0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7">
    <xf numFmtId="0" fontId="0" fillId="0" borderId="0" xfId="0"/>
    <xf numFmtId="164" fontId="0" fillId="2" borderId="1" xfId="0" applyNumberFormat="1" applyFill="1" applyBorder="1" applyProtection="1">
      <protection locked="0"/>
    </xf>
    <xf numFmtId="37" fontId="2" fillId="2" borderId="1" xfId="2" applyNumberFormat="1" applyFont="1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66" fontId="0" fillId="2" borderId="1" xfId="1" applyNumberFormat="1" applyFont="1" applyFill="1" applyBorder="1" applyProtection="1">
      <protection locked="0"/>
    </xf>
    <xf numFmtId="164" fontId="0" fillId="2" borderId="13" xfId="0" applyNumberFormat="1" applyFill="1" applyBorder="1" applyProtection="1">
      <protection locked="0"/>
    </xf>
    <xf numFmtId="0" fontId="0" fillId="0" borderId="0" xfId="0" applyProtection="1"/>
    <xf numFmtId="164" fontId="3" fillId="4" borderId="8" xfId="0" applyNumberFormat="1" applyFont="1" applyFill="1" applyBorder="1" applyProtection="1"/>
    <xf numFmtId="0" fontId="3" fillId="0" borderId="3" xfId="0" applyFont="1" applyBorder="1" applyProtection="1"/>
    <xf numFmtId="164" fontId="0" fillId="0" borderId="4" xfId="0" applyNumberFormat="1" applyBorder="1" applyProtection="1"/>
    <xf numFmtId="0" fontId="0" fillId="0" borderId="5" xfId="0" applyBorder="1" applyProtection="1"/>
    <xf numFmtId="37" fontId="2" fillId="0" borderId="1" xfId="2" applyNumberFormat="1" applyFont="1" applyFill="1" applyBorder="1" applyProtection="1"/>
    <xf numFmtId="0" fontId="8" fillId="0" borderId="7" xfId="0" applyFont="1" applyBorder="1" applyProtection="1"/>
    <xf numFmtId="164" fontId="8" fillId="0" borderId="8" xfId="0" applyNumberFormat="1" applyFont="1" applyFill="1" applyBorder="1" applyProtection="1"/>
    <xf numFmtId="0" fontId="0" fillId="0" borderId="12" xfId="0" applyBorder="1" applyProtection="1"/>
    <xf numFmtId="164" fontId="0" fillId="0" borderId="0" xfId="0" applyNumberFormat="1" applyProtection="1"/>
    <xf numFmtId="0" fontId="0" fillId="0" borderId="7" xfId="0" applyBorder="1" applyProtection="1"/>
    <xf numFmtId="164" fontId="0" fillId="0" borderId="8" xfId="0" applyNumberFormat="1" applyBorder="1" applyProtection="1"/>
    <xf numFmtId="0" fontId="0" fillId="0" borderId="5" xfId="0" applyFont="1" applyBorder="1" applyProtection="1"/>
    <xf numFmtId="9" fontId="0" fillId="0" borderId="1" xfId="3" applyFont="1" applyBorder="1" applyProtection="1"/>
    <xf numFmtId="0" fontId="0" fillId="0" borderId="9" xfId="0" applyBorder="1" applyProtection="1"/>
    <xf numFmtId="164" fontId="0" fillId="0" borderId="10" xfId="0" applyNumberFormat="1" applyBorder="1" applyProtection="1"/>
    <xf numFmtId="0" fontId="8" fillId="0" borderId="16" xfId="0" applyFont="1" applyBorder="1" applyProtection="1"/>
    <xf numFmtId="164" fontId="8" fillId="0" borderId="14" xfId="0" applyNumberFormat="1" applyFont="1" applyBorder="1" applyProtection="1"/>
    <xf numFmtId="164" fontId="0" fillId="0" borderId="15" xfId="0" applyNumberFormat="1" applyBorder="1" applyProtection="1"/>
    <xf numFmtId="0" fontId="8" fillId="0" borderId="12" xfId="0" applyFont="1" applyBorder="1" applyProtection="1"/>
    <xf numFmtId="164" fontId="9" fillId="3" borderId="13" xfId="0" applyNumberFormat="1" applyFont="1" applyFill="1" applyBorder="1" applyProtection="1"/>
    <xf numFmtId="9" fontId="10" fillId="5" borderId="20" xfId="0" applyNumberFormat="1" applyFont="1" applyFill="1" applyBorder="1" applyAlignment="1">
      <alignment vertical="center" wrapText="1"/>
    </xf>
    <xf numFmtId="0" fontId="11" fillId="5" borderId="17" xfId="0" applyFont="1" applyFill="1" applyBorder="1" applyAlignment="1">
      <alignment vertical="center" wrapText="1"/>
    </xf>
    <xf numFmtId="0" fontId="11" fillId="5" borderId="18" xfId="0" applyFont="1" applyFill="1" applyBorder="1" applyAlignment="1">
      <alignment vertical="center" wrapText="1"/>
    </xf>
    <xf numFmtId="164" fontId="10" fillId="5" borderId="19" xfId="0" applyNumberFormat="1" applyFont="1" applyFill="1" applyBorder="1" applyAlignment="1">
      <alignment vertical="center" wrapText="1"/>
    </xf>
    <xf numFmtId="164" fontId="10" fillId="5" borderId="20" xfId="0" applyNumberFormat="1" applyFont="1" applyFill="1" applyBorder="1" applyAlignment="1">
      <alignment vertical="center" wrapText="1"/>
    </xf>
    <xf numFmtId="164" fontId="0" fillId="0" borderId="0" xfId="0" applyNumberFormat="1"/>
    <xf numFmtId="164" fontId="10" fillId="5" borderId="21" xfId="0" applyNumberFormat="1" applyFont="1" applyFill="1" applyBorder="1" applyAlignment="1">
      <alignment vertical="center" wrapText="1"/>
    </xf>
    <xf numFmtId="164" fontId="10" fillId="5" borderId="20" xfId="2" applyNumberFormat="1" applyFont="1" applyFill="1" applyBorder="1" applyAlignment="1">
      <alignment vertical="center" wrapText="1"/>
    </xf>
    <xf numFmtId="44" fontId="0" fillId="0" borderId="1" xfId="2" applyFont="1" applyBorder="1" applyProtection="1"/>
    <xf numFmtId="164" fontId="8" fillId="0" borderId="15" xfId="0" applyNumberFormat="1" applyFont="1" applyBorder="1" applyProtection="1"/>
    <xf numFmtId="0" fontId="8" fillId="0" borderId="22" xfId="0" applyFont="1" applyFill="1" applyBorder="1" applyProtection="1"/>
    <xf numFmtId="0" fontId="3" fillId="0" borderId="24" xfId="0" applyFont="1" applyBorder="1" applyProtection="1"/>
    <xf numFmtId="164" fontId="0" fillId="0" borderId="2" xfId="0" applyNumberFormat="1" applyBorder="1" applyProtection="1"/>
    <xf numFmtId="164" fontId="12" fillId="6" borderId="23" xfId="0" applyNumberFormat="1" applyFont="1" applyFill="1" applyBorder="1" applyProtection="1"/>
    <xf numFmtId="0" fontId="13" fillId="0" borderId="5" xfId="0" applyFont="1" applyBorder="1" applyProtection="1"/>
    <xf numFmtId="164" fontId="13" fillId="0" borderId="6" xfId="0" applyNumberFormat="1" applyFont="1" applyBorder="1" applyProtection="1"/>
    <xf numFmtId="164" fontId="13" fillId="0" borderId="8" xfId="0" applyNumberFormat="1" applyFont="1" applyBorder="1" applyProtection="1"/>
    <xf numFmtId="0" fontId="0" fillId="0" borderId="25" xfId="0" applyFont="1" applyBorder="1" applyProtection="1"/>
    <xf numFmtId="164" fontId="0" fillId="2" borderId="26" xfId="0" applyNumberFormat="1" applyFill="1" applyBorder="1" applyProtection="1"/>
    <xf numFmtId="0" fontId="13" fillId="0" borderId="9" xfId="0" applyFont="1" applyBorder="1" applyProtection="1"/>
    <xf numFmtId="164" fontId="13" fillId="0" borderId="10" xfId="0" applyNumberFormat="1" applyFont="1" applyBorder="1" applyProtection="1"/>
    <xf numFmtId="0" fontId="13" fillId="0" borderId="7" xfId="0" applyFont="1" applyBorder="1" applyProtection="1"/>
    <xf numFmtId="0" fontId="14" fillId="0" borderId="7" xfId="0" applyFont="1" applyBorder="1" applyProtection="1"/>
    <xf numFmtId="0" fontId="14" fillId="0" borderId="3" xfId="0" applyFont="1" applyBorder="1" applyProtection="1"/>
    <xf numFmtId="0" fontId="3" fillId="0" borderId="15" xfId="0" applyFont="1" applyBorder="1" applyProtection="1"/>
    <xf numFmtId="167" fontId="0" fillId="0" borderId="0" xfId="0" applyNumberFormat="1" applyProtection="1"/>
    <xf numFmtId="0" fontId="13" fillId="0" borderId="15" xfId="0" applyFont="1" applyBorder="1" applyProtection="1"/>
    <xf numFmtId="0" fontId="8" fillId="0" borderId="0" xfId="0" applyFont="1" applyBorder="1" applyProtection="1"/>
    <xf numFmtId="164" fontId="8" fillId="0" borderId="0" xfId="0" applyNumberFormat="1" applyFont="1" applyBorder="1" applyProtection="1"/>
    <xf numFmtId="0" fontId="13" fillId="0" borderId="1" xfId="0" applyFont="1" applyBorder="1" applyProtection="1"/>
    <xf numFmtId="164" fontId="8" fillId="0" borderId="1" xfId="0" applyNumberFormat="1" applyFont="1" applyBorder="1" applyProtection="1"/>
    <xf numFmtId="0" fontId="13" fillId="0" borderId="0" xfId="0" applyFont="1" applyFill="1" applyBorder="1" applyProtection="1"/>
    <xf numFmtId="0" fontId="8" fillId="0" borderId="15" xfId="0" applyFont="1" applyBorder="1" applyProtection="1"/>
    <xf numFmtId="168" fontId="0" fillId="0" borderId="1" xfId="2" applyNumberFormat="1" applyFont="1" applyBorder="1" applyProtection="1"/>
    <xf numFmtId="0" fontId="3" fillId="0" borderId="0" xfId="0" applyFont="1" applyProtection="1"/>
    <xf numFmtId="166" fontId="0" fillId="2" borderId="11" xfId="1" applyNumberFormat="1" applyFont="1" applyFill="1" applyBorder="1" applyProtection="1">
      <protection locked="0"/>
    </xf>
    <xf numFmtId="43" fontId="0" fillId="0" borderId="0" xfId="0" applyNumberFormat="1" applyProtection="1"/>
    <xf numFmtId="0" fontId="3" fillId="0" borderId="0" xfId="0" applyFont="1"/>
    <xf numFmtId="0" fontId="0" fillId="0" borderId="28" xfId="0" applyFill="1" applyBorder="1" applyAlignment="1"/>
    <xf numFmtId="0" fontId="0" fillId="0" borderId="29" xfId="0" applyFill="1" applyBorder="1" applyAlignment="1"/>
    <xf numFmtId="0" fontId="16" fillId="0" borderId="30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7" fillId="0" borderId="32" xfId="0" applyFont="1" applyBorder="1" applyAlignment="1">
      <alignment horizontal="right" vertical="center"/>
    </xf>
    <xf numFmtId="0" fontId="17" fillId="0" borderId="33" xfId="0" applyFont="1" applyBorder="1" applyAlignment="1">
      <alignment horizontal="right" vertical="center"/>
    </xf>
    <xf numFmtId="0" fontId="16" fillId="0" borderId="34" xfId="0" applyFont="1" applyFill="1" applyBorder="1" applyAlignment="1">
      <alignment vertical="center"/>
    </xf>
    <xf numFmtId="0" fontId="18" fillId="0" borderId="0" xfId="0" applyFont="1"/>
    <xf numFmtId="0" fontId="15" fillId="0" borderId="0" xfId="0" applyFont="1"/>
    <xf numFmtId="170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170" fontId="15" fillId="0" borderId="0" xfId="0" applyNumberFormat="1" applyFont="1" applyAlignment="1">
      <alignment horizontal="left"/>
    </xf>
    <xf numFmtId="171" fontId="15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9" fontId="15" fillId="0" borderId="0" xfId="0" applyNumberFormat="1" applyFont="1"/>
    <xf numFmtId="172" fontId="15" fillId="0" borderId="0" xfId="0" applyNumberFormat="1" applyFont="1"/>
    <xf numFmtId="173" fontId="15" fillId="0" borderId="0" xfId="0" applyNumberFormat="1" applyFont="1"/>
    <xf numFmtId="0" fontId="15" fillId="5" borderId="0" xfId="0" applyFont="1" applyFill="1" applyAlignment="1">
      <alignment horizontal="right"/>
    </xf>
    <xf numFmtId="174" fontId="15" fillId="0" borderId="0" xfId="0" applyNumberFormat="1" applyFont="1"/>
    <xf numFmtId="0" fontId="20" fillId="0" borderId="0" xfId="0" applyFont="1" applyAlignment="1">
      <alignment horizontal="right"/>
    </xf>
    <xf numFmtId="0" fontId="20" fillId="0" borderId="35" xfId="0" applyFont="1" applyBorder="1" applyAlignment="1">
      <alignment horizontal="right"/>
    </xf>
    <xf numFmtId="174" fontId="20" fillId="0" borderId="35" xfId="0" applyNumberFormat="1" applyFont="1" applyBorder="1" applyAlignment="1">
      <alignment horizontal="right"/>
    </xf>
    <xf numFmtId="0" fontId="15" fillId="5" borderId="36" xfId="0" applyFont="1" applyFill="1" applyBorder="1" applyAlignment="1">
      <alignment horizontal="right"/>
    </xf>
    <xf numFmtId="169" fontId="15" fillId="0" borderId="36" xfId="0" applyNumberFormat="1" applyFont="1" applyBorder="1"/>
    <xf numFmtId="172" fontId="15" fillId="0" borderId="36" xfId="0" applyNumberFormat="1" applyFont="1" applyBorder="1"/>
    <xf numFmtId="174" fontId="15" fillId="0" borderId="36" xfId="0" applyNumberFormat="1" applyFont="1" applyBorder="1"/>
    <xf numFmtId="173" fontId="15" fillId="0" borderId="36" xfId="0" applyNumberFormat="1" applyFont="1" applyBorder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15" fillId="0" borderId="37" xfId="0" applyFont="1" applyBorder="1"/>
    <xf numFmtId="0" fontId="15" fillId="0" borderId="37" xfId="0" applyFont="1" applyBorder="1" applyAlignment="1">
      <alignment horizontal="right"/>
    </xf>
    <xf numFmtId="175" fontId="15" fillId="0" borderId="0" xfId="0" applyNumberFormat="1" applyFont="1" applyAlignment="1">
      <alignment horizontal="right"/>
    </xf>
    <xf numFmtId="175" fontId="15" fillId="0" borderId="37" xfId="0" applyNumberFormat="1" applyFont="1" applyBorder="1" applyAlignment="1">
      <alignment horizontal="right"/>
    </xf>
    <xf numFmtId="176" fontId="20" fillId="0" borderId="35" xfId="0" applyNumberFormat="1" applyFont="1" applyBorder="1" applyAlignment="1">
      <alignment horizontal="right"/>
    </xf>
    <xf numFmtId="176" fontId="15" fillId="0" borderId="0" xfId="0" applyNumberFormat="1" applyFont="1" applyAlignment="1">
      <alignment horizontal="right"/>
    </xf>
    <xf numFmtId="176" fontId="15" fillId="0" borderId="37" xfId="0" applyNumberFormat="1" applyFont="1" applyBorder="1" applyAlignment="1">
      <alignment horizontal="right"/>
    </xf>
    <xf numFmtId="2" fontId="15" fillId="0" borderId="0" xfId="0" applyNumberFormat="1" applyFont="1"/>
    <xf numFmtId="173" fontId="15" fillId="7" borderId="0" xfId="0" applyNumberFormat="1" applyFont="1" applyFill="1"/>
    <xf numFmtId="0" fontId="20" fillId="0" borderId="36" xfId="0" applyFont="1" applyBorder="1" applyAlignment="1">
      <alignment horizontal="right"/>
    </xf>
    <xf numFmtId="0" fontId="15" fillId="0" borderId="36" xfId="0" applyFont="1" applyBorder="1"/>
    <xf numFmtId="0" fontId="15" fillId="0" borderId="0" xfId="0" applyFont="1" applyAlignment="1">
      <alignment horizontal="center"/>
    </xf>
    <xf numFmtId="0" fontId="15" fillId="0" borderId="36" xfId="0" applyFont="1" applyBorder="1" applyAlignment="1">
      <alignment horizontal="center"/>
    </xf>
    <xf numFmtId="177" fontId="20" fillId="0" borderId="36" xfId="0" applyNumberFormat="1" applyFont="1" applyBorder="1" applyAlignment="1">
      <alignment horizontal="right"/>
    </xf>
    <xf numFmtId="177" fontId="20" fillId="0" borderId="0" xfId="0" applyNumberFormat="1" applyFont="1" applyAlignment="1">
      <alignment horizontal="right"/>
    </xf>
    <xf numFmtId="177" fontId="15" fillId="0" borderId="0" xfId="0" applyNumberFormat="1" applyFont="1"/>
    <xf numFmtId="177" fontId="15" fillId="0" borderId="36" xfId="0" applyNumberFormat="1" applyFont="1" applyBorder="1"/>
    <xf numFmtId="177" fontId="15" fillId="9" borderId="36" xfId="0" applyNumberFormat="1" applyFont="1" applyFill="1" applyBorder="1"/>
    <xf numFmtId="178" fontId="20" fillId="0" borderId="36" xfId="0" applyNumberFormat="1" applyFont="1" applyBorder="1" applyAlignment="1">
      <alignment horizontal="right"/>
    </xf>
    <xf numFmtId="178" fontId="15" fillId="0" borderId="0" xfId="0" applyNumberFormat="1" applyFont="1"/>
    <xf numFmtId="178" fontId="15" fillId="0" borderId="36" xfId="0" applyNumberFormat="1" applyFont="1" applyBorder="1"/>
    <xf numFmtId="179" fontId="15" fillId="0" borderId="0" xfId="0" applyNumberFormat="1" applyFont="1"/>
    <xf numFmtId="0" fontId="15" fillId="0" borderId="0" xfId="0" quotePrefix="1" applyFont="1"/>
    <xf numFmtId="11" fontId="15" fillId="7" borderId="0" xfId="0" applyNumberFormat="1" applyFont="1" applyFill="1"/>
    <xf numFmtId="0" fontId="15" fillId="7" borderId="0" xfId="0" applyFont="1" applyFill="1" applyAlignment="1">
      <alignment horizontal="right"/>
    </xf>
    <xf numFmtId="0" fontId="15" fillId="7" borderId="36" xfId="0" applyFont="1" applyFill="1" applyBorder="1" applyAlignment="1">
      <alignment horizontal="right"/>
    </xf>
    <xf numFmtId="180" fontId="15" fillId="0" borderId="36" xfId="0" applyNumberFormat="1" applyFont="1" applyBorder="1"/>
    <xf numFmtId="181" fontId="15" fillId="0" borderId="36" xfId="0" applyNumberFormat="1" applyFont="1" applyBorder="1"/>
    <xf numFmtId="173" fontId="15" fillId="7" borderId="36" xfId="0" applyNumberFormat="1" applyFont="1" applyFill="1" applyBorder="1"/>
    <xf numFmtId="177" fontId="15" fillId="9" borderId="0" xfId="0" applyNumberFormat="1" applyFont="1" applyFill="1"/>
    <xf numFmtId="177" fontId="15" fillId="8" borderId="0" xfId="0" applyNumberFormat="1" applyFont="1" applyFill="1"/>
    <xf numFmtId="173" fontId="15" fillId="10" borderId="0" xfId="0" applyNumberFormat="1" applyFont="1" applyFill="1"/>
    <xf numFmtId="0" fontId="15" fillId="10" borderId="0" xfId="0" applyFont="1" applyFill="1" applyAlignment="1">
      <alignment horizontal="right"/>
    </xf>
    <xf numFmtId="0" fontId="15" fillId="10" borderId="36" xfId="0" applyFont="1" applyFill="1" applyBorder="1" applyAlignment="1">
      <alignment horizontal="right"/>
    </xf>
    <xf numFmtId="173" fontId="15" fillId="10" borderId="36" xfId="0" applyNumberFormat="1" applyFont="1" applyFill="1" applyBorder="1"/>
    <xf numFmtId="0" fontId="0" fillId="0" borderId="38" xfId="0" applyFill="1" applyBorder="1" applyProtection="1"/>
    <xf numFmtId="167" fontId="13" fillId="0" borderId="10" xfId="0" applyNumberFormat="1" applyFont="1" applyBorder="1" applyProtection="1"/>
    <xf numFmtId="0" fontId="0" fillId="0" borderId="0" xfId="2" applyNumberFormat="1" applyFont="1" applyProtection="1"/>
    <xf numFmtId="0" fontId="15" fillId="0" borderId="0" xfId="0" applyFont="1" applyFill="1" applyAlignment="1">
      <alignment horizontal="right"/>
    </xf>
    <xf numFmtId="180" fontId="15" fillId="0" borderId="0" xfId="0" applyNumberFormat="1" applyFont="1"/>
    <xf numFmtId="181" fontId="15" fillId="0" borderId="0" xfId="0" applyNumberFormat="1" applyFont="1"/>
    <xf numFmtId="0" fontId="15" fillId="11" borderId="0" xfId="0" applyFont="1" applyFill="1" applyAlignment="1">
      <alignment horizontal="right"/>
    </xf>
    <xf numFmtId="0" fontId="15" fillId="0" borderId="36" xfId="0" applyFont="1" applyFill="1" applyBorder="1" applyAlignment="1">
      <alignment horizontal="right"/>
    </xf>
    <xf numFmtId="177" fontId="15" fillId="12" borderId="0" xfId="0" applyNumberFormat="1" applyFont="1" applyFill="1"/>
    <xf numFmtId="177" fontId="15" fillId="13" borderId="0" xfId="0" applyNumberFormat="1" applyFont="1" applyFill="1"/>
    <xf numFmtId="182" fontId="20" fillId="0" borderId="36" xfId="0" applyNumberFormat="1" applyFont="1" applyBorder="1" applyAlignment="1">
      <alignment horizontal="right"/>
    </xf>
    <xf numFmtId="182" fontId="15" fillId="0" borderId="0" xfId="0" applyNumberFormat="1" applyFont="1"/>
    <xf numFmtId="182" fontId="15" fillId="0" borderId="36" xfId="0" applyNumberFormat="1" applyFont="1" applyBorder="1"/>
    <xf numFmtId="0" fontId="15" fillId="14" borderId="0" xfId="0" applyFont="1" applyFill="1" applyAlignment="1">
      <alignment horizontal="right"/>
    </xf>
    <xf numFmtId="0" fontId="15" fillId="14" borderId="36" xfId="0" applyFont="1" applyFill="1" applyBorder="1" applyAlignment="1">
      <alignment horizontal="right"/>
    </xf>
    <xf numFmtId="0" fontId="20" fillId="0" borderId="39" xfId="0" applyFont="1" applyBorder="1" applyAlignment="1">
      <alignment horizontal="right"/>
    </xf>
    <xf numFmtId="174" fontId="20" fillId="0" borderId="39" xfId="0" applyNumberFormat="1" applyFont="1" applyBorder="1" applyAlignment="1">
      <alignment horizontal="right"/>
    </xf>
    <xf numFmtId="176" fontId="20" fillId="0" borderId="39" xfId="0" applyNumberFormat="1" applyFont="1" applyBorder="1" applyAlignment="1">
      <alignment horizontal="right"/>
    </xf>
    <xf numFmtId="0" fontId="0" fillId="0" borderId="0" xfId="0" applyNumberFormat="1" applyProtection="1"/>
    <xf numFmtId="0" fontId="22" fillId="0" borderId="0" xfId="0" applyFont="1"/>
    <xf numFmtId="166" fontId="0" fillId="0" borderId="0" xfId="0" applyNumberFormat="1" applyProtection="1"/>
    <xf numFmtId="0" fontId="23" fillId="0" borderId="0" xfId="0" applyFont="1" applyAlignment="1">
      <alignment vertical="center"/>
    </xf>
    <xf numFmtId="164" fontId="0" fillId="0" borderId="28" xfId="0" applyNumberFormat="1" applyFill="1" applyBorder="1" applyAlignment="1"/>
    <xf numFmtId="167" fontId="0" fillId="2" borderId="1" xfId="0" applyNumberFormat="1" applyFill="1" applyBorder="1" applyProtection="1">
      <protection locked="0"/>
    </xf>
    <xf numFmtId="43" fontId="0" fillId="2" borderId="11" xfId="1" applyNumberFormat="1" applyFont="1" applyFill="1" applyBorder="1" applyProtection="1">
      <protection locked="0"/>
    </xf>
    <xf numFmtId="43" fontId="0" fillId="0" borderId="29" xfId="0" applyNumberFormat="1" applyFill="1" applyBorder="1" applyAlignment="1"/>
    <xf numFmtId="167" fontId="0" fillId="0" borderId="28" xfId="0" applyNumberFormat="1" applyFill="1" applyBorder="1" applyAlignment="1"/>
    <xf numFmtId="167" fontId="0" fillId="0" borderId="29" xfId="0" applyNumberFormat="1" applyFill="1" applyBorder="1" applyAlignment="1"/>
    <xf numFmtId="177" fontId="0" fillId="0" borderId="0" xfId="0" applyNumberFormat="1" applyProtection="1"/>
    <xf numFmtId="183" fontId="20" fillId="0" borderId="40" xfId="0" applyNumberFormat="1" applyFont="1" applyBorder="1" applyAlignment="1">
      <alignment horizontal="right"/>
    </xf>
    <xf numFmtId="183" fontId="24" fillId="0" borderId="41" xfId="0" applyNumberFormat="1" applyFont="1" applyBorder="1" applyAlignment="1">
      <alignment horizontal="right"/>
    </xf>
    <xf numFmtId="183" fontId="20" fillId="0" borderId="41" xfId="0" applyNumberFormat="1" applyFont="1" applyBorder="1" applyAlignment="1">
      <alignment horizontal="right"/>
    </xf>
    <xf numFmtId="183" fontId="15" fillId="0" borderId="0" xfId="0" applyNumberFormat="1" applyFont="1" applyAlignment="1">
      <alignment horizontal="right"/>
    </xf>
    <xf numFmtId="183" fontId="15" fillId="0" borderId="0" xfId="0" applyNumberFormat="1" applyFont="1"/>
    <xf numFmtId="176" fontId="20" fillId="0" borderId="40" xfId="0" applyNumberFormat="1" applyFont="1" applyBorder="1" applyAlignment="1">
      <alignment horizontal="right"/>
    </xf>
    <xf numFmtId="176" fontId="20" fillId="0" borderId="41" xfId="0" applyNumberFormat="1" applyFont="1" applyBorder="1" applyAlignment="1">
      <alignment horizontal="right"/>
    </xf>
    <xf numFmtId="176" fontId="15" fillId="0" borderId="0" xfId="0" applyNumberFormat="1" applyFont="1"/>
    <xf numFmtId="184" fontId="20" fillId="0" borderId="40" xfId="0" applyNumberFormat="1" applyFont="1" applyBorder="1" applyAlignment="1">
      <alignment horizontal="right"/>
    </xf>
    <xf numFmtId="184" fontId="20" fillId="0" borderId="41" xfId="0" applyNumberFormat="1" applyFont="1" applyBorder="1" applyAlignment="1">
      <alignment horizontal="right"/>
    </xf>
    <xf numFmtId="184" fontId="15" fillId="0" borderId="0" xfId="0" applyNumberFormat="1" applyFont="1"/>
    <xf numFmtId="176" fontId="20" fillId="0" borderId="42" xfId="0" applyNumberFormat="1" applyFont="1" applyBorder="1" applyAlignment="1">
      <alignment horizontal="centerContinuous"/>
    </xf>
    <xf numFmtId="184" fontId="20" fillId="0" borderId="42" xfId="0" applyNumberFormat="1" applyFont="1" applyBorder="1" applyAlignment="1">
      <alignment horizontal="centerContinuous"/>
    </xf>
    <xf numFmtId="183" fontId="15" fillId="0" borderId="36" xfId="0" applyNumberFormat="1" applyFont="1" applyBorder="1" applyAlignment="1">
      <alignment horizontal="right"/>
    </xf>
    <xf numFmtId="183" fontId="15" fillId="0" borderId="36" xfId="0" applyNumberFormat="1" applyFont="1" applyBorder="1"/>
    <xf numFmtId="176" fontId="15" fillId="0" borderId="36" xfId="0" applyNumberFormat="1" applyFont="1" applyBorder="1"/>
    <xf numFmtId="184" fontId="15" fillId="0" borderId="36" xfId="0" applyNumberFormat="1" applyFont="1" applyBorder="1"/>
    <xf numFmtId="179" fontId="15" fillId="0" borderId="0" xfId="0" applyNumberFormat="1" applyFont="1" applyAlignment="1">
      <alignment horizontal="right"/>
    </xf>
    <xf numFmtId="183" fontId="25" fillId="0" borderId="40" xfId="0" quotePrefix="1" applyNumberFormat="1" applyFont="1" applyBorder="1" applyAlignment="1">
      <alignment horizontal="center"/>
    </xf>
    <xf numFmtId="185" fontId="15" fillId="0" borderId="0" xfId="0" quotePrefix="1" applyNumberFormat="1" applyFont="1" applyAlignment="1">
      <alignment horizontal="right"/>
    </xf>
    <xf numFmtId="185" fontId="15" fillId="0" borderId="36" xfId="0" quotePrefix="1" applyNumberFormat="1" applyFont="1" applyBorder="1" applyAlignment="1">
      <alignment horizontal="right"/>
    </xf>
    <xf numFmtId="183" fontId="24" fillId="0" borderId="0" xfId="0" applyNumberFormat="1" applyFont="1" applyBorder="1" applyAlignment="1">
      <alignment horizontal="right"/>
    </xf>
    <xf numFmtId="179" fontId="24" fillId="0" borderId="0" xfId="0" applyNumberFormat="1" applyFont="1" applyBorder="1" applyAlignment="1">
      <alignment horizontal="right"/>
    </xf>
    <xf numFmtId="179" fontId="20" fillId="0" borderId="0" xfId="0" applyNumberFormat="1" applyFont="1" applyBorder="1" applyAlignment="1">
      <alignment horizontal="right"/>
    </xf>
    <xf numFmtId="0" fontId="26" fillId="0" borderId="27" xfId="0" applyFont="1" applyFill="1" applyBorder="1" applyAlignment="1">
      <alignment horizontal="center"/>
    </xf>
    <xf numFmtId="0" fontId="26" fillId="0" borderId="43" xfId="0" applyFont="1" applyFill="1" applyBorder="1" applyAlignment="1">
      <alignment horizontal="center"/>
    </xf>
    <xf numFmtId="0" fontId="26" fillId="0" borderId="44" xfId="0" applyFont="1" applyFill="1" applyBorder="1" applyAlignment="1">
      <alignment horizontal="center"/>
    </xf>
    <xf numFmtId="186" fontId="0" fillId="0" borderId="0" xfId="0" applyNumberFormat="1" applyProtection="1"/>
    <xf numFmtId="0" fontId="3" fillId="0" borderId="0" xfId="0" applyFont="1" applyAlignment="1" applyProtection="1">
      <alignment horizontal="right"/>
    </xf>
  </cellXfs>
  <cellStyles count="102">
    <cellStyle name="Comma" xfId="1" builtinId="3"/>
    <cellStyle name="Currency" xfId="2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  <cellStyle name="Normal 2" xfId="4"/>
    <cellStyle name="Normal 3" xfId="83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7" Type="http://schemas.openxmlformats.org/officeDocument/2006/relationships/customXml" Target="../customXml/item1.xml"/><Relationship Id="rId18" Type="http://schemas.openxmlformats.org/officeDocument/2006/relationships/customXml" Target="../customXml/item2.xml"/><Relationship Id="rId1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42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43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48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49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50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51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52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53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54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55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56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 vs Price,</a:t>
            </a:r>
            <a:r>
              <a:rPr lang="en-US" baseline="0"/>
              <a:t> adv levels    Q ~ price +  adv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ProForma!$H$15:$H$35</c:f>
              <c:numCache>
                <c:formatCode>General</c:formatCode>
                <c:ptCount val="21"/>
                <c:pt idx="0">
                  <c:v>-7262.422470614794</c:v>
                </c:pt>
                <c:pt idx="1">
                  <c:v>-4036.496232432793</c:v>
                </c:pt>
                <c:pt idx="2">
                  <c:v>-1201.47323459958</c:v>
                </c:pt>
                <c:pt idx="3">
                  <c:v>1275.405681678778</c:v>
                </c:pt>
                <c:pt idx="4">
                  <c:v>3424.504336562866</c:v>
                </c:pt>
                <c:pt idx="5">
                  <c:v>5273.954233001051</c:v>
                </c:pt>
                <c:pt idx="6">
                  <c:v>6849.806964687508</c:v>
                </c:pt>
                <c:pt idx="7">
                  <c:v>8176.176681008691</c:v>
                </c:pt>
                <c:pt idx="8">
                  <c:v>9275.373237991211</c:v>
                </c:pt>
                <c:pt idx="9">
                  <c:v>10168.02662534865</c:v>
                </c:pt>
                <c:pt idx="10">
                  <c:v>10873.20322317313</c:v>
                </c:pt>
                <c:pt idx="11">
                  <c:v>11408.51440749384</c:v>
                </c:pt>
                <c:pt idx="12">
                  <c:v>11790.21799169248</c:v>
                </c:pt>
                <c:pt idx="13">
                  <c:v>12033.31296049798</c:v>
                </c:pt>
                <c:pt idx="14">
                  <c:v>12151.62792486558</c:v>
                </c:pt>
                <c:pt idx="15">
                  <c:v>12122.73002572649</c:v>
                </c:pt>
                <c:pt idx="16">
                  <c:v>12063.87037862815</c:v>
                </c:pt>
                <c:pt idx="17">
                  <c:v>11880.31926597527</c:v>
                </c:pt>
                <c:pt idx="18">
                  <c:v>11617.16998509269</c:v>
                </c:pt>
                <c:pt idx="19">
                  <c:v>11283.53308512491</c:v>
                </c:pt>
                <c:pt idx="20">
                  <c:v>10887.76842992572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9C0-4AD8-9F43-A340253161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ProForma!$I$15:$I$35</c:f>
              <c:numCache>
                <c:formatCode>General</c:formatCode>
                <c:ptCount val="21"/>
                <c:pt idx="0">
                  <c:v>-7230.209342502676</c:v>
                </c:pt>
                <c:pt idx="1">
                  <c:v>-3889.091627682232</c:v>
                </c:pt>
                <c:pt idx="2">
                  <c:v>-952.835538540552</c:v>
                </c:pt>
                <c:pt idx="3">
                  <c:v>1612.487848799698</c:v>
                </c:pt>
                <c:pt idx="4">
                  <c:v>3838.326586754396</c:v>
                </c:pt>
                <c:pt idx="5">
                  <c:v>5753.816698873255</c:v>
                </c:pt>
                <c:pt idx="6">
                  <c:v>7385.940029986064</c:v>
                </c:pt>
                <c:pt idx="7">
                  <c:v>8759.67179829192</c:v>
                </c:pt>
                <c:pt idx="8">
                  <c:v>9898.118500865522</c:v>
                </c:pt>
                <c:pt idx="9">
                  <c:v>10822.64678374875</c:v>
                </c:pt>
                <c:pt idx="10">
                  <c:v>11553.00384994007</c:v>
                </c:pt>
                <c:pt idx="11">
                  <c:v>12107.42994304361</c:v>
                </c:pt>
                <c:pt idx="12">
                  <c:v>12502.76341095799</c:v>
                </c:pt>
                <c:pt idx="13">
                  <c:v>12754.53882263554</c:v>
                </c:pt>
                <c:pt idx="14">
                  <c:v>12877.07858151106</c:v>
                </c:pt>
                <c:pt idx="15">
                  <c:v>12847.14879527111</c:v>
                </c:pt>
                <c:pt idx="16">
                  <c:v>12786.18738602349</c:v>
                </c:pt>
                <c:pt idx="17">
                  <c:v>12596.08202440645</c:v>
                </c:pt>
                <c:pt idx="18">
                  <c:v>12323.53620063874</c:v>
                </c:pt>
                <c:pt idx="19">
                  <c:v>11977.98578364339</c:v>
                </c:pt>
                <c:pt idx="20">
                  <c:v>11568.08915155828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9C0-4AD8-9F43-A340253161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ProForma!$J$15:$J$35</c:f>
              <c:numCache>
                <c:formatCode>General</c:formatCode>
                <c:ptCount val="21"/>
                <c:pt idx="0">
                  <c:v>-7669.789922397424</c:v>
                </c:pt>
                <c:pt idx="1">
                  <c:v>-4315.595111481583</c:v>
                </c:pt>
                <c:pt idx="2">
                  <c:v>-1367.8465499651</c:v>
                </c:pt>
                <c:pt idx="3">
                  <c:v>1207.517483444943</c:v>
                </c:pt>
                <c:pt idx="4">
                  <c:v>3442.068128477928</c:v>
                </c:pt>
                <c:pt idx="5">
                  <c:v>5365.055446742765</c:v>
                </c:pt>
                <c:pt idx="6">
                  <c:v>7003.566889697867</c:v>
                </c:pt>
                <c:pt idx="7">
                  <c:v>8382.675428257505</c:v>
                </c:pt>
                <c:pt idx="8">
                  <c:v>9525.57799805871</c:v>
                </c:pt>
                <c:pt idx="9">
                  <c:v>10453.72487394889</c:v>
                </c:pt>
                <c:pt idx="10">
                  <c:v>11186.94054925062</c:v>
                </c:pt>
                <c:pt idx="11">
                  <c:v>11743.53665967056</c:v>
                </c:pt>
                <c:pt idx="12">
                  <c:v>12140.41745820628</c:v>
                </c:pt>
                <c:pt idx="13">
                  <c:v>12393.17831593336</c:v>
                </c:pt>
                <c:pt idx="14">
                  <c:v>12516.1976940079</c:v>
                </c:pt>
                <c:pt idx="15">
                  <c:v>12486.15076293072</c:v>
                </c:pt>
                <c:pt idx="16">
                  <c:v>12424.95075143237</c:v>
                </c:pt>
                <c:pt idx="17">
                  <c:v>12234.10131962855</c:v>
                </c:pt>
                <c:pt idx="18">
                  <c:v>11960.48875465866</c:v>
                </c:pt>
                <c:pt idx="19">
                  <c:v>11613.5858573275</c:v>
                </c:pt>
                <c:pt idx="20">
                  <c:v>11202.0848945649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9C0-4AD8-9F43-A340253161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ProForma!$K$15:$K$35</c:f>
              <c:numCache>
                <c:formatCode>General</c:formatCode>
                <c:ptCount val="21"/>
                <c:pt idx="0">
                  <c:v>-8134.315254539593</c:v>
                </c:pt>
                <c:pt idx="1">
                  <c:v>-4772.442355358049</c:v>
                </c:pt>
                <c:pt idx="2">
                  <c:v>-1817.946101797374</c:v>
                </c:pt>
                <c:pt idx="3">
                  <c:v>763.3131981310071</c:v>
                </c:pt>
                <c:pt idx="4">
                  <c:v>3002.978953661121</c:v>
                </c:pt>
                <c:pt idx="5">
                  <c:v>4930.368182725942</c:v>
                </c:pt>
                <c:pt idx="6">
                  <c:v>6572.630342676493</c:v>
                </c:pt>
                <c:pt idx="7">
                  <c:v>7954.895798971673</c:v>
                </c:pt>
                <c:pt idx="8">
                  <c:v>9100.41458736026</c:v>
                </c:pt>
                <c:pt idx="9">
                  <c:v>10030.68608451972</c:v>
                </c:pt>
                <c:pt idx="10">
                  <c:v>10765.58016402576</c:v>
                </c:pt>
                <c:pt idx="11">
                  <c:v>11323.4503787554</c:v>
                </c:pt>
                <c:pt idx="12">
                  <c:v>11721.23967723639</c:v>
                </c:pt>
                <c:pt idx="13">
                  <c:v>11974.57912991248</c:v>
                </c:pt>
                <c:pt idx="14">
                  <c:v>12097.8801116793</c:v>
                </c:pt>
                <c:pt idx="15">
                  <c:v>12067.76440016395</c:v>
                </c:pt>
                <c:pt idx="16">
                  <c:v>12006.42429570238</c:v>
                </c:pt>
                <c:pt idx="17">
                  <c:v>11815.13799041164</c:v>
                </c:pt>
                <c:pt idx="18">
                  <c:v>11540.89909884388</c:v>
                </c:pt>
                <c:pt idx="19">
                  <c:v>11193.20210599489</c:v>
                </c:pt>
                <c:pt idx="20">
                  <c:v>10780.75917626508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79C0-4AD8-9F43-A3402531616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ProForma!$L$15:$L$35</c:f>
              <c:numCache>
                <c:formatCode>General</c:formatCode>
                <c:ptCount val="21"/>
                <c:pt idx="0">
                  <c:v>-8609.090217179167</c:v>
                </c:pt>
                <c:pt idx="1">
                  <c:v>-5241.757645643964</c:v>
                </c:pt>
                <c:pt idx="2">
                  <c:v>-2282.46329828311</c:v>
                </c:pt>
                <c:pt idx="3">
                  <c:v>302.9879596579849</c:v>
                </c:pt>
                <c:pt idx="4">
                  <c:v>2546.290926223017</c:v>
                </c:pt>
                <c:pt idx="5">
                  <c:v>4476.810230101567</c:v>
                </c:pt>
                <c:pt idx="6">
                  <c:v>6121.739419288795</c:v>
                </c:pt>
                <c:pt idx="7">
                  <c:v>7506.249670888094</c:v>
                </c:pt>
                <c:pt idx="8">
                  <c:v>8653.628778642436</c:v>
                </c:pt>
                <c:pt idx="9">
                  <c:v>9585.411034157951</c:v>
                </c:pt>
                <c:pt idx="10">
                  <c:v>10321.49857963047</c:v>
                </c:pt>
                <c:pt idx="11">
                  <c:v>10880.27477405643</c:v>
                </c:pt>
                <c:pt idx="12">
                  <c:v>11278.71008126547</c:v>
                </c:pt>
                <c:pt idx="13">
                  <c:v>11532.46095651682</c:v>
                </c:pt>
                <c:pt idx="14">
                  <c:v>11655.96217873935</c:v>
                </c:pt>
                <c:pt idx="15">
                  <c:v>11625.79755939121</c:v>
                </c:pt>
                <c:pt idx="16">
                  <c:v>11564.35783876848</c:v>
                </c:pt>
                <c:pt idx="17">
                  <c:v>11372.7608850434</c:v>
                </c:pt>
                <c:pt idx="18">
                  <c:v>11098.07663026903</c:v>
                </c:pt>
                <c:pt idx="19">
                  <c:v>10749.81497845873</c:v>
                </c:pt>
                <c:pt idx="20">
                  <c:v>10336.70224254396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79C0-4AD8-9F43-A3402531616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ProForma!$M$15:$M$35</c:f>
              <c:numCache>
                <c:formatCode>General</c:formatCode>
                <c:ptCount val="21"/>
                <c:pt idx="0">
                  <c:v>-9089.49337931616</c:v>
                </c:pt>
                <c:pt idx="1">
                  <c:v>-5717.919295177002</c:v>
                </c:pt>
                <c:pt idx="2">
                  <c:v>-2754.897402643051</c:v>
                </c:pt>
                <c:pt idx="3">
                  <c:v>-166.1894945598833</c:v>
                </c:pt>
                <c:pt idx="4">
                  <c:v>2079.939150076745</c:v>
                </c:pt>
                <c:pt idx="5">
                  <c:v>4012.890147821475</c:v>
                </c:pt>
                <c:pt idx="6">
                  <c:v>5659.89129982805</c:v>
                </c:pt>
                <c:pt idx="7">
                  <c:v>7046.145488967755</c:v>
                </c:pt>
                <c:pt idx="8">
                  <c:v>8194.969842430284</c:v>
                </c:pt>
                <c:pt idx="9">
                  <c:v>9127.925776546573</c:v>
                </c:pt>
                <c:pt idx="10">
                  <c:v>9864.940502371915</c:v>
                </c:pt>
                <c:pt idx="11">
                  <c:v>10424.42053469363</c:v>
                </c:pt>
                <c:pt idx="12">
                  <c:v>10823.3577134409</c:v>
                </c:pt>
                <c:pt idx="13">
                  <c:v>11077.42821483932</c:v>
                </c:pt>
                <c:pt idx="14">
                  <c:v>11201.08499995307</c:v>
                </c:pt>
                <c:pt idx="15">
                  <c:v>11170.88238506675</c:v>
                </c:pt>
                <c:pt idx="16">
                  <c:v>11109.36527459799</c:v>
                </c:pt>
                <c:pt idx="17">
                  <c:v>10917.52698418374</c:v>
                </c:pt>
                <c:pt idx="18">
                  <c:v>10642.4967354501</c:v>
                </c:pt>
                <c:pt idx="19">
                  <c:v>10293.79641114329</c:v>
                </c:pt>
                <c:pt idx="20">
                  <c:v>9880.163315911755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79C0-4AD8-9F43-A3402531616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ProForma!$N$15:$N$35</c:f>
              <c:numCache>
                <c:formatCode>General</c:formatCode>
                <c:ptCount val="21"/>
                <c:pt idx="0">
                  <c:v>-9573.461952131314</c:v>
                </c:pt>
                <c:pt idx="1">
                  <c:v>-6198.41804796613</c:v>
                </c:pt>
                <c:pt idx="2">
                  <c:v>-3232.346792599346</c:v>
                </c:pt>
                <c:pt idx="3">
                  <c:v>-640.9747429855851</c:v>
                </c:pt>
                <c:pt idx="4">
                  <c:v>1607.465481333937</c:v>
                </c:pt>
                <c:pt idx="5">
                  <c:v>3542.405755278421</c:v>
                </c:pt>
                <c:pt idx="6">
                  <c:v>5191.101901206988</c:v>
                </c:pt>
                <c:pt idx="7">
                  <c:v>6578.782739272857</c:v>
                </c:pt>
                <c:pt idx="8">
                  <c:v>7728.789393242085</c:v>
                </c:pt>
                <c:pt idx="9">
                  <c:v>8662.70546915056</c:v>
                </c:pt>
                <c:pt idx="10">
                  <c:v>9400.478685933333</c:v>
                </c:pt>
                <c:pt idx="11">
                  <c:v>9960.534501248948</c:v>
                </c:pt>
                <c:pt idx="12">
                  <c:v>10359.88224200003</c:v>
                </c:pt>
                <c:pt idx="13">
                  <c:v>10614.21421738413</c:v>
                </c:pt>
                <c:pt idx="14">
                  <c:v>10737.99826257836</c:v>
                </c:pt>
                <c:pt idx="15">
                  <c:v>10707.76456498844</c:v>
                </c:pt>
                <c:pt idx="16">
                  <c:v>10646.18414483211</c:v>
                </c:pt>
                <c:pt idx="17">
                  <c:v>10454.14842605793</c:v>
                </c:pt>
                <c:pt idx="18">
                  <c:v>10178.83513283497</c:v>
                </c:pt>
                <c:pt idx="19">
                  <c:v>9829.77594725501</c:v>
                </c:pt>
                <c:pt idx="20">
                  <c:v>9415.717165871705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79C0-4AD8-9F43-A3402531616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ProForma!$O$15:$O$35</c:f>
              <c:numCache>
                <c:formatCode>General</c:formatCode>
                <c:ptCount val="21"/>
                <c:pt idx="0">
                  <c:v>-10059.89393265804</c:v>
                </c:pt>
                <c:pt idx="1">
                  <c:v>-6681.913385040018</c:v>
                </c:pt>
                <c:pt idx="2">
                  <c:v>-3713.26133547321</c:v>
                </c:pt>
                <c:pt idx="3">
                  <c:v>-1119.634519409148</c:v>
                </c:pt>
                <c:pt idx="4">
                  <c:v>1130.762084575741</c:v>
                </c:pt>
                <c:pt idx="5">
                  <c:v>3067.385960229862</c:v>
                </c:pt>
                <c:pt idx="6">
                  <c:v>4717.516645346681</c:v>
                </c:pt>
                <c:pt idx="7">
                  <c:v>6106.40491180859</c:v>
                </c:pt>
                <c:pt idx="8">
                  <c:v>7257.412192616161</c:v>
                </c:pt>
                <c:pt idx="9">
                  <c:v>8192.14087381443</c:v>
                </c:pt>
                <c:pt idx="10">
                  <c:v>8930.556030953609</c:v>
                </c:pt>
                <c:pt idx="11">
                  <c:v>9491.099153779876</c:v>
                </c:pt>
                <c:pt idx="12">
                  <c:v>9890.794369100636</c:v>
                </c:pt>
                <c:pt idx="13">
                  <c:v>10145.34764007424</c:v>
                </c:pt>
                <c:pt idx="14">
                  <c:v>10269.23939041727</c:v>
                </c:pt>
                <c:pt idx="15">
                  <c:v>10238.97938632806</c:v>
                </c:pt>
                <c:pt idx="16">
                  <c:v>10177.34538472426</c:v>
                </c:pt>
                <c:pt idx="17">
                  <c:v>9985.142574661105</c:v>
                </c:pt>
                <c:pt idx="18">
                  <c:v>9709.589729893647</c:v>
                </c:pt>
                <c:pt idx="19">
                  <c:v>9360.226826080347</c:v>
                </c:pt>
                <c:pt idx="20">
                  <c:v>8945.807769973537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79C0-4AD8-9F43-A3402531616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ProForma!$P$15:$P$35</c:f>
              <c:numCache>
                <c:formatCode>General</c:formatCode>
                <c:ptCount val="21"/>
                <c:pt idx="0">
                  <c:v>-10548.13074978533</c:v>
                </c:pt>
                <c:pt idx="1">
                  <c:v>-7167.604195063177</c:v>
                </c:pt>
                <c:pt idx="2">
                  <c:v>-4196.714652088311</c:v>
                </c:pt>
                <c:pt idx="3">
                  <c:v>-1601.133001706519</c:v>
                </c:pt>
                <c:pt idx="4">
                  <c:v>650.9597416314718</c:v>
                </c:pt>
                <c:pt idx="5">
                  <c:v>2589.043263981563</c:v>
                </c:pt>
                <c:pt idx="6">
                  <c:v>4240.417663911961</c:v>
                </c:pt>
                <c:pt idx="7">
                  <c:v>5630.352744984957</c:v>
                </c:pt>
                <c:pt idx="8">
                  <c:v>6782.227547873415</c:v>
                </c:pt>
                <c:pt idx="9">
                  <c:v>7717.660740488841</c:v>
                </c:pt>
                <c:pt idx="10">
                  <c:v>8456.632446195835</c:v>
                </c:pt>
                <c:pt idx="11">
                  <c:v>9017.598054217837</c:v>
                </c:pt>
                <c:pt idx="12">
                  <c:v>9417.594522563399</c:v>
                </c:pt>
                <c:pt idx="13">
                  <c:v>9672.339652083</c:v>
                </c:pt>
                <c:pt idx="14">
                  <c:v>9796.324780487892</c:v>
                </c:pt>
                <c:pt idx="15">
                  <c:v>9766.041969226077</c:v>
                </c:pt>
                <c:pt idx="16">
                  <c:v>9704.361513652591</c:v>
                </c:pt>
                <c:pt idx="17">
                  <c:v>9512.013839013416</c:v>
                </c:pt>
                <c:pt idx="18">
                  <c:v>9236.253308177183</c:v>
                </c:pt>
                <c:pt idx="19">
                  <c:v>8886.627087147433</c:v>
                </c:pt>
                <c:pt idx="20">
                  <c:v>8471.895680556045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79C0-4AD8-9F43-A34025316162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ProForma!$Q$15:$Q$35</c:f>
              <c:numCache>
                <c:formatCode>General</c:formatCode>
                <c:ptCount val="21"/>
                <c:pt idx="0">
                  <c:v>-11037.74719980087</c:v>
                </c:pt>
                <c:pt idx="1">
                  <c:v>-7654.973243817323</c:v>
                </c:pt>
                <c:pt idx="2">
                  <c:v>-4682.10862956338</c:v>
                </c:pt>
                <c:pt idx="3">
                  <c:v>-2084.801415610134</c:v>
                </c:pt>
                <c:pt idx="4">
                  <c:v>168.7885371093726</c:v>
                </c:pt>
                <c:pt idx="5">
                  <c:v>2108.160512983595</c:v>
                </c:pt>
                <c:pt idx="6">
                  <c:v>3760.632759905995</c:v>
                </c:pt>
                <c:pt idx="7">
                  <c:v>5151.491881007634</c:v>
                </c:pt>
                <c:pt idx="8">
                  <c:v>6304.132459535794</c:v>
                </c:pt>
                <c:pt idx="9">
                  <c:v>7240.187535666416</c:v>
                </c:pt>
                <c:pt idx="10">
                  <c:v>7979.650515710898</c:v>
                </c:pt>
                <c:pt idx="11">
                  <c:v>8540.989058184</c:v>
                </c:pt>
                <c:pt idx="12">
                  <c:v>8941.251447401053</c:v>
                </c:pt>
                <c:pt idx="13">
                  <c:v>9196.165933533041</c:v>
                </c:pt>
                <c:pt idx="14">
                  <c:v>9320.23348824917</c:v>
                </c:pt>
                <c:pt idx="15">
                  <c:v>9289.930544730705</c:v>
                </c:pt>
                <c:pt idx="16">
                  <c:v>9228.20908349393</c:v>
                </c:pt>
                <c:pt idx="17">
                  <c:v>9035.733534572565</c:v>
                </c:pt>
                <c:pt idx="18">
                  <c:v>8759.789675916</c:v>
                </c:pt>
                <c:pt idx="19">
                  <c:v>8409.931020560573</c:v>
                </c:pt>
                <c:pt idx="20">
                  <c:v>7994.923897192159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79C0-4AD8-9F43-A34025316162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255.0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ProForma!$R$15:$R$35</c:f>
              <c:numCache>
                <c:formatCode>General</c:formatCode>
                <c:ptCount val="21"/>
                <c:pt idx="0">
                  <c:v>-11528.45271694232</c:v>
                </c:pt>
                <c:pt idx="1">
                  <c:v>-8143.66707588653</c:v>
                </c:pt>
                <c:pt idx="2">
                  <c:v>-5169.034543514492</c:v>
                </c:pt>
                <c:pt idx="3">
                  <c:v>-2570.182749811524</c:v>
                </c:pt>
                <c:pt idx="4">
                  <c:v>-315.2526208562485</c:v>
                </c:pt>
                <c:pt idx="5">
                  <c:v>1625.27267052298</c:v>
                </c:pt>
                <c:pt idx="6">
                  <c:v>3278.727617973011</c:v>
                </c:pt>
                <c:pt idx="7">
                  <c:v>4670.413862189554</c:v>
                </c:pt>
                <c:pt idx="8">
                  <c:v>5823.739898828622</c:v>
                </c:pt>
                <c:pt idx="9">
                  <c:v>6760.351632911537</c:v>
                </c:pt>
                <c:pt idx="10">
                  <c:v>7500.254360529405</c:v>
                </c:pt>
                <c:pt idx="11">
                  <c:v>8061.926722637232</c:v>
                </c:pt>
                <c:pt idx="12">
                  <c:v>8462.42714191004</c:v>
                </c:pt>
                <c:pt idx="13">
                  <c:v>8717.493221873897</c:v>
                </c:pt>
                <c:pt idx="14">
                  <c:v>8841.63455770906</c:v>
                </c:pt>
                <c:pt idx="15">
                  <c:v>8811.313593483384</c:v>
                </c:pt>
                <c:pt idx="16">
                  <c:v>8749.555427416802</c:v>
                </c:pt>
                <c:pt idx="17">
                  <c:v>8556.965416165534</c:v>
                </c:pt>
                <c:pt idx="18">
                  <c:v>8280.857457823745</c:v>
                </c:pt>
                <c:pt idx="19">
                  <c:v>7930.790746759194</c:v>
                </c:pt>
                <c:pt idx="20">
                  <c:v>7515.536824862167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A-79C0-4AD8-9F43-A3402531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050848"/>
        <c:axId val="1395961968"/>
      </c:scatterChart>
      <c:valAx>
        <c:axId val="139605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61968"/>
        <c:crosses val="autoZero"/>
        <c:crossBetween val="midCat"/>
      </c:valAx>
      <c:valAx>
        <c:axId val="13959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05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5185695538058"/>
                  <c:y val="-0.325609871682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ProForma!$G$42:$G$45</c:f>
              <c:numCache>
                <c:formatCode>General</c:formatCode>
                <c:ptCount val="4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</c:numCache>
            </c:numRef>
          </c:xVal>
          <c:yVal>
            <c:numRef>
              <c:f>ProForma!$H$42:$H$45</c:f>
              <c:numCache>
                <c:formatCode>General</c:formatCode>
                <c:ptCount val="4"/>
                <c:pt idx="0">
                  <c:v>2725.0</c:v>
                </c:pt>
                <c:pt idx="1">
                  <c:v>597.0</c:v>
                </c:pt>
                <c:pt idx="2">
                  <c:v>331.0</c:v>
                </c:pt>
                <c:pt idx="3">
                  <c:v>242.0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C9-43B4-BDA8-4CD8BDC8D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239168"/>
        <c:axId val="1395949840"/>
      </c:scatterChart>
      <c:valAx>
        <c:axId val="143023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49840"/>
        <c:crosses val="autoZero"/>
        <c:crossBetween val="midCat"/>
      </c:valAx>
      <c:valAx>
        <c:axId val="13959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3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 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ProForma!$G$42:$G$51</c:f>
              <c:numCache>
                <c:formatCode>General</c:formatCode>
                <c:ptCount val="10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</c:numCache>
            </c:numRef>
          </c:xVal>
          <c:yVal>
            <c:numRef>
              <c:f>ProForma!$I$42:$I$51</c:f>
              <c:numCache>
                <c:formatCode>"$"#,##0</c:formatCode>
                <c:ptCount val="10"/>
                <c:pt idx="0">
                  <c:v>2748.839270554946</c:v>
                </c:pt>
                <c:pt idx="1">
                  <c:v>601.7678541109891</c:v>
                </c:pt>
                <c:pt idx="2">
                  <c:v>333.3839270554946</c:v>
                </c:pt>
                <c:pt idx="3">
                  <c:v>243.9226180369964</c:v>
                </c:pt>
                <c:pt idx="4">
                  <c:v>199.1919635277473</c:v>
                </c:pt>
                <c:pt idx="5">
                  <c:v>172.3535708221978</c:v>
                </c:pt>
                <c:pt idx="6">
                  <c:v>154.4613090184982</c:v>
                </c:pt>
                <c:pt idx="7">
                  <c:v>141.6811220158556</c:v>
                </c:pt>
                <c:pt idx="8">
                  <c:v>132.0959817638736</c:v>
                </c:pt>
                <c:pt idx="9">
                  <c:v>124.6408726789988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30-4A85-AF3B-59DE549F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874640"/>
        <c:axId val="1432082816"/>
      </c:scatterChart>
      <c:valAx>
        <c:axId val="142687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82816"/>
        <c:crosses val="autoZero"/>
        <c:crossBetween val="midCat"/>
      </c:valAx>
      <c:valAx>
        <c:axId val="14320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7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Costs</a:t>
            </a:r>
            <a:r>
              <a:rPr lang="en-US" baseline="0"/>
              <a:t> vs Price -  log Q ~ log adv + price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92038495188"/>
          <c:y val="0.153194444444445"/>
          <c:w val="0.833196850393701"/>
          <c:h val="0.614984324876057"/>
        </c:manualLayout>
      </c:layout>
      <c:scatterChart>
        <c:scatterStyle val="lineMarker"/>
        <c:varyColors val="0"/>
        <c:ser>
          <c:idx val="0"/>
          <c:order val="0"/>
          <c:tx>
            <c:v>TC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ProForma!$U$39:$U$59</c:f>
              <c:numCache>
                <c:formatCode>General</c:formatCode>
                <c:ptCount val="21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  <c:pt idx="20">
                  <c:v>500.0</c:v>
                </c:pt>
              </c:numCache>
            </c:numRef>
          </c:xVal>
          <c:yVal>
            <c:numRef>
              <c:f>ProForma!$V$39:$V$59</c:f>
              <c:numCache>
                <c:formatCode>General</c:formatCode>
                <c:ptCount val="21"/>
                <c:pt idx="0">
                  <c:v>50885.51949747107</c:v>
                </c:pt>
                <c:pt idx="1">
                  <c:v>47894.95640900761</c:v>
                </c:pt>
                <c:pt idx="2">
                  <c:v>45217.98069187215</c:v>
                </c:pt>
                <c:pt idx="3">
                  <c:v>42821.70989665719</c:v>
                </c:pt>
                <c:pt idx="4">
                  <c:v>40676.7095937988</c:v>
                </c:pt>
                <c:pt idx="5">
                  <c:v>38756.63181776018</c:v>
                </c:pt>
                <c:pt idx="6">
                  <c:v>37037.89142358653</c:v>
                </c:pt>
                <c:pt idx="7">
                  <c:v>35499.37638037885</c:v>
                </c:pt>
                <c:pt idx="8">
                  <c:v>34122.18844309623</c:v>
                </c:pt>
                <c:pt idx="9">
                  <c:v>32889.41101724642</c:v>
                </c:pt>
                <c:pt idx="10">
                  <c:v>31785.90136504636</c:v>
                </c:pt>
                <c:pt idx="11">
                  <c:v>30798.10460063102</c:v>
                </c:pt>
                <c:pt idx="12">
                  <c:v>29913.88718953354</c:v>
                </c:pt>
                <c:pt idx="13">
                  <c:v>29122.38790723869</c:v>
                </c:pt>
                <c:pt idx="14">
                  <c:v>28413.88442606916</c:v>
                </c:pt>
                <c:pt idx="15">
                  <c:v>27779.6738916339</c:v>
                </c:pt>
                <c:pt idx="16">
                  <c:v>27211.96602190728</c:v>
                </c:pt>
                <c:pt idx="17">
                  <c:v>26703.78741582888</c:v>
                </c:pt>
                <c:pt idx="18">
                  <c:v>26248.89589600524</c:v>
                </c:pt>
                <c:pt idx="19">
                  <c:v>25841.70383334778</c:v>
                </c:pt>
                <c:pt idx="20">
                  <c:v>25477.20951181037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36-493A-B000-4D0BEFD435C6}"/>
            </c:ext>
          </c:extLst>
        </c:ser>
        <c:ser>
          <c:idx val="1"/>
          <c:order val="1"/>
          <c:tx>
            <c:v>TR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ProForma!$U$39:$U$59</c:f>
              <c:numCache>
                <c:formatCode>General</c:formatCode>
                <c:ptCount val="21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  <c:pt idx="20">
                  <c:v>500.0</c:v>
                </c:pt>
              </c:numCache>
            </c:numRef>
          </c:xVal>
          <c:yVal>
            <c:numRef>
              <c:f>ProForma!$W$39:$W$59</c:f>
              <c:numCache>
                <c:formatCode>General</c:formatCode>
                <c:ptCount val="21"/>
                <c:pt idx="0">
                  <c:v>43876.7060146357</c:v>
                </c:pt>
                <c:pt idx="1">
                  <c:v>47131.00766963027</c:v>
                </c:pt>
                <c:pt idx="2">
                  <c:v>49220.38176227691</c:v>
                </c:pt>
                <c:pt idx="3">
                  <c:v>50353.35214449062</c:v>
                </c:pt>
                <c:pt idx="4">
                  <c:v>50707.52032386717</c:v>
                </c:pt>
                <c:pt idx="5">
                  <c:v>50433.75763016092</c:v>
                </c:pt>
                <c:pt idx="6">
                  <c:v>49659.85821289697</c:v>
                </c:pt>
                <c:pt idx="7">
                  <c:v>48493.71984893898</c:v>
                </c:pt>
                <c:pt idx="8">
                  <c:v>47026.11142055341</c:v>
                </c:pt>
                <c:pt idx="9">
                  <c:v>45333.07877231992</c:v>
                </c:pt>
                <c:pt idx="10">
                  <c:v>43478.03435579301</c:v>
                </c:pt>
                <c:pt idx="11">
                  <c:v>41513.57052392931</c:v>
                </c:pt>
                <c:pt idx="12">
                  <c:v>39483.03145439578</c:v>
                </c:pt>
                <c:pt idx="13">
                  <c:v>37421.8743837091</c:v>
                </c:pt>
                <c:pt idx="14">
                  <c:v>35358.84705357366</c:v>
                </c:pt>
                <c:pt idx="15">
                  <c:v>33317.00494569861</c:v>
                </c:pt>
                <c:pt idx="16">
                  <c:v>31314.58895782691</c:v>
                </c:pt>
                <c:pt idx="17">
                  <c:v>29365.78160404987</c:v>
                </c:pt>
                <c:pt idx="18">
                  <c:v>27481.35756464291</c:v>
                </c:pt>
                <c:pt idx="19">
                  <c:v>25669.24242749467</c:v>
                </c:pt>
                <c:pt idx="20">
                  <c:v>23934.99172194223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36-493A-B000-4D0BEFD43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180704"/>
        <c:axId val="1426182752"/>
      </c:scatterChart>
      <c:valAx>
        <c:axId val="14261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82752"/>
        <c:crosses val="autoZero"/>
        <c:crossBetween val="midCat"/>
      </c:valAx>
      <c:valAx>
        <c:axId val="14261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vs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ProForma!$Z$38</c:f>
              <c:strCache>
                <c:ptCount val="1"/>
                <c:pt idx="0">
                  <c:v>TC-$1K adv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ProForma!$Y$39:$Y$58</c:f>
              <c:numCache>
                <c:formatCode>General</c:formatCode>
                <c:ptCount val="20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</c:numCache>
            </c:numRef>
          </c:xVal>
          <c:yVal>
            <c:numRef>
              <c:f>ProForma!$Z$39:$Z$58</c:f>
              <c:numCache>
                <c:formatCode>General</c:formatCode>
                <c:ptCount val="20"/>
                <c:pt idx="0">
                  <c:v>626660.0</c:v>
                </c:pt>
                <c:pt idx="1">
                  <c:v>590130.0</c:v>
                </c:pt>
                <c:pt idx="2">
                  <c:v>557435.0</c:v>
                </c:pt>
                <c:pt idx="3">
                  <c:v>528185.0</c:v>
                </c:pt>
                <c:pt idx="4">
                  <c:v>501990.0</c:v>
                </c:pt>
                <c:pt idx="5">
                  <c:v>478525.0</c:v>
                </c:pt>
                <c:pt idx="6">
                  <c:v>457530.0</c:v>
                </c:pt>
                <c:pt idx="7">
                  <c:v>438745.0</c:v>
                </c:pt>
                <c:pt idx="8">
                  <c:v>421910.0</c:v>
                </c:pt>
                <c:pt idx="9">
                  <c:v>406830.0</c:v>
                </c:pt>
                <c:pt idx="10">
                  <c:v>393310.0</c:v>
                </c:pt>
                <c:pt idx="11">
                  <c:v>381285.0</c:v>
                </c:pt>
                <c:pt idx="12">
                  <c:v>370430.0</c:v>
                </c:pt>
                <c:pt idx="13">
                  <c:v>360745.0</c:v>
                </c:pt>
                <c:pt idx="14">
                  <c:v>352100.0</c:v>
                </c:pt>
                <c:pt idx="15">
                  <c:v>344365.0</c:v>
                </c:pt>
                <c:pt idx="16">
                  <c:v>337410.0</c:v>
                </c:pt>
                <c:pt idx="17">
                  <c:v>331170.0</c:v>
                </c:pt>
                <c:pt idx="18">
                  <c:v>325580.0</c:v>
                </c:pt>
                <c:pt idx="19">
                  <c:v>320640.0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3A-4538-8961-0DD5AC1938D7}"/>
            </c:ext>
          </c:extLst>
        </c:ser>
        <c:ser>
          <c:idx val="1"/>
          <c:order val="1"/>
          <c:tx>
            <c:strRef>
              <c:f>ProForma!$AA$38</c:f>
              <c:strCache>
                <c:ptCount val="1"/>
                <c:pt idx="0">
                  <c:v>TR-$1K adv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ProForma!$Y$39:$Y$58</c:f>
              <c:numCache>
                <c:formatCode>General</c:formatCode>
                <c:ptCount val="20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</c:numCache>
            </c:numRef>
          </c:xVal>
          <c:yVal>
            <c:numRef>
              <c:f>ProForma!$AA$39:$AA$58</c:f>
              <c:numCache>
                <c:formatCode>General</c:formatCode>
                <c:ptCount val="20"/>
                <c:pt idx="0">
                  <c:v>536400.0</c:v>
                </c:pt>
                <c:pt idx="1">
                  <c:v>576240.0</c:v>
                </c:pt>
                <c:pt idx="2">
                  <c:v>601860.0</c:v>
                </c:pt>
                <c:pt idx="3">
                  <c:v>615840.0</c:v>
                </c:pt>
                <c:pt idx="4">
                  <c:v>620280.0</c:v>
                </c:pt>
                <c:pt idx="5">
                  <c:v>617000.0</c:v>
                </c:pt>
                <c:pt idx="6">
                  <c:v>607640.0</c:v>
                </c:pt>
                <c:pt idx="7">
                  <c:v>593520.0</c:v>
                </c:pt>
                <c:pt idx="8">
                  <c:v>575640.0</c:v>
                </c:pt>
                <c:pt idx="9">
                  <c:v>554960.0</c:v>
                </c:pt>
                <c:pt idx="10">
                  <c:v>532200.0</c:v>
                </c:pt>
                <c:pt idx="11">
                  <c:v>508480.0</c:v>
                </c:pt>
                <c:pt idx="12">
                  <c:v>483480.0</c:v>
                </c:pt>
                <c:pt idx="13">
                  <c:v>458280.0</c:v>
                </c:pt>
                <c:pt idx="14">
                  <c:v>433200.0</c:v>
                </c:pt>
                <c:pt idx="15">
                  <c:v>408400.0</c:v>
                </c:pt>
                <c:pt idx="16">
                  <c:v>383880.0</c:v>
                </c:pt>
                <c:pt idx="17">
                  <c:v>359920.0</c:v>
                </c:pt>
                <c:pt idx="18">
                  <c:v>336720.0</c:v>
                </c:pt>
                <c:pt idx="19">
                  <c:v>314880.0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3A-4538-8961-0DD5AC1938D7}"/>
            </c:ext>
          </c:extLst>
        </c:ser>
        <c:ser>
          <c:idx val="2"/>
          <c:order val="2"/>
          <c:tx>
            <c:strRef>
              <c:f>ProForma!$AB$38</c:f>
              <c:strCache>
                <c:ptCount val="1"/>
                <c:pt idx="0">
                  <c:v>TC - $0 adv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ProForma!$Y$39:$Y$58</c:f>
              <c:numCache>
                <c:formatCode>General</c:formatCode>
                <c:ptCount val="20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</c:numCache>
            </c:numRef>
          </c:xVal>
          <c:yVal>
            <c:numRef>
              <c:f>ProForma!$AB$39:$AB$58</c:f>
              <c:numCache>
                <c:formatCode>General</c:formatCode>
                <c:ptCount val="20"/>
                <c:pt idx="0">
                  <c:v>598020.0</c:v>
                </c:pt>
                <c:pt idx="1">
                  <c:v>563245.0</c:v>
                </c:pt>
                <c:pt idx="2">
                  <c:v>532110.0</c:v>
                </c:pt>
                <c:pt idx="3">
                  <c:v>504225.0</c:v>
                </c:pt>
                <c:pt idx="4">
                  <c:v>479265.0</c:v>
                </c:pt>
                <c:pt idx="5">
                  <c:v>456970.0</c:v>
                </c:pt>
                <c:pt idx="6">
                  <c:v>436950.0</c:v>
                </c:pt>
                <c:pt idx="7">
                  <c:v>419075.0</c:v>
                </c:pt>
                <c:pt idx="8">
                  <c:v>403020.0</c:v>
                </c:pt>
                <c:pt idx="9">
                  <c:v>388655.0</c:v>
                </c:pt>
                <c:pt idx="10">
                  <c:v>375850.0</c:v>
                </c:pt>
                <c:pt idx="11">
                  <c:v>364345.0</c:v>
                </c:pt>
                <c:pt idx="12">
                  <c:v>354010.0</c:v>
                </c:pt>
                <c:pt idx="13">
                  <c:v>344780.0</c:v>
                </c:pt>
                <c:pt idx="14">
                  <c:v>336525.0</c:v>
                </c:pt>
                <c:pt idx="15">
                  <c:v>329180.0</c:v>
                </c:pt>
                <c:pt idx="16">
                  <c:v>322550.0</c:v>
                </c:pt>
                <c:pt idx="17">
                  <c:v>316635.0</c:v>
                </c:pt>
                <c:pt idx="18">
                  <c:v>311305.0</c:v>
                </c:pt>
                <c:pt idx="19">
                  <c:v>306560.0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3A-4538-8961-0DD5AC1938D7}"/>
            </c:ext>
          </c:extLst>
        </c:ser>
        <c:ser>
          <c:idx val="3"/>
          <c:order val="3"/>
          <c:tx>
            <c:strRef>
              <c:f>ProForma!$AC$38</c:f>
              <c:strCache>
                <c:ptCount val="1"/>
                <c:pt idx="0">
                  <c:v>TR - $0 adv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ProForma!$Y$39:$Y$58</c:f>
              <c:numCache>
                <c:formatCode>General</c:formatCode>
                <c:ptCount val="20"/>
                <c:pt idx="0">
                  <c:v>100.0</c:v>
                </c:pt>
                <c:pt idx="1">
                  <c:v>120.0</c:v>
                </c:pt>
                <c:pt idx="2">
                  <c:v>140.0</c:v>
                </c:pt>
                <c:pt idx="3">
                  <c:v>160.0</c:v>
                </c:pt>
                <c:pt idx="4">
                  <c:v>180.0</c:v>
                </c:pt>
                <c:pt idx="5">
                  <c:v>200.0</c:v>
                </c:pt>
                <c:pt idx="6">
                  <c:v>220.0</c:v>
                </c:pt>
                <c:pt idx="7">
                  <c:v>240.0</c:v>
                </c:pt>
                <c:pt idx="8">
                  <c:v>260.0</c:v>
                </c:pt>
                <c:pt idx="9">
                  <c:v>280.0</c:v>
                </c:pt>
                <c:pt idx="10">
                  <c:v>300.0</c:v>
                </c:pt>
                <c:pt idx="11">
                  <c:v>320.0</c:v>
                </c:pt>
                <c:pt idx="12">
                  <c:v>340.0</c:v>
                </c:pt>
                <c:pt idx="13">
                  <c:v>360.0</c:v>
                </c:pt>
                <c:pt idx="14">
                  <c:v>380.0</c:v>
                </c:pt>
                <c:pt idx="15">
                  <c:v>400.0</c:v>
                </c:pt>
                <c:pt idx="16">
                  <c:v>420.0</c:v>
                </c:pt>
                <c:pt idx="17">
                  <c:v>440.0</c:v>
                </c:pt>
                <c:pt idx="18">
                  <c:v>460.0</c:v>
                </c:pt>
                <c:pt idx="19">
                  <c:v>480.0</c:v>
                </c:pt>
              </c:numCache>
            </c:numRef>
          </c:xVal>
          <c:yVal>
            <c:numRef>
              <c:f>ProForma!$AC$39:$AC$58</c:f>
              <c:numCache>
                <c:formatCode>General</c:formatCode>
                <c:ptCount val="20"/>
                <c:pt idx="0">
                  <c:v>510800.0</c:v>
                </c:pt>
                <c:pt idx="1">
                  <c:v>548760.0</c:v>
                </c:pt>
                <c:pt idx="2">
                  <c:v>573160.0</c:v>
                </c:pt>
                <c:pt idx="3">
                  <c:v>586400.0</c:v>
                </c:pt>
                <c:pt idx="4">
                  <c:v>590580.0</c:v>
                </c:pt>
                <c:pt idx="5">
                  <c:v>587600.0</c:v>
                </c:pt>
                <c:pt idx="6">
                  <c:v>578600.0</c:v>
                </c:pt>
                <c:pt idx="7">
                  <c:v>565200.0</c:v>
                </c:pt>
                <c:pt idx="8">
                  <c:v>548080.0</c:v>
                </c:pt>
                <c:pt idx="9">
                  <c:v>528360.0</c:v>
                </c:pt>
                <c:pt idx="10">
                  <c:v>507000.0</c:v>
                </c:pt>
                <c:pt idx="11">
                  <c:v>484160.0</c:v>
                </c:pt>
                <c:pt idx="12">
                  <c:v>460360.0</c:v>
                </c:pt>
                <c:pt idx="13">
                  <c:v>436320.0</c:v>
                </c:pt>
                <c:pt idx="14">
                  <c:v>412300.0</c:v>
                </c:pt>
                <c:pt idx="15">
                  <c:v>388800.0</c:v>
                </c:pt>
                <c:pt idx="16">
                  <c:v>365400.0</c:v>
                </c:pt>
                <c:pt idx="17">
                  <c:v>342760.0</c:v>
                </c:pt>
                <c:pt idx="18">
                  <c:v>320620.0</c:v>
                </c:pt>
                <c:pt idx="19">
                  <c:v>299520.0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13A-4538-8961-0DD5AC19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49424"/>
        <c:axId val="1431351296"/>
      </c:scatterChart>
      <c:valAx>
        <c:axId val="143134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51296"/>
        <c:crosses val="autoZero"/>
        <c:crossBetween val="midCat"/>
      </c:valAx>
      <c:valAx>
        <c:axId val="14313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4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GP vs Adv, price levels    Q ~ price +  adv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49944444444445"/>
          <c:y val="0.0164640189466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ProForma!$AF$21:$AF$40</c:f>
              <c:numCache>
                <c:formatCode>General</c:formatCode>
                <c:ptCount val="20"/>
                <c:pt idx="0">
                  <c:v>12033.31296049798</c:v>
                </c:pt>
                <c:pt idx="1">
                  <c:v>12750.71588137762</c:v>
                </c:pt>
                <c:pt idx="2">
                  <c:v>12835.82501852651</c:v>
                </c:pt>
                <c:pt idx="3">
                  <c:v>12865.58862387475</c:v>
                </c:pt>
                <c:pt idx="4">
                  <c:v>12872.42862646373</c:v>
                </c:pt>
                <c:pt idx="5">
                  <c:v>12866.63808750973</c:v>
                </c:pt>
                <c:pt idx="6">
                  <c:v>12852.83075031645</c:v>
                </c:pt>
                <c:pt idx="7">
                  <c:v>12833.47750621241</c:v>
                </c:pt>
                <c:pt idx="8">
                  <c:v>12810.05741529602</c:v>
                </c:pt>
                <c:pt idx="9">
                  <c:v>12783.52654880476</c:v>
                </c:pt>
                <c:pt idx="10">
                  <c:v>12754.53882263554</c:v>
                </c:pt>
                <c:pt idx="11">
                  <c:v>12723.56130661899</c:v>
                </c:pt>
                <c:pt idx="12">
                  <c:v>12690.93927942494</c:v>
                </c:pt>
                <c:pt idx="13">
                  <c:v>12656.93521934689</c:v>
                </c:pt>
                <c:pt idx="14">
                  <c:v>12621.753338861</c:v>
                </c:pt>
                <c:pt idx="15">
                  <c:v>12585.55565372143</c:v>
                </c:pt>
                <c:pt idx="16">
                  <c:v>12548.4728669668</c:v>
                </c:pt>
                <c:pt idx="17">
                  <c:v>12510.61195464066</c:v>
                </c:pt>
                <c:pt idx="18">
                  <c:v>12472.06158454738</c:v>
                </c:pt>
                <c:pt idx="19">
                  <c:v>12432.89607098495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99-4710-93A1-A154BEE8CA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ProForma!$AG$21:$AG$40</c:f>
              <c:numCache>
                <c:formatCode>General</c:formatCode>
                <c:ptCount val="20"/>
                <c:pt idx="0">
                  <c:v>12107.24707631172</c:v>
                </c:pt>
                <c:pt idx="1">
                  <c:v>12826.3089661164</c:v>
                </c:pt>
                <c:pt idx="2">
                  <c:v>12911.71018172098</c:v>
                </c:pt>
                <c:pt idx="3">
                  <c:v>12941.64621974968</c:v>
                </c:pt>
                <c:pt idx="4">
                  <c:v>12948.6090988556</c:v>
                </c:pt>
                <c:pt idx="5">
                  <c:v>12942.9141317584</c:v>
                </c:pt>
                <c:pt idx="6">
                  <c:v>12929.18503573579</c:v>
                </c:pt>
                <c:pt idx="7">
                  <c:v>12909.89804368046</c:v>
                </c:pt>
                <c:pt idx="8">
                  <c:v>12886.53541311764</c:v>
                </c:pt>
                <c:pt idx="9">
                  <c:v>12860.05528211634</c:v>
                </c:pt>
                <c:pt idx="10">
                  <c:v>12831.11298020654</c:v>
                </c:pt>
                <c:pt idx="11">
                  <c:v>12800.1765869287</c:v>
                </c:pt>
                <c:pt idx="12">
                  <c:v>12767.59212737489</c:v>
                </c:pt>
                <c:pt idx="13">
                  <c:v>12733.62264726333</c:v>
                </c:pt>
                <c:pt idx="14">
                  <c:v>12698.47280053583</c:v>
                </c:pt>
                <c:pt idx="15">
                  <c:v>12662.30495319181</c:v>
                </c:pt>
                <c:pt idx="16">
                  <c:v>12625.25009082317</c:v>
                </c:pt>
                <c:pt idx="17">
                  <c:v>12587.41542073393</c:v>
                </c:pt>
                <c:pt idx="18">
                  <c:v>12548.88980241017</c:v>
                </c:pt>
                <c:pt idx="19">
                  <c:v>12509.74771080224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99-4710-93A1-A154BEE8CA5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ProForma!$AH$21:$AH$40</c:f>
              <c:numCache>
                <c:formatCode>General</c:formatCode>
                <c:ptCount val="20"/>
                <c:pt idx="0">
                  <c:v>12151.62792486558</c:v>
                </c:pt>
                <c:pt idx="1">
                  <c:v>12871.68565330048</c:v>
                </c:pt>
                <c:pt idx="2">
                  <c:v>12957.26219648644</c:v>
                </c:pt>
                <c:pt idx="3">
                  <c:v>12987.30174165244</c:v>
                </c:pt>
                <c:pt idx="4">
                  <c:v>12994.33838053797</c:v>
                </c:pt>
                <c:pt idx="5">
                  <c:v>12988.70078289811</c:v>
                </c:pt>
                <c:pt idx="6">
                  <c:v>12975.01865314417</c:v>
                </c:pt>
                <c:pt idx="7">
                  <c:v>12955.77143057963</c:v>
                </c:pt>
                <c:pt idx="8">
                  <c:v>12932.44329206726</c:v>
                </c:pt>
                <c:pt idx="9">
                  <c:v>12905.99361634459</c:v>
                </c:pt>
                <c:pt idx="10">
                  <c:v>12877.07858151106</c:v>
                </c:pt>
                <c:pt idx="11">
                  <c:v>12846.16687321146</c:v>
                </c:pt>
                <c:pt idx="12">
                  <c:v>12813.60496459688</c:v>
                </c:pt>
                <c:pt idx="13">
                  <c:v>12779.65624199674</c:v>
                </c:pt>
                <c:pt idx="14">
                  <c:v>12744.52562435405</c:v>
                </c:pt>
                <c:pt idx="15">
                  <c:v>12708.37568791178</c:v>
                </c:pt>
                <c:pt idx="16">
                  <c:v>12671.33758787176</c:v>
                </c:pt>
                <c:pt idx="17">
                  <c:v>12633.51867035801</c:v>
                </c:pt>
                <c:pt idx="18">
                  <c:v>12595.00790991849</c:v>
                </c:pt>
                <c:pt idx="19">
                  <c:v>12555.87987793925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99-4710-93A1-A154BEE8CA5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ProForma!$AI$21:$AI$40</c:f>
              <c:numCache>
                <c:formatCode>General</c:formatCode>
                <c:ptCount val="20"/>
                <c:pt idx="0">
                  <c:v>12168.01475840279</c:v>
                </c:pt>
                <c:pt idx="1">
                  <c:v>12888.44018241799</c:v>
                </c:pt>
                <c:pt idx="2">
                  <c:v>12974.08146217353</c:v>
                </c:pt>
                <c:pt idx="3">
                  <c:v>13004.15922549632</c:v>
                </c:pt>
                <c:pt idx="4">
                  <c:v>13011.22309885955</c:v>
                </c:pt>
                <c:pt idx="5">
                  <c:v>13005.60668386441</c:v>
                </c:pt>
                <c:pt idx="6">
                  <c:v>12991.94189556408</c:v>
                </c:pt>
                <c:pt idx="7">
                  <c:v>12972.70935717183</c:v>
                </c:pt>
                <c:pt idx="8">
                  <c:v>12949.39395423138</c:v>
                </c:pt>
                <c:pt idx="9">
                  <c:v>12922.95552357493</c:v>
                </c:pt>
                <c:pt idx="10">
                  <c:v>12894.05055662101</c:v>
                </c:pt>
                <c:pt idx="11">
                  <c:v>12863.14796280755</c:v>
                </c:pt>
                <c:pt idx="12">
                  <c:v>12830.59438072343</c:v>
                </c:pt>
                <c:pt idx="13">
                  <c:v>12796.65332246265</c:v>
                </c:pt>
                <c:pt idx="14">
                  <c:v>12761.52980481515</c:v>
                </c:pt>
                <c:pt idx="15">
                  <c:v>12725.3864816526</c:v>
                </c:pt>
                <c:pt idx="16">
                  <c:v>12688.35457080224</c:v>
                </c:pt>
                <c:pt idx="17">
                  <c:v>12650.54146964489</c:v>
                </c:pt>
                <c:pt idx="18">
                  <c:v>12612.03619521305</c:v>
                </c:pt>
                <c:pt idx="19">
                  <c:v>12572.91335449993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599-4710-93A1-A154BEE8CA5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ProForma!$AJ$21:$AJ$40</c:f>
              <c:numCache>
                <c:formatCode>General</c:formatCode>
                <c:ptCount val="20"/>
                <c:pt idx="0">
                  <c:v>12157.903699362</c:v>
                </c:pt>
                <c:pt idx="1">
                  <c:v>12878.10224661586</c:v>
                </c:pt>
                <c:pt idx="2">
                  <c:v>12963.70358239592</c:v>
                </c:pt>
                <c:pt idx="3">
                  <c:v>12993.7577642233</c:v>
                </c:pt>
                <c:pt idx="4">
                  <c:v>13000.80483327768</c:v>
                </c:pt>
                <c:pt idx="5">
                  <c:v>12995.17534809598</c:v>
                </c:pt>
                <c:pt idx="6">
                  <c:v>12981.49985971372</c:v>
                </c:pt>
                <c:pt idx="7">
                  <c:v>12962.2582608442</c:v>
                </c:pt>
                <c:pt idx="8">
                  <c:v>12938.93499975841</c:v>
                </c:pt>
                <c:pt idx="9">
                  <c:v>12912.48963063343</c:v>
                </c:pt>
                <c:pt idx="10">
                  <c:v>12883.57845156265</c:v>
                </c:pt>
                <c:pt idx="11">
                  <c:v>12852.67023389835</c:v>
                </c:pt>
                <c:pt idx="12">
                  <c:v>12820.11151415045</c:v>
                </c:pt>
                <c:pt idx="13">
                  <c:v>12786.16572681328</c:v>
                </c:pt>
                <c:pt idx="14">
                  <c:v>12751.03782830291</c:v>
                </c:pt>
                <c:pt idx="15">
                  <c:v>12714.8904245923</c:v>
                </c:pt>
                <c:pt idx="16">
                  <c:v>12677.85469486735</c:v>
                </c:pt>
                <c:pt idx="17">
                  <c:v>12640.03800488226</c:v>
                </c:pt>
                <c:pt idx="18">
                  <c:v>12601.52934545554</c:v>
                </c:pt>
                <c:pt idx="19">
                  <c:v>12562.40330160998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599-4710-93A1-A154BEE8CA5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ProForma!$AK$21:$AK$40</c:f>
              <c:numCache>
                <c:formatCode>General</c:formatCode>
                <c:ptCount val="20"/>
                <c:pt idx="0">
                  <c:v>12122.73002572649</c:v>
                </c:pt>
                <c:pt idx="1">
                  <c:v>12842.13932932877</c:v>
                </c:pt>
                <c:pt idx="2">
                  <c:v>12927.60171068754</c:v>
                </c:pt>
                <c:pt idx="3">
                  <c:v>12957.5738587913</c:v>
                </c:pt>
                <c:pt idx="4">
                  <c:v>12964.56247014375</c:v>
                </c:pt>
                <c:pt idx="5">
                  <c:v>12958.88751727419</c:v>
                </c:pt>
                <c:pt idx="6">
                  <c:v>12945.17480616502</c:v>
                </c:pt>
                <c:pt idx="7">
                  <c:v>12925.90168831522</c:v>
                </c:pt>
                <c:pt idx="8">
                  <c:v>12902.55109084075</c:v>
                </c:pt>
                <c:pt idx="9">
                  <c:v>12876.08158463716</c:v>
                </c:pt>
                <c:pt idx="10">
                  <c:v>12847.14879527111</c:v>
                </c:pt>
                <c:pt idx="11">
                  <c:v>12816.22101373194</c:v>
                </c:pt>
                <c:pt idx="12">
                  <c:v>12783.64442142405</c:v>
                </c:pt>
                <c:pt idx="13">
                  <c:v>12749.6821828933</c:v>
                </c:pt>
                <c:pt idx="14">
                  <c:v>12714.53904453113</c:v>
                </c:pt>
                <c:pt idx="15">
                  <c:v>12678.37744568381</c:v>
                </c:pt>
                <c:pt idx="16">
                  <c:v>12641.32843111426</c:v>
                </c:pt>
                <c:pt idx="17">
                  <c:v>12603.49925655606</c:v>
                </c:pt>
                <c:pt idx="18">
                  <c:v>12564.97882163636</c:v>
                </c:pt>
                <c:pt idx="19">
                  <c:v>12525.84163494858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599-4710-93A1-A154BEE8CA5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ProForma!$AL$21:$AL$40</c:f>
              <c:numCache>
                <c:formatCode>General</c:formatCode>
                <c:ptCount val="20"/>
                <c:pt idx="0">
                  <c:v>12063.87037862815</c:v>
                </c:pt>
                <c:pt idx="1">
                  <c:v>12781.95896141839</c:v>
                </c:pt>
                <c:pt idx="2">
                  <c:v>12867.18881636311</c:v>
                </c:pt>
                <c:pt idx="3">
                  <c:v>12897.0236891832</c:v>
                </c:pt>
                <c:pt idx="4">
                  <c:v>12903.9144773813</c:v>
                </c:pt>
                <c:pt idx="5">
                  <c:v>12898.16343885491</c:v>
                </c:pt>
                <c:pt idx="6">
                  <c:v>12884.38843921163</c:v>
                </c:pt>
                <c:pt idx="7">
                  <c:v>12865.06257748083</c:v>
                </c:pt>
                <c:pt idx="8">
                  <c:v>12841.66623527678</c:v>
                </c:pt>
                <c:pt idx="9">
                  <c:v>12815.156338071</c:v>
                </c:pt>
                <c:pt idx="10">
                  <c:v>12786.18738602349</c:v>
                </c:pt>
                <c:pt idx="11">
                  <c:v>12755.22686628408</c:v>
                </c:pt>
                <c:pt idx="12">
                  <c:v>12722.62036602339</c:v>
                </c:pt>
                <c:pt idx="13">
                  <c:v>12688.63059805508</c:v>
                </c:pt>
                <c:pt idx="14">
                  <c:v>12653.46195731564</c:v>
                </c:pt>
                <c:pt idx="15">
                  <c:v>12617.2766043178</c:v>
                </c:pt>
                <c:pt idx="16">
                  <c:v>12580.20535888112</c:v>
                </c:pt>
                <c:pt idx="17">
                  <c:v>12542.35529263056</c:v>
                </c:pt>
                <c:pt idx="18">
                  <c:v>12503.81515259363</c:v>
                </c:pt>
                <c:pt idx="19">
                  <c:v>12464.65931946691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599-4710-93A1-A154BEE8CA59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ProForma!$AM$21:$AM$40</c:f>
              <c:numCache>
                <c:formatCode>General</c:formatCode>
                <c:ptCount val="20"/>
                <c:pt idx="0">
                  <c:v>11982.64489474805</c:v>
                </c:pt>
                <c:pt idx="1">
                  <c:v>12698.91090142178</c:v>
                </c:pt>
                <c:pt idx="2">
                  <c:v>12783.81987319054</c:v>
                </c:pt>
                <c:pt idx="3">
                  <c:v>12813.46530805291</c:v>
                </c:pt>
                <c:pt idx="4">
                  <c:v>12820.22110167598</c:v>
                </c:pt>
                <c:pt idx="5">
                  <c:v>12814.36506601492</c:v>
                </c:pt>
                <c:pt idx="6">
                  <c:v>12800.504109072</c:v>
                </c:pt>
                <c:pt idx="7">
                  <c:v>12781.10546152839</c:v>
                </c:pt>
                <c:pt idx="8">
                  <c:v>12757.64599224187</c:v>
                </c:pt>
                <c:pt idx="9">
                  <c:v>12731.08035602201</c:v>
                </c:pt>
                <c:pt idx="10">
                  <c:v>12702.06149998353</c:v>
                </c:pt>
                <c:pt idx="11">
                  <c:v>12671.05580198893</c:v>
                </c:pt>
                <c:pt idx="12">
                  <c:v>12638.40802917464</c:v>
                </c:pt>
                <c:pt idx="13">
                  <c:v>12604.38027097035</c:v>
                </c:pt>
                <c:pt idx="14">
                  <c:v>12569.17643730945</c:v>
                </c:pt>
                <c:pt idx="15">
                  <c:v>12532.9583039185</c:v>
                </c:pt>
                <c:pt idx="16">
                  <c:v>12495.85638019834</c:v>
                </c:pt>
                <c:pt idx="17">
                  <c:v>12457.97748370661</c:v>
                </c:pt>
                <c:pt idx="18">
                  <c:v>12419.41015088551</c:v>
                </c:pt>
                <c:pt idx="19">
                  <c:v>12380.22858593568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599-4710-93A1-A154BEE8CA59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ProForma!$AN$21:$AN$40</c:f>
              <c:numCache>
                <c:formatCode>General</c:formatCode>
                <c:ptCount val="20"/>
                <c:pt idx="0">
                  <c:v>11880.31926597527</c:v>
                </c:pt>
                <c:pt idx="1">
                  <c:v>12594.28924142579</c:v>
                </c:pt>
                <c:pt idx="2">
                  <c:v>12678.79397340213</c:v>
                </c:pt>
                <c:pt idx="3">
                  <c:v>12708.20075953985</c:v>
                </c:pt>
                <c:pt idx="4">
                  <c:v>12714.78649071318</c:v>
                </c:pt>
                <c:pt idx="5">
                  <c:v>12708.79818255203</c:v>
                </c:pt>
                <c:pt idx="6">
                  <c:v>12694.82893896906</c:v>
                </c:pt>
                <c:pt idx="7">
                  <c:v>12675.33859786199</c:v>
                </c:pt>
                <c:pt idx="8">
                  <c:v>12651.79960281462</c:v>
                </c:pt>
                <c:pt idx="9">
                  <c:v>12625.1637481191</c:v>
                </c:pt>
                <c:pt idx="10">
                  <c:v>12596.08202440645</c:v>
                </c:pt>
                <c:pt idx="11">
                  <c:v>12565.01941208957</c:v>
                </c:pt>
                <c:pt idx="12">
                  <c:v>12532.31964524831</c:v>
                </c:pt>
                <c:pt idx="13">
                  <c:v>12498.24402799043</c:v>
                </c:pt>
                <c:pt idx="14">
                  <c:v>12462.99585925581</c:v>
                </c:pt>
                <c:pt idx="15">
                  <c:v>12426.73643002794</c:v>
                </c:pt>
                <c:pt idx="16">
                  <c:v>12389.59585865071</c:v>
                </c:pt>
                <c:pt idx="17">
                  <c:v>12351.68064261477</c:v>
                </c:pt>
                <c:pt idx="18">
                  <c:v>12313.07905307264</c:v>
                </c:pt>
                <c:pt idx="19">
                  <c:v>12273.86507188036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599-4710-93A1-A154BEE8CA59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ProForma!$AO$21:$AO$40</c:f>
              <c:numCache>
                <c:formatCode>General</c:formatCode>
                <c:ptCount val="20"/>
                <c:pt idx="0">
                  <c:v>11758.10672870637</c:v>
                </c:pt>
                <c:pt idx="1">
                  <c:v>12469.33444100343</c:v>
                </c:pt>
                <c:pt idx="2">
                  <c:v>12553.35636948968</c:v>
                </c:pt>
                <c:pt idx="3">
                  <c:v>12582.47812570378</c:v>
                </c:pt>
                <c:pt idx="4">
                  <c:v>12588.86074291897</c:v>
                </c:pt>
                <c:pt idx="5">
                  <c:v>12582.71445519746</c:v>
                </c:pt>
                <c:pt idx="6">
                  <c:v>12568.61587954794</c:v>
                </c:pt>
                <c:pt idx="7">
                  <c:v>12549.01602430276</c:v>
                </c:pt>
                <c:pt idx="8">
                  <c:v>12525.3820477231</c:v>
                </c:pt>
                <c:pt idx="9">
                  <c:v>12498.66232764434</c:v>
                </c:pt>
                <c:pt idx="10">
                  <c:v>12469.50551797263</c:v>
                </c:pt>
                <c:pt idx="11">
                  <c:v>12438.37493007798</c:v>
                </c:pt>
                <c:pt idx="12">
                  <c:v>12405.61306420998</c:v>
                </c:pt>
                <c:pt idx="13">
                  <c:v>12371.48028652769</c:v>
                </c:pt>
                <c:pt idx="14">
                  <c:v>12336.17916623133</c:v>
                </c:pt>
                <c:pt idx="15">
                  <c:v>12299.8704153519</c:v>
                </c:pt>
                <c:pt idx="16">
                  <c:v>12262.68368517468</c:v>
                </c:pt>
                <c:pt idx="17">
                  <c:v>12224.72509091859</c:v>
                </c:pt>
                <c:pt idx="18">
                  <c:v>12186.08258688766</c:v>
                </c:pt>
                <c:pt idx="19">
                  <c:v>12146.82988938074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599-4710-93A1-A154BEE8CA59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ProForma!$AE$21:$AE$40</c:f>
              <c:numCache>
                <c:formatCode>General</c:formatCode>
                <c:ptCount val="20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</c:numCache>
            </c:numRef>
          </c:xVal>
          <c:yVal>
            <c:numRef>
              <c:f>ProForma!$AP$21:$AP$40</c:f>
              <c:numCache>
                <c:formatCode>General</c:formatCode>
                <c:ptCount val="20"/>
                <c:pt idx="0">
                  <c:v>11617.16998509269</c:v>
                </c:pt>
                <c:pt idx="1">
                  <c:v>12325.23529157102</c:v>
                </c:pt>
                <c:pt idx="2">
                  <c:v>12408.7004461516</c:v>
                </c:pt>
                <c:pt idx="3">
                  <c:v>12437.49350295261</c:v>
                </c:pt>
                <c:pt idx="4">
                  <c:v>12443.64188708107</c:v>
                </c:pt>
                <c:pt idx="5">
                  <c:v>12437.31341572036</c:v>
                </c:pt>
                <c:pt idx="6">
                  <c:v>12423.06569301348</c:v>
                </c:pt>
                <c:pt idx="7">
                  <c:v>12403.33954494801</c:v>
                </c:pt>
                <c:pt idx="8">
                  <c:v>12379.59603469728</c:v>
                </c:pt>
                <c:pt idx="9">
                  <c:v>12352.77960020376</c:v>
                </c:pt>
                <c:pt idx="10">
                  <c:v>12323.53620063874</c:v>
                </c:pt>
                <c:pt idx="11">
                  <c:v>12292.32722261501</c:v>
                </c:pt>
                <c:pt idx="12">
                  <c:v>12259.49374351646</c:v>
                </c:pt>
                <c:pt idx="13">
                  <c:v>12225.29504785011</c:v>
                </c:pt>
                <c:pt idx="14">
                  <c:v>12189.93286327307</c:v>
                </c:pt>
                <c:pt idx="15">
                  <c:v>12153.56723416234</c:v>
                </c:pt>
                <c:pt idx="16">
                  <c:v>12116.32727318653</c:v>
                </c:pt>
                <c:pt idx="17">
                  <c:v>12078.3186547248</c:v>
                </c:pt>
                <c:pt idx="18">
                  <c:v>12039.62896768838</c:v>
                </c:pt>
                <c:pt idx="19">
                  <c:v>12000.33162213282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599-4710-93A1-A154BEE8C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508272"/>
        <c:axId val="1455509632"/>
      </c:scatterChart>
      <c:valAx>
        <c:axId val="145550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09632"/>
        <c:crosses val="autoZero"/>
        <c:crossBetween val="midCat"/>
      </c:valAx>
      <c:valAx>
        <c:axId val="14555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0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Costs vs adv - log </a:t>
            </a:r>
            <a:r>
              <a:rPr lang="en-US" sz="1400" b="0" i="0" u="none" strike="noStrike" baseline="0">
                <a:effectLst/>
              </a:rPr>
              <a:t>Q ~ log adv + price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ProForma!$U$64:$U$81</c:f>
              <c:numCache>
                <c:formatCode>General</c:formatCode>
                <c:ptCount val="18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  <c:pt idx="13">
                  <c:v>13000.0</c:v>
                </c:pt>
                <c:pt idx="14">
                  <c:v>14000.0</c:v>
                </c:pt>
                <c:pt idx="15">
                  <c:v>15000.0</c:v>
                </c:pt>
                <c:pt idx="16">
                  <c:v>16000.0</c:v>
                </c:pt>
                <c:pt idx="17">
                  <c:v>17000.0</c:v>
                </c:pt>
              </c:numCache>
            </c:numRef>
          </c:xVal>
          <c:yVal>
            <c:numRef>
              <c:f>ProForma!$V$64:$V$81</c:f>
              <c:numCache>
                <c:formatCode>General</c:formatCode>
                <c:ptCount val="18"/>
                <c:pt idx="0">
                  <c:v>34528.19610482503</c:v>
                </c:pt>
                <c:pt idx="1">
                  <c:v>36019.6992777378</c:v>
                </c:pt>
                <c:pt idx="2">
                  <c:v>37070.04092333147</c:v>
                </c:pt>
                <c:pt idx="3">
                  <c:v>38099.58942749156</c:v>
                </c:pt>
                <c:pt idx="4">
                  <c:v>39120.59800416221</c:v>
                </c:pt>
                <c:pt idx="5">
                  <c:v>40136.91809256792</c:v>
                </c:pt>
                <c:pt idx="6">
                  <c:v>41150.26838858652</c:v>
                </c:pt>
                <c:pt idx="7">
                  <c:v>42161.56694404982</c:v>
                </c:pt>
                <c:pt idx="8">
                  <c:v>43171.36234835015</c:v>
                </c:pt>
                <c:pt idx="9">
                  <c:v>44180.00877278159</c:v>
                </c:pt>
                <c:pt idx="10">
                  <c:v>45187.74823070885</c:v>
                </c:pt>
                <c:pt idx="11">
                  <c:v>46194.75345788137</c:v>
                </c:pt>
                <c:pt idx="12">
                  <c:v>47201.1520732955</c:v>
                </c:pt>
                <c:pt idx="13">
                  <c:v>48207.04104519718</c:v>
                </c:pt>
                <c:pt idx="14">
                  <c:v>49212.49578605934</c:v>
                </c:pt>
                <c:pt idx="15">
                  <c:v>50217.57610526666</c:v>
                </c:pt>
                <c:pt idx="16">
                  <c:v>51222.33023865163</c:v>
                </c:pt>
                <c:pt idx="17">
                  <c:v>52226.79765550858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C53-4F2E-B976-A9D79293857D}"/>
            </c:ext>
          </c:extLst>
        </c:ser>
        <c:ser>
          <c:idx val="1"/>
          <c:order val="1"/>
          <c:tx>
            <c:v>TR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ProForma!$U$64:$U$81</c:f>
              <c:numCache>
                <c:formatCode>General</c:formatCode>
                <c:ptCount val="18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  <c:pt idx="13">
                  <c:v>13000.0</c:v>
                </c:pt>
                <c:pt idx="14">
                  <c:v>14000.0</c:v>
                </c:pt>
                <c:pt idx="15">
                  <c:v>15000.0</c:v>
                </c:pt>
                <c:pt idx="16">
                  <c:v>16000.0</c:v>
                </c:pt>
                <c:pt idx="17">
                  <c:v>17000.0</c:v>
                </c:pt>
              </c:numCache>
            </c:numRef>
          </c:xVal>
          <c:yVal>
            <c:numRef>
              <c:f>ProForma!$W$64:$W$81</c:f>
              <c:numCache>
                <c:formatCode>General</c:formatCode>
                <c:ptCount val="18"/>
                <c:pt idx="0">
                  <c:v>46696.36921354653</c:v>
                </c:pt>
                <c:pt idx="1">
                  <c:v>48553.10002157938</c:v>
                </c:pt>
                <c:pt idx="2">
                  <c:v>48743.27353306845</c:v>
                </c:pt>
                <c:pt idx="3">
                  <c:v>48854.89767107795</c:v>
                </c:pt>
                <c:pt idx="4">
                  <c:v>48934.260885167</c:v>
                </c:pt>
                <c:pt idx="5">
                  <c:v>48995.9125948663</c:v>
                </c:pt>
                <c:pt idx="6">
                  <c:v>49046.34544511055</c:v>
                </c:pt>
                <c:pt idx="7">
                  <c:v>49089.02752158759</c:v>
                </c:pt>
                <c:pt idx="8">
                  <c:v>49126.0312073091</c:v>
                </c:pt>
                <c:pt idx="9">
                  <c:v>49158.69444023601</c:v>
                </c:pt>
                <c:pt idx="10">
                  <c:v>49187.93146404981</c:v>
                </c:pt>
                <c:pt idx="11">
                  <c:v>49214.39481530635</c:v>
                </c:pt>
                <c:pt idx="12">
                  <c:v>49238.566594906</c:v>
                </c:pt>
                <c:pt idx="13">
                  <c:v>49260.81311570197</c:v>
                </c:pt>
                <c:pt idx="14">
                  <c:v>49281.41926021287</c:v>
                </c:pt>
                <c:pt idx="15">
                  <c:v>49300.61096782882</c:v>
                </c:pt>
                <c:pt idx="16">
                  <c:v>49318.57045702006</c:v>
                </c:pt>
                <c:pt idx="17">
                  <c:v>49335.4468292751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C53-4F2E-B976-A9D792938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44768"/>
        <c:axId val="1451423552"/>
      </c:scatterChart>
      <c:valAx>
        <c:axId val="145154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423552"/>
        <c:crosses val="autoZero"/>
        <c:crossBetween val="midCat"/>
      </c:valAx>
      <c:valAx>
        <c:axId val="14514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4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 vs Adv, price</a:t>
            </a:r>
            <a:r>
              <a:rPr lang="en-US" baseline="0"/>
              <a:t>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price $245.84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ProForma!$AE$22:$AE$40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ProForma!$AH$22:$AH$40</c:f>
              <c:numCache>
                <c:formatCode>General</c:formatCode>
                <c:ptCount val="19"/>
                <c:pt idx="0">
                  <c:v>12871.68565330048</c:v>
                </c:pt>
                <c:pt idx="1">
                  <c:v>12957.26219648644</c:v>
                </c:pt>
                <c:pt idx="2">
                  <c:v>12987.30174165244</c:v>
                </c:pt>
                <c:pt idx="3">
                  <c:v>12994.33838053797</c:v>
                </c:pt>
                <c:pt idx="4">
                  <c:v>12988.70078289811</c:v>
                </c:pt>
                <c:pt idx="5">
                  <c:v>12975.01865314417</c:v>
                </c:pt>
                <c:pt idx="6">
                  <c:v>12955.77143057963</c:v>
                </c:pt>
                <c:pt idx="7">
                  <c:v>12932.44329206726</c:v>
                </c:pt>
                <c:pt idx="8">
                  <c:v>12905.99361634459</c:v>
                </c:pt>
                <c:pt idx="9">
                  <c:v>12877.07858151106</c:v>
                </c:pt>
                <c:pt idx="10">
                  <c:v>12846.16687321146</c:v>
                </c:pt>
                <c:pt idx="11">
                  <c:v>12813.60496459688</c:v>
                </c:pt>
                <c:pt idx="12">
                  <c:v>12779.65624199674</c:v>
                </c:pt>
                <c:pt idx="13">
                  <c:v>12744.52562435405</c:v>
                </c:pt>
                <c:pt idx="14">
                  <c:v>12708.37568791178</c:v>
                </c:pt>
                <c:pt idx="15">
                  <c:v>12671.33758787176</c:v>
                </c:pt>
                <c:pt idx="16">
                  <c:v>12633.51867035801</c:v>
                </c:pt>
                <c:pt idx="17">
                  <c:v>12595.00790991849</c:v>
                </c:pt>
                <c:pt idx="18">
                  <c:v>12555.87987793925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288-4A5B-A545-D89AF275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91248"/>
        <c:axId val="1452192608"/>
      </c:scatterChart>
      <c:valAx>
        <c:axId val="14521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92608"/>
        <c:crosses val="autoZero"/>
        <c:crossBetween val="midCat"/>
      </c:valAx>
      <c:valAx>
        <c:axId val="1452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9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GP vs price, adv levels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Adv $198.66/month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ProForma!$G$25:$G$35</c:f>
              <c:numCache>
                <c:formatCode>General</c:formatCode>
                <c:ptCount val="11"/>
                <c:pt idx="0">
                  <c:v>200.0</c:v>
                </c:pt>
                <c:pt idx="1">
                  <c:v>210.0</c:v>
                </c:pt>
                <c:pt idx="2">
                  <c:v>220.0</c:v>
                </c:pt>
                <c:pt idx="3">
                  <c:v>230.0</c:v>
                </c:pt>
                <c:pt idx="4">
                  <c:v>240.0</c:v>
                </c:pt>
                <c:pt idx="5">
                  <c:v>255.0</c:v>
                </c:pt>
                <c:pt idx="6">
                  <c:v>260.0</c:v>
                </c:pt>
                <c:pt idx="7">
                  <c:v>270.0</c:v>
                </c:pt>
                <c:pt idx="8">
                  <c:v>280.0</c:v>
                </c:pt>
                <c:pt idx="9">
                  <c:v>290.0</c:v>
                </c:pt>
                <c:pt idx="10">
                  <c:v>300.0</c:v>
                </c:pt>
              </c:numCache>
            </c:numRef>
          </c:xVal>
          <c:yVal>
            <c:numRef>
              <c:f>ProForma!$H$25:$H$35</c:f>
              <c:numCache>
                <c:formatCode>General</c:formatCode>
                <c:ptCount val="11"/>
                <c:pt idx="0">
                  <c:v>10873.20322317313</c:v>
                </c:pt>
                <c:pt idx="1">
                  <c:v>11408.51440749384</c:v>
                </c:pt>
                <c:pt idx="2">
                  <c:v>11790.21799169248</c:v>
                </c:pt>
                <c:pt idx="3">
                  <c:v>12033.31296049798</c:v>
                </c:pt>
                <c:pt idx="4">
                  <c:v>12151.62792486558</c:v>
                </c:pt>
                <c:pt idx="5">
                  <c:v>12122.73002572649</c:v>
                </c:pt>
                <c:pt idx="6">
                  <c:v>12063.87037862815</c:v>
                </c:pt>
                <c:pt idx="7">
                  <c:v>11880.31926597527</c:v>
                </c:pt>
                <c:pt idx="8">
                  <c:v>11617.16998509269</c:v>
                </c:pt>
                <c:pt idx="9">
                  <c:v>11283.53308512491</c:v>
                </c:pt>
                <c:pt idx="10">
                  <c:v>10887.76842992572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11520"/>
        <c:axId val="1452213568"/>
      </c:scatterChart>
      <c:valAx>
        <c:axId val="1452211520"/>
        <c:scaling>
          <c:orientation val="minMax"/>
          <c:max val="300.0"/>
          <c:min val="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13568"/>
        <c:crosses val="autoZero"/>
        <c:crossBetween val="midCat"/>
      </c:valAx>
      <c:valAx>
        <c:axId val="145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1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(2)'!$C$26:$C$31</c:f>
              <c:numCache>
                <c:formatCode>#,##0.0\ ;\-#,##0.0\ </c:formatCode>
                <c:ptCount val="6"/>
                <c:pt idx="0">
                  <c:v>247.0857142857139</c:v>
                </c:pt>
                <c:pt idx="1">
                  <c:v>238.7571428571423</c:v>
                </c:pt>
                <c:pt idx="2">
                  <c:v>228.9285714285713</c:v>
                </c:pt>
                <c:pt idx="3">
                  <c:v>253.9142857142854</c:v>
                </c:pt>
                <c:pt idx="4">
                  <c:v>259.242857142857</c:v>
                </c:pt>
                <c:pt idx="5">
                  <c:v>263.0714285714282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C1D-42A2-9469-ED9520AE2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950816"/>
        <c:axId val="1400039424"/>
      </c:scatterChart>
      <c:valAx>
        <c:axId val="126395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00039424"/>
        <c:crossesAt val="-2.8569047519833"/>
        <c:crossBetween val="midCat"/>
      </c:valAx>
      <c:valAx>
        <c:axId val="140003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263950816"/>
        <c:crossesAt val="22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ChartDataSheet_!$A$4:$A$9</c:f>
              <c:numCache>
                <c:formatCode>General</c:formatCode>
                <c:ptCount val="6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8E-435B-B9C2-930D89F8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19568"/>
        <c:axId val="1452122272"/>
      </c:scatterChart>
      <c:valAx>
        <c:axId val="145211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122272"/>
        <c:crossesAt val="-2.8569047519833"/>
        <c:crossBetween val="midCat"/>
      </c:valAx>
      <c:valAx>
        <c:axId val="1452122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119568"/>
        <c:crossesAt val="18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ChartDataSheet_!$B$4:$B$9</c:f>
              <c:numCache>
                <c:formatCode>General</c:formatCode>
                <c:ptCount val="6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49-4ECE-8C1B-A71461E1B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45168"/>
        <c:axId val="1452148288"/>
      </c:scatterChart>
      <c:valAx>
        <c:axId val="1452145168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148288"/>
        <c:crossesAt val="-2.8569047519833"/>
        <c:crossBetween val="midCat"/>
      </c:valAx>
      <c:valAx>
        <c:axId val="1452148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145168"/>
        <c:crossesAt val="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ChartDataSheet_!$B$12:$B$17</c:f>
              <c:numCache>
                <c:formatCode>General</c:formatCode>
                <c:ptCount val="6"/>
                <c:pt idx="0">
                  <c:v>-1.25211952026522</c:v>
                </c:pt>
                <c:pt idx="1">
                  <c:v>-0.633640000779701</c:v>
                </c:pt>
                <c:pt idx="2">
                  <c:v>-0.199201324789267</c:v>
                </c:pt>
                <c:pt idx="3">
                  <c:v>0.199201324789267</c:v>
                </c:pt>
                <c:pt idx="4">
                  <c:v>0.633640000779701</c:v>
                </c:pt>
                <c:pt idx="5">
                  <c:v>1.25211952026522</c:v>
                </c:pt>
              </c:numCache>
            </c:numRef>
          </c:xVal>
          <c:yVal>
            <c:numRef>
              <c:f>ChartDataSheet_!$A$12:$A$17</c:f>
              <c:numCache>
                <c:formatCode>General</c:formatCode>
                <c:ptCount val="6"/>
                <c:pt idx="0">
                  <c:v>-2.085714285713948</c:v>
                </c:pt>
                <c:pt idx="1">
                  <c:v>-2.071428571428214</c:v>
                </c:pt>
                <c:pt idx="2">
                  <c:v>-0.757142857142298</c:v>
                </c:pt>
                <c:pt idx="3">
                  <c:v>0.08571428571463</c:v>
                </c:pt>
                <c:pt idx="4">
                  <c:v>1.071428571428669</c:v>
                </c:pt>
                <c:pt idx="5">
                  <c:v>3.75714285714298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A0-43C5-91DD-41BA2F21C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93792"/>
        <c:axId val="1452096912"/>
      </c:scatterChart>
      <c:valAx>
        <c:axId val="14520937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96912"/>
        <c:crossesAt val="-3.0"/>
        <c:crossBetween val="midCat"/>
      </c:valAx>
      <c:valAx>
        <c:axId val="1452096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93792"/>
        <c:crossesAt val="-1.5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(3)'!$C$26:$C$37</c:f>
              <c:numCache>
                <c:formatCode>#,##0.0\ ;\-#,##0.0\ </c:formatCode>
                <c:ptCount val="12"/>
                <c:pt idx="0">
                  <c:v>245.0595874713522</c:v>
                </c:pt>
                <c:pt idx="1">
                  <c:v>238.2268907563026</c:v>
                </c:pt>
                <c:pt idx="2">
                  <c:v>231.3941940412529</c:v>
                </c:pt>
                <c:pt idx="3">
                  <c:v>251.892284186402</c:v>
                </c:pt>
                <c:pt idx="4">
                  <c:v>258.7249809014515</c:v>
                </c:pt>
                <c:pt idx="5">
                  <c:v>265.5576776165012</c:v>
                </c:pt>
                <c:pt idx="6">
                  <c:v>251.0359052711995</c:v>
                </c:pt>
                <c:pt idx="7">
                  <c:v>252.2311688311689</c:v>
                </c:pt>
                <c:pt idx="8">
                  <c:v>253.4264323911383</c:v>
                </c:pt>
                <c:pt idx="9">
                  <c:v>254.6216959511078</c:v>
                </c:pt>
                <c:pt idx="10">
                  <c:v>255.8169595110772</c:v>
                </c:pt>
                <c:pt idx="11">
                  <c:v>257.0122230710466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5C-4773-95A2-EE2734836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685360"/>
        <c:axId val="1455688496"/>
      </c:scatterChart>
      <c:valAx>
        <c:axId val="145568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688496"/>
        <c:crossesAt val="-7.598328078821889"/>
        <c:crossBetween val="midCat"/>
      </c:valAx>
      <c:valAx>
        <c:axId val="1455688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685360"/>
        <c:crossesAt val="22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ChartDataSheet_!$A$20:$A$31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3D-41DF-A7BD-E15167A7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436816"/>
        <c:axId val="1455445840"/>
      </c:scatterChart>
      <c:valAx>
        <c:axId val="145543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45840"/>
        <c:crossesAt val="-7.598328078821889"/>
        <c:crossBetween val="midCat"/>
      </c:valAx>
      <c:valAx>
        <c:axId val="1455445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36816"/>
        <c:crossesAt val="18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ChartDataSheet_!$B$20:$B$31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4F-45A6-BE06-465D7E8E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44592"/>
        <c:axId val="1452047712"/>
      </c:scatterChart>
      <c:valAx>
        <c:axId val="145204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47712"/>
        <c:crossesAt val="-7.598328078821889"/>
        <c:crossBetween val="midCat"/>
      </c:valAx>
      <c:valAx>
        <c:axId val="1452047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44592"/>
        <c:crossesAt val="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ChartDataSheet_!$B$34:$B$45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ChartDataSheet_!$A$34:$A$45</c:f>
              <c:numCache>
                <c:formatCode>General</c:formatCode>
                <c:ptCount val="12"/>
                <c:pt idx="0">
                  <c:v>-4.557677616501223</c:v>
                </c:pt>
                <c:pt idx="1">
                  <c:v>-3.621695951107767</c:v>
                </c:pt>
                <c:pt idx="2">
                  <c:v>-3.231168831168873</c:v>
                </c:pt>
                <c:pt idx="3">
                  <c:v>-2.426432391138348</c:v>
                </c:pt>
                <c:pt idx="4">
                  <c:v>-1.394194041252945</c:v>
                </c:pt>
                <c:pt idx="5">
                  <c:v>-1.012223071046662</c:v>
                </c:pt>
                <c:pt idx="6">
                  <c:v>-0.226890756302566</c:v>
                </c:pt>
                <c:pt idx="7">
                  <c:v>-0.0595874713522448</c:v>
                </c:pt>
                <c:pt idx="8">
                  <c:v>2.107715813598077</c:v>
                </c:pt>
                <c:pt idx="9">
                  <c:v>3.964094728800546</c:v>
                </c:pt>
                <c:pt idx="10">
                  <c:v>4.275019098548455</c:v>
                </c:pt>
                <c:pt idx="11">
                  <c:v>6.183040488922756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E6-4995-9C11-F30DEAEC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941856"/>
        <c:axId val="1451944976"/>
      </c:scatterChart>
      <c:valAx>
        <c:axId val="1451941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44976"/>
        <c:crossesAt val="-6.0"/>
        <c:crossBetween val="midCat"/>
      </c:valAx>
      <c:valAx>
        <c:axId val="145194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41856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(3)'!$C$152:$C$163</c:f>
              <c:numCache>
                <c:formatCode>#,##0.0\ ;\-#,##0.0\ </c:formatCode>
                <c:ptCount val="12"/>
                <c:pt idx="0">
                  <c:v>249.7260273972603</c:v>
                </c:pt>
                <c:pt idx="1">
                  <c:v>243.6301369863014</c:v>
                </c:pt>
                <c:pt idx="2">
                  <c:v>237.5342465753425</c:v>
                </c:pt>
                <c:pt idx="3">
                  <c:v>255.8219178082191</c:v>
                </c:pt>
                <c:pt idx="4">
                  <c:v>261.9178082191781</c:v>
                </c:pt>
                <c:pt idx="5">
                  <c:v>268.013698630137</c:v>
                </c:pt>
                <c:pt idx="6">
                  <c:v>249.7260273972603</c:v>
                </c:pt>
                <c:pt idx="7">
                  <c:v>249.7260273972603</c:v>
                </c:pt>
                <c:pt idx="8">
                  <c:v>249.7260273972603</c:v>
                </c:pt>
                <c:pt idx="9">
                  <c:v>249.7260273972603</c:v>
                </c:pt>
                <c:pt idx="10">
                  <c:v>249.7260273972603</c:v>
                </c:pt>
                <c:pt idx="11">
                  <c:v>249.7260273972603</c:v>
                </c:pt>
              </c:numCache>
            </c:numRef>
          </c:xVal>
          <c:yVal>
            <c:numRef>
              <c:f>'Output (3)'!$D$152:$D$163</c:f>
              <c:numCache>
                <c:formatCode>#,##0.0\ ;\-#,##0.0\ </c:formatCode>
                <c:ptCount val="12"/>
                <c:pt idx="0">
                  <c:v>-4.726027397260282</c:v>
                </c:pt>
                <c:pt idx="1">
                  <c:v>-5.63013698630138</c:v>
                </c:pt>
                <c:pt idx="2">
                  <c:v>-7.534246575342479</c:v>
                </c:pt>
                <c:pt idx="3">
                  <c:v>-1.821917808219183</c:v>
                </c:pt>
                <c:pt idx="4">
                  <c:v>1.082191780821915</c:v>
                </c:pt>
                <c:pt idx="5">
                  <c:v>-7.013698630137014</c:v>
                </c:pt>
                <c:pt idx="6">
                  <c:v>5.273972602739718</c:v>
                </c:pt>
                <c:pt idx="7">
                  <c:v>-0.726027397260282</c:v>
                </c:pt>
                <c:pt idx="8">
                  <c:v>1.273972602739718</c:v>
                </c:pt>
                <c:pt idx="9">
                  <c:v>1.273972602739718</c:v>
                </c:pt>
                <c:pt idx="10">
                  <c:v>12.27397260273972</c:v>
                </c:pt>
                <c:pt idx="11">
                  <c:v>6.273972602739718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28-44D6-B71A-5764CFF53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902880"/>
        <c:axId val="1451900208"/>
      </c:scatterChart>
      <c:valAx>
        <c:axId val="145190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00208"/>
        <c:crossesAt val="-12.42710250671204"/>
        <c:crossBetween val="midCat"/>
      </c:valAx>
      <c:valAx>
        <c:axId val="1451900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02880"/>
        <c:crossesAt val="235.0"/>
        <c:crossBetween val="midCat"/>
        <c:majorUnit val="6.21355125335602"/>
        <c:minorUnit val="6.2135512533560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ChartDataSheet_!$A$48:$A$59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(3)'!$D$152:$D$163</c:f>
              <c:numCache>
                <c:formatCode>#,##0.0\ ;\-#,##0.0\ </c:formatCode>
                <c:ptCount val="12"/>
                <c:pt idx="0">
                  <c:v>-4.726027397260282</c:v>
                </c:pt>
                <c:pt idx="1">
                  <c:v>-5.63013698630138</c:v>
                </c:pt>
                <c:pt idx="2">
                  <c:v>-7.534246575342479</c:v>
                </c:pt>
                <c:pt idx="3">
                  <c:v>-1.821917808219183</c:v>
                </c:pt>
                <c:pt idx="4">
                  <c:v>1.082191780821915</c:v>
                </c:pt>
                <c:pt idx="5">
                  <c:v>-7.013698630137014</c:v>
                </c:pt>
                <c:pt idx="6">
                  <c:v>5.273972602739718</c:v>
                </c:pt>
                <c:pt idx="7">
                  <c:v>-0.726027397260282</c:v>
                </c:pt>
                <c:pt idx="8">
                  <c:v>1.273972602739718</c:v>
                </c:pt>
                <c:pt idx="9">
                  <c:v>1.273972602739718</c:v>
                </c:pt>
                <c:pt idx="10">
                  <c:v>12.27397260273972</c:v>
                </c:pt>
                <c:pt idx="11">
                  <c:v>6.273972602739718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B6-46E3-ACA0-EE7CE4D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65808"/>
        <c:axId val="1451854512"/>
      </c:scatterChart>
      <c:valAx>
        <c:axId val="145186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854512"/>
        <c:crossesAt val="-12.42710250671204"/>
        <c:crossBetween val="midCat"/>
      </c:valAx>
      <c:valAx>
        <c:axId val="1451854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865808"/>
        <c:crossesAt val="180.0"/>
        <c:crossBetween val="midCat"/>
        <c:majorUnit val="6.21355125335602"/>
        <c:minorUnit val="6.2135512533560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ChartDataSheet_!$B$62:$B$73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ChartDataSheet_!$A$62:$A$73</c:f>
              <c:numCache>
                <c:formatCode>General</c:formatCode>
                <c:ptCount val="12"/>
                <c:pt idx="0">
                  <c:v>-7.534246575342479</c:v>
                </c:pt>
                <c:pt idx="1">
                  <c:v>-7.013698630137014</c:v>
                </c:pt>
                <c:pt idx="2">
                  <c:v>-5.63013698630138</c:v>
                </c:pt>
                <c:pt idx="3">
                  <c:v>-4.726027397260282</c:v>
                </c:pt>
                <c:pt idx="4">
                  <c:v>-1.821917808219183</c:v>
                </c:pt>
                <c:pt idx="5">
                  <c:v>-0.726027397260282</c:v>
                </c:pt>
                <c:pt idx="6">
                  <c:v>1.082191780821915</c:v>
                </c:pt>
                <c:pt idx="7">
                  <c:v>1.273972602739718</c:v>
                </c:pt>
                <c:pt idx="8">
                  <c:v>1.273972602739718</c:v>
                </c:pt>
                <c:pt idx="9">
                  <c:v>5.273972602739718</c:v>
                </c:pt>
                <c:pt idx="10">
                  <c:v>6.273972602739718</c:v>
                </c:pt>
                <c:pt idx="11">
                  <c:v>12.27397260273972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C5-4624-A2E9-002AC636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15488"/>
        <c:axId val="1451818608"/>
      </c:scatterChart>
      <c:valAx>
        <c:axId val="14518154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818608"/>
        <c:crossesAt val="-10.0"/>
        <c:crossBetween val="midCat"/>
      </c:valAx>
      <c:valAx>
        <c:axId val="1451818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815488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(3)'!$C$266:$C$277</c:f>
              <c:numCache>
                <c:formatCode>#,##0.0\ ;\-#,##0.0\ </c:formatCode>
                <c:ptCount val="12"/>
                <c:pt idx="0">
                  <c:v>246.8368382886149</c:v>
                </c:pt>
                <c:pt idx="1">
                  <c:v>238.5848440899204</c:v>
                </c:pt>
                <c:pt idx="2">
                  <c:v>228.9285714285716</c:v>
                </c:pt>
                <c:pt idx="3">
                  <c:v>253.6845540246557</c:v>
                </c:pt>
                <c:pt idx="4">
                  <c:v>259.127991298042</c:v>
                </c:pt>
                <c:pt idx="5">
                  <c:v>263.1671501087744</c:v>
                </c:pt>
                <c:pt idx="6">
                  <c:v>251.6867295141407</c:v>
                </c:pt>
                <c:pt idx="7">
                  <c:v>252.6567077592458</c:v>
                </c:pt>
                <c:pt idx="8">
                  <c:v>253.626686004351</c:v>
                </c:pt>
                <c:pt idx="9">
                  <c:v>254.5966642494561</c:v>
                </c:pt>
                <c:pt idx="10">
                  <c:v>255.5666424945613</c:v>
                </c:pt>
                <c:pt idx="11">
                  <c:v>256.5366207396664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A1-4C49-B333-3E3859F6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762528"/>
        <c:axId val="1451757456"/>
      </c:scatterChart>
      <c:valAx>
        <c:axId val="145176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757456"/>
        <c:crossesAt val="-7.433480694999468"/>
        <c:crossBetween val="midCat"/>
      </c:valAx>
      <c:valAx>
        <c:axId val="1451757456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762528"/>
        <c:crossesAt val="22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ChartDataSheet_!$A$76:$A$87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CC-4FBD-AD3D-DF25F5A8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492928"/>
        <c:axId val="1455496048"/>
      </c:scatterChart>
      <c:valAx>
        <c:axId val="145549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96048"/>
        <c:crossesAt val="-7.433480694999468"/>
        <c:crossBetween val="midCat"/>
      </c:valAx>
      <c:valAx>
        <c:axId val="1455496048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92928"/>
        <c:crossesAt val="18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ChartDataSheet_!$B$76:$B$87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36-4BBF-A557-C08C9A4E9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991664"/>
        <c:axId val="1395994784"/>
      </c:scatterChart>
      <c:valAx>
        <c:axId val="1395991664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5994784"/>
        <c:crossesAt val="-7.433480694999468"/>
        <c:crossBetween val="midCat"/>
      </c:valAx>
      <c:valAx>
        <c:axId val="1395994784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5991664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ChartDataSheet_!$C$76:$C$87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5D-4487-9C10-F726F051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073328"/>
        <c:axId val="1396076032"/>
      </c:scatterChart>
      <c:valAx>
        <c:axId val="139607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6076032"/>
        <c:crossesAt val="-7.433480694999468"/>
        <c:crossBetween val="midCat"/>
      </c:valAx>
      <c:valAx>
        <c:axId val="139607603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6073328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ChartDataSheet_!$B$90:$B$101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ChartDataSheet_!$A$90:$A$101</c:f>
              <c:numCache>
                <c:formatCode>General</c:formatCode>
                <c:ptCount val="12"/>
                <c:pt idx="0">
                  <c:v>-3.656707759245819</c:v>
                </c:pt>
                <c:pt idx="1">
                  <c:v>-3.596664249456126</c:v>
                </c:pt>
                <c:pt idx="2">
                  <c:v>-2.626686004350972</c:v>
                </c:pt>
                <c:pt idx="3">
                  <c:v>-2.167150108774422</c:v>
                </c:pt>
                <c:pt idx="4">
                  <c:v>-1.836838288614899</c:v>
                </c:pt>
                <c:pt idx="5">
                  <c:v>-0.584844089920352</c:v>
                </c:pt>
                <c:pt idx="6">
                  <c:v>-0.536620739666432</c:v>
                </c:pt>
                <c:pt idx="7">
                  <c:v>0.315445975344346</c:v>
                </c:pt>
                <c:pt idx="8">
                  <c:v>1.071428571428441</c:v>
                </c:pt>
                <c:pt idx="9">
                  <c:v>3.313270485859334</c:v>
                </c:pt>
                <c:pt idx="10">
                  <c:v>3.872008701957952</c:v>
                </c:pt>
                <c:pt idx="11">
                  <c:v>6.43335750543872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82-44F9-ABCF-AD634FF0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66592"/>
        <c:axId val="1396582432"/>
      </c:scatterChart>
      <c:valAx>
        <c:axId val="13966665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6582432"/>
        <c:crossesAt val="-6.0"/>
        <c:crossBetween val="midCat"/>
      </c:valAx>
      <c:valAx>
        <c:axId val="1396582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6666592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(4)'!$C$27:$C$38</c:f>
              <c:numCache>
                <c:formatCode>#,##0.0\ ;\-#,##0.0\ </c:formatCode>
                <c:ptCount val="12"/>
                <c:pt idx="0">
                  <c:v>246.8368382886149</c:v>
                </c:pt>
                <c:pt idx="1">
                  <c:v>238.5848440899204</c:v>
                </c:pt>
                <c:pt idx="2">
                  <c:v>228.9285714285716</c:v>
                </c:pt>
                <c:pt idx="3">
                  <c:v>253.6845540246557</c:v>
                </c:pt>
                <c:pt idx="4">
                  <c:v>259.127991298042</c:v>
                </c:pt>
                <c:pt idx="5">
                  <c:v>263.1671501087744</c:v>
                </c:pt>
                <c:pt idx="6">
                  <c:v>251.6867295141407</c:v>
                </c:pt>
                <c:pt idx="7">
                  <c:v>252.6567077592458</c:v>
                </c:pt>
                <c:pt idx="8">
                  <c:v>253.626686004351</c:v>
                </c:pt>
                <c:pt idx="9">
                  <c:v>254.5966642494561</c:v>
                </c:pt>
                <c:pt idx="10">
                  <c:v>255.5666424945613</c:v>
                </c:pt>
                <c:pt idx="11">
                  <c:v>256.5366207396664</c:v>
                </c:pt>
              </c:numCache>
            </c:numRef>
          </c:xVal>
          <c:yVal>
            <c:numRef>
              <c:f>'Output (4)'!$D$27:$D$38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62-49CE-8160-4A3D11C01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251600"/>
        <c:axId val="1400398048"/>
      </c:scatterChart>
      <c:valAx>
        <c:axId val="126425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00398048"/>
        <c:crossesAt val="-7.433480694999468"/>
        <c:crossBetween val="midCat"/>
      </c:valAx>
      <c:valAx>
        <c:axId val="1400398048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264251600"/>
        <c:crossesAt val="22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ChartDataSheet_!$A$104:$A$115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(4)'!$D$27:$D$38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FC-4D7E-BCC9-DD1D878D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194528"/>
        <c:axId val="1430177360"/>
      </c:scatterChart>
      <c:valAx>
        <c:axId val="143019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30177360"/>
        <c:crossesAt val="-7.433480694999468"/>
        <c:crossBetween val="midCat"/>
      </c:valAx>
      <c:valAx>
        <c:axId val="1430177360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30194528"/>
        <c:crossesAt val="18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ChartDataSheet_!$B$104:$B$115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'Output (4)'!$D$27:$D$38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4E-48AE-A1E6-430352529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98912"/>
        <c:axId val="1451696112"/>
      </c:scatterChart>
      <c:valAx>
        <c:axId val="1451698912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96112"/>
        <c:crossesAt val="-7.433480694999468"/>
        <c:crossBetween val="midCat"/>
      </c:valAx>
      <c:valAx>
        <c:axId val="145169611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98912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ChartDataSheet_!$C$104:$C$115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'Output (4)'!$D$27:$D$38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3A-400F-8C49-A691500E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69072"/>
        <c:axId val="1451488864"/>
      </c:scatterChart>
      <c:valAx>
        <c:axId val="145156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488864"/>
        <c:crossesAt val="-7.433480694999468"/>
        <c:crossBetween val="midCat"/>
      </c:valAx>
      <c:valAx>
        <c:axId val="1451488864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69072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ChartDataSheet_!$B$118:$B$129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ChartDataSheet_!$A$118:$A$129</c:f>
              <c:numCache>
                <c:formatCode>General</c:formatCode>
                <c:ptCount val="12"/>
                <c:pt idx="0">
                  <c:v>-3.656707759245819</c:v>
                </c:pt>
                <c:pt idx="1">
                  <c:v>-3.596664249456126</c:v>
                </c:pt>
                <c:pt idx="2">
                  <c:v>-2.626686004350972</c:v>
                </c:pt>
                <c:pt idx="3">
                  <c:v>-2.167150108774422</c:v>
                </c:pt>
                <c:pt idx="4">
                  <c:v>-1.836838288614899</c:v>
                </c:pt>
                <c:pt idx="5">
                  <c:v>-0.584844089920352</c:v>
                </c:pt>
                <c:pt idx="6">
                  <c:v>-0.536620739666432</c:v>
                </c:pt>
                <c:pt idx="7">
                  <c:v>0.315445975344346</c:v>
                </c:pt>
                <c:pt idx="8">
                  <c:v>1.071428571428441</c:v>
                </c:pt>
                <c:pt idx="9">
                  <c:v>3.313270485859334</c:v>
                </c:pt>
                <c:pt idx="10">
                  <c:v>3.872008701957952</c:v>
                </c:pt>
                <c:pt idx="11">
                  <c:v>6.43335750543872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61-4C35-8569-D004796C2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403984"/>
        <c:axId val="1451325264"/>
      </c:scatterChart>
      <c:valAx>
        <c:axId val="1451403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325264"/>
        <c:crossesAt val="-6.0"/>
        <c:crossBetween val="midCat"/>
      </c:valAx>
      <c:valAx>
        <c:axId val="1451325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1403984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(4)'!$C$177:$C$188</c:f>
              <c:numCache>
                <c:formatCode>#,##0.0\ ;\-#,##0.0\ </c:formatCode>
                <c:ptCount val="12"/>
                <c:pt idx="0">
                  <c:v>251.8584070796455</c:v>
                </c:pt>
                <c:pt idx="1">
                  <c:v>242.0613147914037</c:v>
                </c:pt>
                <c:pt idx="2">
                  <c:v>228.9285714285716</c:v>
                </c:pt>
                <c:pt idx="3">
                  <c:v>258.3198482932994</c:v>
                </c:pt>
                <c:pt idx="4">
                  <c:v>261.4456384323644</c:v>
                </c:pt>
                <c:pt idx="5">
                  <c:v>261.23577749684</c:v>
                </c:pt>
                <c:pt idx="6">
                  <c:v>251.8584070796455</c:v>
                </c:pt>
                <c:pt idx="7">
                  <c:v>251.8584070796455</c:v>
                </c:pt>
                <c:pt idx="8">
                  <c:v>251.8584070796455</c:v>
                </c:pt>
                <c:pt idx="9">
                  <c:v>251.8584070796455</c:v>
                </c:pt>
                <c:pt idx="10">
                  <c:v>251.8584070796455</c:v>
                </c:pt>
                <c:pt idx="11">
                  <c:v>251.8584070796455</c:v>
                </c:pt>
              </c:numCache>
            </c:numRef>
          </c:xVal>
          <c:yVal>
            <c:numRef>
              <c:f>'Output (4)'!$D$177:$D$188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6B-436B-BF6C-08515FB9F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99664"/>
        <c:axId val="1364334880"/>
      </c:scatterChart>
      <c:valAx>
        <c:axId val="136449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64334880"/>
        <c:crossesAt val="-10.00735787743372"/>
        <c:crossBetween val="midCat"/>
      </c:valAx>
      <c:valAx>
        <c:axId val="1364334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64499664"/>
        <c:crossesAt val="22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ChartDataSheet_!$A$132:$A$143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(4)'!$D$177:$D$188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7F-4D84-BDE6-E26961804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40960"/>
        <c:axId val="1459044080"/>
      </c:scatterChart>
      <c:valAx>
        <c:axId val="145904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44080"/>
        <c:crossesAt val="-10.00735787743372"/>
        <c:crossBetween val="midCat"/>
      </c:valAx>
      <c:valAx>
        <c:axId val="1459044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40960"/>
        <c:crossesAt val="18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ChartDataSheet_!$B$132:$B$143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'Output (4)'!$D$177:$D$188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D4-43CA-8C33-06D6723CE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00896"/>
        <c:axId val="1400405888"/>
      </c:scatterChart>
      <c:valAx>
        <c:axId val="1400400896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00405888"/>
        <c:crossesAt val="-10.00735787743372"/>
        <c:crossBetween val="midCat"/>
      </c:valAx>
      <c:valAx>
        <c:axId val="1400405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00400896"/>
        <c:crossesAt val="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ChartDataSheet_!$B$146:$B$157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ChartDataSheet_!$A$146:$A$157</c:f>
              <c:numCache>
                <c:formatCode>General</c:formatCode>
                <c:ptCount val="12"/>
                <c:pt idx="0">
                  <c:v>-6.858407079645531</c:v>
                </c:pt>
                <c:pt idx="1">
                  <c:v>-4.319848293299401</c:v>
                </c:pt>
                <c:pt idx="2">
                  <c:v>-4.061314791403674</c:v>
                </c:pt>
                <c:pt idx="3">
                  <c:v>-2.858407079645531</c:v>
                </c:pt>
                <c:pt idx="4">
                  <c:v>-0.858407079645531</c:v>
                </c:pt>
                <c:pt idx="5">
                  <c:v>-0.858407079645531</c:v>
                </c:pt>
                <c:pt idx="6">
                  <c:v>-0.235777496840001</c:v>
                </c:pt>
                <c:pt idx="7">
                  <c:v>1.071428571428441</c:v>
                </c:pt>
                <c:pt idx="8">
                  <c:v>1.554361567635624</c:v>
                </c:pt>
                <c:pt idx="9">
                  <c:v>3.141592920354469</c:v>
                </c:pt>
                <c:pt idx="10">
                  <c:v>4.14159292035447</c:v>
                </c:pt>
                <c:pt idx="11">
                  <c:v>10.14159292035447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39-4114-8391-400AF1AF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921568"/>
        <c:axId val="1400425952"/>
      </c:scatterChart>
      <c:valAx>
        <c:axId val="13999215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00425952"/>
        <c:crossesAt val="-8.0"/>
        <c:crossBetween val="midCat"/>
      </c:valAx>
      <c:valAx>
        <c:axId val="140042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399921568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Output!$C$27:$C$38</c:f>
              <c:numCache>
                <c:formatCode>#,##0.00000\ ;\-#,##0.00000\ </c:formatCode>
                <c:ptCount val="12"/>
                <c:pt idx="0">
                  <c:v>5.50841983463836</c:v>
                </c:pt>
                <c:pt idx="1">
                  <c:v>5.474196895809719</c:v>
                </c:pt>
                <c:pt idx="2">
                  <c:v>5.434035411904666</c:v>
                </c:pt>
                <c:pt idx="3">
                  <c:v>5.536403495548015</c:v>
                </c:pt>
                <c:pt idx="4">
                  <c:v>5.557823706890993</c:v>
                </c:pt>
                <c:pt idx="5">
                  <c:v>5.572330357371122</c:v>
                </c:pt>
                <c:pt idx="6">
                  <c:v>5.527867885504228</c:v>
                </c:pt>
                <c:pt idx="7">
                  <c:v>5.531757495677403</c:v>
                </c:pt>
                <c:pt idx="8">
                  <c:v>5.535647105850578</c:v>
                </c:pt>
                <c:pt idx="9">
                  <c:v>5.539536716023754</c:v>
                </c:pt>
                <c:pt idx="10">
                  <c:v>5.543426326196922</c:v>
                </c:pt>
                <c:pt idx="11">
                  <c:v>5.547315936370097</c:v>
                </c:pt>
              </c:numCache>
            </c:numRef>
          </c:xVal>
          <c:yVal>
            <c:numRef>
              <c:f>Output!$D$27:$D$38</c:f>
              <c:numCache>
                <c:formatCode>#,##0.00000\ ;\-#,##0.00000\ </c:formatCode>
                <c:ptCount val="12"/>
                <c:pt idx="0">
                  <c:v>-0.00716162409363274</c:v>
                </c:pt>
                <c:pt idx="1">
                  <c:v>-0.00192622213824389</c:v>
                </c:pt>
                <c:pt idx="2">
                  <c:v>0.00404389701852903</c:v>
                </c:pt>
                <c:pt idx="3">
                  <c:v>0.000930771470521563</c:v>
                </c:pt>
                <c:pt idx="4">
                  <c:v>0.0143303252867719</c:v>
                </c:pt>
                <c:pt idx="5">
                  <c:v>-0.00780995004842832</c:v>
                </c:pt>
                <c:pt idx="6">
                  <c:v>0.0133956596541971</c:v>
                </c:pt>
                <c:pt idx="7">
                  <c:v>-0.0143045992126964</c:v>
                </c:pt>
                <c:pt idx="8">
                  <c:v>-0.0101941667187955</c:v>
                </c:pt>
                <c:pt idx="9">
                  <c:v>-0.0140837768919706</c:v>
                </c:pt>
                <c:pt idx="10">
                  <c:v>0.0249181775641745</c:v>
                </c:pt>
                <c:pt idx="11">
                  <c:v>-0.00213849189053494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78-4506-B0BE-DE0200FE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27520"/>
        <c:axId val="1429730640"/>
      </c:scatterChart>
      <c:valAx>
        <c:axId val="142972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30640"/>
        <c:crossesAt val="-0.0287262941929571"/>
        <c:crossBetween val="midCat"/>
      </c:valAx>
      <c:valAx>
        <c:axId val="1429730640"/>
        <c:scaling>
          <c:orientation val="minMax"/>
          <c:min val="-0.0143631470964786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27520"/>
        <c:crossesAt val="5.4"/>
        <c:crossBetween val="midCat"/>
        <c:majorUnit val="0.0143631470964786"/>
        <c:minorUnit val="0.0143631470964786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ChartDataSheet_!$A$160:$A$171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Output!$D$27:$D$38</c:f>
              <c:numCache>
                <c:formatCode>#,##0.00000\ ;\-#,##0.00000\ </c:formatCode>
                <c:ptCount val="12"/>
                <c:pt idx="0">
                  <c:v>-0.00716162409363274</c:v>
                </c:pt>
                <c:pt idx="1">
                  <c:v>-0.00192622213824389</c:v>
                </c:pt>
                <c:pt idx="2">
                  <c:v>0.00404389701852903</c:v>
                </c:pt>
                <c:pt idx="3">
                  <c:v>0.000930771470521563</c:v>
                </c:pt>
                <c:pt idx="4">
                  <c:v>0.0143303252867719</c:v>
                </c:pt>
                <c:pt idx="5">
                  <c:v>-0.00780995004842832</c:v>
                </c:pt>
                <c:pt idx="6">
                  <c:v>0.0133956596541971</c:v>
                </c:pt>
                <c:pt idx="7">
                  <c:v>-0.0143045992126964</c:v>
                </c:pt>
                <c:pt idx="8">
                  <c:v>-0.0101941667187955</c:v>
                </c:pt>
                <c:pt idx="9">
                  <c:v>-0.0140837768919706</c:v>
                </c:pt>
                <c:pt idx="10">
                  <c:v>0.0249181775641745</c:v>
                </c:pt>
                <c:pt idx="11">
                  <c:v>-0.00213849189053494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48-4127-855B-A6C123BA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39184"/>
        <c:axId val="1429742304"/>
      </c:scatterChart>
      <c:valAx>
        <c:axId val="142973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\ ;\-#,##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42304"/>
        <c:crossesAt val="-0.0287262941929571"/>
        <c:crossBetween val="midCat"/>
      </c:valAx>
      <c:valAx>
        <c:axId val="1429742304"/>
        <c:scaling>
          <c:orientation val="minMax"/>
          <c:min val="-0.0143631470964786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39184"/>
        <c:crossesAt val="180.0"/>
        <c:crossBetween val="midCat"/>
        <c:majorUnit val="0.0143631470964786"/>
        <c:minorUnit val="0.0143631470964786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ChartDataSheet_!$B$160:$B$171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Output!$D$27:$D$38</c:f>
              <c:numCache>
                <c:formatCode>#,##0.00000\ ;\-#,##0.00000\ </c:formatCode>
                <c:ptCount val="12"/>
                <c:pt idx="0">
                  <c:v>-0.00716162409363274</c:v>
                </c:pt>
                <c:pt idx="1">
                  <c:v>-0.00192622213824389</c:v>
                </c:pt>
                <c:pt idx="2">
                  <c:v>0.00404389701852903</c:v>
                </c:pt>
                <c:pt idx="3">
                  <c:v>0.000930771470521563</c:v>
                </c:pt>
                <c:pt idx="4">
                  <c:v>0.0143303252867719</c:v>
                </c:pt>
                <c:pt idx="5">
                  <c:v>-0.00780995004842832</c:v>
                </c:pt>
                <c:pt idx="6">
                  <c:v>0.0133956596541971</c:v>
                </c:pt>
                <c:pt idx="7">
                  <c:v>-0.0143045992126964</c:v>
                </c:pt>
                <c:pt idx="8">
                  <c:v>-0.0101941667187955</c:v>
                </c:pt>
                <c:pt idx="9">
                  <c:v>-0.0140837768919706</c:v>
                </c:pt>
                <c:pt idx="10">
                  <c:v>0.0249181775641745</c:v>
                </c:pt>
                <c:pt idx="11">
                  <c:v>-0.00213849189053494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DD4-46E6-B3B9-970A6DBD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69184"/>
        <c:axId val="1429772304"/>
      </c:scatterChart>
      <c:valAx>
        <c:axId val="142976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\ ;\-#,##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72304"/>
        <c:crossesAt val="-0.0287262941929571"/>
        <c:crossBetween val="midCat"/>
      </c:valAx>
      <c:valAx>
        <c:axId val="1429772304"/>
        <c:scaling>
          <c:orientation val="minMax"/>
          <c:min val="-0.0143631470964786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769184"/>
        <c:crossesAt val="0.0"/>
        <c:crossBetween val="midCat"/>
        <c:majorUnit val="0.0143631470964786"/>
        <c:minorUnit val="0.0143631470964786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log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ChartDataSheet_!$C$160:$C$171</c:f>
              <c:numCache>
                <c:formatCode>General</c:formatCode>
                <c:ptCount val="12"/>
                <c:pt idx="0">
                  <c:v>5.298317366548036</c:v>
                </c:pt>
                <c:pt idx="1">
                  <c:v>5.323009979138408</c:v>
                </c:pt>
                <c:pt idx="2">
                  <c:v>5.347107530717468</c:v>
                </c:pt>
                <c:pt idx="3">
                  <c:v>5.272999558563747</c:v>
                </c:pt>
                <c:pt idx="4">
                  <c:v>5.247024072160486</c:v>
                </c:pt>
                <c:pt idx="5">
                  <c:v>5.220355825078324</c:v>
                </c:pt>
                <c:pt idx="6">
                  <c:v>5.298317366548036</c:v>
                </c:pt>
                <c:pt idx="7">
                  <c:v>5.298317366548036</c:v>
                </c:pt>
                <c:pt idx="8">
                  <c:v>5.298317366548036</c:v>
                </c:pt>
                <c:pt idx="9">
                  <c:v>5.298317366548036</c:v>
                </c:pt>
                <c:pt idx="10">
                  <c:v>5.298317366548036</c:v>
                </c:pt>
                <c:pt idx="11">
                  <c:v>5.298317366548036</c:v>
                </c:pt>
              </c:numCache>
            </c:numRef>
          </c:xVal>
          <c:yVal>
            <c:numRef>
              <c:f>Output!$D$27:$D$38</c:f>
              <c:numCache>
                <c:formatCode>#,##0.00000\ ;\-#,##0.00000\ </c:formatCode>
                <c:ptCount val="12"/>
                <c:pt idx="0">
                  <c:v>-0.00716162409363274</c:v>
                </c:pt>
                <c:pt idx="1">
                  <c:v>-0.00192622213824389</c:v>
                </c:pt>
                <c:pt idx="2">
                  <c:v>0.00404389701852903</c:v>
                </c:pt>
                <c:pt idx="3">
                  <c:v>0.000930771470521563</c:v>
                </c:pt>
                <c:pt idx="4">
                  <c:v>0.0143303252867719</c:v>
                </c:pt>
                <c:pt idx="5">
                  <c:v>-0.00780995004842832</c:v>
                </c:pt>
                <c:pt idx="6">
                  <c:v>0.0133956596541971</c:v>
                </c:pt>
                <c:pt idx="7">
                  <c:v>-0.0143045992126964</c:v>
                </c:pt>
                <c:pt idx="8">
                  <c:v>-0.0101941667187955</c:v>
                </c:pt>
                <c:pt idx="9">
                  <c:v>-0.0140837768919706</c:v>
                </c:pt>
                <c:pt idx="10">
                  <c:v>0.0249181775641745</c:v>
                </c:pt>
                <c:pt idx="11">
                  <c:v>-0.00213849189053494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73-4995-A5EE-95986583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71408"/>
        <c:axId val="1459074528"/>
      </c:scatterChart>
      <c:valAx>
        <c:axId val="14590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\ ;\-#,##0.000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74528"/>
        <c:crossesAt val="-0.0287262941929571"/>
        <c:crossBetween val="midCat"/>
      </c:valAx>
      <c:valAx>
        <c:axId val="1459074528"/>
        <c:scaling>
          <c:orientation val="minMax"/>
          <c:min val="-0.0143631470964786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71408"/>
        <c:crossesAt val="5.200000000000001"/>
        <c:crossBetween val="midCat"/>
        <c:majorUnit val="0.0143631470964786"/>
        <c:minorUnit val="0.0143631470964786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ChartDataSheet_!$B$174:$B$185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ChartDataSheet_!$A$174:$A$185</c:f>
              <c:numCache>
                <c:formatCode>General</c:formatCode>
                <c:ptCount val="12"/>
                <c:pt idx="0">
                  <c:v>-0.0143045992126964</c:v>
                </c:pt>
                <c:pt idx="1">
                  <c:v>-0.0140837768919706</c:v>
                </c:pt>
                <c:pt idx="2">
                  <c:v>-0.0101941667187955</c:v>
                </c:pt>
                <c:pt idx="3">
                  <c:v>-0.00780995004842832</c:v>
                </c:pt>
                <c:pt idx="4">
                  <c:v>-0.00716162409363274</c:v>
                </c:pt>
                <c:pt idx="5">
                  <c:v>-0.00213849189053494</c:v>
                </c:pt>
                <c:pt idx="6">
                  <c:v>-0.00192622213824389</c:v>
                </c:pt>
                <c:pt idx="7">
                  <c:v>0.000930771470521563</c:v>
                </c:pt>
                <c:pt idx="8">
                  <c:v>0.00404389701852903</c:v>
                </c:pt>
                <c:pt idx="9">
                  <c:v>0.0133956596541971</c:v>
                </c:pt>
                <c:pt idx="10">
                  <c:v>0.0143303252867719</c:v>
                </c:pt>
                <c:pt idx="11">
                  <c:v>0.0249181775641745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A5-4885-8BDB-05D3D472C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5856"/>
        <c:axId val="1459098976"/>
      </c:scatterChart>
      <c:valAx>
        <c:axId val="14590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98976"/>
        <c:crossesAt val="-0.02"/>
        <c:crossBetween val="midCat"/>
      </c:valAx>
      <c:valAx>
        <c:axId val="145909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95856"/>
        <c:crossesAt val="-2.0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Output!$C$169:$C$180</c:f>
              <c:numCache>
                <c:formatCode>#,##0.00000\ ;\-#,##0.00000\ </c:formatCode>
                <c:ptCount val="12"/>
                <c:pt idx="0">
                  <c:v>5.500433726059302</c:v>
                </c:pt>
                <c:pt idx="1">
                  <c:v>5.47277724797265</c:v>
                </c:pt>
                <c:pt idx="2">
                  <c:v>5.445120769886</c:v>
                </c:pt>
                <c:pt idx="3">
                  <c:v>5.528090204145953</c:v>
                </c:pt>
                <c:pt idx="4">
                  <c:v>5.555746682232603</c:v>
                </c:pt>
                <c:pt idx="5">
                  <c:v>5.583403160319255</c:v>
                </c:pt>
                <c:pt idx="6">
                  <c:v>5.524943395038654</c:v>
                </c:pt>
                <c:pt idx="7">
                  <c:v>5.529845328834524</c:v>
                </c:pt>
                <c:pt idx="8">
                  <c:v>5.534747262630395</c:v>
                </c:pt>
                <c:pt idx="9">
                  <c:v>5.539649196426265</c:v>
                </c:pt>
                <c:pt idx="10">
                  <c:v>5.544551130222135</c:v>
                </c:pt>
                <c:pt idx="11">
                  <c:v>5.549453064018006</c:v>
                </c:pt>
              </c:numCache>
            </c:numRef>
          </c:xVal>
          <c:yVal>
            <c:numRef>
              <c:f>Output!$D$169:$D$180</c:f>
              <c:numCache>
                <c:formatCode>#,##0.00000\ ;\-#,##0.00000\ </c:formatCode>
                <c:ptCount val="12"/>
                <c:pt idx="0">
                  <c:v>0.000824484485425714</c:v>
                </c:pt>
                <c:pt idx="1">
                  <c:v>-0.000506574301175178</c:v>
                </c:pt>
                <c:pt idx="2">
                  <c:v>-0.007041460962804</c:v>
                </c:pt>
                <c:pt idx="3">
                  <c:v>0.00924406287258339</c:v>
                </c:pt>
                <c:pt idx="4">
                  <c:v>0.0164073499451609</c:v>
                </c:pt>
                <c:pt idx="5">
                  <c:v>-0.0188827529965616</c:v>
                </c:pt>
                <c:pt idx="6">
                  <c:v>0.0163201501197721</c:v>
                </c:pt>
                <c:pt idx="7">
                  <c:v>-0.0123924323698166</c:v>
                </c:pt>
                <c:pt idx="8">
                  <c:v>-0.00929432349861159</c:v>
                </c:pt>
                <c:pt idx="9">
                  <c:v>-0.0141962572944818</c:v>
                </c:pt>
                <c:pt idx="10">
                  <c:v>0.023793373538961</c:v>
                </c:pt>
                <c:pt idx="11">
                  <c:v>-0.00427561953844435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00-440A-964D-3D648BD38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20928"/>
        <c:axId val="1459124048"/>
      </c:scatterChart>
      <c:valAx>
        <c:axId val="145912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24048"/>
        <c:crossesAt val="-0.0302138610814955"/>
        <c:crossBetween val="midCat"/>
      </c:valAx>
      <c:valAx>
        <c:axId val="145912404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20928"/>
        <c:crossesAt val="5.4"/>
        <c:crossBetween val="midCat"/>
        <c:majorUnit val="0.0151069305407478"/>
        <c:minorUnit val="0.0151069305407478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ChartDataSheet_!$A$188:$A$199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Output!$D$169:$D$180</c:f>
              <c:numCache>
                <c:formatCode>#,##0.00000\ ;\-#,##0.00000\ </c:formatCode>
                <c:ptCount val="12"/>
                <c:pt idx="0">
                  <c:v>0.000824484485425714</c:v>
                </c:pt>
                <c:pt idx="1">
                  <c:v>-0.000506574301175178</c:v>
                </c:pt>
                <c:pt idx="2">
                  <c:v>-0.007041460962804</c:v>
                </c:pt>
                <c:pt idx="3">
                  <c:v>0.00924406287258339</c:v>
                </c:pt>
                <c:pt idx="4">
                  <c:v>0.0164073499451609</c:v>
                </c:pt>
                <c:pt idx="5">
                  <c:v>-0.0188827529965616</c:v>
                </c:pt>
                <c:pt idx="6">
                  <c:v>0.0163201501197721</c:v>
                </c:pt>
                <c:pt idx="7">
                  <c:v>-0.0123924323698166</c:v>
                </c:pt>
                <c:pt idx="8">
                  <c:v>-0.00929432349861159</c:v>
                </c:pt>
                <c:pt idx="9">
                  <c:v>-0.0141962572944818</c:v>
                </c:pt>
                <c:pt idx="10">
                  <c:v>0.023793373538961</c:v>
                </c:pt>
                <c:pt idx="11">
                  <c:v>-0.00427561953844435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6A-43AC-B21E-75097F28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45648"/>
        <c:axId val="1459148768"/>
      </c:scatterChart>
      <c:valAx>
        <c:axId val="145914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\ ;\-#,##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48768"/>
        <c:crossesAt val="-0.0302138610814955"/>
        <c:crossBetween val="midCat"/>
      </c:valAx>
      <c:valAx>
        <c:axId val="145914876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45648"/>
        <c:crossesAt val="180.0"/>
        <c:crossBetween val="midCat"/>
        <c:majorUnit val="0.0151069305407478"/>
        <c:minorUnit val="0.0151069305407478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by Advertising ( 1 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ChartDataSheet_!$B$188:$B$199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500.0</c:v>
                </c:pt>
                <c:pt idx="7">
                  <c:v>600.0</c:v>
                </c:pt>
                <c:pt idx="8">
                  <c:v>700.0</c:v>
                </c:pt>
                <c:pt idx="9">
                  <c:v>800.0</c:v>
                </c:pt>
                <c:pt idx="10">
                  <c:v>900.0</c:v>
                </c:pt>
                <c:pt idx="11">
                  <c:v>1000.0</c:v>
                </c:pt>
              </c:numCache>
            </c:numRef>
          </c:xVal>
          <c:yVal>
            <c:numRef>
              <c:f>Output!$D$169:$D$180</c:f>
              <c:numCache>
                <c:formatCode>#,##0.00000\ ;\-#,##0.00000\ </c:formatCode>
                <c:ptCount val="12"/>
                <c:pt idx="0">
                  <c:v>0.000824484485425714</c:v>
                </c:pt>
                <c:pt idx="1">
                  <c:v>-0.000506574301175178</c:v>
                </c:pt>
                <c:pt idx="2">
                  <c:v>-0.007041460962804</c:v>
                </c:pt>
                <c:pt idx="3">
                  <c:v>0.00924406287258339</c:v>
                </c:pt>
                <c:pt idx="4">
                  <c:v>0.0164073499451609</c:v>
                </c:pt>
                <c:pt idx="5">
                  <c:v>-0.0188827529965616</c:v>
                </c:pt>
                <c:pt idx="6">
                  <c:v>0.0163201501197721</c:v>
                </c:pt>
                <c:pt idx="7">
                  <c:v>-0.0123924323698166</c:v>
                </c:pt>
                <c:pt idx="8">
                  <c:v>-0.00929432349861159</c:v>
                </c:pt>
                <c:pt idx="9">
                  <c:v>-0.0141962572944818</c:v>
                </c:pt>
                <c:pt idx="10">
                  <c:v>0.023793373538961</c:v>
                </c:pt>
                <c:pt idx="11">
                  <c:v>-0.00427561953844435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3F-4706-8D62-CA0DDA85D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70720"/>
        <c:axId val="1459173840"/>
      </c:scatterChart>
      <c:valAx>
        <c:axId val="145917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Advertising ( 1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\ ;\-#,##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73840"/>
        <c:crossesAt val="-0.0302138610814955"/>
        <c:crossBetween val="midCat"/>
      </c:valAx>
      <c:valAx>
        <c:axId val="145917384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00\ ;\-#,##0.00000\ " sourceLinked="0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70720"/>
        <c:crossesAt val="0.0"/>
        <c:crossBetween val="midCat"/>
        <c:majorUnit val="0.0151069305407478"/>
        <c:minorUnit val="0.0151069305407478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ChartDataSheet_!$B$202:$B$213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ChartDataSheet_!$A$202:$A$213</c:f>
              <c:numCache>
                <c:formatCode>General</c:formatCode>
                <c:ptCount val="12"/>
                <c:pt idx="0">
                  <c:v>-0.0188827529965616</c:v>
                </c:pt>
                <c:pt idx="1">
                  <c:v>-0.0141962572944818</c:v>
                </c:pt>
                <c:pt idx="2">
                  <c:v>-0.0123924323698166</c:v>
                </c:pt>
                <c:pt idx="3">
                  <c:v>-0.00929432349861159</c:v>
                </c:pt>
                <c:pt idx="4">
                  <c:v>-0.007041460962804</c:v>
                </c:pt>
                <c:pt idx="5">
                  <c:v>-0.00427561953844435</c:v>
                </c:pt>
                <c:pt idx="6">
                  <c:v>-0.000506574301175178</c:v>
                </c:pt>
                <c:pt idx="7">
                  <c:v>0.000824484485425714</c:v>
                </c:pt>
                <c:pt idx="8">
                  <c:v>0.00924406287258339</c:v>
                </c:pt>
                <c:pt idx="9">
                  <c:v>0.0163201501197721</c:v>
                </c:pt>
                <c:pt idx="10">
                  <c:v>0.0164073499451609</c:v>
                </c:pt>
                <c:pt idx="11">
                  <c:v>0.023793373538961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EFF-4B46-B7A5-7A365E669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95392"/>
        <c:axId val="1459198512"/>
      </c:scatterChart>
      <c:valAx>
        <c:axId val="14591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" sourceLinked="0"/>
        <c:majorTickMark val="cross"/>
        <c:minorTickMark val="cross"/>
        <c:tickLblPos val="low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98512"/>
        <c:crossesAt val="-0.025"/>
        <c:crossBetween val="midCat"/>
      </c:valAx>
      <c:valAx>
        <c:axId val="14591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low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195392"/>
        <c:crossesAt val="-2.0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Output!$C$290:$C$301</c:f>
              <c:numCache>
                <c:formatCode>#,##0.00000\ ;\-#,##0.00000\ </c:formatCode>
                <c:ptCount val="12"/>
                <c:pt idx="0">
                  <c:v>5.50019779170302</c:v>
                </c:pt>
                <c:pt idx="1">
                  <c:v>5.472504060823272</c:v>
                </c:pt>
                <c:pt idx="2">
                  <c:v>5.444810329943525</c:v>
                </c:pt>
                <c:pt idx="3">
                  <c:v>5.527891522582769</c:v>
                </c:pt>
                <c:pt idx="4">
                  <c:v>5.555585253462517</c:v>
                </c:pt>
                <c:pt idx="5">
                  <c:v>5.583278984342265</c:v>
                </c:pt>
                <c:pt idx="6">
                  <c:v>5.535280050212635</c:v>
                </c:pt>
                <c:pt idx="7">
                  <c:v>5.536309278747407</c:v>
                </c:pt>
                <c:pt idx="8">
                  <c:v>5.53717947907436</c:v>
                </c:pt>
                <c:pt idx="9">
                  <c:v>5.53793328088471</c:v>
                </c:pt>
                <c:pt idx="10">
                  <c:v>5.53859818120336</c:v>
                </c:pt>
                <c:pt idx="11">
                  <c:v>5.539192954805893</c:v>
                </c:pt>
              </c:numCache>
            </c:numRef>
          </c:xVal>
          <c:yVal>
            <c:numRef>
              <c:f>Output!$D$290:$D$301</c:f>
              <c:numCache>
                <c:formatCode>#,##0.00000\ ;\-#,##0.00000\ </c:formatCode>
                <c:ptCount val="12"/>
                <c:pt idx="0">
                  <c:v>0.00106041884170605</c:v>
                </c:pt>
                <c:pt idx="1">
                  <c:v>-0.000233387151797437</c:v>
                </c:pt>
                <c:pt idx="2">
                  <c:v>-0.00673102102032974</c:v>
                </c:pt>
                <c:pt idx="3">
                  <c:v>0.0094427444357672</c:v>
                </c:pt>
                <c:pt idx="4">
                  <c:v>0.0165687787152473</c:v>
                </c:pt>
                <c:pt idx="5">
                  <c:v>-0.0187585770195717</c:v>
                </c:pt>
                <c:pt idx="6">
                  <c:v>0.00598349494579064</c:v>
                </c:pt>
                <c:pt idx="7">
                  <c:v>-0.0188563822826993</c:v>
                </c:pt>
                <c:pt idx="8">
                  <c:v>-0.0117265399425763</c:v>
                </c:pt>
                <c:pt idx="9">
                  <c:v>-0.0124803417529256</c:v>
                </c:pt>
                <c:pt idx="10">
                  <c:v>0.0297463225577346</c:v>
                </c:pt>
                <c:pt idx="11">
                  <c:v>0.00598448967366938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4CE-43B7-A778-A86D3ACA8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21248"/>
        <c:axId val="1459224368"/>
      </c:scatterChart>
      <c:valAx>
        <c:axId val="145922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24368"/>
        <c:crossesAt val="-0.0324369715004149"/>
        <c:crossBetween val="midCat"/>
      </c:valAx>
      <c:valAx>
        <c:axId val="1459224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0000\ ;\-#,##0.0000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21248"/>
        <c:crossesAt val="5.4"/>
        <c:crossBetween val="midCat"/>
        <c:majorUnit val="0.0162184857502075"/>
        <c:minorUnit val="0.0162184857502075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log 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ChartDataSheet_!$A$216:$A$227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6.214608098422191</c:v>
                </c:pt>
                <c:pt idx="7">
                  <c:v>6.396929655216146</c:v>
                </c:pt>
                <c:pt idx="8">
                  <c:v>6.551080335043404</c:v>
                </c:pt>
                <c:pt idx="9">
                  <c:v>6.684611727667927</c:v>
                </c:pt>
                <c:pt idx="10">
                  <c:v>6.802394763324311</c:v>
                </c:pt>
                <c:pt idx="11">
                  <c:v>6.907755278982137</c:v>
                </c:pt>
              </c:numCache>
            </c:numRef>
          </c:xVal>
          <c:yVal>
            <c:numRef>
              <c:f>Output!$D$290:$D$301</c:f>
              <c:numCache>
                <c:formatCode>#,##0.00000\ ;\-#,##0.00000\ </c:formatCode>
                <c:ptCount val="12"/>
                <c:pt idx="0">
                  <c:v>0.00106041884170605</c:v>
                </c:pt>
                <c:pt idx="1">
                  <c:v>-0.000233387151797437</c:v>
                </c:pt>
                <c:pt idx="2">
                  <c:v>-0.00673102102032974</c:v>
                </c:pt>
                <c:pt idx="3">
                  <c:v>0.0094427444357672</c:v>
                </c:pt>
                <c:pt idx="4">
                  <c:v>0.0165687787152473</c:v>
                </c:pt>
                <c:pt idx="5">
                  <c:v>-0.0187585770195717</c:v>
                </c:pt>
                <c:pt idx="6">
                  <c:v>0.00598349494579064</c:v>
                </c:pt>
                <c:pt idx="7">
                  <c:v>-0.0188563822826993</c:v>
                </c:pt>
                <c:pt idx="8">
                  <c:v>-0.0117265399425763</c:v>
                </c:pt>
                <c:pt idx="9">
                  <c:v>-0.0124803417529256</c:v>
                </c:pt>
                <c:pt idx="10">
                  <c:v>0.0297463225577346</c:v>
                </c:pt>
                <c:pt idx="11">
                  <c:v>0.00598448967366938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ED-4625-A25B-4772A5E95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33424"/>
        <c:axId val="1456438656"/>
      </c:scatterChart>
      <c:valAx>
        <c:axId val="145643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adv</a:t>
                </a:r>
              </a:p>
            </c:rich>
          </c:tx>
          <c:overlay val="0"/>
        </c:title>
        <c:numFmt formatCode="#,##0.0000\ ;\-#,##0.000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438656"/>
        <c:crossesAt val="-0.0324369715004149"/>
        <c:crossBetween val="midCat"/>
      </c:valAx>
      <c:valAx>
        <c:axId val="1456438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0000\ ;\-#,##0.0000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433424"/>
        <c:crossesAt val="0.0"/>
        <c:crossBetween val="midCat"/>
        <c:majorUnit val="0.0162184857502075"/>
        <c:minorUnit val="0.0162184857502075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ChartDataSheet_!$B$216:$B$227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Output!$D$290:$D$301</c:f>
              <c:numCache>
                <c:formatCode>#,##0.00000\ ;\-#,##0.00000\ </c:formatCode>
                <c:ptCount val="12"/>
                <c:pt idx="0">
                  <c:v>0.00106041884170605</c:v>
                </c:pt>
                <c:pt idx="1">
                  <c:v>-0.000233387151797437</c:v>
                </c:pt>
                <c:pt idx="2">
                  <c:v>-0.00673102102032974</c:v>
                </c:pt>
                <c:pt idx="3">
                  <c:v>0.0094427444357672</c:v>
                </c:pt>
                <c:pt idx="4">
                  <c:v>0.0165687787152473</c:v>
                </c:pt>
                <c:pt idx="5">
                  <c:v>-0.0187585770195717</c:v>
                </c:pt>
                <c:pt idx="6">
                  <c:v>0.00598349494579064</c:v>
                </c:pt>
                <c:pt idx="7">
                  <c:v>-0.0188563822826993</c:v>
                </c:pt>
                <c:pt idx="8">
                  <c:v>-0.0117265399425763</c:v>
                </c:pt>
                <c:pt idx="9">
                  <c:v>-0.0124803417529256</c:v>
                </c:pt>
                <c:pt idx="10">
                  <c:v>0.0297463225577346</c:v>
                </c:pt>
                <c:pt idx="11">
                  <c:v>0.00598448967366938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7-4004-B400-BB85CBBAE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100048"/>
        <c:axId val="1456103168"/>
      </c:scatterChart>
      <c:valAx>
        <c:axId val="145610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103168"/>
        <c:crossesAt val="-0.0324369715004149"/>
        <c:crossBetween val="midCat"/>
      </c:valAx>
      <c:valAx>
        <c:axId val="1456103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0000\ ;\-#,##0.0000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100048"/>
        <c:crossesAt val="180.0"/>
        <c:crossBetween val="midCat"/>
        <c:majorUnit val="0.0162184857502075"/>
        <c:minorUnit val="0.0162184857502075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ChartDataSheet_!$B$230:$B$241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ChartDataSheet_!$A$230:$A$241</c:f>
              <c:numCache>
                <c:formatCode>General</c:formatCode>
                <c:ptCount val="12"/>
                <c:pt idx="0">
                  <c:v>-0.0188563822826993</c:v>
                </c:pt>
                <c:pt idx="1">
                  <c:v>-0.0187585770195717</c:v>
                </c:pt>
                <c:pt idx="2">
                  <c:v>-0.0124803417529256</c:v>
                </c:pt>
                <c:pt idx="3">
                  <c:v>-0.0117265399425763</c:v>
                </c:pt>
                <c:pt idx="4">
                  <c:v>-0.00673102102032974</c:v>
                </c:pt>
                <c:pt idx="5">
                  <c:v>-0.000233387151797437</c:v>
                </c:pt>
                <c:pt idx="6">
                  <c:v>0.00106041884170605</c:v>
                </c:pt>
                <c:pt idx="7">
                  <c:v>0.00598349494579064</c:v>
                </c:pt>
                <c:pt idx="8">
                  <c:v>0.00598448967366938</c:v>
                </c:pt>
                <c:pt idx="9">
                  <c:v>0.0094427444357672</c:v>
                </c:pt>
                <c:pt idx="10">
                  <c:v>0.0165687787152473</c:v>
                </c:pt>
                <c:pt idx="11">
                  <c:v>0.0297463225577346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A2-4466-AE50-4144721B4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125216"/>
        <c:axId val="1456128336"/>
      </c:scatterChart>
      <c:valAx>
        <c:axId val="14561252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128336"/>
        <c:crossesAt val="-0.03"/>
        <c:crossBetween val="midCat"/>
      </c:valAx>
      <c:valAx>
        <c:axId val="1456128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0000\ ;\-#,##0.0000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1456125216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CCFF"/>
            </a:solidFill>
            <a:ln w="6350">
              <a:solidFill>
                <a:srgbClr val="000000"/>
              </a:solidFill>
            </a:ln>
            <a:effectLst/>
          </c:spPr>
          <c:invertIfNegative val="0"/>
          <c:cat>
            <c:numRef>
              <c:f>Output!$B$396:$B$407</c:f>
              <c:numCache>
                <c:formatCode>#,##0.00\ ;\-#,##0.00\ </c:formatCode>
                <c:ptCount val="12"/>
                <c:pt idx="0">
                  <c:v>8000.0</c:v>
                </c:pt>
                <c:pt idx="1">
                  <c:v>9000.0</c:v>
                </c:pt>
                <c:pt idx="2">
                  <c:v>10000.0</c:v>
                </c:pt>
                <c:pt idx="3">
                  <c:v>11000.0</c:v>
                </c:pt>
                <c:pt idx="4">
                  <c:v>12000.0</c:v>
                </c:pt>
                <c:pt idx="5">
                  <c:v>13000.0</c:v>
                </c:pt>
                <c:pt idx="6">
                  <c:v>14000.0</c:v>
                </c:pt>
                <c:pt idx="7">
                  <c:v>15000.0</c:v>
                </c:pt>
                <c:pt idx="8">
                  <c:v>16000.0</c:v>
                </c:pt>
                <c:pt idx="9">
                  <c:v>17000.0</c:v>
                </c:pt>
                <c:pt idx="10">
                  <c:v>18000.0</c:v>
                </c:pt>
                <c:pt idx="11" formatCode=";;;">
                  <c:v>18999.999999</c:v>
                </c:pt>
              </c:numCache>
            </c:numRef>
          </c:cat>
          <c:val>
            <c:numRef>
              <c:f>Output!$H$396:$H$407</c:f>
              <c:numCache>
                <c:formatCode>0.0\ \ \ </c:formatCode>
                <c:ptCount val="12"/>
                <c:pt idx="0">
                  <c:v>0.2</c:v>
                </c:pt>
                <c:pt idx="1">
                  <c:v>2.4</c:v>
                </c:pt>
                <c:pt idx="2">
                  <c:v>7.8</c:v>
                </c:pt>
                <c:pt idx="3">
                  <c:v>16.0</c:v>
                </c:pt>
                <c:pt idx="4">
                  <c:v>25.4</c:v>
                </c:pt>
                <c:pt idx="5">
                  <c:v>25.4</c:v>
                </c:pt>
                <c:pt idx="6">
                  <c:v>14.0</c:v>
                </c:pt>
                <c:pt idx="7">
                  <c:v>6.4</c:v>
                </c:pt>
                <c:pt idx="8">
                  <c:v>2.0</c:v>
                </c:pt>
                <c:pt idx="9">
                  <c:v>0.2</c:v>
                </c:pt>
                <c:pt idx="10">
                  <c:v>0.2</c:v>
                </c:pt>
                <c:pt idx="11" formatCode=";;;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63462640"/>
        <c:axId val="1430979680"/>
      </c:barChart>
      <c:catAx>
        <c:axId val="126346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\ ;\-#,##0.00\ " sourceLinked="0"/>
        <c:majorTickMark val="none"/>
        <c:minorTickMark val="none"/>
        <c:tickLblPos val="nextTo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979680"/>
        <c:crosses val="autoZero"/>
        <c:auto val="1"/>
        <c:lblAlgn val="ctr"/>
        <c:lblOffset val="100"/>
        <c:noMultiLvlLbl val="0"/>
      </c:catAx>
      <c:valAx>
        <c:axId val="1430979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34626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Output!$E$395:$E$407</c:f>
              <c:numCache>
                <c:formatCode>#,##0.00\ ;\-#,##0.00\ \ \ </c:formatCode>
                <c:ptCount val="13"/>
                <c:pt idx="0" formatCode=";;;">
                  <c:v>8000.0</c:v>
                </c:pt>
                <c:pt idx="1">
                  <c:v>8500.0</c:v>
                </c:pt>
                <c:pt idx="2">
                  <c:v>9500.0</c:v>
                </c:pt>
                <c:pt idx="3">
                  <c:v>10500.0</c:v>
                </c:pt>
                <c:pt idx="4">
                  <c:v>11500.0</c:v>
                </c:pt>
                <c:pt idx="5">
                  <c:v>12500.0</c:v>
                </c:pt>
                <c:pt idx="6">
                  <c:v>13500.0</c:v>
                </c:pt>
                <c:pt idx="7">
                  <c:v>14500.0</c:v>
                </c:pt>
                <c:pt idx="8">
                  <c:v>15500.0</c:v>
                </c:pt>
                <c:pt idx="9">
                  <c:v>16500.0</c:v>
                </c:pt>
                <c:pt idx="10">
                  <c:v>17500.0</c:v>
                </c:pt>
                <c:pt idx="11">
                  <c:v>18499.9999995</c:v>
                </c:pt>
                <c:pt idx="12" formatCode=";;;">
                  <c:v>18999.999999</c:v>
                </c:pt>
              </c:numCache>
            </c:numRef>
          </c:xVal>
          <c:yVal>
            <c:numRef>
              <c:f>Output!$H$395:$H$407</c:f>
              <c:numCache>
                <c:formatCode>0.0\ \ \ </c:formatCode>
                <c:ptCount val="13"/>
                <c:pt idx="0" formatCode=";;;">
                  <c:v>0.0</c:v>
                </c:pt>
                <c:pt idx="1">
                  <c:v>0.2</c:v>
                </c:pt>
                <c:pt idx="2">
                  <c:v>2.4</c:v>
                </c:pt>
                <c:pt idx="3">
                  <c:v>7.8</c:v>
                </c:pt>
                <c:pt idx="4">
                  <c:v>16.0</c:v>
                </c:pt>
                <c:pt idx="5">
                  <c:v>25.4</c:v>
                </c:pt>
                <c:pt idx="6">
                  <c:v>25.4</c:v>
                </c:pt>
                <c:pt idx="7">
                  <c:v>14.0</c:v>
                </c:pt>
                <c:pt idx="8">
                  <c:v>6.4</c:v>
                </c:pt>
                <c:pt idx="9">
                  <c:v>2.0</c:v>
                </c:pt>
                <c:pt idx="10">
                  <c:v>0.2</c:v>
                </c:pt>
                <c:pt idx="11">
                  <c:v>0.2</c:v>
                </c:pt>
                <c:pt idx="12" formatCode=";;;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397456"/>
        <c:axId val="1459207728"/>
      </c:scatterChart>
      <c:valAx>
        <c:axId val="1430397456"/>
        <c:scaling>
          <c:orientation val="minMax"/>
          <c:max val="18999.999999"/>
          <c:min val="800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\ ;\-#,##0.00\ " sourceLinked="0"/>
        <c:majorTickMark val="cross"/>
        <c:minorTickMark val="none"/>
        <c:tickLblPos val="nextTo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07728"/>
        <c:crosses val="autoZero"/>
        <c:crossBetween val="midCat"/>
        <c:majorUnit val="2000.0"/>
        <c:minorUnit val="1000.0"/>
      </c:valAx>
      <c:valAx>
        <c:axId val="1459207728"/>
        <c:scaling>
          <c:orientation val="minMax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" sourceLinked="0"/>
        <c:majorTickMark val="cross"/>
        <c:minorTickMark val="none"/>
        <c:tickLblPos val="nextTo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974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diamond"/>
            <c:size val="4"/>
            <c:spPr>
              <a:solidFill>
                <a:srgbClr val="000000"/>
              </a:solidFill>
              <a:ln w="25400">
                <a:noFill/>
              </a:ln>
              <a:effectLst/>
            </c:spPr>
          </c:marker>
          <c:xVal>
            <c:numRef>
              <c:f>Output!$D$395:$D$406</c:f>
              <c:numCache>
                <c:formatCode>#,##0.00\ ;\-#,##0.00\ \ \ </c:formatCode>
                <c:ptCount val="12"/>
                <c:pt idx="0" formatCode=";;;">
                  <c:v>8000.0</c:v>
                </c:pt>
                <c:pt idx="1">
                  <c:v>8999.999999</c:v>
                </c:pt>
                <c:pt idx="2">
                  <c:v>9999.999999</c:v>
                </c:pt>
                <c:pt idx="3">
                  <c:v>10999.999999</c:v>
                </c:pt>
                <c:pt idx="4">
                  <c:v>11999.999999</c:v>
                </c:pt>
                <c:pt idx="5">
                  <c:v>12999.999999</c:v>
                </c:pt>
                <c:pt idx="6">
                  <c:v>13999.999999</c:v>
                </c:pt>
                <c:pt idx="7">
                  <c:v>14999.999999</c:v>
                </c:pt>
                <c:pt idx="8">
                  <c:v>15999.999999</c:v>
                </c:pt>
                <c:pt idx="9">
                  <c:v>16999.999999</c:v>
                </c:pt>
                <c:pt idx="10">
                  <c:v>17999.999999</c:v>
                </c:pt>
                <c:pt idx="11">
                  <c:v>18999.999999</c:v>
                </c:pt>
              </c:numCache>
            </c:numRef>
          </c:xVal>
          <c:yVal>
            <c:numRef>
              <c:f>Output!$J$395:$J$406</c:f>
              <c:numCache>
                <c:formatCode>0.0\ \ \ </c:formatCode>
                <c:ptCount val="12"/>
                <c:pt idx="0" formatCode=";;;">
                  <c:v>0.0</c:v>
                </c:pt>
                <c:pt idx="1">
                  <c:v>0.2</c:v>
                </c:pt>
                <c:pt idx="2">
                  <c:v>2.6</c:v>
                </c:pt>
                <c:pt idx="3">
                  <c:v>10.4</c:v>
                </c:pt>
                <c:pt idx="4">
                  <c:v>26.4</c:v>
                </c:pt>
                <c:pt idx="5">
                  <c:v>51.8</c:v>
                </c:pt>
                <c:pt idx="6">
                  <c:v>77.19999999999998</c:v>
                </c:pt>
                <c:pt idx="7">
                  <c:v>91.19999999999998</c:v>
                </c:pt>
                <c:pt idx="8">
                  <c:v>97.6</c:v>
                </c:pt>
                <c:pt idx="9">
                  <c:v>99.6</c:v>
                </c:pt>
                <c:pt idx="10">
                  <c:v>99.8</c:v>
                </c:pt>
                <c:pt idx="11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51728"/>
        <c:axId val="1459254848"/>
      </c:scatterChart>
      <c:valAx>
        <c:axId val="1459251728"/>
        <c:scaling>
          <c:orientation val="minMax"/>
          <c:max val="18999.999999"/>
          <c:min val="800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\ ;\-#,##0.00\ " sourceLinked="0"/>
        <c:majorTickMark val="cross"/>
        <c:minorTickMark val="cross"/>
        <c:tickLblPos val="nextTo"/>
        <c:spPr>
          <a:noFill/>
          <a:ln w="6350" cap="flat" cmpd="sng" algn="ctr">
            <a:solidFill>
              <a:srgbClr val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54848"/>
        <c:crosses val="autoZero"/>
        <c:crossBetween val="midCat"/>
        <c:majorUnit val="2000.0"/>
        <c:minorUnit val="1000.0"/>
      </c:valAx>
      <c:valAx>
        <c:axId val="1459254848"/>
        <c:scaling>
          <c:orientation val="minMax"/>
          <c:max val="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" sourceLinked="0"/>
        <c:majorTickMark val="cross"/>
        <c:minorTickMark val="cross"/>
        <c:tickLblPos val="nextTo"/>
        <c:spPr>
          <a:noFill/>
          <a:ln w="63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251728"/>
        <c:crosses val="autoZero"/>
        <c:crossBetween val="midCat"/>
        <c:majorUnit val="25.0"/>
      </c:valAx>
      <c:spPr>
        <a:noFill/>
        <a:ln w="3175">
          <a:solidFill>
            <a:srgbClr val="000000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215113735783"/>
                  <c:y val="-0.0436920384951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4C-4BB5-A104-E7A583AC3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152576"/>
        <c:axId val="1456154896"/>
      </c:scatterChart>
      <c:valAx>
        <c:axId val="145615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54896"/>
        <c:crosses val="autoZero"/>
        <c:crossBetween val="midCat"/>
      </c:valAx>
      <c:valAx>
        <c:axId val="14561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5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Advertising ( 1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2383858267717"/>
                  <c:y val="-0.09529600466608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500.0</c:v>
                </c:pt>
                <c:pt idx="7">
                  <c:v>600.0</c:v>
                </c:pt>
                <c:pt idx="8">
                  <c:v>700.0</c:v>
                </c:pt>
                <c:pt idx="9">
                  <c:v>800.0</c:v>
                </c:pt>
                <c:pt idx="10">
                  <c:v>900.0</c:v>
                </c:pt>
                <c:pt idx="11">
                  <c:v>1000.0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B3-40F2-B47C-C7C6BC37D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83248"/>
        <c:axId val="1459285568"/>
      </c:scatterChart>
      <c:valAx>
        <c:axId val="145928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85568"/>
        <c:crosses val="autoZero"/>
        <c:crossBetween val="midCat"/>
      </c:valAx>
      <c:valAx>
        <c:axId val="14592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8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</a:t>
            </a:r>
            <a:r>
              <a:rPr lang="en-US" baseline="0"/>
              <a:t> versus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62664041994751"/>
                  <c:y val="-0.3614453922426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1680457315717"/>
                  <c:y val="-0.183567743687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84167860956944"/>
                  <c:y val="-0.6048116520646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53-477A-9117-EBCD34E45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477216"/>
        <c:axId val="1430290656"/>
      </c:scatterChart>
      <c:valAx>
        <c:axId val="126347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90656"/>
        <c:crosses val="autoZero"/>
        <c:crossBetween val="midCat"/>
      </c:valAx>
      <c:valAx>
        <c:axId val="14302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$0 adv</c:v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Sheet1!$B$60:$B$71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B0-47D6-994D-4403F93A79EA}"/>
            </c:ext>
          </c:extLst>
        </c:ser>
        <c:ser>
          <c:idx val="1"/>
          <c:order val="1"/>
          <c:tx>
            <c:v>$500-$700 adv</c:v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Sheet1!$C$60:$C$71</c:f>
              <c:numCache>
                <c:formatCode>General</c:formatCode>
                <c:ptCount val="12"/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B0-47D6-994D-4403F93A79EA}"/>
            </c:ext>
          </c:extLst>
        </c:ser>
        <c:ser>
          <c:idx val="2"/>
          <c:order val="2"/>
          <c:tx>
            <c:v>$800-$1000 adv</c:v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Sheet1!$D$60:$D$71</c:f>
              <c:numCache>
                <c:formatCode>General</c:formatCode>
                <c:ptCount val="12"/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B0-47D6-994D-4403F93A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21984"/>
        <c:axId val="1459324032"/>
      </c:scatterChart>
      <c:valAx>
        <c:axId val="14593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24032"/>
        <c:crosses val="autoZero"/>
        <c:crossBetween val="midCat"/>
      </c:valAx>
      <c:valAx>
        <c:axId val="14593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2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</a:t>
            </a:r>
            <a:r>
              <a:rPr lang="en-US" baseline="0"/>
              <a:t> versus adv</a:t>
            </a:r>
            <a:endParaRPr lang="en-US"/>
          </a:p>
        </c:rich>
      </c:tx>
      <c:layout>
        <c:manualLayout>
          <c:xMode val="edge"/>
          <c:yMode val="edge"/>
          <c:x val="0.340319335083115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805774278215"/>
                  <c:y val="-0.066713327500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69180883639545"/>
                  <c:y val="0.129693788276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9985783027122"/>
                  <c:y val="-0.0470301108194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6009773139104"/>
                  <c:y val="0.275612968307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Sheet1!$B$42:$B$47</c:f>
              <c:numCache>
                <c:formatCode>General</c:formatCode>
                <c:ptCount val="6"/>
                <c:pt idx="0">
                  <c:v>500.0</c:v>
                </c:pt>
                <c:pt idx="1">
                  <c:v>600.0</c:v>
                </c:pt>
                <c:pt idx="2">
                  <c:v>700.0</c:v>
                </c:pt>
                <c:pt idx="3">
                  <c:v>800.0</c:v>
                </c:pt>
                <c:pt idx="4">
                  <c:v>900.0</c:v>
                </c:pt>
                <c:pt idx="5">
                  <c:v>1000.0</c:v>
                </c:pt>
              </c:numCache>
            </c:numRef>
          </c:xVal>
          <c:yVal>
            <c:numRef>
              <c:f>Sheet1!$C$42:$C$47</c:f>
              <c:numCache>
                <c:formatCode>General</c:formatCode>
                <c:ptCount val="6"/>
                <c:pt idx="0">
                  <c:v>255.0</c:v>
                </c:pt>
                <c:pt idx="1">
                  <c:v>249.0</c:v>
                </c:pt>
                <c:pt idx="2">
                  <c:v>251.0</c:v>
                </c:pt>
                <c:pt idx="3">
                  <c:v>251.0</c:v>
                </c:pt>
                <c:pt idx="4">
                  <c:v>262.0</c:v>
                </c:pt>
                <c:pt idx="5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8D4-4EA3-9353-4906314F0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53392"/>
        <c:axId val="1459355712"/>
      </c:scatterChart>
      <c:valAx>
        <c:axId val="1459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55712"/>
        <c:crosses val="autoZero"/>
        <c:crossBetween val="midCat"/>
      </c:valAx>
      <c:valAx>
        <c:axId val="14593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units (annual)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33495188101487"/>
                  <c:y val="-0.664851268591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422670195271"/>
                  <c:y val="-0.070599294947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Sheet1!$W$2:$W$7</c:f>
              <c:numCache>
                <c:formatCode>General</c:formatCode>
                <c:ptCount val="6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</c:numCache>
            </c:numRef>
          </c:xVal>
          <c:yVal>
            <c:numRef>
              <c:f>Sheet1!$X$2:$X$7</c:f>
              <c:numCache>
                <c:formatCode>General</c:formatCode>
                <c:ptCount val="6"/>
                <c:pt idx="0">
                  <c:v>2940.0</c:v>
                </c:pt>
                <c:pt idx="1">
                  <c:v>2856.0</c:v>
                </c:pt>
                <c:pt idx="2">
                  <c:v>2760.0</c:v>
                </c:pt>
                <c:pt idx="3">
                  <c:v>3048.0</c:v>
                </c:pt>
                <c:pt idx="4">
                  <c:v>3156.0</c:v>
                </c:pt>
                <c:pt idx="5">
                  <c:v>3132.0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2AA-435B-BAEF-6AFE0C498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81120"/>
        <c:axId val="1459383440"/>
      </c:scatterChart>
      <c:valAx>
        <c:axId val="14593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83440"/>
        <c:crosses val="autoZero"/>
        <c:crossBetween val="midCat"/>
      </c:valAx>
      <c:valAx>
        <c:axId val="14593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8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4.xml"/><Relationship Id="rId12" Type="http://schemas.openxmlformats.org/officeDocument/2006/relationships/chart" Target="../charts/chart25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Relationship Id="rId9" Type="http://schemas.openxmlformats.org/officeDocument/2006/relationships/chart" Target="../charts/chart22.xml"/><Relationship Id="rId10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8" Type="http://schemas.openxmlformats.org/officeDocument/2006/relationships/chart" Target="../charts/chart33.xml"/><Relationship Id="rId9" Type="http://schemas.openxmlformats.org/officeDocument/2006/relationships/chart" Target="../charts/chart34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45.xml"/><Relationship Id="rId12" Type="http://schemas.openxmlformats.org/officeDocument/2006/relationships/chart" Target="../charts/chart46.xml"/><Relationship Id="rId13" Type="http://schemas.openxmlformats.org/officeDocument/2006/relationships/chart" Target="../charts/chart47.xml"/><Relationship Id="rId14" Type="http://schemas.openxmlformats.org/officeDocument/2006/relationships/chart" Target="../charts/chart48.xml"/><Relationship Id="rId15" Type="http://schemas.openxmlformats.org/officeDocument/2006/relationships/chart" Target="../charts/chart49.xml"/><Relationship Id="rId16" Type="http://schemas.openxmlformats.org/officeDocument/2006/relationships/chart" Target="../charts/chart50.xml"/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5" Type="http://schemas.openxmlformats.org/officeDocument/2006/relationships/chart" Target="../charts/chart39.xml"/><Relationship Id="rId6" Type="http://schemas.openxmlformats.org/officeDocument/2006/relationships/chart" Target="../charts/chart40.xml"/><Relationship Id="rId7" Type="http://schemas.openxmlformats.org/officeDocument/2006/relationships/chart" Target="../charts/chart41.xml"/><Relationship Id="rId8" Type="http://schemas.openxmlformats.org/officeDocument/2006/relationships/chart" Target="../charts/chart42.xml"/><Relationship Id="rId9" Type="http://schemas.openxmlformats.org/officeDocument/2006/relationships/chart" Target="../charts/chart43.xml"/><Relationship Id="rId10" Type="http://schemas.openxmlformats.org/officeDocument/2006/relationships/chart" Target="../charts/chart4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4" Type="http://schemas.openxmlformats.org/officeDocument/2006/relationships/chart" Target="../charts/chart54.xml"/><Relationship Id="rId5" Type="http://schemas.openxmlformats.org/officeDocument/2006/relationships/chart" Target="../charts/chart55.xml"/><Relationship Id="rId6" Type="http://schemas.openxmlformats.org/officeDocument/2006/relationships/chart" Target="../charts/chart56.xml"/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773544</xdr:colOff>
      <xdr:row>12</xdr:row>
      <xdr:rowOff>69273</xdr:rowOff>
    </xdr:from>
    <xdr:to>
      <xdr:col>29</xdr:col>
      <xdr:colOff>473365</xdr:colOff>
      <xdr:row>35</xdr:row>
      <xdr:rowOff>82837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600363</xdr:colOff>
      <xdr:row>39</xdr:row>
      <xdr:rowOff>129309</xdr:rowOff>
    </xdr:from>
    <xdr:to>
      <xdr:col>15</xdr:col>
      <xdr:colOff>184727</xdr:colOff>
      <xdr:row>52</xdr:row>
      <xdr:rowOff>136237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473364</xdr:colOff>
      <xdr:row>53</xdr:row>
      <xdr:rowOff>48491</xdr:rowOff>
    </xdr:from>
    <xdr:to>
      <xdr:col>10</xdr:col>
      <xdr:colOff>161637</xdr:colOff>
      <xdr:row>66</xdr:row>
      <xdr:rowOff>90055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101024</xdr:colOff>
      <xdr:row>38</xdr:row>
      <xdr:rowOff>205799</xdr:rowOff>
    </xdr:from>
    <xdr:to>
      <xdr:col>23</xdr:col>
      <xdr:colOff>516661</xdr:colOff>
      <xdr:row>52</xdr:row>
      <xdr:rowOff>123249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320385</xdr:colOff>
      <xdr:row>52</xdr:row>
      <xdr:rowOff>130751</xdr:rowOff>
    </xdr:from>
    <xdr:to>
      <xdr:col>29</xdr:col>
      <xdr:colOff>736023</xdr:colOff>
      <xdr:row>66</xdr:row>
      <xdr:rowOff>85724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66388</xdr:colOff>
      <xdr:row>19</xdr:row>
      <xdr:rowOff>202048</xdr:rowOff>
    </xdr:from>
    <xdr:to>
      <xdr:col>48</xdr:col>
      <xdr:colOff>92363</xdr:colOff>
      <xdr:row>39</xdr:row>
      <xdr:rowOff>192523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77932</xdr:colOff>
      <xdr:row>67</xdr:row>
      <xdr:rowOff>104774</xdr:rowOff>
    </xdr:from>
    <xdr:to>
      <xdr:col>28</xdr:col>
      <xdr:colOff>493568</xdr:colOff>
      <xdr:row>81</xdr:row>
      <xdr:rowOff>59747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285750</xdr:colOff>
      <xdr:row>7</xdr:row>
      <xdr:rowOff>196273</xdr:rowOff>
    </xdr:from>
    <xdr:to>
      <xdr:col>29</xdr:col>
      <xdr:colOff>600364</xdr:colOff>
      <xdr:row>24</xdr:row>
      <xdr:rowOff>117474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BD6A7541-617B-49E2-8561-85940D6FD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704273</xdr:colOff>
      <xdr:row>13</xdr:row>
      <xdr:rowOff>207817</xdr:rowOff>
    </xdr:from>
    <xdr:to>
      <xdr:col>29</xdr:col>
      <xdr:colOff>392546</xdr:colOff>
      <xdr:row>13</xdr:row>
      <xdr:rowOff>207817</xdr:rowOff>
    </xdr:to>
    <xdr:cxnSp macro="">
      <xdr:nvCxnSpPr>
        <xdr:cNvPr id="11" name="Straight Connector 10"/>
        <xdr:cNvCxnSpPr/>
      </xdr:nvCxnSpPr>
      <xdr:spPr>
        <a:xfrm>
          <a:off x="23829818" y="3001817"/>
          <a:ext cx="467591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404092</xdr:colOff>
      <xdr:row>13</xdr:row>
      <xdr:rowOff>150090</xdr:rowOff>
    </xdr:from>
    <xdr:to>
      <xdr:col>26</xdr:col>
      <xdr:colOff>415636</xdr:colOff>
      <xdr:row>21</xdr:row>
      <xdr:rowOff>92363</xdr:rowOff>
    </xdr:to>
    <xdr:cxnSp macro="">
      <xdr:nvCxnSpPr>
        <xdr:cNvPr id="15" name="Straight Arrow Connector 14"/>
        <xdr:cNvCxnSpPr/>
      </xdr:nvCxnSpPr>
      <xdr:spPr>
        <a:xfrm>
          <a:off x="26023456" y="2944090"/>
          <a:ext cx="11544" cy="16625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715818</xdr:colOff>
      <xdr:row>14</xdr:row>
      <xdr:rowOff>2309</xdr:rowOff>
    </xdr:from>
    <xdr:to>
      <xdr:col>28</xdr:col>
      <xdr:colOff>718125</xdr:colOff>
      <xdr:row>21</xdr:row>
      <xdr:rowOff>92364</xdr:rowOff>
    </xdr:to>
    <xdr:cxnSp macro="">
      <xdr:nvCxnSpPr>
        <xdr:cNvPr id="16" name="Straight Arrow Connector 15"/>
        <xdr:cNvCxnSpPr/>
      </xdr:nvCxnSpPr>
      <xdr:spPr>
        <a:xfrm flipH="1">
          <a:off x="27997727" y="3015673"/>
          <a:ext cx="2307" cy="15909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80817</xdr:colOff>
      <xdr:row>0</xdr:row>
      <xdr:rowOff>19627</xdr:rowOff>
    </xdr:from>
    <xdr:to>
      <xdr:col>24</xdr:col>
      <xdr:colOff>496454</xdr:colOff>
      <xdr:row>14</xdr:row>
      <xdr:rowOff>34636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32</xdr:row>
      <xdr:rowOff>92075</xdr:rowOff>
    </xdr:from>
    <xdr:to>
      <xdr:col>5</xdr:col>
      <xdr:colOff>517525</xdr:colOff>
      <xdr:row>52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54</xdr:row>
      <xdr:rowOff>92075</xdr:rowOff>
    </xdr:from>
    <xdr:to>
      <xdr:col>5</xdr:col>
      <xdr:colOff>517525</xdr:colOff>
      <xdr:row>74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76</xdr:row>
      <xdr:rowOff>92075</xdr:rowOff>
    </xdr:from>
    <xdr:to>
      <xdr:col>5</xdr:col>
      <xdr:colOff>517525</xdr:colOff>
      <xdr:row>96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98</xdr:row>
      <xdr:rowOff>92075</xdr:rowOff>
    </xdr:from>
    <xdr:to>
      <xdr:col>5</xdr:col>
      <xdr:colOff>517525</xdr:colOff>
      <xdr:row>118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38</xdr:row>
      <xdr:rowOff>92075</xdr:rowOff>
    </xdr:from>
    <xdr:to>
      <xdr:col>5</xdr:col>
      <xdr:colOff>441325</xdr:colOff>
      <xdr:row>58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60</xdr:row>
      <xdr:rowOff>92075</xdr:rowOff>
    </xdr:from>
    <xdr:to>
      <xdr:col>5</xdr:col>
      <xdr:colOff>441325</xdr:colOff>
      <xdr:row>80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82</xdr:row>
      <xdr:rowOff>92075</xdr:rowOff>
    </xdr:from>
    <xdr:to>
      <xdr:col>5</xdr:col>
      <xdr:colOff>441325</xdr:colOff>
      <xdr:row>102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104</xdr:row>
      <xdr:rowOff>92075</xdr:rowOff>
    </xdr:from>
    <xdr:to>
      <xdr:col>5</xdr:col>
      <xdr:colOff>441325</xdr:colOff>
      <xdr:row>124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254000</xdr:colOff>
      <xdr:row>164</xdr:row>
      <xdr:rowOff>92075</xdr:rowOff>
    </xdr:from>
    <xdr:to>
      <xdr:col>5</xdr:col>
      <xdr:colOff>441325</xdr:colOff>
      <xdr:row>184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254000</xdr:colOff>
      <xdr:row>186</xdr:row>
      <xdr:rowOff>92075</xdr:rowOff>
    </xdr:from>
    <xdr:to>
      <xdr:col>5</xdr:col>
      <xdr:colOff>441325</xdr:colOff>
      <xdr:row>206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254000</xdr:colOff>
      <xdr:row>208</xdr:row>
      <xdr:rowOff>92075</xdr:rowOff>
    </xdr:from>
    <xdr:to>
      <xdr:col>5</xdr:col>
      <xdr:colOff>441325</xdr:colOff>
      <xdr:row>228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254000</xdr:colOff>
      <xdr:row>278</xdr:row>
      <xdr:rowOff>92075</xdr:rowOff>
    </xdr:from>
    <xdr:to>
      <xdr:col>5</xdr:col>
      <xdr:colOff>441325</xdr:colOff>
      <xdr:row>298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254000</xdr:colOff>
      <xdr:row>300</xdr:row>
      <xdr:rowOff>92075</xdr:rowOff>
    </xdr:from>
    <xdr:to>
      <xdr:col>5</xdr:col>
      <xdr:colOff>441325</xdr:colOff>
      <xdr:row>320</xdr:row>
      <xdr:rowOff>53975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254000</xdr:colOff>
      <xdr:row>322</xdr:row>
      <xdr:rowOff>92075</xdr:rowOff>
    </xdr:from>
    <xdr:to>
      <xdr:col>5</xdr:col>
      <xdr:colOff>441325</xdr:colOff>
      <xdr:row>342</xdr:row>
      <xdr:rowOff>53975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254000</xdr:colOff>
      <xdr:row>344</xdr:row>
      <xdr:rowOff>92075</xdr:rowOff>
    </xdr:from>
    <xdr:to>
      <xdr:col>5</xdr:col>
      <xdr:colOff>441325</xdr:colOff>
      <xdr:row>364</xdr:row>
      <xdr:rowOff>53975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254000</xdr:colOff>
      <xdr:row>366</xdr:row>
      <xdr:rowOff>92075</xdr:rowOff>
    </xdr:from>
    <xdr:to>
      <xdr:col>5</xdr:col>
      <xdr:colOff>441325</xdr:colOff>
      <xdr:row>386</xdr:row>
      <xdr:rowOff>53975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39</xdr:row>
      <xdr:rowOff>92075</xdr:rowOff>
    </xdr:from>
    <xdr:to>
      <xdr:col>5</xdr:col>
      <xdr:colOff>469900</xdr:colOff>
      <xdr:row>59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61</xdr:row>
      <xdr:rowOff>92075</xdr:rowOff>
    </xdr:from>
    <xdr:to>
      <xdr:col>5</xdr:col>
      <xdr:colOff>469900</xdr:colOff>
      <xdr:row>81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83</xdr:row>
      <xdr:rowOff>92075</xdr:rowOff>
    </xdr:from>
    <xdr:to>
      <xdr:col>5</xdr:col>
      <xdr:colOff>469900</xdr:colOff>
      <xdr:row>103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105</xdr:row>
      <xdr:rowOff>92075</xdr:rowOff>
    </xdr:from>
    <xdr:to>
      <xdr:col>5</xdr:col>
      <xdr:colOff>469900</xdr:colOff>
      <xdr:row>125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254000</xdr:colOff>
      <xdr:row>127</xdr:row>
      <xdr:rowOff>92075</xdr:rowOff>
    </xdr:from>
    <xdr:to>
      <xdr:col>5</xdr:col>
      <xdr:colOff>469900</xdr:colOff>
      <xdr:row>147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254000</xdr:colOff>
      <xdr:row>189</xdr:row>
      <xdr:rowOff>92075</xdr:rowOff>
    </xdr:from>
    <xdr:to>
      <xdr:col>5</xdr:col>
      <xdr:colOff>469900</xdr:colOff>
      <xdr:row>209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254000</xdr:colOff>
      <xdr:row>211</xdr:row>
      <xdr:rowOff>92075</xdr:rowOff>
    </xdr:from>
    <xdr:to>
      <xdr:col>5</xdr:col>
      <xdr:colOff>469900</xdr:colOff>
      <xdr:row>231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254000</xdr:colOff>
      <xdr:row>233</xdr:row>
      <xdr:rowOff>92075</xdr:rowOff>
    </xdr:from>
    <xdr:to>
      <xdr:col>5</xdr:col>
      <xdr:colOff>469900</xdr:colOff>
      <xdr:row>253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254000</xdr:colOff>
      <xdr:row>255</xdr:row>
      <xdr:rowOff>92075</xdr:rowOff>
    </xdr:from>
    <xdr:to>
      <xdr:col>5</xdr:col>
      <xdr:colOff>469900</xdr:colOff>
      <xdr:row>275</xdr:row>
      <xdr:rowOff>53975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39</xdr:row>
      <xdr:rowOff>88900</xdr:rowOff>
    </xdr:from>
    <xdr:to>
      <xdr:col>7</xdr:col>
      <xdr:colOff>260350</xdr:colOff>
      <xdr:row>58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60</xdr:row>
      <xdr:rowOff>88900</xdr:rowOff>
    </xdr:from>
    <xdr:to>
      <xdr:col>7</xdr:col>
      <xdr:colOff>260350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81</xdr:row>
      <xdr:rowOff>88900</xdr:rowOff>
    </xdr:from>
    <xdr:to>
      <xdr:col>7</xdr:col>
      <xdr:colOff>260350</xdr:colOff>
      <xdr:row>100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102</xdr:row>
      <xdr:rowOff>88900</xdr:rowOff>
    </xdr:from>
    <xdr:to>
      <xdr:col>7</xdr:col>
      <xdr:colOff>260350</xdr:colOff>
      <xdr:row>121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254000</xdr:colOff>
      <xdr:row>123</xdr:row>
      <xdr:rowOff>88900</xdr:rowOff>
    </xdr:from>
    <xdr:to>
      <xdr:col>7</xdr:col>
      <xdr:colOff>260350</xdr:colOff>
      <xdr:row>142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254000</xdr:colOff>
      <xdr:row>181</xdr:row>
      <xdr:rowOff>88900</xdr:rowOff>
    </xdr:from>
    <xdr:to>
      <xdr:col>7</xdr:col>
      <xdr:colOff>260350</xdr:colOff>
      <xdr:row>200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254000</xdr:colOff>
      <xdr:row>202</xdr:row>
      <xdr:rowOff>88900</xdr:rowOff>
    </xdr:from>
    <xdr:to>
      <xdr:col>7</xdr:col>
      <xdr:colOff>260350</xdr:colOff>
      <xdr:row>221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254000</xdr:colOff>
      <xdr:row>223</xdr:row>
      <xdr:rowOff>88900</xdr:rowOff>
    </xdr:from>
    <xdr:to>
      <xdr:col>7</xdr:col>
      <xdr:colOff>260350</xdr:colOff>
      <xdr:row>242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254000</xdr:colOff>
      <xdr:row>244</xdr:row>
      <xdr:rowOff>88900</xdr:rowOff>
    </xdr:from>
    <xdr:to>
      <xdr:col>7</xdr:col>
      <xdr:colOff>260350</xdr:colOff>
      <xdr:row>263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254000</xdr:colOff>
      <xdr:row>302</xdr:row>
      <xdr:rowOff>92075</xdr:rowOff>
    </xdr:from>
    <xdr:to>
      <xdr:col>7</xdr:col>
      <xdr:colOff>244475</xdr:colOff>
      <xdr:row>322</xdr:row>
      <xdr:rowOff>53975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254000</xdr:colOff>
      <xdr:row>324</xdr:row>
      <xdr:rowOff>92075</xdr:rowOff>
    </xdr:from>
    <xdr:to>
      <xdr:col>7</xdr:col>
      <xdr:colOff>244475</xdr:colOff>
      <xdr:row>344</xdr:row>
      <xdr:rowOff>53975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254000</xdr:colOff>
      <xdr:row>346</xdr:row>
      <xdr:rowOff>92075</xdr:rowOff>
    </xdr:from>
    <xdr:to>
      <xdr:col>7</xdr:col>
      <xdr:colOff>244475</xdr:colOff>
      <xdr:row>366</xdr:row>
      <xdr:rowOff>53975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254000</xdr:colOff>
      <xdr:row>368</xdr:row>
      <xdr:rowOff>92075</xdr:rowOff>
    </xdr:from>
    <xdr:to>
      <xdr:col>7</xdr:col>
      <xdr:colOff>244475</xdr:colOff>
      <xdr:row>388</xdr:row>
      <xdr:rowOff>53975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254000</xdr:colOff>
      <xdr:row>409</xdr:row>
      <xdr:rowOff>88900</xdr:rowOff>
    </xdr:from>
    <xdr:to>
      <xdr:col>7</xdr:col>
      <xdr:colOff>254000</xdr:colOff>
      <xdr:row>428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0</xdr:col>
      <xdr:colOff>254000</xdr:colOff>
      <xdr:row>430</xdr:row>
      <xdr:rowOff>88900</xdr:rowOff>
    </xdr:from>
    <xdr:to>
      <xdr:col>7</xdr:col>
      <xdr:colOff>254000</xdr:colOff>
      <xdr:row>449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254000</xdr:colOff>
      <xdr:row>451</xdr:row>
      <xdr:rowOff>88900</xdr:rowOff>
    </xdr:from>
    <xdr:to>
      <xdr:col>7</xdr:col>
      <xdr:colOff>254000</xdr:colOff>
      <xdr:row>470</xdr:row>
      <xdr:rowOff>152400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100012</xdr:colOff>
      <xdr:row>19</xdr:row>
      <xdr:rowOff>133350</xdr:rowOff>
    </xdr:from>
    <xdr:to>
      <xdr:col>14</xdr:col>
      <xdr:colOff>557212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23</xdr:row>
      <xdr:rowOff>57150</xdr:rowOff>
    </xdr:from>
    <xdr:to>
      <xdr:col>8</xdr:col>
      <xdr:colOff>57150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220662</xdr:colOff>
      <xdr:row>34</xdr:row>
      <xdr:rowOff>76200</xdr:rowOff>
    </xdr:from>
    <xdr:to>
      <xdr:col>15</xdr:col>
      <xdr:colOff>4762</xdr:colOff>
      <xdr:row>47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49</xdr:row>
      <xdr:rowOff>0</xdr:rowOff>
    </xdr:from>
    <xdr:to>
      <xdr:col>17</xdr:col>
      <xdr:colOff>406400</xdr:colOff>
      <xdr:row>70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482600</xdr:colOff>
      <xdr:row>34</xdr:row>
      <xdr:rowOff>127000</xdr:rowOff>
    </xdr:from>
    <xdr:to>
      <xdr:col>22</xdr:col>
      <xdr:colOff>342900</xdr:colOff>
      <xdr:row>47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114300</xdr:colOff>
      <xdr:row>18</xdr:row>
      <xdr:rowOff>12700</xdr:rowOff>
    </xdr:from>
    <xdr:to>
      <xdr:col>22</xdr:col>
      <xdr:colOff>647700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I25" sqref="I25"/>
    </sheetView>
  </sheetViews>
  <sheetFormatPr baseColWidth="10" defaultRowHeight="16" outlineLevelRow="1" x14ac:dyDescent="0.2"/>
  <cols>
    <col min="1" max="1" width="2.33203125" customWidth="1"/>
    <col min="2" max="2" width="6.1640625" customWidth="1"/>
    <col min="3" max="3" width="12.83203125" customWidth="1"/>
    <col min="4" max="4" width="12.83203125" bestFit="1" customWidth="1"/>
    <col min="5" max="5" width="12.33203125" customWidth="1"/>
    <col min="6" max="6" width="10.6640625" customWidth="1"/>
    <col min="7" max="7" width="12.1640625" bestFit="1" customWidth="1"/>
  </cols>
  <sheetData>
    <row r="1" spans="1:5" x14ac:dyDescent="0.2">
      <c r="A1" s="64" t="s">
        <v>173</v>
      </c>
    </row>
    <row r="2" spans="1:5" x14ac:dyDescent="0.2">
      <c r="A2" s="64" t="s">
        <v>169</v>
      </c>
    </row>
    <row r="3" spans="1:5" x14ac:dyDescent="0.2">
      <c r="A3" s="64" t="s">
        <v>209</v>
      </c>
    </row>
    <row r="4" spans="1:5" x14ac:dyDescent="0.2">
      <c r="A4" s="64" t="s">
        <v>174</v>
      </c>
    </row>
    <row r="5" spans="1:5" x14ac:dyDescent="0.2">
      <c r="A5" s="64" t="s">
        <v>175</v>
      </c>
    </row>
    <row r="6" spans="1:5" hidden="1" outlineLevel="1" x14ac:dyDescent="0.2">
      <c r="A6" s="64"/>
      <c r="B6" t="s">
        <v>176</v>
      </c>
    </row>
    <row r="7" spans="1:5" hidden="1" outlineLevel="1" x14ac:dyDescent="0.2">
      <c r="A7" s="64"/>
      <c r="B7" t="s">
        <v>210</v>
      </c>
    </row>
    <row r="8" spans="1:5" hidden="1" outlineLevel="1" x14ac:dyDescent="0.2">
      <c r="A8" s="64"/>
      <c r="B8" t="s">
        <v>177</v>
      </c>
    </row>
    <row r="9" spans="1:5" collapsed="1" x14ac:dyDescent="0.2">
      <c r="A9" s="64" t="s">
        <v>178</v>
      </c>
    </row>
    <row r="10" spans="1:5" hidden="1" outlineLevel="1" x14ac:dyDescent="0.2">
      <c r="B10" t="s">
        <v>179</v>
      </c>
    </row>
    <row r="11" spans="1:5" hidden="1" outlineLevel="1" x14ac:dyDescent="0.2">
      <c r="B11" t="s">
        <v>180</v>
      </c>
    </row>
    <row r="12" spans="1:5" hidden="1" outlineLevel="1" x14ac:dyDescent="0.2">
      <c r="B12" t="s">
        <v>181</v>
      </c>
    </row>
    <row r="13" spans="1:5" collapsed="1" x14ac:dyDescent="0.2"/>
    <row r="14" spans="1:5" ht="17" thickBot="1" x14ac:dyDescent="0.25">
      <c r="A14" t="s">
        <v>49</v>
      </c>
    </row>
    <row r="15" spans="1:5" ht="17" thickBot="1" x14ac:dyDescent="0.25">
      <c r="B15" s="182" t="s">
        <v>50</v>
      </c>
      <c r="C15" s="182" t="s">
        <v>51</v>
      </c>
      <c r="D15" s="182" t="s">
        <v>52</v>
      </c>
      <c r="E15" s="182" t="s">
        <v>53</v>
      </c>
    </row>
    <row r="16" spans="1:5" ht="17" thickBot="1" x14ac:dyDescent="0.25">
      <c r="B16" s="65" t="s">
        <v>187</v>
      </c>
      <c r="C16" s="65" t="s">
        <v>188</v>
      </c>
      <c r="D16" s="151">
        <v>13011.3907</v>
      </c>
      <c r="E16" s="151">
        <v>13011.3907</v>
      </c>
    </row>
    <row r="19" spans="1:7" ht="17" thickBot="1" x14ac:dyDescent="0.25">
      <c r="A19" t="s">
        <v>54</v>
      </c>
    </row>
    <row r="20" spans="1:7" ht="17" thickBot="1" x14ac:dyDescent="0.25">
      <c r="B20" s="182" t="s">
        <v>50</v>
      </c>
      <c r="C20" s="182" t="s">
        <v>51</v>
      </c>
      <c r="D20" s="182" t="s">
        <v>52</v>
      </c>
      <c r="E20" s="182" t="s">
        <v>53</v>
      </c>
      <c r="F20" s="182" t="s">
        <v>182</v>
      </c>
    </row>
    <row r="21" spans="1:7" x14ac:dyDescent="0.2">
      <c r="B21" s="66" t="s">
        <v>170</v>
      </c>
      <c r="C21" s="66" t="s">
        <v>171</v>
      </c>
      <c r="D21" s="154">
        <v>198.66058795787956</v>
      </c>
      <c r="E21" s="154">
        <v>198.66058795787956</v>
      </c>
      <c r="F21" s="66" t="s">
        <v>189</v>
      </c>
    </row>
    <row r="22" spans="1:7" ht="17" thickBot="1" x14ac:dyDescent="0.25">
      <c r="B22" s="65" t="s">
        <v>172</v>
      </c>
      <c r="C22" s="65" t="s">
        <v>56</v>
      </c>
      <c r="D22" s="155">
        <v>245.5478</v>
      </c>
      <c r="E22" s="155">
        <v>245.5478</v>
      </c>
      <c r="F22" s="65" t="s">
        <v>189</v>
      </c>
    </row>
    <row r="25" spans="1:7" ht="17" thickBot="1" x14ac:dyDescent="0.25">
      <c r="A25" t="s">
        <v>55</v>
      </c>
    </row>
    <row r="26" spans="1:7" ht="17" thickBot="1" x14ac:dyDescent="0.25">
      <c r="B26" s="182" t="s">
        <v>50</v>
      </c>
      <c r="C26" s="182" t="s">
        <v>51</v>
      </c>
      <c r="D26" s="182" t="s">
        <v>183</v>
      </c>
      <c r="E26" s="182" t="s">
        <v>184</v>
      </c>
      <c r="F26" s="182" t="s">
        <v>185</v>
      </c>
      <c r="G26" s="182" t="s">
        <v>186</v>
      </c>
    </row>
    <row r="27" spans="1:7" x14ac:dyDescent="0.2">
      <c r="B27" s="66" t="s">
        <v>170</v>
      </c>
      <c r="C27" s="66" t="s">
        <v>171</v>
      </c>
      <c r="D27" s="154">
        <v>198.66058795787956</v>
      </c>
      <c r="E27" s="66" t="s">
        <v>190</v>
      </c>
      <c r="F27" s="66" t="s">
        <v>191</v>
      </c>
      <c r="G27" s="66">
        <v>4801.3394120421208</v>
      </c>
    </row>
    <row r="28" spans="1:7" x14ac:dyDescent="0.2">
      <c r="B28" s="66" t="s">
        <v>170</v>
      </c>
      <c r="C28" s="66" t="s">
        <v>171</v>
      </c>
      <c r="D28" s="154">
        <v>198.66058795787956</v>
      </c>
      <c r="E28" s="66" t="s">
        <v>192</v>
      </c>
      <c r="F28" s="66" t="s">
        <v>191</v>
      </c>
      <c r="G28" s="154">
        <v>198.66058795787956</v>
      </c>
    </row>
    <row r="29" spans="1:7" x14ac:dyDescent="0.2">
      <c r="B29" s="66" t="s">
        <v>172</v>
      </c>
      <c r="C29" s="66" t="s">
        <v>56</v>
      </c>
      <c r="D29" s="156">
        <v>245.55</v>
      </c>
      <c r="E29" s="66" t="s">
        <v>193</v>
      </c>
      <c r="F29" s="66" t="s">
        <v>191</v>
      </c>
      <c r="G29" s="66">
        <v>234.45224126039477</v>
      </c>
    </row>
    <row r="30" spans="1:7" ht="17" thickBot="1" x14ac:dyDescent="0.25">
      <c r="B30" s="65" t="s">
        <v>172</v>
      </c>
      <c r="C30" s="65" t="s">
        <v>56</v>
      </c>
      <c r="D30" s="155">
        <v>245.55</v>
      </c>
      <c r="E30" s="65" t="s">
        <v>194</v>
      </c>
      <c r="F30" s="65" t="s">
        <v>191</v>
      </c>
      <c r="G30" s="155">
        <v>125.54775873960523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2.83203125" bestFit="1" customWidth="1"/>
    <col min="4" max="4" width="11.1640625" bestFit="1" customWidth="1"/>
    <col min="5" max="5" width="8.33203125" customWidth="1"/>
  </cols>
  <sheetData>
    <row r="1" spans="1:5" x14ac:dyDescent="0.2">
      <c r="A1" s="64" t="s">
        <v>211</v>
      </c>
    </row>
    <row r="2" spans="1:5" x14ac:dyDescent="0.2">
      <c r="A2" s="64" t="s">
        <v>169</v>
      </c>
    </row>
    <row r="3" spans="1:5" x14ac:dyDescent="0.2">
      <c r="A3" s="64" t="s">
        <v>209</v>
      </c>
    </row>
    <row r="6" spans="1:5" ht="17" thickBot="1" x14ac:dyDescent="0.25">
      <c r="A6" t="s">
        <v>54</v>
      </c>
    </row>
    <row r="7" spans="1:5" x14ac:dyDescent="0.2">
      <c r="B7" s="183"/>
      <c r="C7" s="183"/>
      <c r="D7" s="183" t="s">
        <v>212</v>
      </c>
      <c r="E7" s="183" t="s">
        <v>214</v>
      </c>
    </row>
    <row r="8" spans="1:5" ht="17" thickBot="1" x14ac:dyDescent="0.25">
      <c r="B8" s="184" t="s">
        <v>50</v>
      </c>
      <c r="C8" s="184" t="s">
        <v>51</v>
      </c>
      <c r="D8" s="184" t="s">
        <v>213</v>
      </c>
      <c r="E8" s="184" t="s">
        <v>215</v>
      </c>
    </row>
    <row r="9" spans="1:5" x14ac:dyDescent="0.2">
      <c r="B9" s="66" t="s">
        <v>170</v>
      </c>
      <c r="C9" s="66" t="s">
        <v>171</v>
      </c>
      <c r="D9" s="66">
        <v>198.66058795787956</v>
      </c>
      <c r="E9" s="66">
        <v>0</v>
      </c>
    </row>
    <row r="10" spans="1:5" ht="17" thickBot="1" x14ac:dyDescent="0.25">
      <c r="B10" s="65" t="s">
        <v>172</v>
      </c>
      <c r="C10" s="65" t="s">
        <v>56</v>
      </c>
      <c r="D10" s="65">
        <v>245.5478</v>
      </c>
      <c r="E10" s="65">
        <v>0</v>
      </c>
    </row>
    <row r="12" spans="1:5" x14ac:dyDescent="0.2">
      <c r="A12" t="s">
        <v>55</v>
      </c>
    </row>
    <row r="13" spans="1:5" x14ac:dyDescent="0.2">
      <c r="B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P504"/>
  <sheetViews>
    <sheetView tabSelected="1" topLeftCell="F14" zoomScale="110" zoomScaleNormal="110" zoomScalePageLayoutView="110" workbookViewId="0">
      <selection activeCell="H15" sqref="H15:R35"/>
    </sheetView>
  </sheetViews>
  <sheetFormatPr baseColWidth="10" defaultColWidth="10.83203125" defaultRowHeight="16" x14ac:dyDescent="0.2"/>
  <cols>
    <col min="1" max="1" width="21" style="6" customWidth="1"/>
    <col min="2" max="3" width="22.1640625" style="15" customWidth="1"/>
    <col min="4" max="6" width="10.83203125" style="6"/>
    <col min="7" max="7" width="20.5" style="6" customWidth="1"/>
    <col min="8" max="8" width="18.33203125" style="6" customWidth="1"/>
    <col min="9" max="9" width="17.33203125" style="6" customWidth="1"/>
    <col min="10" max="10" width="15" style="6" customWidth="1"/>
    <col min="11" max="16384" width="10.83203125" style="6"/>
  </cols>
  <sheetData>
    <row r="1" spans="1:33" ht="17" thickBot="1" x14ac:dyDescent="0.25">
      <c r="B1" s="7" t="s">
        <v>0</v>
      </c>
      <c r="C1" s="7" t="s">
        <v>166</v>
      </c>
      <c r="J1" s="82" t="s">
        <v>77</v>
      </c>
      <c r="K1" s="79">
        <v>-574.59173313994097</v>
      </c>
      <c r="N1" s="132" t="s">
        <v>77</v>
      </c>
      <c r="O1" s="79">
        <v>-36.141392300127343</v>
      </c>
      <c r="Q1" s="6" t="s">
        <v>153</v>
      </c>
    </row>
    <row r="2" spans="1:33" ht="19" x14ac:dyDescent="0.25">
      <c r="A2" s="50" t="s">
        <v>19</v>
      </c>
      <c r="B2" s="9"/>
      <c r="C2" s="9"/>
      <c r="F2" s="15">
        <f>C37</f>
        <v>13011.39070510881</v>
      </c>
      <c r="G2" s="61" t="s">
        <v>45</v>
      </c>
      <c r="J2" s="82" t="s">
        <v>59</v>
      </c>
      <c r="K2" s="79">
        <v>9.7242567077590856</v>
      </c>
      <c r="N2" s="132" t="s">
        <v>59</v>
      </c>
      <c r="O2" s="79">
        <v>-5.6129682952437601E-2</v>
      </c>
      <c r="Q2" s="132" t="s">
        <v>77</v>
      </c>
      <c r="R2" s="79">
        <v>6.6066928495253521</v>
      </c>
      <c r="T2" s="144" t="s">
        <v>70</v>
      </c>
      <c r="U2" s="144" t="s">
        <v>71</v>
      </c>
    </row>
    <row r="3" spans="1:33" x14ac:dyDescent="0.2">
      <c r="A3" s="44" t="s">
        <v>33</v>
      </c>
      <c r="B3" s="45" t="s">
        <v>34</v>
      </c>
      <c r="C3" s="45" t="s">
        <v>34</v>
      </c>
      <c r="E3">
        <v>196.5994</v>
      </c>
      <c r="F3" s="6">
        <f t="dataTable" ref="F3:F502" dt2D="0" dtr="0" r1="C6"/>
        <v>13129.920451593265</v>
      </c>
      <c r="G3" s="6" t="s">
        <v>165</v>
      </c>
      <c r="H3" s="148">
        <v>1.1953E-2</v>
      </c>
      <c r="J3" s="82" t="s">
        <v>61</v>
      </c>
      <c r="K3" s="79">
        <v>-2.8085569253081529E-2</v>
      </c>
      <c r="N3" s="135" t="s">
        <v>99</v>
      </c>
      <c r="O3" s="133">
        <v>1.9448050865868955E-7</v>
      </c>
      <c r="Q3" s="142" t="s">
        <v>59</v>
      </c>
      <c r="R3" s="79">
        <v>-5.5312956173302523E-3</v>
      </c>
      <c r="T3" s="82" t="s">
        <v>77</v>
      </c>
      <c r="U3" s="150">
        <v>6.6079455999999999</v>
      </c>
      <c r="Y3" s="6" t="s">
        <v>195</v>
      </c>
    </row>
    <row r="4" spans="1:33" x14ac:dyDescent="0.2">
      <c r="A4" s="10" t="s">
        <v>42</v>
      </c>
      <c r="B4" s="1">
        <v>245.58859785412324</v>
      </c>
      <c r="C4" s="152">
        <v>245.54775873960523</v>
      </c>
      <c r="E4">
        <v>189.33179999999999</v>
      </c>
      <c r="F4" s="6">
        <v>11817.771560177302</v>
      </c>
      <c r="G4" s="6" t="s">
        <v>44</v>
      </c>
      <c r="H4" s="79">
        <f>K7</f>
        <v>-1.366539343009932</v>
      </c>
      <c r="J4" s="127" t="s">
        <v>99</v>
      </c>
      <c r="K4" s="120">
        <v>4.8498912255257509E-5</v>
      </c>
      <c r="N4" s="136" t="s">
        <v>137</v>
      </c>
      <c r="O4" s="88">
        <v>9.9797247063935082</v>
      </c>
      <c r="Q4" s="143" t="s">
        <v>60</v>
      </c>
      <c r="R4" s="120">
        <v>4.9019337958704627E-5</v>
      </c>
      <c r="T4" s="118" t="s">
        <v>139</v>
      </c>
      <c r="U4" s="150">
        <v>5.6438E-3</v>
      </c>
      <c r="Y4" s="6" t="s">
        <v>196</v>
      </c>
    </row>
    <row r="5" spans="1:33" x14ac:dyDescent="0.2">
      <c r="A5" s="10" t="s">
        <v>32</v>
      </c>
      <c r="B5" s="3">
        <v>0</v>
      </c>
      <c r="C5" s="3">
        <v>0</v>
      </c>
      <c r="E5">
        <v>187.47219999999999</v>
      </c>
      <c r="F5" s="6">
        <v>11482.024948025137</v>
      </c>
      <c r="G5" s="6" t="s">
        <v>47</v>
      </c>
      <c r="H5" s="79">
        <f>K6</f>
        <v>518.36745607333864</v>
      </c>
      <c r="T5" s="119" t="s">
        <v>59</v>
      </c>
      <c r="U5" s="150">
        <v>-5.5386999999999997E-3</v>
      </c>
    </row>
    <row r="6" spans="1:33" x14ac:dyDescent="0.2">
      <c r="A6" s="10" t="s">
        <v>41</v>
      </c>
      <c r="B6" s="4">
        <f>ROUND(12*U8,0)</f>
        <v>2351</v>
      </c>
      <c r="C6" s="4">
        <f>U8</f>
        <v>195.94289920867527</v>
      </c>
      <c r="E6">
        <v>185.59270000000001</v>
      </c>
      <c r="F6" s="6">
        <v>11142.685435474057</v>
      </c>
      <c r="G6" s="82" t="s">
        <v>1</v>
      </c>
      <c r="H6" s="79" t="s">
        <v>1</v>
      </c>
      <c r="J6" s="82" t="s">
        <v>77</v>
      </c>
      <c r="K6" s="79">
        <v>518.36745607333864</v>
      </c>
    </row>
    <row r="7" spans="1:33" x14ac:dyDescent="0.2">
      <c r="E7">
        <v>184.39359999999999</v>
      </c>
      <c r="F7" s="6">
        <v>10926.190617969398</v>
      </c>
      <c r="G7" s="6" t="s">
        <v>48</v>
      </c>
      <c r="H7" s="63">
        <f>H3*C29+H4*C4+H5</f>
        <v>185.1913731756178</v>
      </c>
      <c r="J7" s="118" t="s">
        <v>59</v>
      </c>
      <c r="K7" s="79">
        <v>-1.366539343009932</v>
      </c>
    </row>
    <row r="8" spans="1:33" x14ac:dyDescent="0.2">
      <c r="A8" s="41" t="s">
        <v>31</v>
      </c>
      <c r="B8" s="42">
        <f>B4*B6</f>
        <v>577378.79355504375</v>
      </c>
      <c r="C8" s="42">
        <f>C4*C6</f>
        <v>48113.339741630582</v>
      </c>
      <c r="E8">
        <v>186.898</v>
      </c>
      <c r="F8" s="6">
        <v>11378.354424956859</v>
      </c>
      <c r="J8" s="119" t="s">
        <v>99</v>
      </c>
      <c r="K8" s="120">
        <v>5.9763177998472112E-5</v>
      </c>
      <c r="O8" s="6">
        <f>EXP(O1+O2*B4+O3*B4*H9+LN(B4)*O4)</f>
        <v>149.64644063610046</v>
      </c>
      <c r="R8" s="6">
        <f>EXP(R2+R3*B4+R4*H9*0)</f>
        <v>190.23681951932832</v>
      </c>
      <c r="U8" s="157">
        <f>EXP(U3+U4*LN(C29+1)+U5*C4)</f>
        <v>195.94289920867527</v>
      </c>
    </row>
    <row r="9" spans="1:33" x14ac:dyDescent="0.2">
      <c r="A9" s="129" t="s">
        <v>131</v>
      </c>
      <c r="B9" s="130">
        <f>B33/B6+B14</f>
        <v>179.15734881135455</v>
      </c>
      <c r="C9" s="130">
        <f>C33/C6+C14</f>
        <v>179.14376677227224</v>
      </c>
      <c r="E9">
        <v>181.84559999999999</v>
      </c>
      <c r="F9" s="6">
        <v>10466.154928700875</v>
      </c>
      <c r="G9" s="6" t="s">
        <v>57</v>
      </c>
      <c r="H9" s="149">
        <f>C29</f>
        <v>198.66058795787956</v>
      </c>
    </row>
    <row r="10" spans="1:33" ht="20" thickBot="1" x14ac:dyDescent="0.3">
      <c r="A10" s="49" t="s">
        <v>36</v>
      </c>
      <c r="B10" s="47"/>
      <c r="C10" s="47"/>
      <c r="E10">
        <v>178.4194</v>
      </c>
      <c r="F10" s="6">
        <v>9847.5621977072442</v>
      </c>
      <c r="G10" s="52"/>
      <c r="H10" s="131"/>
      <c r="AF10" s="52"/>
    </row>
    <row r="11" spans="1:33" x14ac:dyDescent="0.2">
      <c r="A11" s="8" t="s">
        <v>13</v>
      </c>
      <c r="B11" s="9"/>
      <c r="C11" s="9"/>
      <c r="E11">
        <v>197.5823</v>
      </c>
      <c r="F11" s="6">
        <v>13307.380843658422</v>
      </c>
      <c r="H11" s="52">
        <f>(G14-12600)/G14</f>
        <v>3.1617735139356083E-2</v>
      </c>
    </row>
    <row r="12" spans="1:33" x14ac:dyDescent="0.2">
      <c r="A12" s="10" t="s">
        <v>8</v>
      </c>
      <c r="B12" s="1">
        <v>40</v>
      </c>
      <c r="C12" s="1">
        <v>40</v>
      </c>
      <c r="E12">
        <v>182.8065</v>
      </c>
      <c r="F12" s="6">
        <v>10639.643270073764</v>
      </c>
      <c r="G12" s="186" t="s">
        <v>59</v>
      </c>
      <c r="I12" s="52"/>
    </row>
    <row r="13" spans="1:33" x14ac:dyDescent="0.2">
      <c r="A13" s="10" t="s">
        <v>7</v>
      </c>
      <c r="B13" s="1">
        <v>25</v>
      </c>
      <c r="C13" s="1">
        <v>25</v>
      </c>
      <c r="D13" s="52"/>
      <c r="E13">
        <v>196.95310000000001</v>
      </c>
      <c r="F13" s="52">
        <v>13193.780193859464</v>
      </c>
      <c r="H13" s="61" t="s">
        <v>165</v>
      </c>
      <c r="S13" s="6" t="s">
        <v>167</v>
      </c>
    </row>
    <row r="14" spans="1:33" ht="17" thickBot="1" x14ac:dyDescent="0.25">
      <c r="A14" s="48" t="s">
        <v>38</v>
      </c>
      <c r="B14" s="13">
        <f>SUM(B12:B13)</f>
        <v>65</v>
      </c>
      <c r="C14" s="13">
        <f>SUM(C12:C13)</f>
        <v>65</v>
      </c>
      <c r="E14">
        <v>172.54669999999999</v>
      </c>
      <c r="F14" s="6">
        <v>8787.2593749571606</v>
      </c>
      <c r="G14" s="15">
        <f>C37</f>
        <v>13011.39070510881</v>
      </c>
      <c r="H14" s="147">
        <v>0</v>
      </c>
      <c r="I14" s="147">
        <v>500</v>
      </c>
      <c r="J14" s="6">
        <v>1000</v>
      </c>
      <c r="K14" s="6">
        <v>1500</v>
      </c>
      <c r="L14" s="6">
        <v>2000</v>
      </c>
      <c r="M14" s="6">
        <v>2500</v>
      </c>
      <c r="N14" s="6">
        <v>3000</v>
      </c>
      <c r="O14" s="6">
        <v>3500</v>
      </c>
      <c r="P14" s="6">
        <v>4000</v>
      </c>
      <c r="Q14" s="6">
        <v>4500</v>
      </c>
      <c r="R14" s="6">
        <v>5000</v>
      </c>
      <c r="AG14" s="63">
        <f>(270-140)/AE32</f>
        <v>0.23636363636363636</v>
      </c>
    </row>
    <row r="15" spans="1:33" x14ac:dyDescent="0.2">
      <c r="A15" s="46"/>
      <c r="B15" s="47"/>
      <c r="C15" s="47"/>
      <c r="E15">
        <v>174.46520000000001</v>
      </c>
      <c r="F15" s="6">
        <v>9133.6402500990953</v>
      </c>
      <c r="G15" s="6">
        <v>100</v>
      </c>
      <c r="H15" s="6">
        <f t="dataTable" ref="H15:R35" dt2D="1" dtr="1" r1="C29" r2="C4" ca="1"/>
        <v>-7262.4224706147943</v>
      </c>
      <c r="I15" s="6">
        <v>-7230.209342502676</v>
      </c>
      <c r="J15" s="6">
        <v>-7669.7899223974237</v>
      </c>
      <c r="K15" s="6">
        <v>-8134.3152545395933</v>
      </c>
      <c r="L15" s="6">
        <v>-8609.0902171791677</v>
      </c>
      <c r="M15" s="6">
        <v>-9089.4933793161617</v>
      </c>
      <c r="N15" s="6">
        <v>-9573.4619521313143</v>
      </c>
      <c r="O15" s="6">
        <v>-10059.893932658044</v>
      </c>
      <c r="P15" s="6">
        <v>-10548.130749785327</v>
      </c>
      <c r="Q15" s="6">
        <v>-11037.74719980087</v>
      </c>
      <c r="R15" s="6">
        <v>-11528.452716942324</v>
      </c>
      <c r="S15" s="6">
        <f>I16-I15</f>
        <v>3341.1177148204442</v>
      </c>
      <c r="AF15" s="185">
        <f>11/AE20</f>
        <v>8.4541308837040338E-4</v>
      </c>
      <c r="AG15" s="52">
        <f>AF15*100</f>
        <v>8.4541308837040335E-2</v>
      </c>
    </row>
    <row r="16" spans="1:33" x14ac:dyDescent="0.2">
      <c r="A16" s="46"/>
      <c r="B16" s="47"/>
      <c r="C16" s="47"/>
      <c r="E16">
        <v>178.21789999999999</v>
      </c>
      <c r="F16" s="6">
        <v>9811.1818243212037</v>
      </c>
      <c r="G16" s="6">
        <v>110</v>
      </c>
      <c r="H16" s="6">
        <v>-4036.4962324327935</v>
      </c>
      <c r="I16" s="6">
        <v>-3889.0916276822318</v>
      </c>
      <c r="J16" s="6">
        <v>-4315.5951114815834</v>
      </c>
      <c r="K16" s="6">
        <v>-4772.4423553580491</v>
      </c>
      <c r="L16" s="6">
        <v>-5241.7576456439638</v>
      </c>
      <c r="M16" s="6">
        <v>-5717.9192951770019</v>
      </c>
      <c r="N16" s="6">
        <v>-6198.41804796613</v>
      </c>
      <c r="O16" s="6">
        <v>-6681.9133850400176</v>
      </c>
      <c r="P16" s="6">
        <v>-7167.604195063177</v>
      </c>
      <c r="Q16" s="6">
        <v>-7654.9732438173232</v>
      </c>
      <c r="R16" s="6">
        <v>-8143.6670758865293</v>
      </c>
      <c r="S16" s="6">
        <f t="shared" ref="S16:S33" si="0">I17-I16</f>
        <v>2936.2560891416797</v>
      </c>
    </row>
    <row r="17" spans="1:42" ht="20" thickBot="1" x14ac:dyDescent="0.3">
      <c r="A17" s="49" t="s">
        <v>35</v>
      </c>
      <c r="B17" s="17"/>
      <c r="C17" s="17"/>
      <c r="E17">
        <v>181.26849999999999</v>
      </c>
      <c r="F17" s="6">
        <v>10361.960817132247</v>
      </c>
      <c r="G17" s="6">
        <v>120</v>
      </c>
      <c r="H17" s="6">
        <v>-1201.4732345995799</v>
      </c>
      <c r="I17" s="6">
        <v>-952.83553854055208</v>
      </c>
      <c r="J17" s="6">
        <v>-1367.8465499650993</v>
      </c>
      <c r="K17" s="6">
        <v>-1817.9461017973736</v>
      </c>
      <c r="L17" s="6">
        <v>-2282.4632982831099</v>
      </c>
      <c r="M17" s="6">
        <v>-2754.8974026430515</v>
      </c>
      <c r="N17" s="6">
        <v>-3232.3467925993464</v>
      </c>
      <c r="O17" s="6">
        <v>-3713.2613354732093</v>
      </c>
      <c r="P17" s="6">
        <v>-4196.7146520883107</v>
      </c>
      <c r="Q17" s="6">
        <v>-4682.1086295633795</v>
      </c>
      <c r="R17" s="6">
        <v>-5169.0345435144918</v>
      </c>
      <c r="S17" s="6">
        <f t="shared" si="0"/>
        <v>2565.3233873402496</v>
      </c>
    </row>
    <row r="18" spans="1:42" x14ac:dyDescent="0.2">
      <c r="A18" s="8" t="s">
        <v>10</v>
      </c>
      <c r="B18" s="9"/>
      <c r="C18" s="9"/>
      <c r="E18">
        <v>191.50399999999999</v>
      </c>
      <c r="F18" s="6">
        <v>12209.957401711479</v>
      </c>
      <c r="G18" s="6">
        <v>130</v>
      </c>
      <c r="H18" s="6">
        <v>1275.4056816787779</v>
      </c>
      <c r="I18" s="6">
        <v>1612.4878487996975</v>
      </c>
      <c r="J18" s="6">
        <v>1207.5174834449426</v>
      </c>
      <c r="K18" s="6">
        <v>763.31319813100708</v>
      </c>
      <c r="L18" s="6">
        <v>302.9879596579849</v>
      </c>
      <c r="M18" s="6">
        <v>-166.18949455988331</v>
      </c>
      <c r="N18" s="6">
        <v>-640.97474298558518</v>
      </c>
      <c r="O18" s="6">
        <v>-1119.6345194091482</v>
      </c>
      <c r="P18" s="6">
        <v>-1601.1330017065193</v>
      </c>
      <c r="Q18" s="6">
        <v>-2084.8014156101344</v>
      </c>
      <c r="R18" s="6">
        <v>-2570.1827498115235</v>
      </c>
      <c r="S18" s="6">
        <f t="shared" si="0"/>
        <v>2225.8387379546984</v>
      </c>
      <c r="AE18" s="6" t="s">
        <v>165</v>
      </c>
    </row>
    <row r="19" spans="1:42" x14ac:dyDescent="0.2">
      <c r="A19" s="10" t="s">
        <v>2</v>
      </c>
      <c r="B19" s="1">
        <v>80000</v>
      </c>
      <c r="C19" s="1">
        <f>ROUND(B19/12,0)</f>
        <v>6667</v>
      </c>
      <c r="E19">
        <v>190.7097</v>
      </c>
      <c r="F19" s="6">
        <v>12066.548316944616</v>
      </c>
      <c r="G19" s="6">
        <v>140</v>
      </c>
      <c r="H19" s="6">
        <v>3424.5043365628662</v>
      </c>
      <c r="I19" s="6">
        <v>3838.326586754396</v>
      </c>
      <c r="J19" s="6">
        <v>3442.0681284779275</v>
      </c>
      <c r="K19" s="6">
        <v>3002.9789536611206</v>
      </c>
      <c r="L19" s="6">
        <v>2546.2909262230169</v>
      </c>
      <c r="M19" s="6">
        <v>2079.9391500767451</v>
      </c>
      <c r="N19" s="6">
        <v>1607.4654813339366</v>
      </c>
      <c r="O19" s="6">
        <v>1130.762084575741</v>
      </c>
      <c r="P19" s="6">
        <v>650.95974163147184</v>
      </c>
      <c r="Q19" s="6">
        <v>168.78853710937256</v>
      </c>
      <c r="R19" s="6">
        <v>-315.25262085624854</v>
      </c>
      <c r="S19" s="6">
        <f t="shared" si="0"/>
        <v>1915.4901121188595</v>
      </c>
    </row>
    <row r="20" spans="1:42" x14ac:dyDescent="0.2">
      <c r="A20" s="10" t="s">
        <v>3</v>
      </c>
      <c r="B20" s="1">
        <v>60000</v>
      </c>
      <c r="C20" s="1">
        <f t="shared" ref="C20:C21" si="1">ROUND(B20/12,0)</f>
        <v>5000</v>
      </c>
      <c r="E20">
        <v>196.01570000000001</v>
      </c>
      <c r="F20" s="6">
        <v>13024.534724816964</v>
      </c>
      <c r="G20" s="6">
        <v>150</v>
      </c>
      <c r="H20" s="6">
        <v>5273.9542330010518</v>
      </c>
      <c r="I20" s="6">
        <v>5753.8166988732555</v>
      </c>
      <c r="J20" s="6">
        <v>5365.0554467427646</v>
      </c>
      <c r="K20" s="6">
        <v>4930.3681827259425</v>
      </c>
      <c r="L20" s="6">
        <v>4476.8102301015679</v>
      </c>
      <c r="M20" s="6">
        <v>4012.8901478214757</v>
      </c>
      <c r="N20" s="6">
        <v>3542.4057552784216</v>
      </c>
      <c r="O20" s="6">
        <v>3067.3859602298617</v>
      </c>
      <c r="P20" s="6">
        <v>2589.0432639815626</v>
      </c>
      <c r="Q20" s="6">
        <v>2108.1605129835953</v>
      </c>
      <c r="R20" s="6">
        <v>1625.2726705229798</v>
      </c>
      <c r="S20" s="6">
        <f t="shared" si="0"/>
        <v>1632.123331112809</v>
      </c>
      <c r="AE20" s="15">
        <f>C37</f>
        <v>13011.39070510881</v>
      </c>
      <c r="AF20" s="6">
        <v>230</v>
      </c>
      <c r="AG20" s="6">
        <v>235</v>
      </c>
      <c r="AH20" s="6">
        <v>240</v>
      </c>
      <c r="AI20" s="6">
        <v>245</v>
      </c>
      <c r="AJ20" s="6">
        <v>250</v>
      </c>
      <c r="AK20" s="6">
        <v>255</v>
      </c>
      <c r="AL20" s="6">
        <v>260</v>
      </c>
      <c r="AM20" s="6">
        <v>265</v>
      </c>
      <c r="AN20" s="6">
        <v>270</v>
      </c>
      <c r="AO20" s="6">
        <v>275</v>
      </c>
      <c r="AP20" s="6">
        <v>280</v>
      </c>
    </row>
    <row r="21" spans="1:42" x14ac:dyDescent="0.2">
      <c r="A21" s="10" t="s">
        <v>16</v>
      </c>
      <c r="B21" s="1">
        <v>30000</v>
      </c>
      <c r="C21" s="1">
        <f t="shared" si="1"/>
        <v>2500</v>
      </c>
      <c r="E21">
        <v>186.7055</v>
      </c>
      <c r="F21" s="6">
        <v>11343.598981399489</v>
      </c>
      <c r="G21" s="6">
        <v>160</v>
      </c>
      <c r="H21" s="6">
        <v>6849.8069646875083</v>
      </c>
      <c r="I21" s="6">
        <v>7385.9400299860645</v>
      </c>
      <c r="J21" s="6">
        <v>7003.5668896978677</v>
      </c>
      <c r="K21" s="6">
        <v>6572.6303426764935</v>
      </c>
      <c r="L21" s="6">
        <v>6121.739419288795</v>
      </c>
      <c r="M21" s="6">
        <v>5659.8912998280503</v>
      </c>
      <c r="N21" s="6">
        <v>5191.1019012069883</v>
      </c>
      <c r="O21" s="6">
        <v>4717.5166453466809</v>
      </c>
      <c r="P21" s="6">
        <v>4240.4176639119614</v>
      </c>
      <c r="Q21" s="6">
        <v>3760.632759905995</v>
      </c>
      <c r="R21" s="6">
        <v>3278.7276179730106</v>
      </c>
      <c r="S21" s="6">
        <f t="shared" si="0"/>
        <v>1373.7317683058573</v>
      </c>
      <c r="AE21" s="6">
        <v>0</v>
      </c>
      <c r="AF21" s="6">
        <f t="dataTable" ref="AF21:AP40" dt2D="1" dtr="1" r1="C4" r2="C29" ca="1"/>
        <v>12033.312960497977</v>
      </c>
      <c r="AG21" s="6">
        <v>12107.247076311716</v>
      </c>
      <c r="AH21" s="6">
        <v>12151.627924865585</v>
      </c>
      <c r="AI21" s="6">
        <v>12168.014758402787</v>
      </c>
      <c r="AJ21" s="6">
        <v>12157.903699361996</v>
      </c>
      <c r="AK21" s="6">
        <v>12122.730025726487</v>
      </c>
      <c r="AL21" s="6">
        <v>12063.870378628148</v>
      </c>
      <c r="AM21" s="6">
        <v>11982.644894748053</v>
      </c>
      <c r="AN21" s="6">
        <v>11880.319265975275</v>
      </c>
      <c r="AO21" s="6">
        <v>11758.106728706371</v>
      </c>
      <c r="AP21" s="6">
        <v>11617.169985092689</v>
      </c>
    </row>
    <row r="22" spans="1:42" x14ac:dyDescent="0.2">
      <c r="A22" s="10" t="s">
        <v>11</v>
      </c>
      <c r="B22" s="2">
        <v>3</v>
      </c>
      <c r="C22" s="2">
        <v>3</v>
      </c>
      <c r="E22">
        <v>187.60919999999999</v>
      </c>
      <c r="F22" s="6">
        <v>11506.759990972467</v>
      </c>
      <c r="G22" s="6">
        <v>170</v>
      </c>
      <c r="H22" s="6">
        <v>8176.176681008692</v>
      </c>
      <c r="I22" s="6">
        <v>8759.6717982919217</v>
      </c>
      <c r="J22" s="6">
        <v>8382.6754282575057</v>
      </c>
      <c r="K22" s="6">
        <v>7954.8957989716728</v>
      </c>
      <c r="L22" s="6">
        <v>7506.2496708880935</v>
      </c>
      <c r="M22" s="6">
        <v>7046.1454889677552</v>
      </c>
      <c r="N22" s="6">
        <v>6578.7827392728577</v>
      </c>
      <c r="O22" s="6">
        <v>6106.4049118085895</v>
      </c>
      <c r="P22" s="6">
        <v>5630.3527449849571</v>
      </c>
      <c r="Q22" s="6">
        <v>5151.4918810076342</v>
      </c>
      <c r="R22" s="6">
        <v>4670.4138621895545</v>
      </c>
      <c r="S22" s="6">
        <f t="shared" si="0"/>
        <v>1138.4467025736012</v>
      </c>
      <c r="AE22" s="6">
        <v>50</v>
      </c>
      <c r="AF22" s="6">
        <v>12750.715881377619</v>
      </c>
      <c r="AG22" s="6">
        <v>12826.308966116405</v>
      </c>
      <c r="AH22" s="6">
        <v>12871.685653300476</v>
      </c>
      <c r="AI22" s="6">
        <v>12888.440182417988</v>
      </c>
      <c r="AJ22" s="6">
        <v>12878.102246615861</v>
      </c>
      <c r="AK22" s="6">
        <v>12842.139329328769</v>
      </c>
      <c r="AL22" s="6">
        <v>12781.958961418386</v>
      </c>
      <c r="AM22" s="6">
        <v>12698.910901421776</v>
      </c>
      <c r="AN22" s="6">
        <v>12594.289241425788</v>
      </c>
      <c r="AO22" s="6">
        <v>12469.334441003426</v>
      </c>
      <c r="AP22" s="6">
        <v>12325.235291571022</v>
      </c>
    </row>
    <row r="23" spans="1:42" x14ac:dyDescent="0.2">
      <c r="A23" s="10" t="s">
        <v>9</v>
      </c>
      <c r="B23" s="11">
        <f>B22*B21</f>
        <v>90000</v>
      </c>
      <c r="C23" s="11">
        <f>C22*C21</f>
        <v>7500</v>
      </c>
      <c r="E23">
        <v>201.21629999999999</v>
      </c>
      <c r="F23" s="6">
        <v>13963.491398918151</v>
      </c>
      <c r="G23" s="6">
        <v>180</v>
      </c>
      <c r="H23" s="6">
        <v>9275.3732379912108</v>
      </c>
      <c r="I23" s="6">
        <v>9898.1185008655229</v>
      </c>
      <c r="J23" s="6">
        <v>9525.5779980587104</v>
      </c>
      <c r="K23" s="6">
        <v>9100.4145873602611</v>
      </c>
      <c r="L23" s="6">
        <v>8653.6287786424364</v>
      </c>
      <c r="M23" s="6">
        <v>8194.9698424302842</v>
      </c>
      <c r="N23" s="6">
        <v>7728.7893932420848</v>
      </c>
      <c r="O23" s="6">
        <v>7257.4121926161606</v>
      </c>
      <c r="P23" s="6">
        <v>6782.2275478734155</v>
      </c>
      <c r="Q23" s="6">
        <v>6304.1324595357946</v>
      </c>
      <c r="R23" s="6">
        <v>5823.7398988286222</v>
      </c>
      <c r="S23" s="6">
        <f t="shared" si="0"/>
        <v>924.5282828832278</v>
      </c>
      <c r="AE23" s="6">
        <v>100</v>
      </c>
      <c r="AF23" s="6">
        <v>12835.825018526506</v>
      </c>
      <c r="AG23" s="6">
        <v>12911.710181720977</v>
      </c>
      <c r="AH23" s="6">
        <v>12957.262196486437</v>
      </c>
      <c r="AI23" s="6">
        <v>12974.081462173526</v>
      </c>
      <c r="AJ23" s="6">
        <v>12963.703582395923</v>
      </c>
      <c r="AK23" s="6">
        <v>12927.601710687544</v>
      </c>
      <c r="AL23" s="6">
        <v>12867.188816363108</v>
      </c>
      <c r="AM23" s="6">
        <v>12783.819873190536</v>
      </c>
      <c r="AN23" s="6">
        <v>12678.793973402127</v>
      </c>
      <c r="AO23" s="6">
        <v>12553.35636948968</v>
      </c>
      <c r="AP23" s="6">
        <v>12408.700446151597</v>
      </c>
    </row>
    <row r="24" spans="1:42" ht="17" thickBot="1" x14ac:dyDescent="0.25">
      <c r="A24" s="12" t="s">
        <v>15</v>
      </c>
      <c r="B24" s="43">
        <f>SUM(B19:B20,B23)</f>
        <v>230000</v>
      </c>
      <c r="C24" s="43">
        <f>SUM(C19:C20,C23)</f>
        <v>19167</v>
      </c>
      <c r="E24">
        <v>183.84690000000001</v>
      </c>
      <c r="F24" s="6">
        <v>10827.485158266456</v>
      </c>
      <c r="G24" s="6">
        <v>190</v>
      </c>
      <c r="H24" s="6">
        <v>10168.026625348648</v>
      </c>
      <c r="I24" s="6">
        <v>10822.646783748751</v>
      </c>
      <c r="J24" s="6">
        <v>10453.724873948893</v>
      </c>
      <c r="K24" s="6">
        <v>10030.686084519715</v>
      </c>
      <c r="L24" s="6">
        <v>9585.4110341579508</v>
      </c>
      <c r="M24" s="6">
        <v>9127.9257765465736</v>
      </c>
      <c r="N24" s="6">
        <v>8662.7054691505618</v>
      </c>
      <c r="O24" s="6">
        <v>8192.140873814431</v>
      </c>
      <c r="P24" s="6">
        <v>7717.6607404888418</v>
      </c>
      <c r="Q24" s="6">
        <v>7240.1875356664168</v>
      </c>
      <c r="R24" s="6">
        <v>6760.3516329115373</v>
      </c>
      <c r="S24" s="6">
        <f t="shared" si="0"/>
        <v>730.35706619131815</v>
      </c>
      <c r="AE24" s="6">
        <v>150</v>
      </c>
      <c r="AF24" s="6">
        <v>12865.588623874748</v>
      </c>
      <c r="AG24" s="6">
        <v>12941.64621974968</v>
      </c>
      <c r="AH24" s="6">
        <v>12987.301741652438</v>
      </c>
      <c r="AI24" s="6">
        <v>13004.159225496318</v>
      </c>
      <c r="AJ24" s="6">
        <v>12993.757764223301</v>
      </c>
      <c r="AK24" s="6">
        <v>12957.5738587913</v>
      </c>
      <c r="AL24" s="6">
        <v>12897.023689183196</v>
      </c>
      <c r="AM24" s="6">
        <v>12813.46530805291</v>
      </c>
      <c r="AN24" s="6">
        <v>12708.200759539854</v>
      </c>
      <c r="AO24" s="6">
        <v>12582.478125703783</v>
      </c>
      <c r="AP24" s="6">
        <v>12437.49350295261</v>
      </c>
    </row>
    <row r="25" spans="1:42" ht="17" thickBot="1" x14ac:dyDescent="0.25">
      <c r="B25" s="6"/>
      <c r="C25" s="6"/>
      <c r="E25">
        <v>204.8682</v>
      </c>
      <c r="F25" s="6">
        <v>14622.833759059315</v>
      </c>
      <c r="G25" s="6">
        <v>200</v>
      </c>
      <c r="H25" s="6">
        <v>10873.203223173128</v>
      </c>
      <c r="I25" s="6">
        <v>11553.003849940069</v>
      </c>
      <c r="J25" s="6">
        <v>11186.940549250619</v>
      </c>
      <c r="K25" s="6">
        <v>10765.580164025763</v>
      </c>
      <c r="L25" s="6">
        <v>10321.498579630468</v>
      </c>
      <c r="M25" s="6">
        <v>9864.9405023719155</v>
      </c>
      <c r="N25" s="6">
        <v>9400.4786859333326</v>
      </c>
      <c r="O25" s="6">
        <v>8930.5560309536086</v>
      </c>
      <c r="P25" s="6">
        <v>8456.6324461958357</v>
      </c>
      <c r="Q25" s="6">
        <v>7979.6505157108986</v>
      </c>
      <c r="R25" s="6">
        <v>7500.2543605294049</v>
      </c>
      <c r="S25" s="6">
        <f t="shared" si="0"/>
        <v>554.42609310353873</v>
      </c>
      <c r="AE25" s="6">
        <v>200</v>
      </c>
      <c r="AF25" s="6">
        <v>12872.428626463734</v>
      </c>
      <c r="AG25" s="6">
        <v>12948.609098855595</v>
      </c>
      <c r="AH25" s="6">
        <v>12994.338380537971</v>
      </c>
      <c r="AI25" s="6">
        <v>13011.223098859555</v>
      </c>
      <c r="AJ25" s="6">
        <v>13000.804833277682</v>
      </c>
      <c r="AK25" s="6">
        <v>12964.562470143748</v>
      </c>
      <c r="AL25" s="6">
        <v>12903.914477381295</v>
      </c>
      <c r="AM25" s="6">
        <v>12820.221101675983</v>
      </c>
      <c r="AN25" s="6">
        <v>12714.786490713181</v>
      </c>
      <c r="AO25" s="6">
        <v>12588.860742918965</v>
      </c>
      <c r="AP25" s="6">
        <v>12443.641887081067</v>
      </c>
    </row>
    <row r="26" spans="1:42" ht="17" thickBot="1" x14ac:dyDescent="0.25">
      <c r="A26" s="8" t="s">
        <v>18</v>
      </c>
      <c r="B26" s="9"/>
      <c r="C26" s="9"/>
      <c r="E26">
        <v>186.8759</v>
      </c>
      <c r="F26" s="6">
        <v>11374.364319488719</v>
      </c>
      <c r="G26" s="6">
        <v>210</v>
      </c>
      <c r="H26" s="6">
        <v>11408.514407493843</v>
      </c>
      <c r="I26" s="6">
        <v>12107.429943043608</v>
      </c>
      <c r="J26" s="6">
        <v>11743.536659670564</v>
      </c>
      <c r="K26" s="6">
        <v>11323.450378755399</v>
      </c>
      <c r="L26" s="6">
        <v>10880.27477405643</v>
      </c>
      <c r="M26" s="6">
        <v>10424.420534693629</v>
      </c>
      <c r="N26" s="6">
        <v>9960.5345012489488</v>
      </c>
      <c r="O26" s="6">
        <v>9491.0991537798764</v>
      </c>
      <c r="P26" s="6">
        <v>9017.5980542178368</v>
      </c>
      <c r="Q26" s="6">
        <v>8540.9890581840009</v>
      </c>
      <c r="R26" s="6">
        <v>8061.9267226372322</v>
      </c>
      <c r="S26" s="6">
        <f t="shared" si="0"/>
        <v>395.33346791438089</v>
      </c>
      <c r="AE26" s="6">
        <v>250</v>
      </c>
      <c r="AF26" s="6">
        <v>12866.638087509731</v>
      </c>
      <c r="AG26" s="6">
        <v>12942.9141317584</v>
      </c>
      <c r="AH26" s="6">
        <v>12988.700782898108</v>
      </c>
      <c r="AI26" s="6">
        <v>13005.606683864411</v>
      </c>
      <c r="AJ26" s="6">
        <v>12995.175348095981</v>
      </c>
      <c r="AK26" s="6">
        <v>12958.88751727419</v>
      </c>
      <c r="AL26" s="6">
        <v>12898.163438854906</v>
      </c>
      <c r="AM26" s="6">
        <v>12814.365066014921</v>
      </c>
      <c r="AN26" s="6">
        <v>12708.798182552026</v>
      </c>
      <c r="AO26" s="6">
        <v>12582.714455197456</v>
      </c>
      <c r="AP26" s="6">
        <v>12437.31341572036</v>
      </c>
    </row>
    <row r="27" spans="1:42" ht="17" thickBot="1" x14ac:dyDescent="0.25">
      <c r="A27" s="14" t="s">
        <v>6</v>
      </c>
      <c r="B27" s="5">
        <v>3000</v>
      </c>
      <c r="C27" s="5">
        <v>3000</v>
      </c>
      <c r="E27">
        <v>178.42330000000001</v>
      </c>
      <c r="F27" s="6">
        <v>9848.2663339663341</v>
      </c>
      <c r="G27" s="6">
        <v>220</v>
      </c>
      <c r="H27" s="6">
        <v>11790.21799169248</v>
      </c>
      <c r="I27" s="6">
        <v>12502.763410957989</v>
      </c>
      <c r="J27" s="6">
        <v>12140.417458206284</v>
      </c>
      <c r="K27" s="6">
        <v>11721.239677236386</v>
      </c>
      <c r="L27" s="6">
        <v>11278.710081265468</v>
      </c>
      <c r="M27" s="6">
        <v>10823.357713440899</v>
      </c>
      <c r="N27" s="6">
        <v>10359.882242000029</v>
      </c>
      <c r="O27" s="6">
        <v>9890.7943691006367</v>
      </c>
      <c r="P27" s="6">
        <v>9417.5945225633986</v>
      </c>
      <c r="Q27" s="6">
        <v>8941.2514474010532</v>
      </c>
      <c r="R27" s="6">
        <v>8462.4271419100405</v>
      </c>
      <c r="S27" s="6">
        <f t="shared" si="0"/>
        <v>251.7754116775468</v>
      </c>
      <c r="AE27" s="6">
        <v>300</v>
      </c>
      <c r="AF27" s="6">
        <v>12852.830750316447</v>
      </c>
      <c r="AG27" s="6">
        <v>12929.185035735791</v>
      </c>
      <c r="AH27" s="6">
        <v>12975.018653144165</v>
      </c>
      <c r="AI27" s="6">
        <v>12991.941895564079</v>
      </c>
      <c r="AJ27" s="6">
        <v>12981.499859713716</v>
      </c>
      <c r="AK27" s="6">
        <v>12945.174806165021</v>
      </c>
      <c r="AL27" s="6">
        <v>12884.388439211631</v>
      </c>
      <c r="AM27" s="6">
        <v>12800.504109071997</v>
      </c>
      <c r="AN27" s="6">
        <v>12694.828938969062</v>
      </c>
      <c r="AO27" s="6">
        <v>12568.615879547935</v>
      </c>
      <c r="AP27" s="6">
        <v>12423.065693013479</v>
      </c>
    </row>
    <row r="28" spans="1:42" x14ac:dyDescent="0.2">
      <c r="A28" s="20" t="s">
        <v>12</v>
      </c>
      <c r="B28" s="21">
        <f>B27*12</f>
        <v>36000</v>
      </c>
      <c r="C28" s="21"/>
      <c r="E28">
        <v>178.23070000000001</v>
      </c>
      <c r="F28" s="6">
        <v>9813.4928356330856</v>
      </c>
      <c r="G28" s="6">
        <v>230</v>
      </c>
      <c r="H28" s="6">
        <v>12033.312960497977</v>
      </c>
      <c r="I28" s="6">
        <v>12754.538822635535</v>
      </c>
      <c r="J28" s="6">
        <v>12393.178315933357</v>
      </c>
      <c r="K28" s="6">
        <v>11974.579129912483</v>
      </c>
      <c r="L28" s="6">
        <v>11532.460956516821</v>
      </c>
      <c r="M28" s="6">
        <v>11077.428214839325</v>
      </c>
      <c r="N28" s="6">
        <v>10614.214217384128</v>
      </c>
      <c r="O28" s="6">
        <v>10145.347640074237</v>
      </c>
      <c r="P28" s="6">
        <v>9672.3396520829992</v>
      </c>
      <c r="Q28" s="6">
        <v>9196.1659335330405</v>
      </c>
      <c r="R28" s="6">
        <v>8717.4932218738977</v>
      </c>
      <c r="S28" s="6">
        <f t="shared" si="0"/>
        <v>122.53975887552224</v>
      </c>
      <c r="AE28" s="6">
        <v>350</v>
      </c>
      <c r="AF28" s="6">
        <v>12833.47750621241</v>
      </c>
      <c r="AG28" s="6">
        <v>12909.898043680456</v>
      </c>
      <c r="AH28" s="6">
        <v>12955.771430579633</v>
      </c>
      <c r="AI28" s="6">
        <v>12972.709357171829</v>
      </c>
      <c r="AJ28" s="6">
        <v>12962.258260844195</v>
      </c>
      <c r="AK28" s="6">
        <v>12925.901688315222</v>
      </c>
      <c r="AL28" s="6">
        <v>12865.062577480829</v>
      </c>
      <c r="AM28" s="6">
        <v>12781.105461528387</v>
      </c>
      <c r="AN28" s="6">
        <v>12675.338597861992</v>
      </c>
      <c r="AO28" s="6">
        <v>12549.016024302757</v>
      </c>
      <c r="AP28" s="6">
        <v>12403.339544948009</v>
      </c>
    </row>
    <row r="29" spans="1:42" x14ac:dyDescent="0.2">
      <c r="A29" s="10" t="s">
        <v>46</v>
      </c>
      <c r="B29" s="62">
        <f>H9*12</f>
        <v>2383.9270554945547</v>
      </c>
      <c r="C29" s="153">
        <v>198.66058795787956</v>
      </c>
      <c r="E29">
        <v>194.81209999999999</v>
      </c>
      <c r="F29" s="6">
        <v>12807.227442397969</v>
      </c>
      <c r="G29" s="6">
        <v>240</v>
      </c>
      <c r="H29" s="6">
        <v>12151.627924865585</v>
      </c>
      <c r="I29" s="6">
        <v>12877.078581511058</v>
      </c>
      <c r="J29" s="6">
        <v>12516.197694007904</v>
      </c>
      <c r="K29" s="6">
        <v>12097.880111679304</v>
      </c>
      <c r="L29" s="6">
        <v>11655.962178739348</v>
      </c>
      <c r="M29" s="6">
        <v>11201.084999953069</v>
      </c>
      <c r="N29" s="6">
        <v>10737.99826257836</v>
      </c>
      <c r="O29" s="6">
        <v>10269.239390417271</v>
      </c>
      <c r="P29" s="6">
        <v>9796.324780487892</v>
      </c>
      <c r="Q29" s="6">
        <v>9320.2334882491705</v>
      </c>
      <c r="R29" s="6">
        <v>8841.6345577090615</v>
      </c>
      <c r="S29" s="6">
        <f t="shared" si="0"/>
        <v>-29.929786239947134</v>
      </c>
      <c r="AE29" s="6">
        <v>400</v>
      </c>
      <c r="AF29" s="6">
        <v>12810.057415296018</v>
      </c>
      <c r="AG29" s="6">
        <v>12886.535413117643</v>
      </c>
      <c r="AH29" s="6">
        <v>12932.443292067263</v>
      </c>
      <c r="AI29" s="6">
        <v>12949.393954231382</v>
      </c>
      <c r="AJ29" s="6">
        <v>12938.934999758407</v>
      </c>
      <c r="AK29" s="6">
        <v>12902.551090840745</v>
      </c>
      <c r="AL29" s="6">
        <v>12841.666235276782</v>
      </c>
      <c r="AM29" s="6">
        <v>12757.645992241865</v>
      </c>
      <c r="AN29" s="6">
        <v>12651.799602814623</v>
      </c>
      <c r="AO29" s="6">
        <v>12525.382047723098</v>
      </c>
      <c r="AP29" s="6">
        <v>12379.596034697279</v>
      </c>
    </row>
    <row r="30" spans="1:42" ht="17" thickBot="1" x14ac:dyDescent="0.25">
      <c r="A30" s="22" t="s">
        <v>17</v>
      </c>
      <c r="B30" s="23">
        <f>SUM(B28:B29)</f>
        <v>38383.927055494554</v>
      </c>
      <c r="C30" s="23">
        <f>SUM(C27:C29)</f>
        <v>3198.6605879578797</v>
      </c>
      <c r="E30">
        <v>190.56489999999999</v>
      </c>
      <c r="F30" s="6">
        <v>12040.405001479121</v>
      </c>
      <c r="G30" s="147">
        <v>255</v>
      </c>
      <c r="H30" s="6">
        <v>12122.730025726487</v>
      </c>
      <c r="I30" s="6">
        <v>12847.14879527111</v>
      </c>
      <c r="J30" s="6">
        <v>12486.150762930723</v>
      </c>
      <c r="K30" s="6">
        <v>12067.764400163949</v>
      </c>
      <c r="L30" s="6">
        <v>11625.797559391212</v>
      </c>
      <c r="M30" s="6">
        <v>11170.882385066754</v>
      </c>
      <c r="N30" s="6">
        <v>10707.764564988436</v>
      </c>
      <c r="O30" s="6">
        <v>10238.979386328057</v>
      </c>
      <c r="P30" s="6">
        <v>9766.0419692260766</v>
      </c>
      <c r="Q30" s="6">
        <v>9289.9305447307052</v>
      </c>
      <c r="R30" s="6">
        <v>8811.3135934833845</v>
      </c>
      <c r="S30" s="6">
        <f t="shared" si="0"/>
        <v>-60.961409247618576</v>
      </c>
      <c r="AE30" s="6">
        <v>450</v>
      </c>
      <c r="AF30" s="6">
        <v>12783.526548804759</v>
      </c>
      <c r="AG30" s="6">
        <v>12860.055282116344</v>
      </c>
      <c r="AH30" s="6">
        <v>12905.993616344589</v>
      </c>
      <c r="AI30" s="6">
        <v>12922.955523574929</v>
      </c>
      <c r="AJ30" s="6">
        <v>12912.489630633434</v>
      </c>
      <c r="AK30" s="6">
        <v>12876.081584637155</v>
      </c>
      <c r="AL30" s="6">
        <v>12815.156338070999</v>
      </c>
      <c r="AM30" s="6">
        <v>12731.080356022008</v>
      </c>
      <c r="AN30" s="6">
        <v>12625.163748119099</v>
      </c>
      <c r="AO30" s="6">
        <v>12498.662327644335</v>
      </c>
      <c r="AP30" s="6">
        <v>12352.779600203765</v>
      </c>
    </row>
    <row r="31" spans="1:42" x14ac:dyDescent="0.2">
      <c r="A31" s="54"/>
      <c r="B31" s="55"/>
      <c r="C31" s="55"/>
      <c r="E31">
        <v>192.405</v>
      </c>
      <c r="F31" s="6">
        <v>12372.630932335858</v>
      </c>
      <c r="G31" s="6">
        <v>260</v>
      </c>
      <c r="H31" s="6">
        <v>12063.870378628148</v>
      </c>
      <c r="I31" s="6">
        <v>12786.187386023492</v>
      </c>
      <c r="J31" s="6">
        <v>12424.95075143237</v>
      </c>
      <c r="K31" s="6">
        <v>12006.424295702382</v>
      </c>
      <c r="L31" s="6">
        <v>11564.357838768483</v>
      </c>
      <c r="M31" s="6">
        <v>11109.365274597993</v>
      </c>
      <c r="N31" s="6">
        <v>10646.184144832114</v>
      </c>
      <c r="O31" s="6">
        <v>10177.345384724256</v>
      </c>
      <c r="P31" s="6">
        <v>9704.3615136525914</v>
      </c>
      <c r="Q31" s="6">
        <v>9228.2090834939299</v>
      </c>
      <c r="R31" s="6">
        <v>8749.5554274168026</v>
      </c>
      <c r="S31" s="6">
        <f t="shared" si="0"/>
        <v>-190.10536161703931</v>
      </c>
      <c r="AE31" s="6">
        <v>500</v>
      </c>
      <c r="AF31" s="6">
        <v>12754.538822635535</v>
      </c>
      <c r="AG31" s="6">
        <v>12831.112980206541</v>
      </c>
      <c r="AH31" s="6">
        <v>12877.078581511058</v>
      </c>
      <c r="AI31" s="6">
        <v>12894.050556621012</v>
      </c>
      <c r="AJ31" s="6">
        <v>12883.578451562651</v>
      </c>
      <c r="AK31" s="6">
        <v>12847.14879527111</v>
      </c>
      <c r="AL31" s="6">
        <v>12786.187386023492</v>
      </c>
      <c r="AM31" s="6">
        <v>12702.061499983531</v>
      </c>
      <c r="AN31" s="6">
        <v>12596.082024406453</v>
      </c>
      <c r="AO31" s="6">
        <v>12469.505517972626</v>
      </c>
      <c r="AP31" s="6">
        <v>12323.536200638744</v>
      </c>
    </row>
    <row r="32" spans="1:42" x14ac:dyDescent="0.2">
      <c r="A32" s="54"/>
      <c r="B32" s="55"/>
      <c r="C32" s="55"/>
      <c r="E32">
        <v>172.0274</v>
      </c>
      <c r="F32" s="6">
        <v>8693.5009238436833</v>
      </c>
      <c r="G32" s="6">
        <v>270</v>
      </c>
      <c r="H32" s="6">
        <v>11880.319265975275</v>
      </c>
      <c r="I32" s="6">
        <v>12596.082024406453</v>
      </c>
      <c r="J32" s="6">
        <v>12234.101319628549</v>
      </c>
      <c r="K32" s="6">
        <v>11815.13799041164</v>
      </c>
      <c r="L32" s="6">
        <v>11372.760885043404</v>
      </c>
      <c r="M32" s="6">
        <v>10917.526984183743</v>
      </c>
      <c r="N32" s="6">
        <v>10454.148426057931</v>
      </c>
      <c r="O32" s="6">
        <v>9985.1425746611058</v>
      </c>
      <c r="P32" s="6">
        <v>9512.0138390134161</v>
      </c>
      <c r="Q32" s="6">
        <v>9035.733534572566</v>
      </c>
      <c r="R32" s="6">
        <v>8556.9654161655344</v>
      </c>
      <c r="S32" s="6">
        <f t="shared" si="0"/>
        <v>-272.5458237677085</v>
      </c>
      <c r="AE32" s="6">
        <v>550</v>
      </c>
      <c r="AF32" s="6">
        <v>12723.561306618991</v>
      </c>
      <c r="AG32" s="6">
        <v>12800.176586928705</v>
      </c>
      <c r="AH32" s="6">
        <v>12846.166873211463</v>
      </c>
      <c r="AI32" s="6">
        <v>12863.147962807554</v>
      </c>
      <c r="AJ32" s="6">
        <v>12852.670233898352</v>
      </c>
      <c r="AK32" s="6">
        <v>12816.221013731942</v>
      </c>
      <c r="AL32" s="6">
        <v>12755.22686628408</v>
      </c>
      <c r="AM32" s="6">
        <v>12671.055801988929</v>
      </c>
      <c r="AN32" s="6">
        <v>12565.019412089569</v>
      </c>
      <c r="AO32" s="6">
        <v>12438.374930077982</v>
      </c>
      <c r="AP32" s="6">
        <v>12292.327222615007</v>
      </c>
    </row>
    <row r="33" spans="1:42" x14ac:dyDescent="0.2">
      <c r="A33" s="56" t="s">
        <v>39</v>
      </c>
      <c r="B33" s="57">
        <f>B24+B30</f>
        <v>268383.92705549457</v>
      </c>
      <c r="C33" s="57">
        <f>C24+C30</f>
        <v>22365.660587957878</v>
      </c>
      <c r="E33">
        <v>209.82089999999999</v>
      </c>
      <c r="F33" s="6">
        <v>15517.032643768951</v>
      </c>
      <c r="G33" s="6">
        <v>280</v>
      </c>
      <c r="H33" s="6">
        <v>11617.169985092689</v>
      </c>
      <c r="I33" s="6">
        <v>12323.536200638744</v>
      </c>
      <c r="J33" s="6">
        <v>11960.488754658661</v>
      </c>
      <c r="K33" s="6">
        <v>11540.899098843882</v>
      </c>
      <c r="L33" s="6">
        <v>11098.076630269032</v>
      </c>
      <c r="M33" s="6">
        <v>10642.496735450099</v>
      </c>
      <c r="N33" s="6">
        <v>10178.835132834975</v>
      </c>
      <c r="O33" s="6">
        <v>9709.589729893647</v>
      </c>
      <c r="P33" s="6">
        <v>9236.2533081771835</v>
      </c>
      <c r="Q33" s="6">
        <v>8759.7896759159994</v>
      </c>
      <c r="R33" s="6">
        <v>8280.8574578237458</v>
      </c>
      <c r="S33" s="6">
        <f t="shared" si="0"/>
        <v>-345.55041699534922</v>
      </c>
      <c r="AE33" s="6">
        <v>600</v>
      </c>
      <c r="AF33" s="6">
        <v>12690.939279424943</v>
      </c>
      <c r="AG33" s="6">
        <v>12767.59212737489</v>
      </c>
      <c r="AH33" s="6">
        <v>12813.604964596881</v>
      </c>
      <c r="AI33" s="6">
        <v>12830.594380723429</v>
      </c>
      <c r="AJ33" s="6">
        <v>12820.111514150449</v>
      </c>
      <c r="AK33" s="6">
        <v>12783.644421424047</v>
      </c>
      <c r="AL33" s="6">
        <v>12722.620366023388</v>
      </c>
      <c r="AM33" s="6">
        <v>12638.408029174643</v>
      </c>
      <c r="AN33" s="6">
        <v>12532.31964524831</v>
      </c>
      <c r="AO33" s="6">
        <v>12405.613064209982</v>
      </c>
      <c r="AP33" s="6">
        <v>12259.493743516461</v>
      </c>
    </row>
    <row r="34" spans="1:42" ht="17" thickBot="1" x14ac:dyDescent="0.25">
      <c r="A34" s="53"/>
      <c r="B34" s="36"/>
      <c r="C34" s="36"/>
      <c r="E34">
        <v>190.3261</v>
      </c>
      <c r="F34" s="6">
        <v>11997.290196692098</v>
      </c>
      <c r="G34" s="6">
        <v>290</v>
      </c>
      <c r="H34" s="6">
        <v>11283.533085124905</v>
      </c>
      <c r="I34" s="6">
        <v>11977.985783643395</v>
      </c>
      <c r="J34" s="6">
        <v>11613.585857327496</v>
      </c>
      <c r="K34" s="6">
        <v>11193.202105994889</v>
      </c>
      <c r="L34" s="6">
        <v>10749.814978458729</v>
      </c>
      <c r="M34" s="6">
        <v>10293.796411143288</v>
      </c>
      <c r="N34" s="6">
        <v>9829.7759472550097</v>
      </c>
      <c r="O34" s="6">
        <v>9360.2268260803467</v>
      </c>
      <c r="P34" s="6">
        <v>8886.6270871474335</v>
      </c>
      <c r="Q34" s="6">
        <v>8409.9310205605725</v>
      </c>
      <c r="R34" s="6">
        <v>7930.790746759194</v>
      </c>
      <c r="AE34" s="6">
        <v>650</v>
      </c>
      <c r="AF34" s="6">
        <v>12656.935219346895</v>
      </c>
      <c r="AG34" s="6">
        <v>12733.622647263328</v>
      </c>
      <c r="AH34" s="6">
        <v>12779.656241996745</v>
      </c>
      <c r="AI34" s="6">
        <v>12796.653322462655</v>
      </c>
      <c r="AJ34" s="6">
        <v>12786.165726813277</v>
      </c>
      <c r="AK34" s="6">
        <v>12749.682182893295</v>
      </c>
      <c r="AL34" s="6">
        <v>12688.630598055082</v>
      </c>
      <c r="AM34" s="6">
        <v>12604.380270970345</v>
      </c>
      <c r="AN34" s="6">
        <v>12498.244027990433</v>
      </c>
      <c r="AO34" s="6">
        <v>12371.480286527694</v>
      </c>
      <c r="AP34" s="6">
        <v>12225.295047850108</v>
      </c>
    </row>
    <row r="35" spans="1:42" ht="17" thickBot="1" x14ac:dyDescent="0.25">
      <c r="A35" s="59" t="s">
        <v>37</v>
      </c>
      <c r="B35" s="24">
        <f>B33+B14*B6</f>
        <v>421198.92705549457</v>
      </c>
      <c r="C35" s="24">
        <f>C33+C14*C6</f>
        <v>35101.949036521772</v>
      </c>
      <c r="D35" s="15"/>
      <c r="E35">
        <v>193.5959</v>
      </c>
      <c r="F35" s="15">
        <v>12587.645258218858</v>
      </c>
      <c r="G35" s="6">
        <v>300</v>
      </c>
      <c r="H35" s="6">
        <v>10887.768429925716</v>
      </c>
      <c r="I35" s="6">
        <v>11568.089151558281</v>
      </c>
      <c r="J35" s="6">
        <v>11202.084894564898</v>
      </c>
      <c r="K35" s="6">
        <v>10780.759176265077</v>
      </c>
      <c r="L35" s="6">
        <v>10336.702242543965</v>
      </c>
      <c r="M35" s="6">
        <v>9880.1633159117555</v>
      </c>
      <c r="N35" s="6">
        <v>9415.7171658717052</v>
      </c>
      <c r="O35" s="6">
        <v>8945.8077699735368</v>
      </c>
      <c r="P35" s="6">
        <v>8471.8956805560447</v>
      </c>
      <c r="Q35" s="6">
        <v>7994.9238971921586</v>
      </c>
      <c r="R35" s="6">
        <v>7515.5368248621671</v>
      </c>
      <c r="AE35" s="6">
        <v>700</v>
      </c>
      <c r="AF35" s="6">
        <v>12621.753338860995</v>
      </c>
      <c r="AG35" s="6">
        <v>12698.472800535834</v>
      </c>
      <c r="AH35" s="6">
        <v>12744.52562435405</v>
      </c>
      <c r="AI35" s="6">
        <v>12761.529804815153</v>
      </c>
      <c r="AJ35" s="6">
        <v>12751.037828302906</v>
      </c>
      <c r="AK35" s="6">
        <v>12714.539044531128</v>
      </c>
      <c r="AL35" s="6">
        <v>12653.461957315638</v>
      </c>
      <c r="AM35" s="6">
        <v>12569.176437309448</v>
      </c>
      <c r="AN35" s="6">
        <v>12462.995859255811</v>
      </c>
      <c r="AO35" s="6">
        <v>12336.179166231334</v>
      </c>
      <c r="AP35" s="6">
        <v>12189.932863273069</v>
      </c>
    </row>
    <row r="36" spans="1:42" ht="17" thickBot="1" x14ac:dyDescent="0.25">
      <c r="A36" s="51"/>
      <c r="B36" s="24"/>
      <c r="C36" s="24"/>
      <c r="E36">
        <v>188.23929999999999</v>
      </c>
      <c r="F36" s="6">
        <v>11620.523133754294</v>
      </c>
      <c r="AE36" s="6">
        <v>750</v>
      </c>
      <c r="AF36" s="6">
        <v>12585.555653721429</v>
      </c>
      <c r="AG36" s="6">
        <v>12662.304953191808</v>
      </c>
      <c r="AH36" s="6">
        <v>12708.375687911779</v>
      </c>
      <c r="AI36" s="6">
        <v>12725.386481652604</v>
      </c>
      <c r="AJ36" s="6">
        <v>12714.890424592304</v>
      </c>
      <c r="AK36" s="6">
        <v>12678.377445683807</v>
      </c>
      <c r="AL36" s="6">
        <v>12617.276604317798</v>
      </c>
      <c r="AM36" s="6">
        <v>12532.958303918502</v>
      </c>
      <c r="AN36" s="6">
        <v>12426.736430027944</v>
      </c>
      <c r="AO36" s="6">
        <v>12299.870415351899</v>
      </c>
      <c r="AP36" s="6">
        <v>12153.567234162343</v>
      </c>
    </row>
    <row r="37" spans="1:42" ht="17" thickBot="1" x14ac:dyDescent="0.25">
      <c r="A37" s="25" t="s">
        <v>27</v>
      </c>
      <c r="B37" s="26">
        <f>B8-B35</f>
        <v>156179.86649954919</v>
      </c>
      <c r="C37" s="26">
        <f>C8-C35</f>
        <v>13011.39070510881</v>
      </c>
      <c r="D37" s="26">
        <f>D8-D35</f>
        <v>0</v>
      </c>
      <c r="E37">
        <v>204.7159</v>
      </c>
      <c r="F37" s="6">
        <v>14595.336335403277</v>
      </c>
      <c r="U37" s="6" t="s">
        <v>156</v>
      </c>
      <c r="V37" s="6" t="s">
        <v>154</v>
      </c>
      <c r="W37" s="6" t="s">
        <v>155</v>
      </c>
      <c r="AE37" s="6">
        <v>800</v>
      </c>
      <c r="AF37" s="6">
        <v>12548.472866966797</v>
      </c>
      <c r="AG37" s="6">
        <v>12625.250090823167</v>
      </c>
      <c r="AH37" s="6">
        <v>12671.337587871756</v>
      </c>
      <c r="AI37" s="6">
        <v>12688.354570802243</v>
      </c>
      <c r="AJ37" s="6">
        <v>12677.854694867354</v>
      </c>
      <c r="AK37" s="6">
        <v>12641.328431114263</v>
      </c>
      <c r="AL37" s="6">
        <v>12580.205358881125</v>
      </c>
      <c r="AM37" s="6">
        <v>12495.85638019834</v>
      </c>
      <c r="AN37" s="6">
        <v>12389.595858650711</v>
      </c>
      <c r="AO37" s="6">
        <v>12262.683685174685</v>
      </c>
      <c r="AP37" s="6">
        <v>12116.327273186529</v>
      </c>
    </row>
    <row r="38" spans="1:42" x14ac:dyDescent="0.2">
      <c r="B38" s="15" t="s">
        <v>1</v>
      </c>
      <c r="C38" s="15" t="s">
        <v>1</v>
      </c>
      <c r="E38">
        <v>185.697</v>
      </c>
      <c r="F38" s="6">
        <v>11161.516566710598</v>
      </c>
      <c r="U38" s="15"/>
      <c r="V38" s="15">
        <f>C35</f>
        <v>35101.949036521772</v>
      </c>
      <c r="W38" s="15">
        <f>C8</f>
        <v>48113.339741630582</v>
      </c>
      <c r="Y38" s="6" t="s">
        <v>156</v>
      </c>
      <c r="Z38" s="6" t="s">
        <v>157</v>
      </c>
      <c r="AA38" s="6" t="s">
        <v>158</v>
      </c>
      <c r="AB38" s="6" t="s">
        <v>159</v>
      </c>
      <c r="AC38" s="6" t="s">
        <v>160</v>
      </c>
      <c r="AE38" s="6">
        <v>850</v>
      </c>
      <c r="AF38" s="6">
        <v>12510.611954640655</v>
      </c>
      <c r="AG38" s="6">
        <v>12587.415420733931</v>
      </c>
      <c r="AH38" s="6">
        <v>12633.518670358011</v>
      </c>
      <c r="AI38" s="6">
        <v>12650.541469644893</v>
      </c>
      <c r="AJ38" s="6">
        <v>12640.038004882263</v>
      </c>
      <c r="AK38" s="6">
        <v>12603.499256556061</v>
      </c>
      <c r="AL38" s="6">
        <v>12542.355292630557</v>
      </c>
      <c r="AM38" s="6">
        <v>12457.977483706614</v>
      </c>
      <c r="AN38" s="6">
        <v>12351.680642614767</v>
      </c>
      <c r="AO38" s="6">
        <v>12224.72509091859</v>
      </c>
      <c r="AP38" s="6">
        <v>12078.318654724797</v>
      </c>
    </row>
    <row r="39" spans="1:42" ht="17" thickBot="1" x14ac:dyDescent="0.25">
      <c r="E39">
        <v>186.59139999999999</v>
      </c>
      <c r="F39" s="6">
        <v>11322.998482127296</v>
      </c>
      <c r="U39" s="6">
        <v>100</v>
      </c>
      <c r="V39" s="6">
        <f t="dataTable" ref="V39:W59" dt2D="0" dtr="0" r1="C4" ca="1"/>
        <v>50885.519497471076</v>
      </c>
      <c r="W39" s="6">
        <v>43876.706014635696</v>
      </c>
      <c r="Y39" s="6">
        <v>100</v>
      </c>
      <c r="Z39" s="6">
        <v>626660</v>
      </c>
      <c r="AA39" s="6">
        <v>536400</v>
      </c>
      <c r="AB39" s="6">
        <v>598020</v>
      </c>
      <c r="AC39" s="6">
        <v>510800</v>
      </c>
      <c r="AE39" s="6">
        <v>900</v>
      </c>
      <c r="AF39" s="6">
        <v>12472.06158454738</v>
      </c>
      <c r="AG39" s="6">
        <v>12548.889802410173</v>
      </c>
      <c r="AH39" s="6">
        <v>12595.007909918488</v>
      </c>
      <c r="AI39" s="6">
        <v>12612.036195213048</v>
      </c>
      <c r="AJ39" s="6">
        <v>12601.529345455543</v>
      </c>
      <c r="AK39" s="6">
        <v>12564.978821636359</v>
      </c>
      <c r="AL39" s="6">
        <v>12503.815152593626</v>
      </c>
      <c r="AM39" s="6">
        <v>12419.410150885509</v>
      </c>
      <c r="AN39" s="6">
        <v>12313.079053072644</v>
      </c>
      <c r="AO39" s="6">
        <v>12186.082586887664</v>
      </c>
      <c r="AP39" s="6">
        <v>12039.628967688375</v>
      </c>
    </row>
    <row r="40" spans="1:42" x14ac:dyDescent="0.2">
      <c r="A40" s="38" t="s">
        <v>28</v>
      </c>
      <c r="B40" s="39"/>
      <c r="C40" s="39"/>
      <c r="E40">
        <v>190.9693</v>
      </c>
      <c r="F40" s="6">
        <v>12113.418515113415</v>
      </c>
      <c r="G40" s="6" t="s">
        <v>128</v>
      </c>
      <c r="H40" s="6" t="s">
        <v>129</v>
      </c>
      <c r="U40" s="6">
        <v>120</v>
      </c>
      <c r="V40" s="6">
        <v>47894.956409007609</v>
      </c>
      <c r="W40" s="6">
        <v>47131.007669630271</v>
      </c>
      <c r="Y40" s="6">
        <v>120</v>
      </c>
      <c r="Z40" s="6">
        <v>590130</v>
      </c>
      <c r="AA40" s="6">
        <v>576240</v>
      </c>
      <c r="AB40" s="6">
        <v>563245</v>
      </c>
      <c r="AC40" s="6">
        <v>548760</v>
      </c>
      <c r="AE40" s="6">
        <v>950</v>
      </c>
      <c r="AF40" s="6">
        <v>12432.896070984949</v>
      </c>
      <c r="AG40" s="6">
        <v>12509.747710802236</v>
      </c>
      <c r="AH40" s="6">
        <v>12555.879877939253</v>
      </c>
      <c r="AI40" s="6">
        <v>12572.913354499928</v>
      </c>
      <c r="AJ40" s="6">
        <v>12562.403301609978</v>
      </c>
      <c r="AK40" s="6">
        <v>12525.841634948578</v>
      </c>
      <c r="AL40" s="6">
        <v>12464.659319466911</v>
      </c>
      <c r="AM40" s="6">
        <v>12380.228585935678</v>
      </c>
      <c r="AN40" s="6">
        <v>12273.865071880362</v>
      </c>
      <c r="AO40" s="6">
        <v>12146.829889380737</v>
      </c>
      <c r="AP40" s="6">
        <v>12000.33162213282</v>
      </c>
    </row>
    <row r="41" spans="1:42" x14ac:dyDescent="0.2">
      <c r="A41" s="18" t="s">
        <v>5</v>
      </c>
      <c r="B41" s="19">
        <f>VLOOKUP(B37,taxtable,4)</f>
        <v>0.39</v>
      </c>
      <c r="C41" s="19">
        <f>VLOOKUP(C37,taxtable,4)</f>
        <v>0.15</v>
      </c>
      <c r="E41">
        <v>195.31880000000001</v>
      </c>
      <c r="F41" s="6">
        <v>12898.71099175133</v>
      </c>
      <c r="U41" s="6">
        <v>140</v>
      </c>
      <c r="V41" s="6">
        <v>45217.980691872159</v>
      </c>
      <c r="W41" s="6">
        <v>49220.381762276913</v>
      </c>
      <c r="Y41" s="6">
        <v>140</v>
      </c>
      <c r="Z41" s="6">
        <v>557435</v>
      </c>
      <c r="AA41" s="6">
        <v>601860</v>
      </c>
      <c r="AB41" s="6">
        <v>532110</v>
      </c>
      <c r="AC41" s="6">
        <v>573160</v>
      </c>
    </row>
    <row r="42" spans="1:42" x14ac:dyDescent="0.2">
      <c r="A42" s="18" t="s">
        <v>43</v>
      </c>
      <c r="B42" s="60">
        <f>B37-VLOOKUP(B37,taxtable,5,TRUE)</f>
        <v>56179.866499549185</v>
      </c>
      <c r="C42" s="60">
        <f>C37-VLOOKUP(C37,taxtable,5,TRUE)</f>
        <v>13011.39070510881</v>
      </c>
      <c r="E42">
        <v>183.93879999999999</v>
      </c>
      <c r="F42" s="6">
        <v>10844.077497294616</v>
      </c>
      <c r="G42" s="6">
        <v>100</v>
      </c>
      <c r="H42" s="6">
        <v>2725</v>
      </c>
      <c r="I42" s="15">
        <f>$B$33/G42+$B$14</f>
        <v>2748.8392705549459</v>
      </c>
      <c r="U42" s="6">
        <v>160</v>
      </c>
      <c r="V42" s="6">
        <v>42821.709896657194</v>
      </c>
      <c r="W42" s="6">
        <v>50353.352144490629</v>
      </c>
      <c r="Y42" s="6">
        <v>160</v>
      </c>
      <c r="Z42" s="6">
        <v>528185</v>
      </c>
      <c r="AA42" s="6">
        <v>615840</v>
      </c>
      <c r="AB42" s="6">
        <v>504225</v>
      </c>
      <c r="AC42" s="6">
        <v>586400</v>
      </c>
    </row>
    <row r="43" spans="1:42" x14ac:dyDescent="0.2">
      <c r="A43" s="18" t="s">
        <v>30</v>
      </c>
      <c r="B43" s="35">
        <f>B41*B42</f>
        <v>21910.147934824185</v>
      </c>
      <c r="C43" s="35">
        <f>C41*C42</f>
        <v>1951.7086057663214</v>
      </c>
      <c r="E43">
        <v>172.45580000000001</v>
      </c>
      <c r="F43" s="6">
        <v>8770.8475836877333</v>
      </c>
      <c r="G43" s="6">
        <v>500</v>
      </c>
      <c r="H43" s="6">
        <v>597</v>
      </c>
      <c r="I43" s="15">
        <f t="shared" ref="I43:I50" si="2">$B$33/G43+$B$14</f>
        <v>601.76785411098911</v>
      </c>
      <c r="U43" s="6">
        <v>180</v>
      </c>
      <c r="V43" s="6">
        <v>40676.709593798805</v>
      </c>
      <c r="W43" s="6">
        <v>50707.520323867175</v>
      </c>
      <c r="Y43" s="6">
        <v>180</v>
      </c>
      <c r="Z43" s="6">
        <v>501990</v>
      </c>
      <c r="AA43" s="6">
        <v>620280</v>
      </c>
      <c r="AB43" s="6">
        <v>479265</v>
      </c>
      <c r="AC43" s="6">
        <v>590580</v>
      </c>
    </row>
    <row r="44" spans="1:42" x14ac:dyDescent="0.2">
      <c r="A44" s="18" t="s">
        <v>26</v>
      </c>
      <c r="B44" s="35">
        <f>VLOOKUP(B37,taxtable,3)</f>
        <v>22250</v>
      </c>
      <c r="C44" s="35">
        <f>VLOOKUP(C37,taxtable,3)</f>
        <v>0</v>
      </c>
      <c r="E44">
        <v>185.73220000000001</v>
      </c>
      <c r="F44" s="6">
        <v>11167.871847818227</v>
      </c>
      <c r="G44" s="6">
        <v>1000</v>
      </c>
      <c r="H44" s="6">
        <v>331</v>
      </c>
      <c r="I44" s="15">
        <f t="shared" si="2"/>
        <v>333.38392705549455</v>
      </c>
      <c r="U44" s="6">
        <v>200</v>
      </c>
      <c r="V44" s="6">
        <v>38756.631817760179</v>
      </c>
      <c r="W44" s="6">
        <v>50433.757630160915</v>
      </c>
      <c r="Y44" s="6">
        <v>200</v>
      </c>
      <c r="Z44" s="6">
        <v>478525</v>
      </c>
      <c r="AA44" s="6">
        <v>617000</v>
      </c>
      <c r="AB44" s="6">
        <v>456970</v>
      </c>
      <c r="AC44" s="6">
        <v>587600</v>
      </c>
    </row>
    <row r="45" spans="1:42" ht="17" thickBot="1" x14ac:dyDescent="0.25">
      <c r="A45" s="16" t="s">
        <v>4</v>
      </c>
      <c r="B45" s="17">
        <f>SUM(B43:B44)</f>
        <v>44160.147934824185</v>
      </c>
      <c r="C45" s="17">
        <f>SUM(C43:C44)</f>
        <v>1951.7086057663214</v>
      </c>
      <c r="E45">
        <v>183.25749999999999</v>
      </c>
      <c r="F45" s="6">
        <v>10721.070309265328</v>
      </c>
      <c r="G45" s="6">
        <v>1500</v>
      </c>
      <c r="H45" s="6">
        <v>242</v>
      </c>
      <c r="I45" s="15">
        <f t="shared" si="2"/>
        <v>243.92261803699637</v>
      </c>
      <c r="U45" s="6">
        <v>220</v>
      </c>
      <c r="V45" s="6">
        <v>37037.89142358653</v>
      </c>
      <c r="W45" s="6">
        <v>49659.858212896979</v>
      </c>
      <c r="Y45" s="6">
        <v>220</v>
      </c>
      <c r="Z45" s="6">
        <v>457530</v>
      </c>
      <c r="AA45" s="6">
        <v>607640</v>
      </c>
      <c r="AB45" s="6">
        <v>436950</v>
      </c>
      <c r="AC45" s="6">
        <v>578600</v>
      </c>
    </row>
    <row r="46" spans="1:42" x14ac:dyDescent="0.2">
      <c r="E46">
        <v>186.96260000000001</v>
      </c>
      <c r="F46" s="6">
        <v>11390.017810171434</v>
      </c>
      <c r="G46" s="6">
        <v>2000</v>
      </c>
      <c r="I46" s="15">
        <f t="shared" si="2"/>
        <v>199.19196352774728</v>
      </c>
      <c r="U46" s="6">
        <v>240</v>
      </c>
      <c r="V46" s="6">
        <v>35499.376380378853</v>
      </c>
      <c r="W46" s="6">
        <v>48493.719848938985</v>
      </c>
      <c r="Y46" s="6">
        <v>240</v>
      </c>
      <c r="Z46" s="6">
        <v>438745</v>
      </c>
      <c r="AA46" s="6">
        <v>593520</v>
      </c>
      <c r="AB46" s="6">
        <v>419075</v>
      </c>
      <c r="AC46" s="6">
        <v>565200</v>
      </c>
    </row>
    <row r="47" spans="1:42" ht="17" thickBot="1" x14ac:dyDescent="0.25">
      <c r="E47">
        <v>191.2252</v>
      </c>
      <c r="F47" s="6">
        <v>12159.620686574883</v>
      </c>
      <c r="G47" s="6">
        <v>2500</v>
      </c>
      <c r="I47" s="15">
        <f t="shared" si="2"/>
        <v>172.35357082219781</v>
      </c>
      <c r="U47" s="6">
        <v>260</v>
      </c>
      <c r="V47" s="6">
        <v>34122.188443096231</v>
      </c>
      <c r="W47" s="6">
        <v>47026.11142055341</v>
      </c>
      <c r="Y47" s="6">
        <v>260</v>
      </c>
      <c r="Z47" s="6">
        <v>421910</v>
      </c>
      <c r="AA47" s="6">
        <v>575640</v>
      </c>
      <c r="AB47" s="6">
        <v>403020</v>
      </c>
      <c r="AC47" s="6">
        <v>548080</v>
      </c>
    </row>
    <row r="48" spans="1:42" ht="17" thickBot="1" x14ac:dyDescent="0.25">
      <c r="A48" s="37" t="s">
        <v>29</v>
      </c>
      <c r="B48" s="40">
        <f>IF(B37&gt;=0, B37-B45,0)</f>
        <v>112019.718564725</v>
      </c>
      <c r="C48" s="40">
        <f>IF(C37&gt;=0, C37-C45,0)</f>
        <v>11059.682099342488</v>
      </c>
      <c r="E48">
        <v>197.96780000000001</v>
      </c>
      <c r="F48" s="6">
        <v>13376.982004652542</v>
      </c>
      <c r="G48" s="6">
        <v>3000</v>
      </c>
      <c r="I48" s="15">
        <f t="shared" si="2"/>
        <v>154.46130901849818</v>
      </c>
      <c r="U48" s="6">
        <v>280</v>
      </c>
      <c r="V48" s="6">
        <v>32889.411017246428</v>
      </c>
      <c r="W48" s="6">
        <v>45333.078772319925</v>
      </c>
      <c r="Y48" s="6">
        <v>280</v>
      </c>
      <c r="Z48" s="6">
        <v>406830</v>
      </c>
      <c r="AA48" s="6">
        <v>554960</v>
      </c>
      <c r="AB48" s="6">
        <v>388655</v>
      </c>
      <c r="AC48" s="6">
        <v>528360</v>
      </c>
    </row>
    <row r="49" spans="1:31" x14ac:dyDescent="0.2">
      <c r="A49" s="58" t="s">
        <v>40</v>
      </c>
      <c r="B49" s="15">
        <f>SUM($B$48:B48)</f>
        <v>112019.718564725</v>
      </c>
      <c r="C49" s="15">
        <f>SUM($B$48:C48)</f>
        <v>123079.40066406749</v>
      </c>
      <c r="E49">
        <v>175.15110000000001</v>
      </c>
      <c r="F49" s="6">
        <v>9257.477957818599</v>
      </c>
      <c r="G49" s="6">
        <v>3500</v>
      </c>
      <c r="I49" s="15">
        <f t="shared" si="2"/>
        <v>141.68112201585558</v>
      </c>
      <c r="U49" s="6">
        <v>300</v>
      </c>
      <c r="V49" s="6">
        <v>31785.901365046364</v>
      </c>
      <c r="W49" s="6">
        <v>43478.03435579301</v>
      </c>
      <c r="Y49" s="6">
        <v>300</v>
      </c>
      <c r="Z49" s="6">
        <v>393310</v>
      </c>
      <c r="AA49" s="6">
        <v>532200</v>
      </c>
      <c r="AB49" s="6">
        <v>375850</v>
      </c>
      <c r="AC49" s="6">
        <v>507000</v>
      </c>
    </row>
    <row r="50" spans="1:31" x14ac:dyDescent="0.2">
      <c r="E50">
        <v>200.14789999999999</v>
      </c>
      <c r="F50" s="6">
        <v>13770.594173480757</v>
      </c>
      <c r="G50" s="6">
        <v>4000</v>
      </c>
      <c r="I50" s="15">
        <f t="shared" si="2"/>
        <v>132.09598176387362</v>
      </c>
      <c r="U50" s="6">
        <v>320</v>
      </c>
      <c r="V50" s="6">
        <v>30798.104600631021</v>
      </c>
      <c r="W50" s="6">
        <v>41513.570523929309</v>
      </c>
      <c r="Y50" s="6">
        <v>320</v>
      </c>
      <c r="Z50" s="6">
        <v>381285</v>
      </c>
      <c r="AA50" s="6">
        <v>508480</v>
      </c>
      <c r="AB50" s="6">
        <v>364345</v>
      </c>
      <c r="AC50" s="6">
        <v>484160</v>
      </c>
    </row>
    <row r="51" spans="1:31" x14ac:dyDescent="0.2">
      <c r="E51">
        <v>168.54580000000001</v>
      </c>
      <c r="F51" s="6">
        <v>8064.905847015878</v>
      </c>
      <c r="G51" s="6">
        <v>4500</v>
      </c>
      <c r="I51" s="15">
        <f>$B$33/G51+$B$14</f>
        <v>124.64087267899879</v>
      </c>
      <c r="U51" s="6">
        <v>340</v>
      </c>
      <c r="V51" s="6">
        <v>29913.887189533543</v>
      </c>
      <c r="W51" s="6">
        <v>39483.031454395779</v>
      </c>
      <c r="Y51" s="6">
        <v>340</v>
      </c>
      <c r="Z51" s="6">
        <v>370430</v>
      </c>
      <c r="AA51" s="6">
        <v>483480</v>
      </c>
      <c r="AB51" s="6">
        <v>354010</v>
      </c>
      <c r="AC51" s="6">
        <v>460360</v>
      </c>
    </row>
    <row r="52" spans="1:31" x14ac:dyDescent="0.2">
      <c r="E52">
        <v>169.6242</v>
      </c>
      <c r="F52" s="6">
        <v>8259.6085500406698</v>
      </c>
      <c r="U52" s="6">
        <v>360</v>
      </c>
      <c r="V52" s="6">
        <v>29122.387907238688</v>
      </c>
      <c r="W52" s="6">
        <v>37421.874383709095</v>
      </c>
      <c r="Y52" s="6">
        <v>360</v>
      </c>
      <c r="Z52" s="6">
        <v>360745</v>
      </c>
      <c r="AA52" s="6">
        <v>458280</v>
      </c>
      <c r="AB52" s="6">
        <v>344780</v>
      </c>
      <c r="AC52" s="6">
        <v>436320</v>
      </c>
      <c r="AE52" s="6">
        <v>1550</v>
      </c>
    </row>
    <row r="53" spans="1:31" x14ac:dyDescent="0.2">
      <c r="E53">
        <v>189.55850000000001</v>
      </c>
      <c r="F53" s="6">
        <v>11858.701737083582</v>
      </c>
      <c r="U53" s="6">
        <v>380</v>
      </c>
      <c r="V53" s="6">
        <v>28413.884426069162</v>
      </c>
      <c r="W53" s="6">
        <v>35358.847053573663</v>
      </c>
      <c r="Y53" s="6">
        <v>380</v>
      </c>
      <c r="Z53" s="6">
        <v>352100</v>
      </c>
      <c r="AA53" s="6">
        <v>433200</v>
      </c>
      <c r="AB53" s="6">
        <v>336525</v>
      </c>
      <c r="AC53" s="6">
        <v>412300</v>
      </c>
    </row>
    <row r="54" spans="1:31" x14ac:dyDescent="0.2">
      <c r="E54">
        <v>187.53270000000001</v>
      </c>
      <c r="F54" s="6">
        <v>11492.948087428886</v>
      </c>
      <c r="U54" s="6">
        <v>400</v>
      </c>
      <c r="V54" s="6">
        <v>27779.673891633902</v>
      </c>
      <c r="W54" s="6">
        <v>33317.004945698609</v>
      </c>
      <c r="Y54" s="6">
        <v>400</v>
      </c>
      <c r="Z54" s="6">
        <v>344365</v>
      </c>
      <c r="AA54" s="6">
        <v>408400</v>
      </c>
      <c r="AB54" s="6">
        <v>329180</v>
      </c>
      <c r="AC54" s="6">
        <v>388800</v>
      </c>
    </row>
    <row r="55" spans="1:31" x14ac:dyDescent="0.2">
      <c r="E55">
        <v>180.59460000000001</v>
      </c>
      <c r="F55" s="6">
        <v>10240.289682517636</v>
      </c>
      <c r="U55" s="6">
        <v>420</v>
      </c>
      <c r="V55" s="6">
        <v>27211.966021907279</v>
      </c>
      <c r="W55" s="6">
        <v>31314.588957826905</v>
      </c>
      <c r="Y55" s="6">
        <v>420</v>
      </c>
      <c r="Z55" s="6">
        <v>337410</v>
      </c>
      <c r="AA55" s="6">
        <v>383880</v>
      </c>
      <c r="AB55" s="6">
        <v>322550</v>
      </c>
      <c r="AC55" s="6">
        <v>365400</v>
      </c>
    </row>
    <row r="56" spans="1:31" x14ac:dyDescent="0.2">
      <c r="E56">
        <v>180.13720000000001</v>
      </c>
      <c r="F56" s="6">
        <v>10157.707137670142</v>
      </c>
      <c r="U56" s="6">
        <v>440</v>
      </c>
      <c r="V56" s="6">
        <v>26703.787415828883</v>
      </c>
      <c r="W56" s="6">
        <v>29365.781604049866</v>
      </c>
      <c r="Y56" s="6">
        <v>440</v>
      </c>
      <c r="Z56" s="6">
        <v>331170</v>
      </c>
      <c r="AA56" s="6">
        <v>359920</v>
      </c>
      <c r="AB56" s="6">
        <v>316635</v>
      </c>
      <c r="AC56" s="6">
        <v>342760</v>
      </c>
    </row>
    <row r="57" spans="1:31" x14ac:dyDescent="0.2">
      <c r="E57">
        <v>173.92250000000001</v>
      </c>
      <c r="F57" s="6">
        <v>9035.6569814311151</v>
      </c>
      <c r="U57" s="6">
        <v>460</v>
      </c>
      <c r="V57" s="6">
        <v>26248.895896005244</v>
      </c>
      <c r="W57" s="6">
        <v>27481.357564642905</v>
      </c>
      <c r="Y57" s="6">
        <v>460</v>
      </c>
      <c r="Z57" s="6">
        <v>325580</v>
      </c>
      <c r="AA57" s="6">
        <v>336720</v>
      </c>
      <c r="AB57" s="6">
        <v>311305</v>
      </c>
      <c r="AC57" s="6">
        <v>320620</v>
      </c>
    </row>
    <row r="58" spans="1:31" x14ac:dyDescent="0.2">
      <c r="E58">
        <v>188.75970000000001</v>
      </c>
      <c r="F58" s="6">
        <v>11714.480187402383</v>
      </c>
      <c r="T58" s="6">
        <f>(480-120)/2</f>
        <v>180</v>
      </c>
      <c r="U58" s="6">
        <v>480</v>
      </c>
      <c r="V58" s="6">
        <v>25841.703833347783</v>
      </c>
      <c r="W58" s="6">
        <v>25669.242427494672</v>
      </c>
      <c r="Y58" s="6">
        <v>480</v>
      </c>
      <c r="Z58" s="6">
        <v>320640</v>
      </c>
      <c r="AA58" s="6">
        <v>314880</v>
      </c>
      <c r="AB58" s="6">
        <v>306560</v>
      </c>
      <c r="AC58" s="6">
        <v>299520</v>
      </c>
    </row>
    <row r="59" spans="1:31" x14ac:dyDescent="0.2">
      <c r="E59">
        <v>188.61160000000001</v>
      </c>
      <c r="F59" s="6">
        <v>11687.741064333051</v>
      </c>
      <c r="T59" s="6">
        <f>T58+120</f>
        <v>300</v>
      </c>
      <c r="U59" s="6">
        <v>500</v>
      </c>
      <c r="V59" s="6">
        <v>25477.209511810368</v>
      </c>
      <c r="W59" s="6">
        <v>23934.991721942228</v>
      </c>
      <c r="Y59" s="6">
        <v>500</v>
      </c>
      <c r="Z59" s="6">
        <v>316155</v>
      </c>
      <c r="AA59" s="6">
        <v>293500</v>
      </c>
      <c r="AB59" s="6">
        <v>302335</v>
      </c>
      <c r="AC59" s="6">
        <v>279500</v>
      </c>
    </row>
    <row r="60" spans="1:31" x14ac:dyDescent="0.2">
      <c r="E60">
        <v>191.29660000000001</v>
      </c>
      <c r="F60" s="6">
        <v>12172.51179654889</v>
      </c>
    </row>
    <row r="61" spans="1:31" x14ac:dyDescent="0.2">
      <c r="E61">
        <v>199.19640000000001</v>
      </c>
      <c r="F61" s="6">
        <v>13598.802981040018</v>
      </c>
    </row>
    <row r="62" spans="1:31" x14ac:dyDescent="0.2">
      <c r="E62">
        <v>181.12469999999999</v>
      </c>
      <c r="F62" s="6">
        <v>10335.9980494255</v>
      </c>
      <c r="U62" s="6" t="s">
        <v>168</v>
      </c>
      <c r="V62" s="6" t="s">
        <v>154</v>
      </c>
      <c r="W62" s="6" t="s">
        <v>155</v>
      </c>
    </row>
    <row r="63" spans="1:31" x14ac:dyDescent="0.2">
      <c r="E63">
        <v>187.71799999999999</v>
      </c>
      <c r="F63" s="6">
        <v>11526.403587123335</v>
      </c>
      <c r="V63" s="15">
        <f>C35</f>
        <v>35101.949036521772</v>
      </c>
      <c r="W63" s="15">
        <f>C8</f>
        <v>48113.339741630582</v>
      </c>
    </row>
    <row r="64" spans="1:31" x14ac:dyDescent="0.2">
      <c r="E64">
        <v>191.5033</v>
      </c>
      <c r="F64" s="6">
        <v>12209.831018280362</v>
      </c>
      <c r="U64" s="6">
        <v>0</v>
      </c>
      <c r="V64" s="6">
        <f t="dataTable" ref="V64:W81" dt2D="0" dtr="0" r1="C29" ca="1"/>
        <v>34528.19610482503</v>
      </c>
      <c r="W64" s="6">
        <v>46696.369213546532</v>
      </c>
    </row>
    <row r="65" spans="5:23" x14ac:dyDescent="0.2">
      <c r="E65">
        <v>184.7757</v>
      </c>
      <c r="F65" s="6">
        <v>10995.177916583794</v>
      </c>
      <c r="U65" s="6">
        <v>1000</v>
      </c>
      <c r="V65" s="6">
        <v>36019.699277737796</v>
      </c>
      <c r="W65" s="6">
        <v>48553.100021579376</v>
      </c>
    </row>
    <row r="66" spans="5:23" x14ac:dyDescent="0.2">
      <c r="E66">
        <v>184.64259999999999</v>
      </c>
      <c r="F66" s="6">
        <v>10971.147009895554</v>
      </c>
      <c r="U66" s="6">
        <v>2000</v>
      </c>
      <c r="V66" s="6">
        <v>37070.040923331471</v>
      </c>
      <c r="W66" s="6">
        <v>48743.273533068452</v>
      </c>
    </row>
    <row r="67" spans="5:23" x14ac:dyDescent="0.2">
      <c r="E67">
        <v>178.47989999999999</v>
      </c>
      <c r="F67" s="6">
        <v>9858.4853371109857</v>
      </c>
      <c r="U67" s="6">
        <v>3000</v>
      </c>
      <c r="V67" s="6">
        <v>38099.589427491563</v>
      </c>
      <c r="W67" s="6">
        <v>48854.897671077946</v>
      </c>
    </row>
    <row r="68" spans="5:23" x14ac:dyDescent="0.2">
      <c r="E68">
        <v>196.39859999999999</v>
      </c>
      <c r="F68" s="6">
        <v>13093.66646163835</v>
      </c>
      <c r="U68" s="6">
        <v>4000</v>
      </c>
      <c r="V68" s="6">
        <v>39120.59800416221</v>
      </c>
      <c r="W68" s="6">
        <v>48934.260885167001</v>
      </c>
    </row>
    <row r="69" spans="5:23" x14ac:dyDescent="0.2">
      <c r="E69">
        <v>185.62289999999999</v>
      </c>
      <c r="F69" s="6">
        <v>11148.137977787985</v>
      </c>
      <c r="U69" s="6">
        <v>5000</v>
      </c>
      <c r="V69" s="6">
        <v>40136.918092567925</v>
      </c>
      <c r="W69" s="6">
        <v>48995.912594866291</v>
      </c>
    </row>
    <row r="70" spans="5:23" x14ac:dyDescent="0.2">
      <c r="E70">
        <v>173.78299999999999</v>
      </c>
      <c r="F70" s="6">
        <v>9010.4705690869378</v>
      </c>
      <c r="U70" s="6">
        <v>6000</v>
      </c>
      <c r="V70" s="6">
        <v>41150.268388586519</v>
      </c>
      <c r="W70" s="6">
        <v>49046.34544511055</v>
      </c>
    </row>
    <row r="71" spans="5:23" x14ac:dyDescent="0.2">
      <c r="E71">
        <v>185.96870000000001</v>
      </c>
      <c r="F71" s="6">
        <v>11210.571392760146</v>
      </c>
      <c r="U71" s="6">
        <v>7000</v>
      </c>
      <c r="V71" s="6">
        <v>42161.566944049817</v>
      </c>
      <c r="W71" s="6">
        <v>49089.027521587588</v>
      </c>
    </row>
    <row r="72" spans="5:23" x14ac:dyDescent="0.2">
      <c r="E72">
        <v>180.2364</v>
      </c>
      <c r="F72" s="6">
        <v>10175.617475337101</v>
      </c>
      <c r="U72" s="6">
        <v>8000</v>
      </c>
      <c r="V72" s="6">
        <v>43171.362348350158</v>
      </c>
      <c r="W72" s="6">
        <v>49126.031207309105</v>
      </c>
    </row>
    <row r="73" spans="5:23" x14ac:dyDescent="0.2">
      <c r="E73">
        <v>174.52719999999999</v>
      </c>
      <c r="F73" s="6">
        <v>9144.8342111409438</v>
      </c>
      <c r="U73" s="6">
        <v>9000</v>
      </c>
      <c r="V73" s="6">
        <v>44180.008772781592</v>
      </c>
      <c r="W73" s="6">
        <v>49158.69444023601</v>
      </c>
    </row>
    <row r="74" spans="5:23" x14ac:dyDescent="0.2">
      <c r="E74">
        <v>181.1619</v>
      </c>
      <c r="F74" s="6">
        <v>10342.71442605061</v>
      </c>
      <c r="U74" s="6">
        <v>10000</v>
      </c>
      <c r="V74" s="6">
        <v>45187.74823070885</v>
      </c>
      <c r="W74" s="6">
        <v>49187.931464049812</v>
      </c>
    </row>
    <row r="75" spans="5:23" x14ac:dyDescent="0.2">
      <c r="E75">
        <v>178.42230000000001</v>
      </c>
      <c r="F75" s="6">
        <v>9848.0857862075864</v>
      </c>
      <c r="U75" s="6">
        <v>11000</v>
      </c>
      <c r="V75" s="6">
        <v>46194.753457881372</v>
      </c>
      <c r="W75" s="6">
        <v>49214.394815306354</v>
      </c>
    </row>
    <row r="76" spans="5:23" x14ac:dyDescent="0.2">
      <c r="E76">
        <v>196.63239999999999</v>
      </c>
      <c r="F76" s="6">
        <v>13135.87852763167</v>
      </c>
      <c r="U76" s="6">
        <v>12000</v>
      </c>
      <c r="V76" s="6">
        <v>47201.152073295503</v>
      </c>
      <c r="W76" s="6">
        <v>49238.566594905991</v>
      </c>
    </row>
    <row r="77" spans="5:23" x14ac:dyDescent="0.2">
      <c r="E77">
        <v>174.76580000000001</v>
      </c>
      <c r="F77" s="6">
        <v>9187.912906376223</v>
      </c>
      <c r="U77" s="6">
        <v>13000</v>
      </c>
      <c r="V77" s="6">
        <v>48207.041045197184</v>
      </c>
      <c r="W77" s="6">
        <v>49260.813115701967</v>
      </c>
    </row>
    <row r="78" spans="5:23" x14ac:dyDescent="0.2">
      <c r="E78">
        <v>186.7055</v>
      </c>
      <c r="F78" s="6">
        <v>11343.598981399489</v>
      </c>
      <c r="U78" s="6">
        <v>14000</v>
      </c>
      <c r="V78" s="6">
        <v>49212.495786059342</v>
      </c>
      <c r="W78" s="6">
        <v>49281.419260212875</v>
      </c>
    </row>
    <row r="79" spans="5:23" x14ac:dyDescent="0.2">
      <c r="E79">
        <v>182.79859999999999</v>
      </c>
      <c r="F79" s="6">
        <v>10638.21694277972</v>
      </c>
      <c r="U79" s="6">
        <v>15000</v>
      </c>
      <c r="V79" s="6">
        <v>50217.576105266657</v>
      </c>
      <c r="W79" s="6">
        <v>49300.610967828819</v>
      </c>
    </row>
    <row r="80" spans="5:23" x14ac:dyDescent="0.2">
      <c r="E80">
        <v>191.18340000000001</v>
      </c>
      <c r="F80" s="6">
        <v>12152.073790259565</v>
      </c>
      <c r="U80" s="6">
        <v>16000</v>
      </c>
      <c r="V80" s="6">
        <v>51222.33023865163</v>
      </c>
      <c r="W80" s="6">
        <v>49318.570457020061</v>
      </c>
    </row>
    <row r="81" spans="5:23" x14ac:dyDescent="0.2">
      <c r="E81">
        <v>178.77529999999999</v>
      </c>
      <c r="F81" s="6">
        <v>9911.8191450426602</v>
      </c>
      <c r="U81" s="6">
        <v>17000</v>
      </c>
      <c r="V81" s="6">
        <v>52226.797655508577</v>
      </c>
      <c r="W81" s="6">
        <v>49335.446829275104</v>
      </c>
    </row>
    <row r="82" spans="5:23" x14ac:dyDescent="0.2">
      <c r="E82">
        <v>189.2353</v>
      </c>
      <c r="F82" s="6">
        <v>11800.348701458941</v>
      </c>
    </row>
    <row r="83" spans="5:23" x14ac:dyDescent="0.2">
      <c r="E83">
        <v>187.3655</v>
      </c>
      <c r="F83" s="6">
        <v>11462.760502167628</v>
      </c>
    </row>
    <row r="84" spans="5:23" x14ac:dyDescent="0.2">
      <c r="E84">
        <v>187.43680000000001</v>
      </c>
      <c r="F84" s="6">
        <v>11475.633557365763</v>
      </c>
    </row>
    <row r="85" spans="5:23" x14ac:dyDescent="0.2">
      <c r="E85">
        <v>186.64689999999999</v>
      </c>
      <c r="F85" s="6">
        <v>11333.018882737342</v>
      </c>
    </row>
    <row r="86" spans="5:23" x14ac:dyDescent="0.2">
      <c r="E86">
        <v>186.6925</v>
      </c>
      <c r="F86" s="6">
        <v>11341.251860535871</v>
      </c>
    </row>
    <row r="87" spans="5:23" x14ac:dyDescent="0.2">
      <c r="E87">
        <v>192.13589999999999</v>
      </c>
      <c r="F87" s="6">
        <v>12324.045530459036</v>
      </c>
    </row>
    <row r="88" spans="5:23" x14ac:dyDescent="0.2">
      <c r="E88">
        <v>170.46889999999999</v>
      </c>
      <c r="F88" s="6">
        <v>8412.1172418480128</v>
      </c>
    </row>
    <row r="89" spans="5:23" x14ac:dyDescent="0.2">
      <c r="E89">
        <v>197.5711</v>
      </c>
      <c r="F89" s="6">
        <v>13305.358708760541</v>
      </c>
    </row>
    <row r="90" spans="5:23" x14ac:dyDescent="0.2">
      <c r="E90">
        <v>191.7577</v>
      </c>
      <c r="F90" s="6">
        <v>12255.762368103715</v>
      </c>
    </row>
    <row r="91" spans="5:23" x14ac:dyDescent="0.2">
      <c r="E91">
        <v>187.6097</v>
      </c>
      <c r="F91" s="6">
        <v>11506.850264851841</v>
      </c>
    </row>
    <row r="92" spans="5:23" x14ac:dyDescent="0.2">
      <c r="E92">
        <v>197.2166</v>
      </c>
      <c r="F92" s="6">
        <v>13241.354528287353</v>
      </c>
    </row>
    <row r="93" spans="5:23" x14ac:dyDescent="0.2">
      <c r="E93">
        <v>183.11060000000001</v>
      </c>
      <c r="F93" s="6">
        <v>10694.54784350648</v>
      </c>
    </row>
    <row r="94" spans="5:23" x14ac:dyDescent="0.2">
      <c r="E94">
        <v>199.21449999999999</v>
      </c>
      <c r="F94" s="6">
        <v>13602.070895473204</v>
      </c>
    </row>
    <row r="95" spans="5:23" x14ac:dyDescent="0.2">
      <c r="E95">
        <v>183.0438</v>
      </c>
      <c r="F95" s="6">
        <v>10682.487253222673</v>
      </c>
    </row>
    <row r="96" spans="5:23" x14ac:dyDescent="0.2">
      <c r="E96">
        <v>184.54849999999999</v>
      </c>
      <c r="F96" s="6">
        <v>10954.157465798155</v>
      </c>
    </row>
    <row r="97" spans="5:6" x14ac:dyDescent="0.2">
      <c r="E97">
        <v>177.84819999999999</v>
      </c>
      <c r="F97" s="6">
        <v>9744.4333179151799</v>
      </c>
    </row>
    <row r="98" spans="5:6" x14ac:dyDescent="0.2">
      <c r="E98">
        <v>194.81559999999999</v>
      </c>
      <c r="F98" s="6">
        <v>12807.859359553549</v>
      </c>
    </row>
    <row r="99" spans="5:6" x14ac:dyDescent="0.2">
      <c r="E99">
        <v>193.71350000000001</v>
      </c>
      <c r="F99" s="6">
        <v>12608.877674646639</v>
      </c>
    </row>
    <row r="100" spans="5:6" x14ac:dyDescent="0.2">
      <c r="E100">
        <v>185.22020000000001</v>
      </c>
      <c r="F100" s="6">
        <v>11075.431395343549</v>
      </c>
    </row>
    <row r="101" spans="5:6" x14ac:dyDescent="0.2">
      <c r="E101">
        <v>191.4605</v>
      </c>
      <c r="F101" s="6">
        <v>12202.103574206303</v>
      </c>
    </row>
    <row r="102" spans="5:6" x14ac:dyDescent="0.2">
      <c r="E102">
        <v>181.7911</v>
      </c>
      <c r="F102" s="6">
        <v>10456.315075849569</v>
      </c>
    </row>
    <row r="103" spans="5:6" x14ac:dyDescent="0.2">
      <c r="E103">
        <v>192.8629</v>
      </c>
      <c r="F103" s="6">
        <v>12455.303751062733</v>
      </c>
    </row>
    <row r="104" spans="5:6" x14ac:dyDescent="0.2">
      <c r="E104">
        <v>185.07900000000001</v>
      </c>
      <c r="F104" s="6">
        <v>11049.93805180952</v>
      </c>
    </row>
    <row r="105" spans="5:6" x14ac:dyDescent="0.2">
      <c r="E105">
        <v>179.03809999999999</v>
      </c>
      <c r="F105" s="6">
        <v>9959.2670960394389</v>
      </c>
    </row>
    <row r="106" spans="5:6" x14ac:dyDescent="0.2">
      <c r="E106">
        <v>181.64680000000001</v>
      </c>
      <c r="F106" s="6">
        <v>10430.262034263447</v>
      </c>
    </row>
    <row r="107" spans="5:6" x14ac:dyDescent="0.2">
      <c r="E107">
        <v>180.27690000000001</v>
      </c>
      <c r="F107" s="6">
        <v>10182.929659566063</v>
      </c>
    </row>
    <row r="108" spans="5:6" x14ac:dyDescent="0.2">
      <c r="E108">
        <v>187.26300000000001</v>
      </c>
      <c r="F108" s="6">
        <v>11444.254356896818</v>
      </c>
    </row>
    <row r="109" spans="5:6" x14ac:dyDescent="0.2">
      <c r="E109">
        <v>191.81469999999999</v>
      </c>
      <c r="F109" s="6">
        <v>12266.053590351868</v>
      </c>
    </row>
    <row r="110" spans="5:6" x14ac:dyDescent="0.2">
      <c r="E110">
        <v>190.41849999999999</v>
      </c>
      <c r="F110" s="6">
        <v>12013.97280959964</v>
      </c>
    </row>
    <row r="111" spans="5:6" x14ac:dyDescent="0.2">
      <c r="E111">
        <v>180.7543</v>
      </c>
      <c r="F111" s="6">
        <v>10269.123159588351</v>
      </c>
    </row>
    <row r="112" spans="5:6" x14ac:dyDescent="0.2">
      <c r="E112">
        <v>185.0205</v>
      </c>
      <c r="F112" s="6">
        <v>11039.376007923252</v>
      </c>
    </row>
    <row r="113" spans="5:6" x14ac:dyDescent="0.2">
      <c r="E113">
        <v>173.9872</v>
      </c>
      <c r="F113" s="6">
        <v>9047.3384214215694</v>
      </c>
    </row>
    <row r="114" spans="5:6" x14ac:dyDescent="0.2">
      <c r="E114">
        <v>188.85239999999999</v>
      </c>
      <c r="F114" s="6">
        <v>11731.216964637548</v>
      </c>
    </row>
    <row r="115" spans="5:6" x14ac:dyDescent="0.2">
      <c r="E115">
        <v>185.25980000000001</v>
      </c>
      <c r="F115" s="6">
        <v>11082.581086589642</v>
      </c>
    </row>
    <row r="116" spans="5:6" x14ac:dyDescent="0.2">
      <c r="E116">
        <v>191.11519999999999</v>
      </c>
      <c r="F116" s="6">
        <v>12139.760433113523</v>
      </c>
    </row>
    <row r="117" spans="5:6" x14ac:dyDescent="0.2">
      <c r="E117">
        <v>185.9615</v>
      </c>
      <c r="F117" s="6">
        <v>11209.27144889722</v>
      </c>
    </row>
    <row r="118" spans="5:6" x14ac:dyDescent="0.2">
      <c r="E118">
        <v>190.34970000000001</v>
      </c>
      <c r="F118" s="6">
        <v>12001.551123798359</v>
      </c>
    </row>
    <row r="119" spans="5:6" x14ac:dyDescent="0.2">
      <c r="E119">
        <v>181.3604</v>
      </c>
      <c r="F119" s="6">
        <v>10378.553156160422</v>
      </c>
    </row>
    <row r="120" spans="5:6" x14ac:dyDescent="0.2">
      <c r="E120">
        <v>190.21870000000001</v>
      </c>
      <c r="F120" s="6">
        <v>11977.899367403472</v>
      </c>
    </row>
    <row r="121" spans="5:6" x14ac:dyDescent="0.2">
      <c r="E121">
        <v>182.19829999999999</v>
      </c>
      <c r="F121" s="6">
        <v>10529.83412320834</v>
      </c>
    </row>
    <row r="122" spans="5:6" x14ac:dyDescent="0.2">
      <c r="E122">
        <v>199.83410000000001</v>
      </c>
      <c r="F122" s="6">
        <v>13713.938286788267</v>
      </c>
    </row>
    <row r="123" spans="5:6" x14ac:dyDescent="0.2">
      <c r="E123">
        <v>176.81460000000001</v>
      </c>
      <c r="F123" s="6">
        <v>9557.8191544819274</v>
      </c>
    </row>
    <row r="124" spans="5:6" x14ac:dyDescent="0.2">
      <c r="E124">
        <v>198.4315</v>
      </c>
      <c r="F124" s="6">
        <v>13460.702000380094</v>
      </c>
    </row>
    <row r="125" spans="5:6" x14ac:dyDescent="0.2">
      <c r="E125">
        <v>180.8562</v>
      </c>
      <c r="F125" s="6">
        <v>10287.520976203916</v>
      </c>
    </row>
    <row r="126" spans="5:6" x14ac:dyDescent="0.2">
      <c r="E126">
        <v>192.64169999999999</v>
      </c>
      <c r="F126" s="6">
        <v>12415.366586829528</v>
      </c>
    </row>
    <row r="127" spans="5:6" x14ac:dyDescent="0.2">
      <c r="E127">
        <v>199.3509</v>
      </c>
      <c r="F127" s="6">
        <v>13626.697609765288</v>
      </c>
    </row>
    <row r="128" spans="5:6" x14ac:dyDescent="0.2">
      <c r="E128">
        <v>198.965</v>
      </c>
      <c r="F128" s="6">
        <v>13557.024229667681</v>
      </c>
    </row>
    <row r="129" spans="5:6" x14ac:dyDescent="0.2">
      <c r="E129">
        <v>196.64789999999999</v>
      </c>
      <c r="F129" s="6">
        <v>13138.677017892136</v>
      </c>
    </row>
    <row r="130" spans="5:6" x14ac:dyDescent="0.2">
      <c r="E130">
        <v>181.88460000000001</v>
      </c>
      <c r="F130" s="6">
        <v>10473.196291291722</v>
      </c>
    </row>
    <row r="131" spans="5:6" x14ac:dyDescent="0.2">
      <c r="E131">
        <v>184.50700000000001</v>
      </c>
      <c r="F131" s="6">
        <v>10946.664733810467</v>
      </c>
    </row>
    <row r="132" spans="5:6" x14ac:dyDescent="0.2">
      <c r="E132">
        <v>177.49010000000001</v>
      </c>
      <c r="F132" s="6">
        <v>9679.779165510532</v>
      </c>
    </row>
    <row r="133" spans="5:6" x14ac:dyDescent="0.2">
      <c r="E133">
        <v>183.8468</v>
      </c>
      <c r="F133" s="6">
        <v>10827.467103490577</v>
      </c>
    </row>
    <row r="134" spans="5:6" x14ac:dyDescent="0.2">
      <c r="E134">
        <v>184.43289999999999</v>
      </c>
      <c r="F134" s="6">
        <v>10933.286144887854</v>
      </c>
    </row>
    <row r="135" spans="5:6" x14ac:dyDescent="0.2">
      <c r="E135">
        <v>192.5222</v>
      </c>
      <c r="F135" s="6">
        <v>12393.791129660145</v>
      </c>
    </row>
    <row r="136" spans="5:6" x14ac:dyDescent="0.2">
      <c r="E136">
        <v>178.26990000000001</v>
      </c>
      <c r="F136" s="6">
        <v>9820.5703077756771</v>
      </c>
    </row>
    <row r="137" spans="5:6" x14ac:dyDescent="0.2">
      <c r="E137">
        <v>192.50380000000001</v>
      </c>
      <c r="F137" s="6">
        <v>12390.469050899337</v>
      </c>
    </row>
    <row r="138" spans="5:6" x14ac:dyDescent="0.2">
      <c r="E138">
        <v>184.09610000000001</v>
      </c>
      <c r="F138" s="6">
        <v>10872.477659744363</v>
      </c>
    </row>
    <row r="139" spans="5:6" x14ac:dyDescent="0.2">
      <c r="E139">
        <v>178.80590000000001</v>
      </c>
      <c r="F139" s="6">
        <v>9917.3439064600971</v>
      </c>
    </row>
    <row r="140" spans="5:6" x14ac:dyDescent="0.2">
      <c r="E140">
        <v>191.6199</v>
      </c>
      <c r="F140" s="6">
        <v>12230.882886949403</v>
      </c>
    </row>
    <row r="141" spans="5:6" x14ac:dyDescent="0.2">
      <c r="E141">
        <v>192.12690000000001</v>
      </c>
      <c r="F141" s="6">
        <v>12322.420600630379</v>
      </c>
    </row>
    <row r="142" spans="5:6" x14ac:dyDescent="0.2">
      <c r="E142">
        <v>187.00049999999999</v>
      </c>
      <c r="F142" s="6">
        <v>11396.860570227662</v>
      </c>
    </row>
    <row r="143" spans="5:6" x14ac:dyDescent="0.2">
      <c r="E143">
        <v>191.48099999999999</v>
      </c>
      <c r="F143" s="6">
        <v>12205.804803260471</v>
      </c>
    </row>
    <row r="144" spans="5:6" x14ac:dyDescent="0.2">
      <c r="E144">
        <v>184.56659999999999</v>
      </c>
      <c r="F144" s="6">
        <v>10957.425380231347</v>
      </c>
    </row>
    <row r="145" spans="5:6" x14ac:dyDescent="0.2">
      <c r="E145">
        <v>189.6292</v>
      </c>
      <c r="F145" s="6">
        <v>11871.466463626464</v>
      </c>
    </row>
    <row r="146" spans="5:6" x14ac:dyDescent="0.2">
      <c r="E146">
        <v>180.02619999999999</v>
      </c>
      <c r="F146" s="6">
        <v>10137.666336450035</v>
      </c>
    </row>
    <row r="147" spans="5:6" x14ac:dyDescent="0.2">
      <c r="E147">
        <v>181.13149999999999</v>
      </c>
      <c r="F147" s="6">
        <v>10337.225774184924</v>
      </c>
    </row>
    <row r="148" spans="5:6" x14ac:dyDescent="0.2">
      <c r="E148">
        <v>200.62899999999999</v>
      </c>
      <c r="F148" s="6">
        <v>13857.455700210376</v>
      </c>
    </row>
    <row r="149" spans="5:6" x14ac:dyDescent="0.2">
      <c r="E149">
        <v>188.64169999999999</v>
      </c>
      <c r="F149" s="6">
        <v>11693.175551871107</v>
      </c>
    </row>
    <row r="150" spans="5:6" x14ac:dyDescent="0.2">
      <c r="E150">
        <v>193.03319999999999</v>
      </c>
      <c r="F150" s="6">
        <v>12486.051034376083</v>
      </c>
    </row>
    <row r="151" spans="5:6" x14ac:dyDescent="0.2">
      <c r="E151">
        <v>190.79230000000001</v>
      </c>
      <c r="F151" s="6">
        <v>12081.461561816512</v>
      </c>
    </row>
    <row r="152" spans="5:6" x14ac:dyDescent="0.2">
      <c r="E152">
        <v>200.0718</v>
      </c>
      <c r="F152" s="6">
        <v>13756.85448904067</v>
      </c>
    </row>
    <row r="153" spans="5:6" x14ac:dyDescent="0.2">
      <c r="E153">
        <v>183.7851</v>
      </c>
      <c r="F153" s="6">
        <v>10816.327306776344</v>
      </c>
    </row>
    <row r="154" spans="5:6" x14ac:dyDescent="0.2">
      <c r="E154">
        <v>181.96100000000001</v>
      </c>
      <c r="F154" s="6">
        <v>10486.990140059424</v>
      </c>
    </row>
    <row r="155" spans="5:6" x14ac:dyDescent="0.2">
      <c r="E155">
        <v>181.92920000000001</v>
      </c>
      <c r="F155" s="6">
        <v>10481.248721331511</v>
      </c>
    </row>
    <row r="156" spans="5:6" x14ac:dyDescent="0.2">
      <c r="E156">
        <v>181.29839999999999</v>
      </c>
      <c r="F156" s="6">
        <v>10367.359195118559</v>
      </c>
    </row>
    <row r="157" spans="5:6" x14ac:dyDescent="0.2">
      <c r="E157">
        <v>193.71809999999999</v>
      </c>
      <c r="F157" s="6">
        <v>12609.708194336839</v>
      </c>
    </row>
    <row r="158" spans="5:6" x14ac:dyDescent="0.2">
      <c r="E158">
        <v>176.36330000000001</v>
      </c>
      <c r="F158" s="6">
        <v>9476.3379509627412</v>
      </c>
    </row>
    <row r="159" spans="5:6" x14ac:dyDescent="0.2">
      <c r="E159">
        <v>191.72929999999999</v>
      </c>
      <c r="F159" s="6">
        <v>12250.634811755517</v>
      </c>
    </row>
    <row r="160" spans="5:6" x14ac:dyDescent="0.2">
      <c r="E160">
        <v>181.01079999999999</v>
      </c>
      <c r="F160" s="6">
        <v>10315.433659705057</v>
      </c>
    </row>
    <row r="161" spans="5:6" x14ac:dyDescent="0.2">
      <c r="E161">
        <v>189.0018</v>
      </c>
      <c r="F161" s="6">
        <v>11758.190799793243</v>
      </c>
    </row>
    <row r="162" spans="5:6" x14ac:dyDescent="0.2">
      <c r="E162">
        <v>187.03710000000001</v>
      </c>
      <c r="F162" s="6">
        <v>11403.468618197541</v>
      </c>
    </row>
    <row r="163" spans="5:6" x14ac:dyDescent="0.2">
      <c r="E163">
        <v>191.64160000000001</v>
      </c>
      <c r="F163" s="6">
        <v>12234.800773314048</v>
      </c>
    </row>
    <row r="164" spans="5:6" x14ac:dyDescent="0.2">
      <c r="E164">
        <v>173.76490000000001</v>
      </c>
      <c r="F164" s="6">
        <v>9007.2026546537527</v>
      </c>
    </row>
    <row r="165" spans="5:6" x14ac:dyDescent="0.2">
      <c r="E165">
        <v>192.4066</v>
      </c>
      <c r="F165" s="6">
        <v>12372.919808749852</v>
      </c>
    </row>
    <row r="166" spans="5:6" x14ac:dyDescent="0.2">
      <c r="E166">
        <v>181.79580000000001</v>
      </c>
      <c r="F166" s="6">
        <v>10457.163650315648</v>
      </c>
    </row>
    <row r="167" spans="5:6" x14ac:dyDescent="0.2">
      <c r="E167">
        <v>198.4632</v>
      </c>
      <c r="F167" s="6">
        <v>13466.425364332143</v>
      </c>
    </row>
    <row r="168" spans="5:6" x14ac:dyDescent="0.2">
      <c r="E168">
        <v>171.00319999999999</v>
      </c>
      <c r="F168" s="6">
        <v>8508.583909342582</v>
      </c>
    </row>
    <row r="169" spans="5:6" x14ac:dyDescent="0.2">
      <c r="E169">
        <v>178.88339999999999</v>
      </c>
      <c r="F169" s="6">
        <v>9931.3363577624186</v>
      </c>
    </row>
    <row r="170" spans="5:6" x14ac:dyDescent="0.2">
      <c r="E170">
        <v>180.78360000000001</v>
      </c>
      <c r="F170" s="6">
        <v>10274.413208919417</v>
      </c>
    </row>
    <row r="171" spans="5:6" x14ac:dyDescent="0.2">
      <c r="E171">
        <v>181.8664</v>
      </c>
      <c r="F171" s="6">
        <v>10469.910322082666</v>
      </c>
    </row>
    <row r="172" spans="5:6" x14ac:dyDescent="0.2">
      <c r="E172">
        <v>180.7586</v>
      </c>
      <c r="F172" s="6">
        <v>10269.899514950928</v>
      </c>
    </row>
    <row r="173" spans="5:6" x14ac:dyDescent="0.2">
      <c r="E173">
        <v>185.41419999999999</v>
      </c>
      <c r="F173" s="6">
        <v>11110.457660539032</v>
      </c>
    </row>
    <row r="174" spans="5:6" x14ac:dyDescent="0.2">
      <c r="E174">
        <v>170.51130000000001</v>
      </c>
      <c r="F174" s="6">
        <v>8419.7724668185765</v>
      </c>
    </row>
    <row r="175" spans="5:6" x14ac:dyDescent="0.2">
      <c r="E175">
        <v>182.84989999999999</v>
      </c>
      <c r="F175" s="6">
        <v>10647.479042803068</v>
      </c>
    </row>
    <row r="176" spans="5:6" x14ac:dyDescent="0.2">
      <c r="E176">
        <v>192.76830000000001</v>
      </c>
      <c r="F176" s="6">
        <v>12438.223933085967</v>
      </c>
    </row>
    <row r="177" spans="5:6" x14ac:dyDescent="0.2">
      <c r="E177">
        <v>201.73689999999999</v>
      </c>
      <c r="F177" s="6">
        <v>14057.484562117985</v>
      </c>
    </row>
    <row r="178" spans="5:6" x14ac:dyDescent="0.2">
      <c r="E178">
        <v>188.45400000000001</v>
      </c>
      <c r="F178" s="6">
        <v>11659.286737555689</v>
      </c>
    </row>
    <row r="179" spans="5:6" x14ac:dyDescent="0.2">
      <c r="E179">
        <v>189.0187</v>
      </c>
      <c r="F179" s="6">
        <v>11761.242056915944</v>
      </c>
    </row>
    <row r="180" spans="5:6" x14ac:dyDescent="0.2">
      <c r="E180">
        <v>187.83449999999999</v>
      </c>
      <c r="F180" s="6">
        <v>11547.437401016497</v>
      </c>
    </row>
    <row r="181" spans="5:6" x14ac:dyDescent="0.2">
      <c r="E181">
        <v>170.4282</v>
      </c>
      <c r="F181" s="6">
        <v>8404.7689480673143</v>
      </c>
    </row>
    <row r="182" spans="5:6" x14ac:dyDescent="0.2">
      <c r="E182">
        <v>177.8235</v>
      </c>
      <c r="F182" s="6">
        <v>9739.9737882743066</v>
      </c>
    </row>
    <row r="183" spans="5:6" x14ac:dyDescent="0.2">
      <c r="E183">
        <v>173.20609999999999</v>
      </c>
      <c r="F183" s="6">
        <v>8906.312567070061</v>
      </c>
    </row>
    <row r="184" spans="5:6" x14ac:dyDescent="0.2">
      <c r="E184">
        <v>187.6387</v>
      </c>
      <c r="F184" s="6">
        <v>11512.086149855284</v>
      </c>
    </row>
    <row r="185" spans="5:6" x14ac:dyDescent="0.2">
      <c r="E185">
        <v>189.06270000000001</v>
      </c>
      <c r="F185" s="6">
        <v>11769.186158300487</v>
      </c>
    </row>
    <row r="186" spans="5:6" x14ac:dyDescent="0.2">
      <c r="E186">
        <v>184.01130000000001</v>
      </c>
      <c r="F186" s="6">
        <v>10857.167209803243</v>
      </c>
    </row>
    <row r="187" spans="5:6" x14ac:dyDescent="0.2">
      <c r="E187">
        <v>195.32599999999999</v>
      </c>
      <c r="F187" s="6">
        <v>12900.010935614257</v>
      </c>
    </row>
    <row r="188" spans="5:6" x14ac:dyDescent="0.2">
      <c r="E188">
        <v>189.66550000000001</v>
      </c>
      <c r="F188" s="6">
        <v>11878.020347268721</v>
      </c>
    </row>
    <row r="189" spans="5:6" x14ac:dyDescent="0.2">
      <c r="E189">
        <v>195.79650000000001</v>
      </c>
      <c r="F189" s="6">
        <v>12984.95865610124</v>
      </c>
    </row>
    <row r="190" spans="5:6" x14ac:dyDescent="0.2">
      <c r="E190">
        <v>191.76990000000001</v>
      </c>
      <c r="F190" s="6">
        <v>12257.965050760344</v>
      </c>
    </row>
    <row r="191" spans="5:6" x14ac:dyDescent="0.2">
      <c r="E191">
        <v>182.1584</v>
      </c>
      <c r="F191" s="6">
        <v>10522.630267634624</v>
      </c>
    </row>
    <row r="192" spans="5:6" x14ac:dyDescent="0.2">
      <c r="E192">
        <v>188.85249999999999</v>
      </c>
      <c r="F192" s="6">
        <v>11731.23501941342</v>
      </c>
    </row>
    <row r="193" spans="5:6" x14ac:dyDescent="0.2">
      <c r="E193">
        <v>192.88810000000001</v>
      </c>
      <c r="F193" s="6">
        <v>12459.853554582973</v>
      </c>
    </row>
    <row r="194" spans="5:6" x14ac:dyDescent="0.2">
      <c r="E194">
        <v>174.14160000000001</v>
      </c>
      <c r="F194" s="6">
        <v>9075.2149953709595</v>
      </c>
    </row>
    <row r="195" spans="5:6" x14ac:dyDescent="0.2">
      <c r="E195">
        <v>186.55670000000001</v>
      </c>
      <c r="F195" s="6">
        <v>11316.733474899032</v>
      </c>
    </row>
    <row r="196" spans="5:6" x14ac:dyDescent="0.2">
      <c r="E196">
        <v>188.7313</v>
      </c>
      <c r="F196" s="6">
        <v>11709.352631054178</v>
      </c>
    </row>
    <row r="197" spans="5:6" x14ac:dyDescent="0.2">
      <c r="E197">
        <v>193.8493</v>
      </c>
      <c r="F197" s="6">
        <v>12633.396060283478</v>
      </c>
    </row>
    <row r="198" spans="5:6" x14ac:dyDescent="0.2">
      <c r="E198">
        <v>184.09700000000001</v>
      </c>
      <c r="F198" s="6">
        <v>10872.640152727225</v>
      </c>
    </row>
    <row r="199" spans="5:6" x14ac:dyDescent="0.2">
      <c r="E199">
        <v>194.12370000000001</v>
      </c>
      <c r="F199" s="6">
        <v>12682.938365281625</v>
      </c>
    </row>
    <row r="200" spans="5:6" x14ac:dyDescent="0.2">
      <c r="E200">
        <v>188.39250000000001</v>
      </c>
      <c r="F200" s="6">
        <v>11648.1830503932</v>
      </c>
    </row>
    <row r="201" spans="5:6" x14ac:dyDescent="0.2">
      <c r="E201">
        <v>192.24019999999999</v>
      </c>
      <c r="F201" s="6">
        <v>12342.876661695576</v>
      </c>
    </row>
    <row r="202" spans="5:6" x14ac:dyDescent="0.2">
      <c r="E202">
        <v>177.53139999999999</v>
      </c>
      <c r="F202" s="6">
        <v>9687.2357879464762</v>
      </c>
    </row>
    <row r="203" spans="5:6" x14ac:dyDescent="0.2">
      <c r="E203">
        <v>176.07210000000001</v>
      </c>
      <c r="F203" s="6">
        <v>9423.7624436177648</v>
      </c>
    </row>
    <row r="204" spans="5:6" x14ac:dyDescent="0.2">
      <c r="E204">
        <v>191.84960000000001</v>
      </c>
      <c r="F204" s="6">
        <v>12272.35470713189</v>
      </c>
    </row>
    <row r="205" spans="5:6" x14ac:dyDescent="0.2">
      <c r="E205">
        <v>185.1421</v>
      </c>
      <c r="F205" s="6">
        <v>11061.330615385988</v>
      </c>
    </row>
    <row r="206" spans="5:6" x14ac:dyDescent="0.2">
      <c r="E206">
        <v>189.7491</v>
      </c>
      <c r="F206" s="6">
        <v>11893.11413989935</v>
      </c>
    </row>
    <row r="207" spans="5:6" x14ac:dyDescent="0.2">
      <c r="E207">
        <v>186.22190000000001</v>
      </c>
      <c r="F207" s="6">
        <v>11256.286085273015</v>
      </c>
    </row>
    <row r="208" spans="5:6" x14ac:dyDescent="0.2">
      <c r="E208">
        <v>186.1961</v>
      </c>
      <c r="F208" s="6">
        <v>11251.62795309753</v>
      </c>
    </row>
    <row r="209" spans="5:6" x14ac:dyDescent="0.2">
      <c r="E209">
        <v>188.72290000000001</v>
      </c>
      <c r="F209" s="6">
        <v>11707.836029880767</v>
      </c>
    </row>
    <row r="210" spans="5:6" x14ac:dyDescent="0.2">
      <c r="E210">
        <v>184.3246</v>
      </c>
      <c r="F210" s="6">
        <v>10913.732822616359</v>
      </c>
    </row>
    <row r="211" spans="5:6" x14ac:dyDescent="0.2">
      <c r="E211">
        <v>177.90219999999999</v>
      </c>
      <c r="F211" s="6">
        <v>9754.1828968871123</v>
      </c>
    </row>
    <row r="212" spans="5:6" x14ac:dyDescent="0.2">
      <c r="E212">
        <v>189.9659</v>
      </c>
      <c r="F212" s="6">
        <v>11932.256893994097</v>
      </c>
    </row>
    <row r="213" spans="5:6" x14ac:dyDescent="0.2">
      <c r="E213">
        <v>182.96899999999999</v>
      </c>
      <c r="F213" s="6">
        <v>10668.98228086895</v>
      </c>
    </row>
    <row r="214" spans="5:6" x14ac:dyDescent="0.2">
      <c r="E214">
        <v>174.7878</v>
      </c>
      <c r="F214" s="6">
        <v>9191.8849570684906</v>
      </c>
    </row>
    <row r="215" spans="5:6" x14ac:dyDescent="0.2">
      <c r="E215">
        <v>179.102</v>
      </c>
      <c r="F215" s="6">
        <v>9970.8040978229037</v>
      </c>
    </row>
    <row r="216" spans="5:6" x14ac:dyDescent="0.2">
      <c r="E216">
        <v>190.87809999999999</v>
      </c>
      <c r="F216" s="6">
        <v>12096.952559516358</v>
      </c>
    </row>
    <row r="217" spans="5:6" x14ac:dyDescent="0.2">
      <c r="E217">
        <v>194.41730000000001</v>
      </c>
      <c r="F217" s="6">
        <v>12735.947187247577</v>
      </c>
    </row>
    <row r="218" spans="5:6" x14ac:dyDescent="0.2">
      <c r="E218">
        <v>186.5232</v>
      </c>
      <c r="F218" s="6">
        <v>11310.685124981253</v>
      </c>
    </row>
    <row r="219" spans="5:6" x14ac:dyDescent="0.2">
      <c r="E219">
        <v>174.26599999999999</v>
      </c>
      <c r="F219" s="6">
        <v>9097.6751365581658</v>
      </c>
    </row>
    <row r="220" spans="5:6" x14ac:dyDescent="0.2">
      <c r="E220">
        <v>200.98320000000001</v>
      </c>
      <c r="F220" s="6">
        <v>13921.405716355948</v>
      </c>
    </row>
    <row r="221" spans="5:6" x14ac:dyDescent="0.2">
      <c r="E221">
        <v>185.50290000000001</v>
      </c>
      <c r="F221" s="6">
        <v>11126.472246739242</v>
      </c>
    </row>
    <row r="222" spans="5:6" x14ac:dyDescent="0.2">
      <c r="E222">
        <v>192.7321</v>
      </c>
      <c r="F222" s="6">
        <v>12431.688104219596</v>
      </c>
    </row>
    <row r="223" spans="5:6" x14ac:dyDescent="0.2">
      <c r="E223">
        <v>183.1748</v>
      </c>
      <c r="F223" s="6">
        <v>10706.13900961756</v>
      </c>
    </row>
    <row r="224" spans="5:6" x14ac:dyDescent="0.2">
      <c r="E224">
        <v>187.81729999999999</v>
      </c>
      <c r="F224" s="6">
        <v>11544.331979566181</v>
      </c>
    </row>
    <row r="225" spans="5:6" x14ac:dyDescent="0.2">
      <c r="E225">
        <v>192.82130000000001</v>
      </c>
      <c r="F225" s="6">
        <v>12447.792964299166</v>
      </c>
    </row>
    <row r="226" spans="5:6" x14ac:dyDescent="0.2">
      <c r="E226">
        <v>190.86680000000001</v>
      </c>
      <c r="F226" s="6">
        <v>12094.912369842612</v>
      </c>
    </row>
    <row r="227" spans="5:6" x14ac:dyDescent="0.2">
      <c r="E227">
        <v>172.4606</v>
      </c>
      <c r="F227" s="6">
        <v>8771.7142129296844</v>
      </c>
    </row>
    <row r="228" spans="5:6" x14ac:dyDescent="0.2">
      <c r="E228">
        <v>181.8946</v>
      </c>
      <c r="F228" s="6">
        <v>10475.001768879119</v>
      </c>
    </row>
    <row r="229" spans="5:6" x14ac:dyDescent="0.2">
      <c r="E229">
        <v>186.8235</v>
      </c>
      <c r="F229" s="6">
        <v>11364.903616930751</v>
      </c>
    </row>
    <row r="230" spans="5:6" x14ac:dyDescent="0.2">
      <c r="E230">
        <v>187.55330000000001</v>
      </c>
      <c r="F230" s="6">
        <v>11496.667371258925</v>
      </c>
    </row>
    <row r="231" spans="5:6" x14ac:dyDescent="0.2">
      <c r="E231">
        <v>175.03809999999999</v>
      </c>
      <c r="F231" s="6">
        <v>9237.0760610810175</v>
      </c>
    </row>
    <row r="232" spans="5:6" x14ac:dyDescent="0.2">
      <c r="E232">
        <v>194.6653</v>
      </c>
      <c r="F232" s="6">
        <v>12780.723031414993</v>
      </c>
    </row>
    <row r="233" spans="5:6" x14ac:dyDescent="0.2">
      <c r="E233">
        <v>187.90710000000001</v>
      </c>
      <c r="F233" s="6">
        <v>11560.545168301003</v>
      </c>
    </row>
    <row r="234" spans="5:6" x14ac:dyDescent="0.2">
      <c r="E234">
        <v>186.23070000000001</v>
      </c>
      <c r="F234" s="6">
        <v>11257.874905549928</v>
      </c>
    </row>
    <row r="235" spans="5:6" x14ac:dyDescent="0.2">
      <c r="E235">
        <v>193.4059</v>
      </c>
      <c r="F235" s="6">
        <v>12553.341184058336</v>
      </c>
    </row>
    <row r="236" spans="5:6" x14ac:dyDescent="0.2">
      <c r="E236">
        <v>184.9546</v>
      </c>
      <c r="F236" s="6">
        <v>11027.477910622314</v>
      </c>
    </row>
    <row r="237" spans="5:6" x14ac:dyDescent="0.2">
      <c r="E237">
        <v>191.1917</v>
      </c>
      <c r="F237" s="6">
        <v>12153.572336657104</v>
      </c>
    </row>
    <row r="238" spans="5:6" x14ac:dyDescent="0.2">
      <c r="E238">
        <v>182.90129999999999</v>
      </c>
      <c r="F238" s="6">
        <v>10656.759197602281</v>
      </c>
    </row>
    <row r="239" spans="5:6" x14ac:dyDescent="0.2">
      <c r="E239">
        <v>195.54089999999999</v>
      </c>
      <c r="F239" s="6">
        <v>12938.810648967396</v>
      </c>
    </row>
    <row r="240" spans="5:6" x14ac:dyDescent="0.2">
      <c r="E240">
        <v>203.2542</v>
      </c>
      <c r="F240" s="6">
        <v>14331.42967645359</v>
      </c>
    </row>
    <row r="241" spans="5:6" x14ac:dyDescent="0.2">
      <c r="E241">
        <v>193.7191</v>
      </c>
      <c r="F241" s="6">
        <v>12609.888742095587</v>
      </c>
    </row>
    <row r="242" spans="5:6" x14ac:dyDescent="0.2">
      <c r="E242">
        <v>180.77619999999999</v>
      </c>
      <c r="F242" s="6">
        <v>10273.077155504739</v>
      </c>
    </row>
    <row r="243" spans="5:6" x14ac:dyDescent="0.2">
      <c r="E243">
        <v>180.11949999999999</v>
      </c>
      <c r="F243" s="6">
        <v>10154.511442340437</v>
      </c>
    </row>
    <row r="244" spans="5:6" x14ac:dyDescent="0.2">
      <c r="E244">
        <v>188.79390000000001</v>
      </c>
      <c r="F244" s="6">
        <v>11720.654920751273</v>
      </c>
    </row>
    <row r="245" spans="5:6" x14ac:dyDescent="0.2">
      <c r="E245">
        <v>176.24979999999999</v>
      </c>
      <c r="F245" s="6">
        <v>9455.8457803457932</v>
      </c>
    </row>
    <row r="246" spans="5:6" x14ac:dyDescent="0.2">
      <c r="E246">
        <v>181.22450000000001</v>
      </c>
      <c r="F246" s="6">
        <v>10354.016715747712</v>
      </c>
    </row>
    <row r="247" spans="5:6" x14ac:dyDescent="0.2">
      <c r="E247">
        <v>200.29499999999999</v>
      </c>
      <c r="F247" s="6">
        <v>13797.152748791355</v>
      </c>
    </row>
    <row r="248" spans="5:6" x14ac:dyDescent="0.2">
      <c r="E248">
        <v>177.57560000000001</v>
      </c>
      <c r="F248" s="6">
        <v>9695.2159988827698</v>
      </c>
    </row>
    <row r="249" spans="5:6" x14ac:dyDescent="0.2">
      <c r="E249">
        <v>188.8347</v>
      </c>
      <c r="F249" s="6">
        <v>11728.02126930785</v>
      </c>
    </row>
    <row r="250" spans="5:6" x14ac:dyDescent="0.2">
      <c r="E250">
        <v>188.84970000000001</v>
      </c>
      <c r="F250" s="6">
        <v>11730.729485688949</v>
      </c>
    </row>
    <row r="251" spans="5:6" x14ac:dyDescent="0.2">
      <c r="E251">
        <v>206.62129999999999</v>
      </c>
      <c r="F251" s="6">
        <v>14939.352034905714</v>
      </c>
    </row>
    <row r="252" spans="5:6" x14ac:dyDescent="0.2">
      <c r="E252">
        <v>191.0136</v>
      </c>
      <c r="F252" s="6">
        <v>12121.416780825581</v>
      </c>
    </row>
    <row r="253" spans="5:6" x14ac:dyDescent="0.2">
      <c r="E253">
        <v>187.27539999999999</v>
      </c>
      <c r="F253" s="6">
        <v>11446.493149105183</v>
      </c>
    </row>
    <row r="254" spans="5:6" x14ac:dyDescent="0.2">
      <c r="E254">
        <v>187.29830000000001</v>
      </c>
      <c r="F254" s="6">
        <v>11450.627692780326</v>
      </c>
    </row>
    <row r="255" spans="5:6" x14ac:dyDescent="0.2">
      <c r="E255">
        <v>181.79499999999999</v>
      </c>
      <c r="F255" s="6">
        <v>10457.019212108658</v>
      </c>
    </row>
    <row r="256" spans="5:6" x14ac:dyDescent="0.2">
      <c r="E256">
        <v>184.35570000000001</v>
      </c>
      <c r="F256" s="6">
        <v>10919.34785791317</v>
      </c>
    </row>
    <row r="257" spans="5:6" x14ac:dyDescent="0.2">
      <c r="E257">
        <v>193.21430000000001</v>
      </c>
      <c r="F257" s="6">
        <v>12518.748233483835</v>
      </c>
    </row>
    <row r="258" spans="5:6" x14ac:dyDescent="0.2">
      <c r="E258">
        <v>196.8382</v>
      </c>
      <c r="F258" s="6">
        <v>13173.035256380281</v>
      </c>
    </row>
    <row r="259" spans="5:6" x14ac:dyDescent="0.2">
      <c r="E259">
        <v>196.01240000000001</v>
      </c>
      <c r="F259" s="6">
        <v>13023.93891721312</v>
      </c>
    </row>
    <row r="260" spans="5:6" x14ac:dyDescent="0.2">
      <c r="E260">
        <v>180.3946</v>
      </c>
      <c r="F260" s="6">
        <v>10204.18013076971</v>
      </c>
    </row>
    <row r="261" spans="5:6" x14ac:dyDescent="0.2">
      <c r="E261">
        <v>182.09</v>
      </c>
      <c r="F261" s="6">
        <v>10510.280800936838</v>
      </c>
    </row>
    <row r="262" spans="5:6" x14ac:dyDescent="0.2">
      <c r="E262">
        <v>179.32939999999999</v>
      </c>
      <c r="F262" s="6">
        <v>10011.86065816028</v>
      </c>
    </row>
    <row r="263" spans="5:6" x14ac:dyDescent="0.2">
      <c r="E263">
        <v>216.5403</v>
      </c>
      <c r="F263" s="6">
        <v>16730.205253843858</v>
      </c>
    </row>
    <row r="264" spans="5:6" x14ac:dyDescent="0.2">
      <c r="E264">
        <v>186.86109999999999</v>
      </c>
      <c r="F264" s="6">
        <v>11371.692212659364</v>
      </c>
    </row>
    <row r="265" spans="5:6" x14ac:dyDescent="0.2">
      <c r="E265">
        <v>188.41990000000001</v>
      </c>
      <c r="F265" s="6">
        <v>11653.130058982671</v>
      </c>
    </row>
    <row r="266" spans="5:6" x14ac:dyDescent="0.2">
      <c r="E266">
        <v>166.2791</v>
      </c>
      <c r="F266" s="6">
        <v>7655.6582422808133</v>
      </c>
    </row>
    <row r="267" spans="5:6" x14ac:dyDescent="0.2">
      <c r="E267">
        <v>191.7799</v>
      </c>
      <c r="F267" s="6">
        <v>12259.770528347733</v>
      </c>
    </row>
    <row r="268" spans="5:6" x14ac:dyDescent="0.2">
      <c r="E268">
        <v>179.6156</v>
      </c>
      <c r="F268" s="6">
        <v>10063.533426711554</v>
      </c>
    </row>
    <row r="269" spans="5:6" x14ac:dyDescent="0.2">
      <c r="E269">
        <v>193.9075</v>
      </c>
      <c r="F269" s="6">
        <v>12643.90393984213</v>
      </c>
    </row>
    <row r="270" spans="5:6" x14ac:dyDescent="0.2">
      <c r="E270">
        <v>179.8434</v>
      </c>
      <c r="F270" s="6">
        <v>10104.662206152439</v>
      </c>
    </row>
    <row r="271" spans="5:6" x14ac:dyDescent="0.2">
      <c r="E271">
        <v>168.79689999999999</v>
      </c>
      <c r="F271" s="6">
        <v>8110.2413892353943</v>
      </c>
    </row>
    <row r="272" spans="5:6" x14ac:dyDescent="0.2">
      <c r="E272">
        <v>183.6558</v>
      </c>
      <c r="F272" s="6">
        <v>10792.982481571315</v>
      </c>
    </row>
    <row r="273" spans="5:6" x14ac:dyDescent="0.2">
      <c r="E273">
        <v>181.46899999999999</v>
      </c>
      <c r="F273" s="6">
        <v>10398.16064275954</v>
      </c>
    </row>
    <row r="274" spans="5:6" x14ac:dyDescent="0.2">
      <c r="E274">
        <v>179.1541</v>
      </c>
      <c r="F274" s="6">
        <v>9980.2106360532343</v>
      </c>
    </row>
    <row r="275" spans="5:6" x14ac:dyDescent="0.2">
      <c r="E275">
        <v>186.98929999999999</v>
      </c>
      <c r="F275" s="6">
        <v>11394.838435329781</v>
      </c>
    </row>
    <row r="276" spans="5:6" x14ac:dyDescent="0.2">
      <c r="E276">
        <v>179.58959999999999</v>
      </c>
      <c r="F276" s="6">
        <v>10058.839184984325</v>
      </c>
    </row>
    <row r="277" spans="5:6" x14ac:dyDescent="0.2">
      <c r="E277">
        <v>186.041</v>
      </c>
      <c r="F277" s="6">
        <v>11223.624995717015</v>
      </c>
    </row>
    <row r="278" spans="5:6" x14ac:dyDescent="0.2">
      <c r="E278">
        <v>189.7748</v>
      </c>
      <c r="F278" s="6">
        <v>11897.754217298956</v>
      </c>
    </row>
    <row r="279" spans="5:6" x14ac:dyDescent="0.2">
      <c r="E279">
        <v>183.8708</v>
      </c>
      <c r="F279" s="6">
        <v>10831.800249700325</v>
      </c>
    </row>
    <row r="280" spans="5:6" x14ac:dyDescent="0.2">
      <c r="E280">
        <v>196.5754</v>
      </c>
      <c r="F280" s="6">
        <v>13125.587305383517</v>
      </c>
    </row>
    <row r="281" spans="5:6" x14ac:dyDescent="0.2">
      <c r="E281">
        <v>201.95570000000001</v>
      </c>
      <c r="F281" s="6">
        <v>14096.988411730221</v>
      </c>
    </row>
    <row r="282" spans="5:6" x14ac:dyDescent="0.2">
      <c r="E282">
        <v>174.12620000000001</v>
      </c>
      <c r="F282" s="6">
        <v>9072.4345598863729</v>
      </c>
    </row>
    <row r="283" spans="5:6" x14ac:dyDescent="0.2">
      <c r="E283">
        <v>175.4203</v>
      </c>
      <c r="F283" s="6">
        <v>9306.0814144712931</v>
      </c>
    </row>
    <row r="284" spans="5:6" x14ac:dyDescent="0.2">
      <c r="E284">
        <v>186.48949999999999</v>
      </c>
      <c r="F284" s="6">
        <v>11304.600665511731</v>
      </c>
    </row>
    <row r="285" spans="5:6" x14ac:dyDescent="0.2">
      <c r="E285">
        <v>200.51439999999999</v>
      </c>
      <c r="F285" s="6">
        <v>13836.764927058815</v>
      </c>
    </row>
    <row r="286" spans="5:6" x14ac:dyDescent="0.2">
      <c r="E286">
        <v>188.6549</v>
      </c>
      <c r="F286" s="6">
        <v>11695.558782286469</v>
      </c>
    </row>
    <row r="287" spans="5:6" x14ac:dyDescent="0.2">
      <c r="E287">
        <v>199.03190000000001</v>
      </c>
      <c r="F287" s="6">
        <v>13569.102874727359</v>
      </c>
    </row>
    <row r="288" spans="5:6" x14ac:dyDescent="0.2">
      <c r="E288">
        <v>184.19800000000001</v>
      </c>
      <c r="F288" s="6">
        <v>10890.875476359928</v>
      </c>
    </row>
    <row r="289" spans="5:6" x14ac:dyDescent="0.2">
      <c r="E289">
        <v>180.82390000000001</v>
      </c>
      <c r="F289" s="6">
        <v>10281.689283596621</v>
      </c>
    </row>
    <row r="290" spans="5:6" x14ac:dyDescent="0.2">
      <c r="E290">
        <v>175.08770000000001</v>
      </c>
      <c r="F290" s="6">
        <v>9246.0312299145007</v>
      </c>
    </row>
    <row r="291" spans="5:6" x14ac:dyDescent="0.2">
      <c r="E291">
        <v>175.76220000000001</v>
      </c>
      <c r="F291" s="6">
        <v>9367.8106931843649</v>
      </c>
    </row>
    <row r="292" spans="5:6" x14ac:dyDescent="0.2">
      <c r="E292">
        <v>190.74180000000001</v>
      </c>
      <c r="F292" s="6">
        <v>12072.34390000016</v>
      </c>
    </row>
    <row r="293" spans="5:6" x14ac:dyDescent="0.2">
      <c r="E293">
        <v>189.7337</v>
      </c>
      <c r="F293" s="6">
        <v>11890.333704414756</v>
      </c>
    </row>
    <row r="294" spans="5:6" x14ac:dyDescent="0.2">
      <c r="E294">
        <v>181.90199999999999</v>
      </c>
      <c r="F294" s="6">
        <v>10476.33782229379</v>
      </c>
    </row>
    <row r="295" spans="5:6" x14ac:dyDescent="0.2">
      <c r="E295">
        <v>183.46860000000001</v>
      </c>
      <c r="F295" s="6">
        <v>10759.183941135256</v>
      </c>
    </row>
    <row r="296" spans="5:6" x14ac:dyDescent="0.2">
      <c r="E296">
        <v>169.45570000000001</v>
      </c>
      <c r="F296" s="6">
        <v>8229.186252693049</v>
      </c>
    </row>
    <row r="297" spans="5:6" x14ac:dyDescent="0.2">
      <c r="E297">
        <v>177.97989999999999</v>
      </c>
      <c r="F297" s="6">
        <v>9768.2114577411849</v>
      </c>
    </row>
    <row r="298" spans="5:6" x14ac:dyDescent="0.2">
      <c r="E298">
        <v>182.22110000000001</v>
      </c>
      <c r="F298" s="6">
        <v>10533.950612107597</v>
      </c>
    </row>
    <row r="299" spans="5:6" x14ac:dyDescent="0.2">
      <c r="E299">
        <v>182.928</v>
      </c>
      <c r="F299" s="6">
        <v>10661.579822760628</v>
      </c>
    </row>
    <row r="300" spans="5:6" x14ac:dyDescent="0.2">
      <c r="E300">
        <v>176.74090000000001</v>
      </c>
      <c r="F300" s="6">
        <v>9544.5127846628238</v>
      </c>
    </row>
    <row r="301" spans="5:6" x14ac:dyDescent="0.2">
      <c r="E301">
        <v>188.15729999999999</v>
      </c>
      <c r="F301" s="6">
        <v>11605.718217537637</v>
      </c>
    </row>
    <row r="302" spans="5:6" x14ac:dyDescent="0.2">
      <c r="E302">
        <v>181.44990000000001</v>
      </c>
      <c r="F302" s="6">
        <v>10394.712180567614</v>
      </c>
    </row>
    <row r="303" spans="5:6" x14ac:dyDescent="0.2">
      <c r="E303">
        <v>191.45480000000001</v>
      </c>
      <c r="F303" s="6">
        <v>12201.074451981498</v>
      </c>
    </row>
    <row r="304" spans="5:6" x14ac:dyDescent="0.2">
      <c r="E304">
        <v>179.6472</v>
      </c>
      <c r="F304" s="6">
        <v>10069.238735887731</v>
      </c>
    </row>
    <row r="305" spans="5:6" x14ac:dyDescent="0.2">
      <c r="E305">
        <v>177.81819999999999</v>
      </c>
      <c r="F305" s="6">
        <v>9739.0168851529961</v>
      </c>
    </row>
    <row r="306" spans="5:6" x14ac:dyDescent="0.2">
      <c r="E306">
        <v>197.0205</v>
      </c>
      <c r="F306" s="6">
        <v>13205.949112798517</v>
      </c>
    </row>
    <row r="307" spans="5:6" x14ac:dyDescent="0.2">
      <c r="E307">
        <v>186.21379999999999</v>
      </c>
      <c r="F307" s="6">
        <v>11254.82364842722</v>
      </c>
    </row>
    <row r="308" spans="5:6" x14ac:dyDescent="0.2">
      <c r="E308">
        <v>173.8655</v>
      </c>
      <c r="F308" s="6">
        <v>9025.3657591829542</v>
      </c>
    </row>
    <row r="309" spans="5:6" x14ac:dyDescent="0.2">
      <c r="E309">
        <v>181.88550000000001</v>
      </c>
      <c r="F309" s="6">
        <v>10473.358784274591</v>
      </c>
    </row>
    <row r="310" spans="5:6" x14ac:dyDescent="0.2">
      <c r="E310">
        <v>183.25149999999999</v>
      </c>
      <c r="F310" s="6">
        <v>10719.987022712892</v>
      </c>
    </row>
    <row r="311" spans="5:6" x14ac:dyDescent="0.2">
      <c r="E311">
        <v>196.81739999999999</v>
      </c>
      <c r="F311" s="6">
        <v>13169.279862998497</v>
      </c>
    </row>
    <row r="312" spans="5:6" x14ac:dyDescent="0.2">
      <c r="E312">
        <v>195.7646</v>
      </c>
      <c r="F312" s="6">
        <v>12979.19918259744</v>
      </c>
    </row>
    <row r="313" spans="5:6" x14ac:dyDescent="0.2">
      <c r="E313">
        <v>193.27440000000001</v>
      </c>
      <c r="F313" s="6">
        <v>12529.599153784082</v>
      </c>
    </row>
    <row r="314" spans="5:6" x14ac:dyDescent="0.2">
      <c r="E314">
        <v>177.4254</v>
      </c>
      <c r="F314" s="6">
        <v>9668.0977255200778</v>
      </c>
    </row>
    <row r="315" spans="5:6" x14ac:dyDescent="0.2">
      <c r="E315">
        <v>181.4546</v>
      </c>
      <c r="F315" s="6">
        <v>10395.560755033694</v>
      </c>
    </row>
    <row r="316" spans="5:6" x14ac:dyDescent="0.2">
      <c r="E316">
        <v>188.434</v>
      </c>
      <c r="F316" s="6">
        <v>11655.675782380895</v>
      </c>
    </row>
    <row r="317" spans="5:6" x14ac:dyDescent="0.2">
      <c r="E317">
        <v>182.90520000000001</v>
      </c>
      <c r="F317" s="6">
        <v>10657.463333861371</v>
      </c>
    </row>
    <row r="318" spans="5:6" x14ac:dyDescent="0.2">
      <c r="E318">
        <v>206.37610000000001</v>
      </c>
      <c r="F318" s="6">
        <v>14895.081724462769</v>
      </c>
    </row>
    <row r="319" spans="5:6" x14ac:dyDescent="0.2">
      <c r="E319">
        <v>194.47710000000001</v>
      </c>
      <c r="F319" s="6">
        <v>12746.743943220201</v>
      </c>
    </row>
    <row r="320" spans="5:6" x14ac:dyDescent="0.2">
      <c r="E320">
        <v>184.17949999999999</v>
      </c>
      <c r="F320" s="6">
        <v>10887.535342823234</v>
      </c>
    </row>
    <row r="321" spans="5:6" x14ac:dyDescent="0.2">
      <c r="E321">
        <v>174.72130000000001</v>
      </c>
      <c r="F321" s="6">
        <v>9179.8785311123138</v>
      </c>
    </row>
    <row r="322" spans="5:6" x14ac:dyDescent="0.2">
      <c r="E322">
        <v>182.80590000000001</v>
      </c>
      <c r="F322" s="6">
        <v>10639.534941418518</v>
      </c>
    </row>
    <row r="323" spans="5:6" x14ac:dyDescent="0.2">
      <c r="E323">
        <v>184.1422</v>
      </c>
      <c r="F323" s="6">
        <v>10880.800911422251</v>
      </c>
    </row>
    <row r="324" spans="5:6" x14ac:dyDescent="0.2">
      <c r="E324">
        <v>186.18350000000001</v>
      </c>
      <c r="F324" s="6">
        <v>11249.353051337413</v>
      </c>
    </row>
    <row r="325" spans="5:6" x14ac:dyDescent="0.2">
      <c r="E325">
        <v>186.28630000000001</v>
      </c>
      <c r="F325" s="6">
        <v>11267.913360935847</v>
      </c>
    </row>
    <row r="326" spans="5:6" x14ac:dyDescent="0.2">
      <c r="E326">
        <v>191.32490000000001</v>
      </c>
      <c r="F326" s="6">
        <v>12177.621298121216</v>
      </c>
    </row>
    <row r="327" spans="5:6" x14ac:dyDescent="0.2">
      <c r="E327">
        <v>180.42920000000001</v>
      </c>
      <c r="F327" s="6">
        <v>10210.427083222101</v>
      </c>
    </row>
    <row r="328" spans="5:6" x14ac:dyDescent="0.2">
      <c r="E328">
        <v>178.74719999999999</v>
      </c>
      <c r="F328" s="6">
        <v>9906.7457530220854</v>
      </c>
    </row>
    <row r="329" spans="5:6" x14ac:dyDescent="0.2">
      <c r="E329">
        <v>187.23580000000001</v>
      </c>
      <c r="F329" s="6">
        <v>11439.343457859104</v>
      </c>
    </row>
    <row r="330" spans="5:6" x14ac:dyDescent="0.2">
      <c r="E330">
        <v>184.13200000000001</v>
      </c>
      <c r="F330" s="6">
        <v>10878.959324283111</v>
      </c>
    </row>
    <row r="331" spans="5:6" x14ac:dyDescent="0.2">
      <c r="E331">
        <v>192.83940000000001</v>
      </c>
      <c r="F331" s="6">
        <v>12451.060878732351</v>
      </c>
    </row>
    <row r="332" spans="5:6" x14ac:dyDescent="0.2">
      <c r="E332">
        <v>191.2627</v>
      </c>
      <c r="F332" s="6">
        <v>12166.391227527616</v>
      </c>
    </row>
    <row r="333" spans="5:6" x14ac:dyDescent="0.2">
      <c r="E333">
        <v>190.6943</v>
      </c>
      <c r="F333" s="6">
        <v>12063.767881460022</v>
      </c>
    </row>
    <row r="334" spans="5:6" x14ac:dyDescent="0.2">
      <c r="E334">
        <v>190.60509999999999</v>
      </c>
      <c r="F334" s="6">
        <v>12047.663021380446</v>
      </c>
    </row>
    <row r="335" spans="5:6" x14ac:dyDescent="0.2">
      <c r="E335">
        <v>179.78460000000001</v>
      </c>
      <c r="F335" s="6">
        <v>10094.045997938549</v>
      </c>
    </row>
    <row r="336" spans="5:6" x14ac:dyDescent="0.2">
      <c r="E336">
        <v>184.96879999999999</v>
      </c>
      <c r="F336" s="6">
        <v>11030.041688796409</v>
      </c>
    </row>
    <row r="337" spans="5:6" x14ac:dyDescent="0.2">
      <c r="E337">
        <v>189.5556</v>
      </c>
      <c r="F337" s="6">
        <v>11858.178148583233</v>
      </c>
    </row>
    <row r="338" spans="5:6" x14ac:dyDescent="0.2">
      <c r="E338">
        <v>187.82329999999999</v>
      </c>
      <c r="F338" s="6">
        <v>11545.415266118616</v>
      </c>
    </row>
    <row r="339" spans="5:6" x14ac:dyDescent="0.2">
      <c r="E339">
        <v>205.0986</v>
      </c>
      <c r="F339" s="6">
        <v>14664.431962672919</v>
      </c>
    </row>
    <row r="340" spans="5:6" x14ac:dyDescent="0.2">
      <c r="E340">
        <v>176.34530000000001</v>
      </c>
      <c r="F340" s="6">
        <v>9473.088091305428</v>
      </c>
    </row>
    <row r="341" spans="5:6" x14ac:dyDescent="0.2">
      <c r="E341">
        <v>188.74639999999999</v>
      </c>
      <c r="F341" s="6">
        <v>11712.078902211149</v>
      </c>
    </row>
    <row r="342" spans="5:6" x14ac:dyDescent="0.2">
      <c r="E342">
        <v>181.3391</v>
      </c>
      <c r="F342" s="6">
        <v>10374.707488899272</v>
      </c>
    </row>
    <row r="343" spans="5:6" x14ac:dyDescent="0.2">
      <c r="E343">
        <v>197.69059999999999</v>
      </c>
      <c r="F343" s="6">
        <v>13326.934165929917</v>
      </c>
    </row>
    <row r="344" spans="5:6" x14ac:dyDescent="0.2">
      <c r="E344">
        <v>178.9933</v>
      </c>
      <c r="F344" s="6">
        <v>9951.1785564478996</v>
      </c>
    </row>
    <row r="345" spans="5:6" x14ac:dyDescent="0.2">
      <c r="E345">
        <v>194.71520000000001</v>
      </c>
      <c r="F345" s="6">
        <v>12789.732364576099</v>
      </c>
    </row>
    <row r="346" spans="5:6" x14ac:dyDescent="0.2">
      <c r="E346">
        <v>170.79069999999999</v>
      </c>
      <c r="F346" s="6">
        <v>8470.2175106104114</v>
      </c>
    </row>
    <row r="347" spans="5:6" x14ac:dyDescent="0.2">
      <c r="E347">
        <v>188.792</v>
      </c>
      <c r="F347" s="6">
        <v>11720.311880009671</v>
      </c>
    </row>
    <row r="348" spans="5:6" x14ac:dyDescent="0.2">
      <c r="E348">
        <v>179.46449999999999</v>
      </c>
      <c r="F348" s="6">
        <v>10036.252660366001</v>
      </c>
    </row>
    <row r="349" spans="5:6" x14ac:dyDescent="0.2">
      <c r="E349">
        <v>175.13720000000001</v>
      </c>
      <c r="F349" s="6">
        <v>9254.9683439721121</v>
      </c>
    </row>
    <row r="350" spans="5:6" x14ac:dyDescent="0.2">
      <c r="E350">
        <v>180.035</v>
      </c>
      <c r="F350" s="6">
        <v>10139.255156726947</v>
      </c>
    </row>
    <row r="351" spans="5:6" x14ac:dyDescent="0.2">
      <c r="E351">
        <v>167.0401</v>
      </c>
      <c r="F351" s="6">
        <v>7793.0550866816484</v>
      </c>
    </row>
    <row r="352" spans="5:6" x14ac:dyDescent="0.2">
      <c r="E352">
        <v>185.0924</v>
      </c>
      <c r="F352" s="6">
        <v>11052.357391776626</v>
      </c>
    </row>
    <row r="353" spans="5:6" x14ac:dyDescent="0.2">
      <c r="E353">
        <v>183.7286</v>
      </c>
      <c r="F353" s="6">
        <v>10806.12635840755</v>
      </c>
    </row>
    <row r="354" spans="5:6" x14ac:dyDescent="0.2">
      <c r="E354">
        <v>190.7723</v>
      </c>
      <c r="F354" s="6">
        <v>12077.85060664171</v>
      </c>
    </row>
    <row r="355" spans="5:6" x14ac:dyDescent="0.2">
      <c r="E355">
        <v>182.7047</v>
      </c>
      <c r="F355" s="6">
        <v>10621.263508234071</v>
      </c>
    </row>
    <row r="356" spans="5:6" x14ac:dyDescent="0.2">
      <c r="E356">
        <v>203.56360000000001</v>
      </c>
      <c r="F356" s="6">
        <v>14387.291153007631</v>
      </c>
    </row>
    <row r="357" spans="5:6" x14ac:dyDescent="0.2">
      <c r="E357">
        <v>184.27269999999999</v>
      </c>
      <c r="F357" s="6">
        <v>10904.362393937772</v>
      </c>
    </row>
    <row r="358" spans="5:6" x14ac:dyDescent="0.2">
      <c r="E358">
        <v>189.85079999999999</v>
      </c>
      <c r="F358" s="6">
        <v>11911.475846963163</v>
      </c>
    </row>
    <row r="359" spans="5:6" x14ac:dyDescent="0.2">
      <c r="E359">
        <v>191.73929999999999</v>
      </c>
      <c r="F359" s="6">
        <v>12252.440289342907</v>
      </c>
    </row>
    <row r="360" spans="5:6" x14ac:dyDescent="0.2">
      <c r="E360">
        <v>187.06100000000001</v>
      </c>
      <c r="F360" s="6">
        <v>11407.783709631411</v>
      </c>
    </row>
    <row r="361" spans="5:6" x14ac:dyDescent="0.2">
      <c r="E361">
        <v>192.52629999999999</v>
      </c>
      <c r="F361" s="6">
        <v>12394.531375470979</v>
      </c>
    </row>
    <row r="362" spans="5:6" x14ac:dyDescent="0.2">
      <c r="E362">
        <v>202.74850000000001</v>
      </c>
      <c r="F362" s="6">
        <v>14240.12667485897</v>
      </c>
    </row>
    <row r="363" spans="5:6" x14ac:dyDescent="0.2">
      <c r="E363">
        <v>198.23169999999999</v>
      </c>
      <c r="F363" s="6">
        <v>13424.628558183918</v>
      </c>
    </row>
    <row r="364" spans="5:6" x14ac:dyDescent="0.2">
      <c r="E364">
        <v>186.15860000000001</v>
      </c>
      <c r="F364" s="6">
        <v>11244.857412144796</v>
      </c>
    </row>
    <row r="365" spans="5:6" x14ac:dyDescent="0.2">
      <c r="E365">
        <v>171.67089999999999</v>
      </c>
      <c r="F365" s="6">
        <v>8629.1356478530215</v>
      </c>
    </row>
    <row r="366" spans="5:6" x14ac:dyDescent="0.2">
      <c r="E366">
        <v>182.8126</v>
      </c>
      <c r="F366" s="6">
        <v>10640.744611402079</v>
      </c>
    </row>
    <row r="367" spans="5:6" x14ac:dyDescent="0.2">
      <c r="E367">
        <v>190.4941</v>
      </c>
      <c r="F367" s="6">
        <v>12027.62222016036</v>
      </c>
    </row>
    <row r="368" spans="5:6" x14ac:dyDescent="0.2">
      <c r="E368">
        <v>176.0685</v>
      </c>
      <c r="F368" s="6">
        <v>9423.1124716863051</v>
      </c>
    </row>
    <row r="369" spans="5:6" x14ac:dyDescent="0.2">
      <c r="E369">
        <v>187.40969999999999</v>
      </c>
      <c r="F369" s="6">
        <v>11470.740713103914</v>
      </c>
    </row>
    <row r="370" spans="5:6" x14ac:dyDescent="0.2">
      <c r="E370">
        <v>183.5095</v>
      </c>
      <c r="F370" s="6">
        <v>10766.568344467705</v>
      </c>
    </row>
    <row r="371" spans="5:6" x14ac:dyDescent="0.2">
      <c r="E371">
        <v>179.7449</v>
      </c>
      <c r="F371" s="6">
        <v>10086.878251916591</v>
      </c>
    </row>
    <row r="372" spans="5:6" x14ac:dyDescent="0.2">
      <c r="E372">
        <v>179.51779999999999</v>
      </c>
      <c r="F372" s="6">
        <v>10045.875855906823</v>
      </c>
    </row>
    <row r="373" spans="5:6" x14ac:dyDescent="0.2">
      <c r="E373">
        <v>185.31129999999999</v>
      </c>
      <c r="F373" s="6">
        <v>11091.879296164727</v>
      </c>
    </row>
    <row r="374" spans="5:6" x14ac:dyDescent="0.2">
      <c r="E374">
        <v>185.14019999999999</v>
      </c>
      <c r="F374" s="6">
        <v>11060.987574644379</v>
      </c>
    </row>
    <row r="375" spans="5:6" x14ac:dyDescent="0.2">
      <c r="E375">
        <v>191.63579999999999</v>
      </c>
      <c r="F375" s="6">
        <v>12233.753596313363</v>
      </c>
    </row>
    <row r="376" spans="5:6" x14ac:dyDescent="0.2">
      <c r="E376">
        <v>170.5658</v>
      </c>
      <c r="F376" s="6">
        <v>8429.6123196698754</v>
      </c>
    </row>
    <row r="377" spans="5:6" x14ac:dyDescent="0.2">
      <c r="E377">
        <v>198.22810000000001</v>
      </c>
      <c r="F377" s="6">
        <v>13423.978586252459</v>
      </c>
    </row>
    <row r="378" spans="5:6" x14ac:dyDescent="0.2">
      <c r="E378">
        <v>191.7551</v>
      </c>
      <c r="F378" s="6">
        <v>12255.292943930996</v>
      </c>
    </row>
    <row r="379" spans="5:6" x14ac:dyDescent="0.2">
      <c r="E379">
        <v>200.20050000000001</v>
      </c>
      <c r="F379" s="6">
        <v>13780.090985590461</v>
      </c>
    </row>
    <row r="380" spans="5:6" x14ac:dyDescent="0.2">
      <c r="E380">
        <v>188.5675</v>
      </c>
      <c r="F380" s="6">
        <v>11679.77890817263</v>
      </c>
    </row>
    <row r="381" spans="5:6" x14ac:dyDescent="0.2">
      <c r="E381">
        <v>185.2604</v>
      </c>
      <c r="F381" s="6">
        <v>11082.68941524488</v>
      </c>
    </row>
    <row r="382" spans="5:6" x14ac:dyDescent="0.2">
      <c r="E382">
        <v>199.06129999999999</v>
      </c>
      <c r="F382" s="6">
        <v>13574.410978834298</v>
      </c>
    </row>
    <row r="383" spans="5:6" x14ac:dyDescent="0.2">
      <c r="E383">
        <v>177.25129999999999</v>
      </c>
      <c r="F383" s="6">
        <v>9636.6643607235092</v>
      </c>
    </row>
    <row r="384" spans="5:6" x14ac:dyDescent="0.2">
      <c r="E384">
        <v>185.88980000000001</v>
      </c>
      <c r="F384" s="6">
        <v>11196.32617459559</v>
      </c>
    </row>
    <row r="385" spans="5:6" x14ac:dyDescent="0.2">
      <c r="E385">
        <v>186.58709999999999</v>
      </c>
      <c r="F385" s="6">
        <v>11322.222126764711</v>
      </c>
    </row>
    <row r="386" spans="5:6" x14ac:dyDescent="0.2">
      <c r="E386">
        <v>202.40360000000001</v>
      </c>
      <c r="F386" s="6">
        <v>14177.855752869684</v>
      </c>
    </row>
    <row r="387" spans="5:6" x14ac:dyDescent="0.2">
      <c r="E387">
        <v>185.52940000000001</v>
      </c>
      <c r="F387" s="6">
        <v>11131.256762345838</v>
      </c>
    </row>
    <row r="388" spans="5:6" x14ac:dyDescent="0.2">
      <c r="E388">
        <v>188.77789999999999</v>
      </c>
      <c r="F388" s="6">
        <v>11717.766156611448</v>
      </c>
    </row>
    <row r="389" spans="5:6" x14ac:dyDescent="0.2">
      <c r="E389">
        <v>188.62389999999999</v>
      </c>
      <c r="F389" s="6">
        <v>11689.961801765538</v>
      </c>
    </row>
    <row r="390" spans="5:6" x14ac:dyDescent="0.2">
      <c r="E390">
        <v>187.82490000000001</v>
      </c>
      <c r="F390" s="6">
        <v>11545.704142532602</v>
      </c>
    </row>
    <row r="391" spans="5:6" x14ac:dyDescent="0.2">
      <c r="E391">
        <v>178.78290000000001</v>
      </c>
      <c r="F391" s="6">
        <v>9913.191308009089</v>
      </c>
    </row>
    <row r="392" spans="5:6" x14ac:dyDescent="0.2">
      <c r="E392">
        <v>193.7671</v>
      </c>
      <c r="F392" s="6">
        <v>12618.555034515084</v>
      </c>
    </row>
    <row r="393" spans="5:6" x14ac:dyDescent="0.2">
      <c r="E393">
        <v>184.55549999999999</v>
      </c>
      <c r="F393" s="6">
        <v>10955.421300109338</v>
      </c>
    </row>
    <row r="394" spans="5:6" x14ac:dyDescent="0.2">
      <c r="E394">
        <v>175.01830000000001</v>
      </c>
      <c r="F394" s="6">
        <v>9233.5012154579745</v>
      </c>
    </row>
    <row r="395" spans="5:6" x14ac:dyDescent="0.2">
      <c r="E395">
        <v>188.3783</v>
      </c>
      <c r="F395" s="6">
        <v>11645.619272219097</v>
      </c>
    </row>
    <row r="396" spans="5:6" x14ac:dyDescent="0.2">
      <c r="E396">
        <v>185.20480000000001</v>
      </c>
      <c r="F396" s="6">
        <v>11072.650959858962</v>
      </c>
    </row>
    <row r="397" spans="5:6" x14ac:dyDescent="0.2">
      <c r="E397">
        <v>176.17429999999999</v>
      </c>
      <c r="F397" s="6">
        <v>9442.2144245609525</v>
      </c>
    </row>
    <row r="398" spans="5:6" x14ac:dyDescent="0.2">
      <c r="E398">
        <v>198.22730000000001</v>
      </c>
      <c r="F398" s="6">
        <v>13423.834148045476</v>
      </c>
    </row>
    <row r="399" spans="5:6" x14ac:dyDescent="0.2">
      <c r="E399">
        <v>181.76070000000001</v>
      </c>
      <c r="F399" s="6">
        <v>10450.82642398389</v>
      </c>
    </row>
    <row r="400" spans="5:6" x14ac:dyDescent="0.2">
      <c r="E400">
        <v>186.97909999999999</v>
      </c>
      <c r="F400" s="6">
        <v>11392.99684819064</v>
      </c>
    </row>
    <row r="401" spans="5:6" x14ac:dyDescent="0.2">
      <c r="E401">
        <v>175.54419999999999</v>
      </c>
      <c r="F401" s="6">
        <v>9328.4512817791256</v>
      </c>
    </row>
    <row r="402" spans="5:6" x14ac:dyDescent="0.2">
      <c r="E402">
        <v>190.84630000000001</v>
      </c>
      <c r="F402" s="6">
        <v>12091.211140788444</v>
      </c>
    </row>
    <row r="403" spans="5:6" x14ac:dyDescent="0.2">
      <c r="E403">
        <v>185.32230000000001</v>
      </c>
      <c r="F403" s="6">
        <v>11093.865321510864</v>
      </c>
    </row>
    <row r="404" spans="5:6" x14ac:dyDescent="0.2">
      <c r="E404">
        <v>184.92779999999999</v>
      </c>
      <c r="F404" s="6">
        <v>11022.639230688088</v>
      </c>
    </row>
    <row r="405" spans="5:6" x14ac:dyDescent="0.2">
      <c r="E405">
        <v>183.29849999999999</v>
      </c>
      <c r="F405" s="6">
        <v>10728.472767373642</v>
      </c>
    </row>
    <row r="406" spans="5:6" x14ac:dyDescent="0.2">
      <c r="E406">
        <v>202.94130000000001</v>
      </c>
      <c r="F406" s="6">
        <v>14274.936282743969</v>
      </c>
    </row>
    <row r="407" spans="5:6" x14ac:dyDescent="0.2">
      <c r="E407">
        <v>184.2559</v>
      </c>
      <c r="F407" s="6">
        <v>10901.329191590943</v>
      </c>
    </row>
    <row r="408" spans="5:6" x14ac:dyDescent="0.2">
      <c r="E408">
        <v>189.38630000000001</v>
      </c>
      <c r="F408" s="6">
        <v>11827.611413028622</v>
      </c>
    </row>
    <row r="409" spans="5:6" x14ac:dyDescent="0.2">
      <c r="E409">
        <v>195.15870000000001</v>
      </c>
      <c r="F409" s="6">
        <v>12869.805295577113</v>
      </c>
    </row>
    <row r="410" spans="5:6" x14ac:dyDescent="0.2">
      <c r="E410">
        <v>188.84309999999999</v>
      </c>
      <c r="F410" s="6">
        <v>11729.537870481261</v>
      </c>
    </row>
    <row r="411" spans="5:6" x14ac:dyDescent="0.2">
      <c r="E411">
        <v>187.22460000000001</v>
      </c>
      <c r="F411" s="6">
        <v>11437.321322961216</v>
      </c>
    </row>
    <row r="412" spans="5:6" x14ac:dyDescent="0.2">
      <c r="E412">
        <v>181.83789999999999</v>
      </c>
      <c r="F412" s="6">
        <v>10464.764710958581</v>
      </c>
    </row>
    <row r="413" spans="5:6" x14ac:dyDescent="0.2">
      <c r="E413">
        <v>186.61160000000001</v>
      </c>
      <c r="F413" s="6">
        <v>11326.645546853841</v>
      </c>
    </row>
    <row r="414" spans="5:6" x14ac:dyDescent="0.2">
      <c r="E414">
        <v>171.8235</v>
      </c>
      <c r="F414" s="6">
        <v>8656.6872358366745</v>
      </c>
    </row>
    <row r="415" spans="5:6" x14ac:dyDescent="0.2">
      <c r="E415">
        <v>181.42789999999999</v>
      </c>
      <c r="F415" s="6">
        <v>10390.740129875347</v>
      </c>
    </row>
    <row r="416" spans="5:6" x14ac:dyDescent="0.2">
      <c r="E416">
        <v>184.58090000000001</v>
      </c>
      <c r="F416" s="6">
        <v>10960.007213181321</v>
      </c>
    </row>
    <row r="417" spans="5:6" x14ac:dyDescent="0.2">
      <c r="E417">
        <v>188.1876</v>
      </c>
      <c r="F417" s="6">
        <v>11611.188814627458</v>
      </c>
    </row>
    <row r="418" spans="5:6" x14ac:dyDescent="0.2">
      <c r="E418">
        <v>180.3827</v>
      </c>
      <c r="F418" s="6">
        <v>10202.031612440711</v>
      </c>
    </row>
    <row r="419" spans="5:6" x14ac:dyDescent="0.2">
      <c r="E419">
        <v>184.73230000000001</v>
      </c>
      <c r="F419" s="6">
        <v>10987.342143854497</v>
      </c>
    </row>
    <row r="420" spans="5:6" x14ac:dyDescent="0.2">
      <c r="E420">
        <v>187.1816</v>
      </c>
      <c r="F420" s="6">
        <v>11429.557769335413</v>
      </c>
    </row>
    <row r="421" spans="5:6" x14ac:dyDescent="0.2">
      <c r="E421">
        <v>184.8603</v>
      </c>
      <c r="F421" s="6">
        <v>11010.452256973171</v>
      </c>
    </row>
    <row r="422" spans="5:6" x14ac:dyDescent="0.2">
      <c r="E422">
        <v>181.7698</v>
      </c>
      <c r="F422" s="6">
        <v>10452.469408588411</v>
      </c>
    </row>
    <row r="423" spans="5:6" x14ac:dyDescent="0.2">
      <c r="E423">
        <v>171.49350000000001</v>
      </c>
      <c r="F423" s="6">
        <v>8597.106475452616</v>
      </c>
    </row>
    <row r="424" spans="5:6" x14ac:dyDescent="0.2">
      <c r="E424">
        <v>194.6773</v>
      </c>
      <c r="F424" s="6">
        <v>12782.889604519871</v>
      </c>
    </row>
    <row r="425" spans="5:6" x14ac:dyDescent="0.2">
      <c r="E425">
        <v>197.405</v>
      </c>
      <c r="F425" s="6">
        <v>13275.369726033889</v>
      </c>
    </row>
    <row r="426" spans="5:6" x14ac:dyDescent="0.2">
      <c r="E426">
        <v>195.67750000000001</v>
      </c>
      <c r="F426" s="6">
        <v>12963.473472811231</v>
      </c>
    </row>
    <row r="427" spans="5:6" x14ac:dyDescent="0.2">
      <c r="E427">
        <v>195.3075</v>
      </c>
      <c r="F427" s="6">
        <v>12896.67080207757</v>
      </c>
    </row>
    <row r="428" spans="5:6" x14ac:dyDescent="0.2">
      <c r="E428">
        <v>198.79640000000001</v>
      </c>
      <c r="F428" s="6">
        <v>13526.583877544181</v>
      </c>
    </row>
    <row r="429" spans="5:6" x14ac:dyDescent="0.2">
      <c r="E429">
        <v>194.29910000000001</v>
      </c>
      <c r="F429" s="6">
        <v>12714.606442164557</v>
      </c>
    </row>
    <row r="430" spans="5:6" x14ac:dyDescent="0.2">
      <c r="E430">
        <v>180.97290000000001</v>
      </c>
      <c r="F430" s="6">
        <v>10308.590899648829</v>
      </c>
    </row>
    <row r="431" spans="5:6" x14ac:dyDescent="0.2">
      <c r="E431">
        <v>205.34219999999999</v>
      </c>
      <c r="F431" s="6">
        <v>14708.413396701886</v>
      </c>
    </row>
    <row r="432" spans="5:6" x14ac:dyDescent="0.2">
      <c r="E432">
        <v>193.2285</v>
      </c>
      <c r="F432" s="6">
        <v>12521.31201165793</v>
      </c>
    </row>
    <row r="433" spans="5:6" x14ac:dyDescent="0.2">
      <c r="E433">
        <v>178.584</v>
      </c>
      <c r="F433" s="6">
        <v>9877.2803587957824</v>
      </c>
    </row>
    <row r="434" spans="5:6" x14ac:dyDescent="0.2">
      <c r="E434">
        <v>171.28229999999999</v>
      </c>
      <c r="F434" s="6">
        <v>8558.9747888068014</v>
      </c>
    </row>
    <row r="435" spans="5:6" x14ac:dyDescent="0.2">
      <c r="E435">
        <v>163.89009999999999</v>
      </c>
      <c r="F435" s="6">
        <v>7224.329646651895</v>
      </c>
    </row>
    <row r="436" spans="5:6" x14ac:dyDescent="0.2">
      <c r="E436">
        <v>180.5035</v>
      </c>
      <c r="F436" s="6">
        <v>10223.84178169645</v>
      </c>
    </row>
    <row r="437" spans="5:6" x14ac:dyDescent="0.2">
      <c r="E437">
        <v>180.7433</v>
      </c>
      <c r="F437" s="6">
        <v>10267.137134242214</v>
      </c>
    </row>
    <row r="438" spans="5:6" x14ac:dyDescent="0.2">
      <c r="E438">
        <v>184.11709999999999</v>
      </c>
      <c r="F438" s="6">
        <v>10876.269162677891</v>
      </c>
    </row>
    <row r="439" spans="5:6" x14ac:dyDescent="0.2">
      <c r="E439">
        <v>189.83</v>
      </c>
      <c r="F439" s="6">
        <v>11907.72045358138</v>
      </c>
    </row>
    <row r="440" spans="5:6" x14ac:dyDescent="0.2">
      <c r="E440">
        <v>200.82599999999999</v>
      </c>
      <c r="F440" s="6">
        <v>13893.023608682088</v>
      </c>
    </row>
    <row r="441" spans="5:6" x14ac:dyDescent="0.2">
      <c r="E441">
        <v>185.48320000000001</v>
      </c>
      <c r="F441" s="6">
        <v>11122.915455892064</v>
      </c>
    </row>
    <row r="442" spans="5:6" x14ac:dyDescent="0.2">
      <c r="E442">
        <v>189.35059999999999</v>
      </c>
      <c r="F442" s="6">
        <v>11821.165858041612</v>
      </c>
    </row>
    <row r="443" spans="5:6" x14ac:dyDescent="0.2">
      <c r="E443">
        <v>183.13149999999999</v>
      </c>
      <c r="F443" s="6">
        <v>10698.321291664135</v>
      </c>
    </row>
    <row r="444" spans="5:6" x14ac:dyDescent="0.2">
      <c r="E444">
        <v>181.4776</v>
      </c>
      <c r="F444" s="6">
        <v>10399.713353484702</v>
      </c>
    </row>
    <row r="445" spans="5:6" x14ac:dyDescent="0.2">
      <c r="E445">
        <v>172.64609999999999</v>
      </c>
      <c r="F445" s="6">
        <v>8805.205822175878</v>
      </c>
    </row>
    <row r="446" spans="5:6" x14ac:dyDescent="0.2">
      <c r="E446">
        <v>193.07919999999999</v>
      </c>
      <c r="F446" s="6">
        <v>12494.3562312781</v>
      </c>
    </row>
    <row r="447" spans="5:6" x14ac:dyDescent="0.2">
      <c r="E447">
        <v>171.15010000000001</v>
      </c>
      <c r="F447" s="6">
        <v>8535.1063751014299</v>
      </c>
    </row>
    <row r="448" spans="5:6" x14ac:dyDescent="0.2">
      <c r="E448">
        <v>192.27019999999999</v>
      </c>
      <c r="F448" s="6">
        <v>12348.29309445776</v>
      </c>
    </row>
    <row r="449" spans="5:6" x14ac:dyDescent="0.2">
      <c r="E449">
        <v>196.97380000000001</v>
      </c>
      <c r="F449" s="6">
        <v>13197.517532465376</v>
      </c>
    </row>
    <row r="450" spans="5:6" x14ac:dyDescent="0.2">
      <c r="E450">
        <v>177.35659999999999</v>
      </c>
      <c r="F450" s="6">
        <v>9655.67603971879</v>
      </c>
    </row>
    <row r="451" spans="5:6" x14ac:dyDescent="0.2">
      <c r="E451">
        <v>195.11539999999999</v>
      </c>
      <c r="F451" s="6">
        <v>12861.987577623695</v>
      </c>
    </row>
    <row r="452" spans="5:6" x14ac:dyDescent="0.2">
      <c r="E452">
        <v>176.51740000000001</v>
      </c>
      <c r="F452" s="6">
        <v>9504.1603605845157</v>
      </c>
    </row>
    <row r="453" spans="5:6" x14ac:dyDescent="0.2">
      <c r="E453">
        <v>189.02879999999999</v>
      </c>
      <c r="F453" s="6">
        <v>11763.065589279213</v>
      </c>
    </row>
    <row r="454" spans="5:6" x14ac:dyDescent="0.2">
      <c r="E454">
        <v>189.929</v>
      </c>
      <c r="F454" s="6">
        <v>11925.594681696602</v>
      </c>
    </row>
    <row r="455" spans="5:6" x14ac:dyDescent="0.2">
      <c r="E455">
        <v>174.2628</v>
      </c>
      <c r="F455" s="6">
        <v>9097.0973837302008</v>
      </c>
    </row>
    <row r="456" spans="5:6" x14ac:dyDescent="0.2">
      <c r="E456">
        <v>180.70410000000001</v>
      </c>
      <c r="F456" s="6">
        <v>10260.059662099615</v>
      </c>
    </row>
    <row r="457" spans="5:6" x14ac:dyDescent="0.2">
      <c r="E457">
        <v>196.6557</v>
      </c>
      <c r="F457" s="6">
        <v>13140.085290410309</v>
      </c>
    </row>
    <row r="458" spans="5:6" x14ac:dyDescent="0.2">
      <c r="E458">
        <v>192.90389999999999</v>
      </c>
      <c r="F458" s="6">
        <v>12462.706209171054</v>
      </c>
    </row>
    <row r="459" spans="5:6" x14ac:dyDescent="0.2">
      <c r="E459">
        <v>185.87870000000001</v>
      </c>
      <c r="F459" s="6">
        <v>11194.32209447358</v>
      </c>
    </row>
    <row r="460" spans="5:6" x14ac:dyDescent="0.2">
      <c r="E460">
        <v>185.9443</v>
      </c>
      <c r="F460" s="6">
        <v>11206.166027446896</v>
      </c>
    </row>
    <row r="461" spans="5:6" x14ac:dyDescent="0.2">
      <c r="E461">
        <v>185.06039999999999</v>
      </c>
      <c r="F461" s="6">
        <v>11046.579863496961</v>
      </c>
    </row>
    <row r="462" spans="5:6" x14ac:dyDescent="0.2">
      <c r="E462">
        <v>179.49719999999999</v>
      </c>
      <c r="F462" s="6">
        <v>10042.15657207679</v>
      </c>
    </row>
    <row r="463" spans="5:6" x14ac:dyDescent="0.2">
      <c r="E463">
        <v>176.22829999999999</v>
      </c>
      <c r="F463" s="6">
        <v>9451.9640035328921</v>
      </c>
    </row>
    <row r="464" spans="5:6" x14ac:dyDescent="0.2">
      <c r="E464">
        <v>177.8092</v>
      </c>
      <c r="F464" s="6">
        <v>9737.3919553243395</v>
      </c>
    </row>
    <row r="465" spans="5:6" x14ac:dyDescent="0.2">
      <c r="E465">
        <v>181.93770000000001</v>
      </c>
      <c r="F465" s="6">
        <v>10482.783377280801</v>
      </c>
    </row>
    <row r="466" spans="5:6" x14ac:dyDescent="0.2">
      <c r="E466">
        <v>193.06059999999999</v>
      </c>
      <c r="F466" s="6">
        <v>12490.998042965548</v>
      </c>
    </row>
    <row r="467" spans="5:6" x14ac:dyDescent="0.2">
      <c r="E467">
        <v>188.2071</v>
      </c>
      <c r="F467" s="6">
        <v>11614.709495922878</v>
      </c>
    </row>
    <row r="468" spans="5:6" x14ac:dyDescent="0.2">
      <c r="E468">
        <v>188.5643</v>
      </c>
      <c r="F468" s="6">
        <v>11679.201155344665</v>
      </c>
    </row>
    <row r="469" spans="5:6" x14ac:dyDescent="0.2">
      <c r="E469">
        <v>175.4034</v>
      </c>
      <c r="F469" s="6">
        <v>9303.0301573485995</v>
      </c>
    </row>
    <row r="470" spans="5:6" x14ac:dyDescent="0.2">
      <c r="E470">
        <v>190.5163</v>
      </c>
      <c r="F470" s="6">
        <v>12031.630380404378</v>
      </c>
    </row>
    <row r="471" spans="5:6" x14ac:dyDescent="0.2">
      <c r="E471">
        <v>173.56129999999999</v>
      </c>
      <c r="F471" s="6">
        <v>8970.4431309743668</v>
      </c>
    </row>
    <row r="472" spans="5:6" x14ac:dyDescent="0.2">
      <c r="E472">
        <v>188.4435</v>
      </c>
      <c r="F472" s="6">
        <v>11657.390986088918</v>
      </c>
    </row>
    <row r="473" spans="5:6" x14ac:dyDescent="0.2">
      <c r="E473">
        <v>183.52719999999999</v>
      </c>
      <c r="F473" s="6">
        <v>10769.764039797396</v>
      </c>
    </row>
    <row r="474" spans="5:6" x14ac:dyDescent="0.2">
      <c r="E474">
        <v>196.64230000000001</v>
      </c>
      <c r="F474" s="6">
        <v>13137.665950443195</v>
      </c>
    </row>
    <row r="475" spans="5:6" x14ac:dyDescent="0.2">
      <c r="E475">
        <v>169.15029999999999</v>
      </c>
      <c r="F475" s="6">
        <v>8174.0469671739629</v>
      </c>
    </row>
    <row r="476" spans="5:6" x14ac:dyDescent="0.2">
      <c r="E476">
        <v>186.72970000000001</v>
      </c>
      <c r="F476" s="6">
        <v>11347.968237160982</v>
      </c>
    </row>
    <row r="477" spans="5:6" x14ac:dyDescent="0.2">
      <c r="E477">
        <v>177.83699999999999</v>
      </c>
      <c r="F477" s="6">
        <v>9742.4111830172988</v>
      </c>
    </row>
    <row r="478" spans="5:6" x14ac:dyDescent="0.2">
      <c r="E478">
        <v>198.4547</v>
      </c>
      <c r="F478" s="6">
        <v>13464.890708382853</v>
      </c>
    </row>
    <row r="479" spans="5:6" x14ac:dyDescent="0.2">
      <c r="E479">
        <v>186.30359999999999</v>
      </c>
      <c r="F479" s="6">
        <v>11271.036837162035</v>
      </c>
    </row>
    <row r="480" spans="5:6" x14ac:dyDescent="0.2">
      <c r="E480">
        <v>198.63339999999999</v>
      </c>
      <c r="F480" s="6">
        <v>13497.154592869621</v>
      </c>
    </row>
    <row r="481" spans="5:6" x14ac:dyDescent="0.2">
      <c r="E481">
        <v>186.40029999999999</v>
      </c>
      <c r="F481" s="6">
        <v>11288.495805432154</v>
      </c>
    </row>
    <row r="482" spans="5:6" x14ac:dyDescent="0.2">
      <c r="E482">
        <v>185.16800000000001</v>
      </c>
      <c r="F482" s="6">
        <v>11066.006802337346</v>
      </c>
    </row>
    <row r="483" spans="5:6" x14ac:dyDescent="0.2">
      <c r="E483">
        <v>182.12620000000001</v>
      </c>
      <c r="F483" s="6">
        <v>10516.816629803216</v>
      </c>
    </row>
    <row r="484" spans="5:6" x14ac:dyDescent="0.2">
      <c r="E484">
        <v>185.39169999999999</v>
      </c>
      <c r="F484" s="6">
        <v>11106.395335967391</v>
      </c>
    </row>
    <row r="485" spans="5:6" x14ac:dyDescent="0.2">
      <c r="E485">
        <v>190.75489999999999</v>
      </c>
      <c r="F485" s="6">
        <v>12074.709075639643</v>
      </c>
    </row>
    <row r="486" spans="5:6" x14ac:dyDescent="0.2">
      <c r="E486">
        <v>180.87430000000001</v>
      </c>
      <c r="F486" s="6">
        <v>10290.788890637101</v>
      </c>
    </row>
    <row r="487" spans="5:6" x14ac:dyDescent="0.2">
      <c r="E487">
        <v>187.08779999999999</v>
      </c>
      <c r="F487" s="6">
        <v>11412.622389565629</v>
      </c>
    </row>
    <row r="488" spans="5:6" x14ac:dyDescent="0.2">
      <c r="E488">
        <v>196.12719999999999</v>
      </c>
      <c r="F488" s="6">
        <v>13044.665799916416</v>
      </c>
    </row>
    <row r="489" spans="5:6" x14ac:dyDescent="0.2">
      <c r="E489">
        <v>196.59989999999999</v>
      </c>
      <c r="F489" s="6">
        <v>13130.010725472639</v>
      </c>
    </row>
    <row r="490" spans="5:6" x14ac:dyDescent="0.2">
      <c r="E490">
        <v>189.422</v>
      </c>
      <c r="F490" s="6">
        <v>11834.056968015626</v>
      </c>
    </row>
    <row r="491" spans="5:6" x14ac:dyDescent="0.2">
      <c r="E491">
        <v>186.11529999999999</v>
      </c>
      <c r="F491" s="6">
        <v>11237.039694191364</v>
      </c>
    </row>
    <row r="492" spans="5:6" x14ac:dyDescent="0.2">
      <c r="E492">
        <v>179.65780000000001</v>
      </c>
      <c r="F492" s="6">
        <v>10071.152542130367</v>
      </c>
    </row>
    <row r="493" spans="5:6" x14ac:dyDescent="0.2">
      <c r="E493">
        <v>194.40010000000001</v>
      </c>
      <c r="F493" s="6">
        <v>12732.841765797253</v>
      </c>
    </row>
    <row r="494" spans="5:6" x14ac:dyDescent="0.2">
      <c r="E494">
        <v>177.05840000000001</v>
      </c>
      <c r="F494" s="6">
        <v>9601.8366980626379</v>
      </c>
    </row>
    <row r="495" spans="5:6" x14ac:dyDescent="0.2">
      <c r="E495">
        <v>194.5249</v>
      </c>
      <c r="F495" s="6">
        <v>12755.374126087954</v>
      </c>
    </row>
    <row r="496" spans="5:6" x14ac:dyDescent="0.2">
      <c r="E496">
        <v>187.62549999999999</v>
      </c>
      <c r="F496" s="6">
        <v>11509.702919439922</v>
      </c>
    </row>
    <row r="497" spans="5:6" x14ac:dyDescent="0.2">
      <c r="E497">
        <v>183.0864</v>
      </c>
      <c r="F497" s="6">
        <v>10690.17858774498</v>
      </c>
    </row>
    <row r="498" spans="5:6" x14ac:dyDescent="0.2">
      <c r="E498">
        <v>196.291</v>
      </c>
      <c r="F498" s="6">
        <v>13074.239522797972</v>
      </c>
    </row>
    <row r="499" spans="5:6" x14ac:dyDescent="0.2">
      <c r="E499">
        <v>171.79570000000001</v>
      </c>
      <c r="F499" s="6">
        <v>8651.6680081437225</v>
      </c>
    </row>
    <row r="500" spans="5:6" x14ac:dyDescent="0.2">
      <c r="E500">
        <v>193.77170000000001</v>
      </c>
      <c r="F500" s="6">
        <v>12619.385554205292</v>
      </c>
    </row>
    <row r="501" spans="5:6" x14ac:dyDescent="0.2">
      <c r="E501">
        <v>185.58840000000001</v>
      </c>
      <c r="F501" s="6">
        <v>11141.909080111473</v>
      </c>
    </row>
    <row r="502" spans="5:6" x14ac:dyDescent="0.2">
      <c r="E502">
        <v>182.1515</v>
      </c>
      <c r="F502" s="6">
        <v>10521.384488099327</v>
      </c>
    </row>
    <row r="504" spans="5:6" x14ac:dyDescent="0.2">
      <c r="F504" s="6">
        <f>AVERAGE(F3:F502)</f>
        <v>11282.893805683536</v>
      </c>
    </row>
  </sheetData>
  <phoneticPr fontId="7" type="noConversion"/>
  <conditionalFormatting sqref="H15:R35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  <cfRule type="top10" dxfId="1" priority="2" rank="1"/>
  </conditionalFormatting>
  <dataValidations count="3">
    <dataValidation type="whole" operator="greaterThanOrEqual" allowBlank="1" showInputMessage="1" showErrorMessage="1" sqref="B19:C21 B29 B6">
      <formula1>0</formula1>
    </dataValidation>
    <dataValidation type="decimal" operator="greaterThanOrEqual" allowBlank="1" showInputMessage="1" showErrorMessage="1" sqref="B27:C27 B12:C13 B4">
      <formula1>0</formula1>
    </dataValidation>
    <dataValidation type="decimal" allowBlank="1" showInputMessage="1" showErrorMessage="1" sqref="B5:C5">
      <formula1>-10</formula1>
      <formula2>10</formula2>
    </dataValidation>
  </dataValidations>
  <pageMargins left="0.75" right="0.75" top="1" bottom="1" header="0.5" footer="0.5"/>
  <pageSetup orientation="portrait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241"/>
  <sheetViews>
    <sheetView topLeftCell="A169" workbookViewId="0">
      <selection activeCell="A230" sqref="A230:A241"/>
    </sheetView>
  </sheetViews>
  <sheetFormatPr baseColWidth="10" defaultColWidth="8.83203125" defaultRowHeight="16" x14ac:dyDescent="0.2"/>
  <sheetData>
    <row r="1" spans="1:2" x14ac:dyDescent="0.25">
      <c r="A1" t="s">
        <v>95</v>
      </c>
    </row>
    <row r="3" spans="1:2" x14ac:dyDescent="0.25">
      <c r="A3" t="s">
        <v>96</v>
      </c>
    </row>
    <row r="4" spans="1:2" x14ac:dyDescent="0.25">
      <c r="A4">
        <v>200</v>
      </c>
      <c r="B4">
        <v>40000</v>
      </c>
    </row>
    <row r="5" spans="1:2" x14ac:dyDescent="0.25">
      <c r="A5">
        <v>205</v>
      </c>
      <c r="B5">
        <v>42025</v>
      </c>
    </row>
    <row r="6" spans="1:2" x14ac:dyDescent="0.25">
      <c r="A6">
        <v>210</v>
      </c>
      <c r="B6">
        <v>44100</v>
      </c>
    </row>
    <row r="7" spans="1:2" x14ac:dyDescent="0.25">
      <c r="A7">
        <v>195</v>
      </c>
      <c r="B7">
        <v>38025</v>
      </c>
    </row>
    <row r="8" spans="1:2" x14ac:dyDescent="0.25">
      <c r="A8">
        <v>190</v>
      </c>
      <c r="B8">
        <v>36100</v>
      </c>
    </row>
    <row r="9" spans="1:2" x14ac:dyDescent="0.25">
      <c r="A9">
        <v>185</v>
      </c>
      <c r="B9">
        <v>34225</v>
      </c>
    </row>
    <row r="11" spans="1:2" x14ac:dyDescent="0.25">
      <c r="A11" t="s">
        <v>98</v>
      </c>
    </row>
    <row r="12" spans="1:2" x14ac:dyDescent="0.25">
      <c r="A12">
        <v>-2.0857142857139479</v>
      </c>
      <c r="B12">
        <v>-1.2521195202652196</v>
      </c>
    </row>
    <row r="13" spans="1:2" x14ac:dyDescent="0.25">
      <c r="A13">
        <v>-2.0714285714282141</v>
      </c>
      <c r="B13">
        <v>-0.63364000077970095</v>
      </c>
    </row>
    <row r="14" spans="1:2" x14ac:dyDescent="0.25">
      <c r="A14">
        <v>-0.75714285714229845</v>
      </c>
      <c r="B14">
        <v>-0.19920132478926703</v>
      </c>
    </row>
    <row r="15" spans="1:2" x14ac:dyDescent="0.25">
      <c r="A15">
        <v>8.5714285714630023E-2</v>
      </c>
      <c r="B15">
        <v>0.19920132478926703</v>
      </c>
    </row>
    <row r="16" spans="1:2" x14ac:dyDescent="0.25">
      <c r="A16">
        <v>1.0714285714286689</v>
      </c>
      <c r="B16">
        <v>0.63364000077970106</v>
      </c>
    </row>
    <row r="17" spans="1:2" x14ac:dyDescent="0.25">
      <c r="A17">
        <v>3.7571428571429806</v>
      </c>
      <c r="B17">
        <v>1.2521195202652196</v>
      </c>
    </row>
    <row r="19" spans="1:2" x14ac:dyDescent="0.25">
      <c r="A19" t="s">
        <v>105</v>
      </c>
    </row>
    <row r="20" spans="1:2" x14ac:dyDescent="0.25">
      <c r="A20">
        <v>200</v>
      </c>
      <c r="B20">
        <v>0</v>
      </c>
    </row>
    <row r="21" spans="1:2" x14ac:dyDescent="0.25">
      <c r="A21">
        <v>205</v>
      </c>
      <c r="B21">
        <v>0</v>
      </c>
    </row>
    <row r="22" spans="1:2" x14ac:dyDescent="0.25">
      <c r="A22">
        <v>210</v>
      </c>
      <c r="B22">
        <v>0</v>
      </c>
    </row>
    <row r="23" spans="1:2" x14ac:dyDescent="0.25">
      <c r="A23">
        <v>195</v>
      </c>
      <c r="B23">
        <v>0</v>
      </c>
    </row>
    <row r="24" spans="1:2" x14ac:dyDescent="0.25">
      <c r="A24">
        <v>190</v>
      </c>
      <c r="B24">
        <v>0</v>
      </c>
    </row>
    <row r="25" spans="1:2" x14ac:dyDescent="0.25">
      <c r="A25">
        <v>185</v>
      </c>
      <c r="B25">
        <v>0</v>
      </c>
    </row>
    <row r="26" spans="1:2" x14ac:dyDescent="0.25">
      <c r="A26">
        <v>200</v>
      </c>
      <c r="B26">
        <v>100000</v>
      </c>
    </row>
    <row r="27" spans="1:2" x14ac:dyDescent="0.25">
      <c r="A27">
        <v>200</v>
      </c>
      <c r="B27">
        <v>120000</v>
      </c>
    </row>
    <row r="28" spans="1:2" x14ac:dyDescent="0.25">
      <c r="A28">
        <v>200</v>
      </c>
      <c r="B28">
        <v>140000</v>
      </c>
    </row>
    <row r="29" spans="1:2" x14ac:dyDescent="0.25">
      <c r="A29">
        <v>200</v>
      </c>
      <c r="B29">
        <v>160000</v>
      </c>
    </row>
    <row r="30" spans="1:2" x14ac:dyDescent="0.25">
      <c r="A30">
        <v>200</v>
      </c>
      <c r="B30">
        <v>180000</v>
      </c>
    </row>
    <row r="31" spans="1:2" x14ac:dyDescent="0.25">
      <c r="A31">
        <v>200</v>
      </c>
      <c r="B31">
        <v>200000</v>
      </c>
    </row>
    <row r="33" spans="1:2" x14ac:dyDescent="0.25">
      <c r="A33" t="s">
        <v>107</v>
      </c>
    </row>
    <row r="34" spans="1:2" x14ac:dyDescent="0.25">
      <c r="A34">
        <v>-4.5576776165012234</v>
      </c>
      <c r="B34">
        <v>-1.6067550689692427</v>
      </c>
    </row>
    <row r="35" spans="1:2" x14ac:dyDescent="0.25">
      <c r="A35">
        <v>-3.6216959511077675</v>
      </c>
      <c r="B35">
        <v>-1.1024403670151643</v>
      </c>
    </row>
    <row r="36" spans="1:2" x14ac:dyDescent="0.25">
      <c r="A36">
        <v>-3.2311688311688727</v>
      </c>
      <c r="B36">
        <v>-0.78503604987689179</v>
      </c>
    </row>
    <row r="37" spans="1:2" x14ac:dyDescent="0.25">
      <c r="A37">
        <v>-2.4264323911383485</v>
      </c>
      <c r="B37">
        <v>-0.53218973091930422</v>
      </c>
    </row>
    <row r="38" spans="1:2" x14ac:dyDescent="0.25">
      <c r="A38">
        <v>-1.3941940412529448</v>
      </c>
      <c r="B38">
        <v>-0.30974253153853021</v>
      </c>
    </row>
    <row r="39" spans="1:2" x14ac:dyDescent="0.25">
      <c r="A39">
        <v>-1.0122230710466624</v>
      </c>
      <c r="B39">
        <v>-0.10179559909470488</v>
      </c>
    </row>
    <row r="40" spans="1:2" x14ac:dyDescent="0.25">
      <c r="A40">
        <v>-0.22689075630256639</v>
      </c>
      <c r="B40">
        <v>0.10179559909470504</v>
      </c>
    </row>
    <row r="41" spans="1:2" x14ac:dyDescent="0.25">
      <c r="A41">
        <v>-5.9587471352244847E-2</v>
      </c>
      <c r="B41">
        <v>0.30974253153853021</v>
      </c>
    </row>
    <row r="42" spans="1:2" x14ac:dyDescent="0.25">
      <c r="A42">
        <v>2.1077158135980767</v>
      </c>
      <c r="B42">
        <v>0.53218973091930433</v>
      </c>
    </row>
    <row r="43" spans="1:2" x14ac:dyDescent="0.25">
      <c r="A43">
        <v>3.9640947288005464</v>
      </c>
      <c r="B43">
        <v>0.78503604987689179</v>
      </c>
    </row>
    <row r="44" spans="1:2" x14ac:dyDescent="0.25">
      <c r="A44">
        <v>4.2750190985484551</v>
      </c>
      <c r="B44">
        <v>1.1024403670151648</v>
      </c>
    </row>
    <row r="45" spans="1:2" x14ac:dyDescent="0.25">
      <c r="A45">
        <v>6.1830404889227566</v>
      </c>
      <c r="B45">
        <v>1.6067550689692427</v>
      </c>
    </row>
    <row r="47" spans="1:2" x14ac:dyDescent="0.25">
      <c r="A47" t="s">
        <v>112</v>
      </c>
    </row>
    <row r="48" spans="1:2" x14ac:dyDescent="0.25">
      <c r="A48">
        <v>200</v>
      </c>
    </row>
    <row r="49" spans="1:2" x14ac:dyDescent="0.25">
      <c r="A49">
        <v>205</v>
      </c>
    </row>
    <row r="50" spans="1:2" x14ac:dyDescent="0.25">
      <c r="A50">
        <v>210</v>
      </c>
    </row>
    <row r="51" spans="1:2" x14ac:dyDescent="0.25">
      <c r="A51">
        <v>195</v>
      </c>
    </row>
    <row r="52" spans="1:2" x14ac:dyDescent="0.25">
      <c r="A52">
        <v>190</v>
      </c>
    </row>
    <row r="53" spans="1:2" x14ac:dyDescent="0.25">
      <c r="A53">
        <v>185</v>
      </c>
    </row>
    <row r="54" spans="1:2" x14ac:dyDescent="0.25">
      <c r="A54">
        <v>200</v>
      </c>
    </row>
    <row r="55" spans="1:2" x14ac:dyDescent="0.25">
      <c r="A55">
        <v>200</v>
      </c>
    </row>
    <row r="56" spans="1:2" x14ac:dyDescent="0.25">
      <c r="A56">
        <v>200</v>
      </c>
    </row>
    <row r="57" spans="1:2" x14ac:dyDescent="0.25">
      <c r="A57">
        <v>200</v>
      </c>
    </row>
    <row r="58" spans="1:2" x14ac:dyDescent="0.25">
      <c r="A58">
        <v>200</v>
      </c>
    </row>
    <row r="59" spans="1:2" x14ac:dyDescent="0.25">
      <c r="A59">
        <v>200</v>
      </c>
    </row>
    <row r="61" spans="1:2" x14ac:dyDescent="0.25">
      <c r="A61" t="s">
        <v>114</v>
      </c>
    </row>
    <row r="62" spans="1:2" x14ac:dyDescent="0.25">
      <c r="A62">
        <v>-7.534246575342479</v>
      </c>
      <c r="B62">
        <v>-1.6067550689692427</v>
      </c>
    </row>
    <row r="63" spans="1:2" x14ac:dyDescent="0.25">
      <c r="A63">
        <v>-7.0136986301370143</v>
      </c>
      <c r="B63">
        <v>-1.1024403670151643</v>
      </c>
    </row>
    <row r="64" spans="1:2" x14ac:dyDescent="0.25">
      <c r="A64">
        <v>-5.6301369863013804</v>
      </c>
      <c r="B64">
        <v>-0.78503604987689179</v>
      </c>
    </row>
    <row r="65" spans="1:3" x14ac:dyDescent="0.25">
      <c r="A65">
        <v>-4.7260273972602818</v>
      </c>
      <c r="B65">
        <v>-0.53218973091930422</v>
      </c>
    </row>
    <row r="66" spans="1:3" x14ac:dyDescent="0.25">
      <c r="A66">
        <v>-1.8219178082191831</v>
      </c>
      <c r="B66">
        <v>-0.30974253153853021</v>
      </c>
    </row>
    <row r="67" spans="1:3" x14ac:dyDescent="0.25">
      <c r="A67">
        <v>-0.72602739726028176</v>
      </c>
      <c r="B67">
        <v>-0.10179559909470488</v>
      </c>
    </row>
    <row r="68" spans="1:3" x14ac:dyDescent="0.25">
      <c r="A68">
        <v>1.0821917808219155</v>
      </c>
      <c r="B68">
        <v>0.10179559909470504</v>
      </c>
    </row>
    <row r="69" spans="1:3" x14ac:dyDescent="0.25">
      <c r="A69">
        <v>1.2739726027397182</v>
      </c>
      <c r="B69">
        <v>0.30974253153853021</v>
      </c>
    </row>
    <row r="70" spans="1:3" x14ac:dyDescent="0.25">
      <c r="A70">
        <v>1.2739726027397182</v>
      </c>
      <c r="B70">
        <v>0.53218973091930433</v>
      </c>
    </row>
    <row r="71" spans="1:3" x14ac:dyDescent="0.25">
      <c r="A71">
        <v>5.2739726027397182</v>
      </c>
      <c r="B71">
        <v>0.78503604987689179</v>
      </c>
    </row>
    <row r="72" spans="1:3" x14ac:dyDescent="0.25">
      <c r="A72">
        <v>6.2739726027397182</v>
      </c>
      <c r="B72">
        <v>1.1024403670151648</v>
      </c>
    </row>
    <row r="73" spans="1:3" x14ac:dyDescent="0.25">
      <c r="A73">
        <v>12.273972602739718</v>
      </c>
      <c r="B73">
        <v>1.6067550689692427</v>
      </c>
    </row>
    <row r="75" spans="1:3" x14ac:dyDescent="0.25">
      <c r="A75" t="s">
        <v>117</v>
      </c>
    </row>
    <row r="76" spans="1:3" x14ac:dyDescent="0.25">
      <c r="A76">
        <v>200</v>
      </c>
      <c r="B76">
        <v>40000</v>
      </c>
      <c r="C76">
        <v>0</v>
      </c>
    </row>
    <row r="77" spans="1:3" x14ac:dyDescent="0.25">
      <c r="A77">
        <v>205</v>
      </c>
      <c r="B77">
        <v>42025</v>
      </c>
      <c r="C77">
        <v>0</v>
      </c>
    </row>
    <row r="78" spans="1:3" x14ac:dyDescent="0.25">
      <c r="A78">
        <v>210</v>
      </c>
      <c r="B78">
        <v>44100</v>
      </c>
      <c r="C78">
        <v>0</v>
      </c>
    </row>
    <row r="79" spans="1:3" x14ac:dyDescent="0.25">
      <c r="A79">
        <v>195</v>
      </c>
      <c r="B79">
        <v>38025</v>
      </c>
      <c r="C79">
        <v>0</v>
      </c>
    </row>
    <row r="80" spans="1:3" x14ac:dyDescent="0.25">
      <c r="A80">
        <v>190</v>
      </c>
      <c r="B80">
        <v>36100</v>
      </c>
      <c r="C80">
        <v>0</v>
      </c>
    </row>
    <row r="81" spans="1:3" x14ac:dyDescent="0.25">
      <c r="A81">
        <v>185</v>
      </c>
      <c r="B81">
        <v>34225</v>
      </c>
      <c r="C81">
        <v>0</v>
      </c>
    </row>
    <row r="82" spans="1:3" x14ac:dyDescent="0.25">
      <c r="A82">
        <v>200</v>
      </c>
      <c r="B82">
        <v>40000</v>
      </c>
      <c r="C82">
        <v>100000</v>
      </c>
    </row>
    <row r="83" spans="1:3" x14ac:dyDescent="0.25">
      <c r="A83">
        <v>200</v>
      </c>
      <c r="B83">
        <v>40000</v>
      </c>
      <c r="C83">
        <v>120000</v>
      </c>
    </row>
    <row r="84" spans="1:3" x14ac:dyDescent="0.25">
      <c r="A84">
        <v>200</v>
      </c>
      <c r="B84">
        <v>40000</v>
      </c>
      <c r="C84">
        <v>140000</v>
      </c>
    </row>
    <row r="85" spans="1:3" x14ac:dyDescent="0.25">
      <c r="A85">
        <v>200</v>
      </c>
      <c r="B85">
        <v>40000</v>
      </c>
      <c r="C85">
        <v>160000</v>
      </c>
    </row>
    <row r="86" spans="1:3" x14ac:dyDescent="0.25">
      <c r="A86">
        <v>200</v>
      </c>
      <c r="B86">
        <v>40000</v>
      </c>
      <c r="C86">
        <v>180000</v>
      </c>
    </row>
    <row r="87" spans="1:3" x14ac:dyDescent="0.25">
      <c r="A87">
        <v>200</v>
      </c>
      <c r="B87">
        <v>40000</v>
      </c>
      <c r="C87">
        <v>200000</v>
      </c>
    </row>
    <row r="89" spans="1:3" x14ac:dyDescent="0.25">
      <c r="A89" t="s">
        <v>119</v>
      </c>
    </row>
    <row r="90" spans="1:3" x14ac:dyDescent="0.25">
      <c r="A90">
        <v>-3.656707759245819</v>
      </c>
      <c r="B90">
        <v>-1.6067550689692427</v>
      </c>
    </row>
    <row r="91" spans="1:3" x14ac:dyDescent="0.25">
      <c r="A91">
        <v>-3.5966642494561256</v>
      </c>
      <c r="B91">
        <v>-1.1024403670151643</v>
      </c>
    </row>
    <row r="92" spans="1:3" x14ac:dyDescent="0.25">
      <c r="A92">
        <v>-2.6266860043509723</v>
      </c>
      <c r="B92">
        <v>-0.78503604987689179</v>
      </c>
    </row>
    <row r="93" spans="1:3" x14ac:dyDescent="0.25">
      <c r="A93">
        <v>-2.1671501087744218</v>
      </c>
      <c r="B93">
        <v>-0.53218973091930422</v>
      </c>
    </row>
    <row r="94" spans="1:3" x14ac:dyDescent="0.25">
      <c r="A94">
        <v>-1.8368382886148993</v>
      </c>
      <c r="B94">
        <v>-0.30974253153853021</v>
      </c>
    </row>
    <row r="95" spans="1:3" x14ac:dyDescent="0.25">
      <c r="A95">
        <v>-0.58484408992035242</v>
      </c>
      <c r="B95">
        <v>-0.10179559909470488</v>
      </c>
    </row>
    <row r="96" spans="1:3" x14ac:dyDescent="0.25">
      <c r="A96">
        <v>-0.5366207396664322</v>
      </c>
      <c r="B96">
        <v>0.10179559909470504</v>
      </c>
    </row>
    <row r="97" spans="1:3" x14ac:dyDescent="0.25">
      <c r="A97">
        <v>0.31544597534434615</v>
      </c>
      <c r="B97">
        <v>0.30974253153853021</v>
      </c>
    </row>
    <row r="98" spans="1:3" x14ac:dyDescent="0.25">
      <c r="A98">
        <v>1.0714285714284415</v>
      </c>
      <c r="B98">
        <v>0.53218973091930433</v>
      </c>
    </row>
    <row r="99" spans="1:3" x14ac:dyDescent="0.25">
      <c r="A99">
        <v>3.3132704858593343</v>
      </c>
      <c r="B99">
        <v>0.78503604987689179</v>
      </c>
    </row>
    <row r="100" spans="1:3" x14ac:dyDescent="0.25">
      <c r="A100">
        <v>3.8720087019579523</v>
      </c>
      <c r="B100">
        <v>1.1024403670151648</v>
      </c>
    </row>
    <row r="101" spans="1:3" x14ac:dyDescent="0.25">
      <c r="A101">
        <v>6.4333575054387211</v>
      </c>
      <c r="B101">
        <v>1.6067550689692427</v>
      </c>
    </row>
    <row r="103" spans="1:3" x14ac:dyDescent="0.25">
      <c r="A103" t="s">
        <v>121</v>
      </c>
    </row>
    <row r="104" spans="1:3" x14ac:dyDescent="0.25">
      <c r="A104">
        <v>200</v>
      </c>
      <c r="B104">
        <v>40000</v>
      </c>
      <c r="C104">
        <v>0</v>
      </c>
    </row>
    <row r="105" spans="1:3" x14ac:dyDescent="0.25">
      <c r="A105">
        <v>205</v>
      </c>
      <c r="B105">
        <v>42025</v>
      </c>
      <c r="C105">
        <v>0</v>
      </c>
    </row>
    <row r="106" spans="1:3" x14ac:dyDescent="0.25">
      <c r="A106">
        <v>210</v>
      </c>
      <c r="B106">
        <v>44100</v>
      </c>
      <c r="C106">
        <v>0</v>
      </c>
    </row>
    <row r="107" spans="1:3" x14ac:dyDescent="0.25">
      <c r="A107">
        <v>195</v>
      </c>
      <c r="B107">
        <v>38025</v>
      </c>
      <c r="C107">
        <v>0</v>
      </c>
    </row>
    <row r="108" spans="1:3" x14ac:dyDescent="0.25">
      <c r="A108">
        <v>190</v>
      </c>
      <c r="B108">
        <v>36100</v>
      </c>
      <c r="C108">
        <v>0</v>
      </c>
    </row>
    <row r="109" spans="1:3" x14ac:dyDescent="0.25">
      <c r="A109">
        <v>185</v>
      </c>
      <c r="B109">
        <v>34225</v>
      </c>
      <c r="C109">
        <v>0</v>
      </c>
    </row>
    <row r="110" spans="1:3" x14ac:dyDescent="0.25">
      <c r="A110">
        <v>200</v>
      </c>
      <c r="B110">
        <v>40000</v>
      </c>
      <c r="C110">
        <v>100000</v>
      </c>
    </row>
    <row r="111" spans="1:3" x14ac:dyDescent="0.25">
      <c r="A111">
        <v>200</v>
      </c>
      <c r="B111">
        <v>40000</v>
      </c>
      <c r="C111">
        <v>120000</v>
      </c>
    </row>
    <row r="112" spans="1:3" x14ac:dyDescent="0.25">
      <c r="A112">
        <v>200</v>
      </c>
      <c r="B112">
        <v>40000</v>
      </c>
      <c r="C112">
        <v>140000</v>
      </c>
    </row>
    <row r="113" spans="1:3" x14ac:dyDescent="0.25">
      <c r="A113">
        <v>200</v>
      </c>
      <c r="B113">
        <v>40000</v>
      </c>
      <c r="C113">
        <v>160000</v>
      </c>
    </row>
    <row r="114" spans="1:3" x14ac:dyDescent="0.25">
      <c r="A114">
        <v>200</v>
      </c>
      <c r="B114">
        <v>40000</v>
      </c>
      <c r="C114">
        <v>180000</v>
      </c>
    </row>
    <row r="115" spans="1:3" x14ac:dyDescent="0.25">
      <c r="A115">
        <v>200</v>
      </c>
      <c r="B115">
        <v>40000</v>
      </c>
      <c r="C115">
        <v>200000</v>
      </c>
    </row>
    <row r="117" spans="1:3" x14ac:dyDescent="0.25">
      <c r="A117" t="s">
        <v>123</v>
      </c>
    </row>
    <row r="118" spans="1:3" x14ac:dyDescent="0.25">
      <c r="A118">
        <v>-3.656707759245819</v>
      </c>
      <c r="B118">
        <v>-1.6067550689692427</v>
      </c>
    </row>
    <row r="119" spans="1:3" x14ac:dyDescent="0.25">
      <c r="A119">
        <v>-3.5966642494561256</v>
      </c>
      <c r="B119">
        <v>-1.1024403670151643</v>
      </c>
    </row>
    <row r="120" spans="1:3" x14ac:dyDescent="0.25">
      <c r="A120">
        <v>-2.6266860043509723</v>
      </c>
      <c r="B120">
        <v>-0.78503604987689179</v>
      </c>
    </row>
    <row r="121" spans="1:3" x14ac:dyDescent="0.25">
      <c r="A121">
        <v>-2.1671501087744218</v>
      </c>
      <c r="B121">
        <v>-0.53218973091930422</v>
      </c>
    </row>
    <row r="122" spans="1:3" x14ac:dyDescent="0.25">
      <c r="A122">
        <v>-1.8368382886148993</v>
      </c>
      <c r="B122">
        <v>-0.30974253153853021</v>
      </c>
    </row>
    <row r="123" spans="1:3" x14ac:dyDescent="0.25">
      <c r="A123">
        <v>-0.58484408992035242</v>
      </c>
      <c r="B123">
        <v>-0.10179559909470488</v>
      </c>
    </row>
    <row r="124" spans="1:3" x14ac:dyDescent="0.25">
      <c r="A124">
        <v>-0.5366207396664322</v>
      </c>
      <c r="B124">
        <v>0.10179559909470504</v>
      </c>
    </row>
    <row r="125" spans="1:3" x14ac:dyDescent="0.25">
      <c r="A125">
        <v>0.31544597534434615</v>
      </c>
      <c r="B125">
        <v>0.30974253153853021</v>
      </c>
    </row>
    <row r="126" spans="1:3" x14ac:dyDescent="0.25">
      <c r="A126">
        <v>1.0714285714284415</v>
      </c>
      <c r="B126">
        <v>0.53218973091930433</v>
      </c>
    </row>
    <row r="127" spans="1:3" x14ac:dyDescent="0.25">
      <c r="A127">
        <v>3.3132704858593343</v>
      </c>
      <c r="B127">
        <v>0.78503604987689179</v>
      </c>
    </row>
    <row r="128" spans="1:3" x14ac:dyDescent="0.25">
      <c r="A128">
        <v>3.8720087019579523</v>
      </c>
      <c r="B128">
        <v>1.1024403670151648</v>
      </c>
    </row>
    <row r="129" spans="1:2" x14ac:dyDescent="0.25">
      <c r="A129">
        <v>6.4333575054387211</v>
      </c>
      <c r="B129">
        <v>1.6067550689692427</v>
      </c>
    </row>
    <row r="131" spans="1:2" x14ac:dyDescent="0.25">
      <c r="A131" t="s">
        <v>125</v>
      </c>
    </row>
    <row r="132" spans="1:2" x14ac:dyDescent="0.25">
      <c r="A132">
        <v>200</v>
      </c>
      <c r="B132">
        <v>40000</v>
      </c>
    </row>
    <row r="133" spans="1:2" x14ac:dyDescent="0.25">
      <c r="A133">
        <v>205</v>
      </c>
      <c r="B133">
        <v>42025</v>
      </c>
    </row>
    <row r="134" spans="1:2" x14ac:dyDescent="0.25">
      <c r="A134">
        <v>210</v>
      </c>
      <c r="B134">
        <v>44100</v>
      </c>
    </row>
    <row r="135" spans="1:2" x14ac:dyDescent="0.25">
      <c r="A135">
        <v>195</v>
      </c>
      <c r="B135">
        <v>38025</v>
      </c>
    </row>
    <row r="136" spans="1:2" x14ac:dyDescent="0.25">
      <c r="A136">
        <v>190</v>
      </c>
      <c r="B136">
        <v>36100</v>
      </c>
    </row>
    <row r="137" spans="1:2" x14ac:dyDescent="0.25">
      <c r="A137">
        <v>185</v>
      </c>
      <c r="B137">
        <v>34225</v>
      </c>
    </row>
    <row r="138" spans="1:2" x14ac:dyDescent="0.25">
      <c r="A138">
        <v>200</v>
      </c>
      <c r="B138">
        <v>40000</v>
      </c>
    </row>
    <row r="139" spans="1:2" x14ac:dyDescent="0.25">
      <c r="A139">
        <v>200</v>
      </c>
      <c r="B139">
        <v>40000</v>
      </c>
    </row>
    <row r="140" spans="1:2" x14ac:dyDescent="0.25">
      <c r="A140">
        <v>200</v>
      </c>
      <c r="B140">
        <v>40000</v>
      </c>
    </row>
    <row r="141" spans="1:2" x14ac:dyDescent="0.25">
      <c r="A141">
        <v>200</v>
      </c>
      <c r="B141">
        <v>40000</v>
      </c>
    </row>
    <row r="142" spans="1:2" x14ac:dyDescent="0.25">
      <c r="A142">
        <v>200</v>
      </c>
      <c r="B142">
        <v>40000</v>
      </c>
    </row>
    <row r="143" spans="1:2" x14ac:dyDescent="0.25">
      <c r="A143">
        <v>200</v>
      </c>
      <c r="B143">
        <v>40000</v>
      </c>
    </row>
    <row r="145" spans="1:3" x14ac:dyDescent="0.25">
      <c r="A145" t="s">
        <v>127</v>
      </c>
    </row>
    <row r="146" spans="1:3" x14ac:dyDescent="0.25">
      <c r="A146">
        <v>-6.8584070796455308</v>
      </c>
      <c r="B146">
        <v>-1.6067550689692427</v>
      </c>
    </row>
    <row r="147" spans="1:3" x14ac:dyDescent="0.25">
      <c r="A147">
        <v>-4.3198482932994011</v>
      </c>
      <c r="B147">
        <v>-1.1024403670151643</v>
      </c>
    </row>
    <row r="148" spans="1:3" x14ac:dyDescent="0.25">
      <c r="A148">
        <v>-4.0613147914036745</v>
      </c>
      <c r="B148">
        <v>-0.78503604987689179</v>
      </c>
    </row>
    <row r="149" spans="1:3" x14ac:dyDescent="0.25">
      <c r="A149">
        <v>-2.8584070796455308</v>
      </c>
      <c r="B149">
        <v>-0.53218973091930422</v>
      </c>
    </row>
    <row r="150" spans="1:3" x14ac:dyDescent="0.25">
      <c r="A150">
        <v>-0.85840707964553076</v>
      </c>
      <c r="B150">
        <v>-0.30974253153853021</v>
      </c>
    </row>
    <row r="151" spans="1:3" x14ac:dyDescent="0.25">
      <c r="A151">
        <v>-0.85840707964553076</v>
      </c>
      <c r="B151">
        <v>-0.10179559909470488</v>
      </c>
    </row>
    <row r="152" spans="1:3" x14ac:dyDescent="0.25">
      <c r="A152">
        <v>-0.23577749684000082</v>
      </c>
      <c r="B152">
        <v>0.10179559909470504</v>
      </c>
    </row>
    <row r="153" spans="1:3" x14ac:dyDescent="0.25">
      <c r="A153">
        <v>1.0714285714284415</v>
      </c>
      <c r="B153">
        <v>0.30974253153853021</v>
      </c>
    </row>
    <row r="154" spans="1:3" x14ac:dyDescent="0.25">
      <c r="A154">
        <v>1.5543615676356239</v>
      </c>
      <c r="B154">
        <v>0.53218973091930433</v>
      </c>
    </row>
    <row r="155" spans="1:3" x14ac:dyDescent="0.25">
      <c r="A155">
        <v>3.1415929203544692</v>
      </c>
      <c r="B155">
        <v>0.78503604987689179</v>
      </c>
    </row>
    <row r="156" spans="1:3" x14ac:dyDescent="0.25">
      <c r="A156">
        <v>4.1415929203544692</v>
      </c>
      <c r="B156">
        <v>1.1024403670151648</v>
      </c>
    </row>
    <row r="157" spans="1:3" x14ac:dyDescent="0.25">
      <c r="A157">
        <v>10.141592920354469</v>
      </c>
      <c r="B157">
        <v>1.6067550689692427</v>
      </c>
    </row>
    <row r="159" spans="1:3" x14ac:dyDescent="0.25">
      <c r="A159" t="s">
        <v>144</v>
      </c>
    </row>
    <row r="160" spans="1:3" x14ac:dyDescent="0.25">
      <c r="A160">
        <v>200</v>
      </c>
      <c r="B160">
        <v>0</v>
      </c>
      <c r="C160">
        <v>5.2983173665480363</v>
      </c>
    </row>
    <row r="161" spans="1:3" x14ac:dyDescent="0.25">
      <c r="A161">
        <v>205</v>
      </c>
      <c r="B161">
        <v>0</v>
      </c>
      <c r="C161">
        <v>5.3230099791384085</v>
      </c>
    </row>
    <row r="162" spans="1:3" x14ac:dyDescent="0.25">
      <c r="A162">
        <v>210</v>
      </c>
      <c r="B162">
        <v>0</v>
      </c>
      <c r="C162">
        <v>5.3471075307174685</v>
      </c>
    </row>
    <row r="163" spans="1:3" x14ac:dyDescent="0.25">
      <c r="A163">
        <v>195</v>
      </c>
      <c r="B163">
        <v>0</v>
      </c>
      <c r="C163">
        <v>5.2729995585637468</v>
      </c>
    </row>
    <row r="164" spans="1:3" x14ac:dyDescent="0.25">
      <c r="A164">
        <v>190</v>
      </c>
      <c r="B164">
        <v>0</v>
      </c>
      <c r="C164">
        <v>5.2470240721604862</v>
      </c>
    </row>
    <row r="165" spans="1:3" x14ac:dyDescent="0.25">
      <c r="A165">
        <v>185</v>
      </c>
      <c r="B165">
        <v>0</v>
      </c>
      <c r="C165">
        <v>5.2203558250783244</v>
      </c>
    </row>
    <row r="166" spans="1:3" x14ac:dyDescent="0.25">
      <c r="A166">
        <v>200</v>
      </c>
      <c r="B166">
        <v>100000</v>
      </c>
      <c r="C166">
        <v>5.2983173665480363</v>
      </c>
    </row>
    <row r="167" spans="1:3" x14ac:dyDescent="0.25">
      <c r="A167">
        <v>200</v>
      </c>
      <c r="B167">
        <v>120000</v>
      </c>
      <c r="C167">
        <v>5.2983173665480363</v>
      </c>
    </row>
    <row r="168" spans="1:3" x14ac:dyDescent="0.25">
      <c r="A168">
        <v>200</v>
      </c>
      <c r="B168">
        <v>140000</v>
      </c>
      <c r="C168">
        <v>5.2983173665480363</v>
      </c>
    </row>
    <row r="169" spans="1:3" x14ac:dyDescent="0.25">
      <c r="A169">
        <v>200</v>
      </c>
      <c r="B169">
        <v>160000</v>
      </c>
      <c r="C169">
        <v>5.2983173665480363</v>
      </c>
    </row>
    <row r="170" spans="1:3" x14ac:dyDescent="0.25">
      <c r="A170">
        <v>200</v>
      </c>
      <c r="B170">
        <v>180000</v>
      </c>
      <c r="C170">
        <v>5.2983173665480363</v>
      </c>
    </row>
    <row r="171" spans="1:3" x14ac:dyDescent="0.25">
      <c r="A171">
        <v>200</v>
      </c>
      <c r="B171">
        <v>200000</v>
      </c>
      <c r="C171">
        <v>5.2983173665480363</v>
      </c>
    </row>
    <row r="173" spans="1:3" x14ac:dyDescent="0.25">
      <c r="A173" t="s">
        <v>146</v>
      </c>
    </row>
    <row r="174" spans="1:3" x14ac:dyDescent="0.25">
      <c r="A174">
        <v>-1.4304599212696445E-2</v>
      </c>
      <c r="B174">
        <v>-1.6067550689692427</v>
      </c>
    </row>
    <row r="175" spans="1:3" x14ac:dyDescent="0.25">
      <c r="A175">
        <v>-1.4083776891970601E-2</v>
      </c>
      <c r="B175">
        <v>-1.1024403670151643</v>
      </c>
    </row>
    <row r="176" spans="1:3" x14ac:dyDescent="0.25">
      <c r="A176">
        <v>-1.0194166718795472E-2</v>
      </c>
      <c r="B176">
        <v>-0.78503604987689179</v>
      </c>
    </row>
    <row r="177" spans="1:2" x14ac:dyDescent="0.25">
      <c r="A177">
        <v>-7.8099500484283269E-3</v>
      </c>
      <c r="B177">
        <v>-0.53218973091930422</v>
      </c>
    </row>
    <row r="178" spans="1:2" x14ac:dyDescent="0.25">
      <c r="A178">
        <v>-7.1616240936327458E-3</v>
      </c>
      <c r="B178">
        <v>-0.30974253153853021</v>
      </c>
    </row>
    <row r="179" spans="1:2" x14ac:dyDescent="0.25">
      <c r="A179">
        <v>-2.1384918905349437E-3</v>
      </c>
      <c r="B179">
        <v>-0.10179559909470488</v>
      </c>
    </row>
    <row r="180" spans="1:2" x14ac:dyDescent="0.25">
      <c r="A180">
        <v>-1.9262221382438938E-3</v>
      </c>
      <c r="B180">
        <v>0.10179559909470504</v>
      </c>
    </row>
    <row r="181" spans="1:2" x14ac:dyDescent="0.25">
      <c r="A181">
        <v>9.3077147052156306E-4</v>
      </c>
      <c r="B181">
        <v>0.30974253153853021</v>
      </c>
    </row>
    <row r="182" spans="1:2" x14ac:dyDescent="0.25">
      <c r="A182">
        <v>4.0438970185290302E-3</v>
      </c>
      <c r="B182">
        <v>0.53218973091930433</v>
      </c>
    </row>
    <row r="183" spans="1:2" x14ac:dyDescent="0.25">
      <c r="A183">
        <v>1.339565965419709E-2</v>
      </c>
      <c r="B183">
        <v>0.78503604987689179</v>
      </c>
    </row>
    <row r="184" spans="1:2" x14ac:dyDescent="0.25">
      <c r="A184">
        <v>1.4330325286771917E-2</v>
      </c>
      <c r="B184">
        <v>1.1024403670151648</v>
      </c>
    </row>
    <row r="185" spans="1:2" x14ac:dyDescent="0.25">
      <c r="A185">
        <v>2.4918177564174471E-2</v>
      </c>
      <c r="B185">
        <v>1.6067550689692427</v>
      </c>
    </row>
    <row r="187" spans="1:2" x14ac:dyDescent="0.25">
      <c r="A187" t="s">
        <v>149</v>
      </c>
    </row>
    <row r="188" spans="1:2" x14ac:dyDescent="0.25">
      <c r="A188">
        <v>200</v>
      </c>
      <c r="B188">
        <v>0</v>
      </c>
    </row>
    <row r="189" spans="1:2" x14ac:dyDescent="0.25">
      <c r="A189">
        <v>205</v>
      </c>
      <c r="B189">
        <v>0</v>
      </c>
    </row>
    <row r="190" spans="1:2" x14ac:dyDescent="0.25">
      <c r="A190">
        <v>210</v>
      </c>
      <c r="B190">
        <v>0</v>
      </c>
    </row>
    <row r="191" spans="1:2" x14ac:dyDescent="0.25">
      <c r="A191">
        <v>195</v>
      </c>
      <c r="B191">
        <v>0</v>
      </c>
    </row>
    <row r="192" spans="1:2" x14ac:dyDescent="0.25">
      <c r="A192">
        <v>190</v>
      </c>
      <c r="B192">
        <v>0</v>
      </c>
    </row>
    <row r="193" spans="1:2" x14ac:dyDescent="0.25">
      <c r="A193">
        <v>185</v>
      </c>
      <c r="B193">
        <v>0</v>
      </c>
    </row>
    <row r="194" spans="1:2" x14ac:dyDescent="0.25">
      <c r="A194">
        <v>200</v>
      </c>
      <c r="B194">
        <v>500</v>
      </c>
    </row>
    <row r="195" spans="1:2" x14ac:dyDescent="0.25">
      <c r="A195">
        <v>200</v>
      </c>
      <c r="B195">
        <v>600</v>
      </c>
    </row>
    <row r="196" spans="1:2" x14ac:dyDescent="0.25">
      <c r="A196">
        <v>200</v>
      </c>
      <c r="B196">
        <v>700</v>
      </c>
    </row>
    <row r="197" spans="1:2" x14ac:dyDescent="0.25">
      <c r="A197">
        <v>200</v>
      </c>
      <c r="B197">
        <v>800</v>
      </c>
    </row>
    <row r="198" spans="1:2" x14ac:dyDescent="0.25">
      <c r="A198">
        <v>200</v>
      </c>
      <c r="B198">
        <v>900</v>
      </c>
    </row>
    <row r="199" spans="1:2" x14ac:dyDescent="0.25">
      <c r="A199">
        <v>200</v>
      </c>
      <c r="B199">
        <v>1000</v>
      </c>
    </row>
    <row r="201" spans="1:2" x14ac:dyDescent="0.25">
      <c r="A201" t="s">
        <v>152</v>
      </c>
    </row>
    <row r="202" spans="1:2" x14ac:dyDescent="0.25">
      <c r="A202">
        <v>-1.8882752996561614E-2</v>
      </c>
      <c r="B202">
        <v>-1.6067550689692427</v>
      </c>
    </row>
    <row r="203" spans="1:2" x14ac:dyDescent="0.25">
      <c r="A203">
        <v>-1.4196257294481818E-2</v>
      </c>
      <c r="B203">
        <v>-1.1024403670151643</v>
      </c>
    </row>
    <row r="204" spans="1:2" x14ac:dyDescent="0.25">
      <c r="A204">
        <v>-1.2392432369816575E-2</v>
      </c>
      <c r="B204">
        <v>-0.78503604987689179</v>
      </c>
    </row>
    <row r="205" spans="1:2" x14ac:dyDescent="0.25">
      <c r="A205">
        <v>-9.2943234986115897E-3</v>
      </c>
      <c r="B205">
        <v>-0.53218973091930422</v>
      </c>
    </row>
    <row r="206" spans="1:2" x14ac:dyDescent="0.25">
      <c r="A206">
        <v>-7.0414609628040026E-3</v>
      </c>
      <c r="B206">
        <v>-0.30974253153853021</v>
      </c>
    </row>
    <row r="207" spans="1:2" x14ac:dyDescent="0.2">
      <c r="A207">
        <v>-4.2756195384443529E-3</v>
      </c>
      <c r="B207">
        <v>-0.10179559909470488</v>
      </c>
    </row>
    <row r="208" spans="1:2" x14ac:dyDescent="0.2">
      <c r="A208">
        <v>-5.0657430117517777E-4</v>
      </c>
      <c r="B208">
        <v>0.10179559909470504</v>
      </c>
    </row>
    <row r="209" spans="1:2" x14ac:dyDescent="0.2">
      <c r="A209">
        <v>8.2448448542571384E-4</v>
      </c>
      <c r="B209">
        <v>0.30974253153853021</v>
      </c>
    </row>
    <row r="210" spans="1:2" x14ac:dyDescent="0.2">
      <c r="A210">
        <v>9.2440628725833918E-3</v>
      </c>
      <c r="B210">
        <v>0.53218973091930433</v>
      </c>
    </row>
    <row r="211" spans="1:2" x14ac:dyDescent="0.2">
      <c r="A211">
        <v>1.6320150119772059E-2</v>
      </c>
      <c r="B211">
        <v>0.78503604987689179</v>
      </c>
    </row>
    <row r="212" spans="1:2" x14ac:dyDescent="0.2">
      <c r="A212">
        <v>1.6407349945160909E-2</v>
      </c>
      <c r="B212">
        <v>1.1024403670151648</v>
      </c>
    </row>
    <row r="213" spans="1:2" x14ac:dyDescent="0.2">
      <c r="A213">
        <v>2.3793373538961049E-2</v>
      </c>
      <c r="B213">
        <v>1.6067550689692427</v>
      </c>
    </row>
    <row r="215" spans="1:2" x14ac:dyDescent="0.2">
      <c r="A215" t="s">
        <v>162</v>
      </c>
    </row>
    <row r="216" spans="1:2" x14ac:dyDescent="0.2">
      <c r="A216">
        <v>0</v>
      </c>
      <c r="B216">
        <v>200</v>
      </c>
    </row>
    <row r="217" spans="1:2" x14ac:dyDescent="0.2">
      <c r="A217">
        <v>0</v>
      </c>
      <c r="B217">
        <v>205</v>
      </c>
    </row>
    <row r="218" spans="1:2" x14ac:dyDescent="0.2">
      <c r="A218">
        <v>0</v>
      </c>
      <c r="B218">
        <v>210</v>
      </c>
    </row>
    <row r="219" spans="1:2" x14ac:dyDescent="0.2">
      <c r="A219">
        <v>0</v>
      </c>
      <c r="B219">
        <v>195</v>
      </c>
    </row>
    <row r="220" spans="1:2" x14ac:dyDescent="0.2">
      <c r="A220">
        <v>0</v>
      </c>
      <c r="B220">
        <v>190</v>
      </c>
    </row>
    <row r="221" spans="1:2" x14ac:dyDescent="0.2">
      <c r="A221">
        <v>0</v>
      </c>
      <c r="B221">
        <v>185</v>
      </c>
    </row>
    <row r="222" spans="1:2" x14ac:dyDescent="0.2">
      <c r="A222">
        <v>6.2146080984221914</v>
      </c>
      <c r="B222">
        <v>200</v>
      </c>
    </row>
    <row r="223" spans="1:2" x14ac:dyDescent="0.2">
      <c r="A223">
        <v>6.3969296552161463</v>
      </c>
      <c r="B223">
        <v>200</v>
      </c>
    </row>
    <row r="224" spans="1:2" x14ac:dyDescent="0.2">
      <c r="A224">
        <v>6.5510803350434044</v>
      </c>
      <c r="B224">
        <v>200</v>
      </c>
    </row>
    <row r="225" spans="1:2" x14ac:dyDescent="0.2">
      <c r="A225">
        <v>6.6846117276679271</v>
      </c>
      <c r="B225">
        <v>200</v>
      </c>
    </row>
    <row r="226" spans="1:2" x14ac:dyDescent="0.2">
      <c r="A226">
        <v>6.8023947633243109</v>
      </c>
      <c r="B226">
        <v>200</v>
      </c>
    </row>
    <row r="227" spans="1:2" x14ac:dyDescent="0.2">
      <c r="A227">
        <v>6.9077552789821368</v>
      </c>
      <c r="B227">
        <v>200</v>
      </c>
    </row>
    <row r="229" spans="1:2" x14ac:dyDescent="0.2">
      <c r="A229" t="s">
        <v>164</v>
      </c>
    </row>
    <row r="230" spans="1:2" x14ac:dyDescent="0.2">
      <c r="A230">
        <v>-1.8856382282699258E-2</v>
      </c>
      <c r="B230">
        <v>-1.6067550689692427</v>
      </c>
    </row>
    <row r="231" spans="1:2" x14ac:dyDescent="0.2">
      <c r="A231">
        <v>-1.8758577019571732E-2</v>
      </c>
      <c r="B231">
        <v>-1.1024403670151643</v>
      </c>
    </row>
    <row r="232" spans="1:2" x14ac:dyDescent="0.2">
      <c r="A232">
        <v>-1.2480341752925561E-2</v>
      </c>
      <c r="B232">
        <v>-0.78503604987689179</v>
      </c>
    </row>
    <row r="233" spans="1:2" x14ac:dyDescent="0.2">
      <c r="A233">
        <v>-1.1726539942576331E-2</v>
      </c>
      <c r="B233">
        <v>-0.53218973091930422</v>
      </c>
    </row>
    <row r="234" spans="1:2" x14ac:dyDescent="0.2">
      <c r="A234">
        <v>-6.7310210203297416E-3</v>
      </c>
      <c r="B234">
        <v>-0.30974253153853021</v>
      </c>
    </row>
    <row r="235" spans="1:2" x14ac:dyDescent="0.2">
      <c r="A235">
        <v>-2.333871517974373E-4</v>
      </c>
      <c r="B235">
        <v>-0.10179559909470488</v>
      </c>
    </row>
    <row r="236" spans="1:2" x14ac:dyDescent="0.2">
      <c r="A236">
        <v>1.0604188417060456E-3</v>
      </c>
      <c r="B236">
        <v>0.10179559909470504</v>
      </c>
    </row>
    <row r="237" spans="1:2" x14ac:dyDescent="0.2">
      <c r="A237">
        <v>5.9834949457906461E-3</v>
      </c>
      <c r="B237">
        <v>0.30974253153853021</v>
      </c>
    </row>
    <row r="238" spans="1:2" x14ac:dyDescent="0.2">
      <c r="A238">
        <v>5.9844896736693798E-3</v>
      </c>
      <c r="B238">
        <v>0.53218973091930433</v>
      </c>
    </row>
    <row r="239" spans="1:2" x14ac:dyDescent="0.2">
      <c r="A239">
        <v>9.442744435767203E-3</v>
      </c>
      <c r="B239">
        <v>0.78503604987689179</v>
      </c>
    </row>
    <row r="240" spans="1:2" x14ac:dyDescent="0.2">
      <c r="A240">
        <v>1.6568778715247312E-2</v>
      </c>
      <c r="B240">
        <v>1.1024403670151648</v>
      </c>
    </row>
    <row r="241" spans="1:2" x14ac:dyDescent="0.2">
      <c r="A241">
        <v>2.9746322557734572E-2</v>
      </c>
      <c r="B241">
        <v>1.6067550689692427</v>
      </c>
    </row>
  </sheetData>
  <sortState ref="A230:A241">
    <sortCondition ref="A2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2:I128"/>
  <sheetViews>
    <sheetView showGridLines="0" workbookViewId="0">
      <selection activeCell="A123" sqref="A123"/>
    </sheetView>
  </sheetViews>
  <sheetFormatPr baseColWidth="10" defaultColWidth="8.83203125" defaultRowHeight="13" x14ac:dyDescent="0.15"/>
  <cols>
    <col min="1" max="1" width="12.6640625" style="73" customWidth="1"/>
    <col min="2" max="2" width="15" style="73" bestFit="1" customWidth="1"/>
    <col min="3" max="3" width="8.6640625" style="73" bestFit="1" customWidth="1"/>
    <col min="4" max="4" width="8.1640625" style="73" bestFit="1" customWidth="1"/>
    <col min="5" max="5" width="7.83203125" style="73" bestFit="1" customWidth="1"/>
    <col min="6" max="7" width="10" style="73" bestFit="1" customWidth="1"/>
    <col min="8" max="16384" width="8.83203125" style="73"/>
  </cols>
  <sheetData>
    <row r="2" spans="1:9" ht="15" x14ac:dyDescent="0.2">
      <c r="A2" s="72" t="s">
        <v>62</v>
      </c>
    </row>
    <row r="4" spans="1:9" x14ac:dyDescent="0.15">
      <c r="B4" s="74" t="s">
        <v>63</v>
      </c>
      <c r="C4" s="76">
        <v>0.97157781278500954</v>
      </c>
    </row>
    <row r="5" spans="1:9" x14ac:dyDescent="0.15">
      <c r="B5" s="74" t="s">
        <v>87</v>
      </c>
      <c r="C5" s="76">
        <v>0.9526296879750159</v>
      </c>
      <c r="D5" s="75" t="s">
        <v>66</v>
      </c>
      <c r="E5" s="77">
        <v>6</v>
      </c>
    </row>
    <row r="6" spans="1:9" x14ac:dyDescent="0.15">
      <c r="B6" s="74" t="s">
        <v>64</v>
      </c>
      <c r="C6" s="76">
        <v>0.98568646779034641</v>
      </c>
      <c r="D6" s="75" t="s">
        <v>67</v>
      </c>
      <c r="E6" s="77">
        <v>2</v>
      </c>
    </row>
    <row r="7" spans="1:9" x14ac:dyDescent="0.15">
      <c r="B7" s="74" t="s">
        <v>65</v>
      </c>
      <c r="C7" s="76">
        <v>2.8569047519833002</v>
      </c>
      <c r="D7" s="75" t="s">
        <v>68</v>
      </c>
      <c r="E7" s="78" t="s">
        <v>58</v>
      </c>
    </row>
    <row r="9" spans="1:9" x14ac:dyDescent="0.15">
      <c r="A9" s="73" t="s">
        <v>79</v>
      </c>
    </row>
    <row r="10" spans="1:9" x14ac:dyDescent="0.15">
      <c r="A10" s="85" t="s">
        <v>80</v>
      </c>
      <c r="B10" s="85" t="s">
        <v>81</v>
      </c>
      <c r="C10" s="98" t="s">
        <v>82</v>
      </c>
      <c r="D10" s="85" t="s">
        <v>83</v>
      </c>
      <c r="E10" s="85" t="s">
        <v>84</v>
      </c>
      <c r="F10" s="85" t="s">
        <v>74</v>
      </c>
    </row>
    <row r="11" spans="1:9" x14ac:dyDescent="0.15">
      <c r="A11" s="75" t="s">
        <v>85</v>
      </c>
      <c r="B11" s="96">
        <v>837.01428571428573</v>
      </c>
      <c r="C11" s="99">
        <v>2</v>
      </c>
      <c r="D11" s="80">
        <v>418.50714285714287</v>
      </c>
      <c r="E11" s="101">
        <v>51.275670945157522</v>
      </c>
      <c r="F11" s="102">
        <v>4.7916627503308343E-3</v>
      </c>
    </row>
    <row r="12" spans="1:9" x14ac:dyDescent="0.15">
      <c r="A12" s="75" t="s">
        <v>86</v>
      </c>
      <c r="B12" s="96">
        <v>24.485714285714291</v>
      </c>
      <c r="C12" s="99">
        <v>3</v>
      </c>
      <c r="D12" s="80">
        <v>8.1619047619047631</v>
      </c>
    </row>
    <row r="13" spans="1:9" x14ac:dyDescent="0.15">
      <c r="A13" s="95" t="s">
        <v>14</v>
      </c>
      <c r="B13" s="97">
        <v>861.5</v>
      </c>
      <c r="C13" s="100">
        <v>5</v>
      </c>
      <c r="D13" s="94"/>
      <c r="E13" s="94"/>
      <c r="F13" s="94"/>
    </row>
    <row r="16" spans="1:9" x14ac:dyDescent="0.15">
      <c r="A16" s="73" t="s">
        <v>69</v>
      </c>
      <c r="D16" s="83"/>
      <c r="F16" s="92" t="s">
        <v>78</v>
      </c>
      <c r="G16" s="93"/>
      <c r="H16" s="83"/>
      <c r="I16" s="83"/>
    </row>
    <row r="17" spans="1:9" x14ac:dyDescent="0.15">
      <c r="A17" s="85" t="s">
        <v>70</v>
      </c>
      <c r="B17" s="85" t="s">
        <v>71</v>
      </c>
      <c r="C17" s="85" t="s">
        <v>72</v>
      </c>
      <c r="D17" s="86" t="s">
        <v>73</v>
      </c>
      <c r="E17" s="85" t="s">
        <v>74</v>
      </c>
      <c r="F17" s="85" t="s">
        <v>75</v>
      </c>
      <c r="G17" s="85" t="s">
        <v>76</v>
      </c>
      <c r="H17" s="83"/>
      <c r="I17" s="83"/>
    </row>
    <row r="18" spans="1:9" x14ac:dyDescent="0.15">
      <c r="A18" s="82" t="s">
        <v>77</v>
      </c>
      <c r="B18" s="79">
        <v>-649.77142857142599</v>
      </c>
      <c r="C18" s="115">
        <v>728.66402418127723</v>
      </c>
      <c r="D18" s="115">
        <v>-0.89172980551840131</v>
      </c>
      <c r="E18" s="115">
        <v>0.43823504645345057</v>
      </c>
      <c r="F18" s="115">
        <v>-2968.7055601202901</v>
      </c>
      <c r="G18" s="115">
        <v>1669.1627029774381</v>
      </c>
      <c r="H18" s="115"/>
      <c r="I18" s="83"/>
    </row>
    <row r="19" spans="1:9" x14ac:dyDescent="0.15">
      <c r="A19" s="82" t="s">
        <v>59</v>
      </c>
      <c r="B19" s="79">
        <v>10.484285714285686</v>
      </c>
      <c r="C19" s="80">
        <v>7.3888811024117889</v>
      </c>
      <c r="D19" s="83">
        <v>1.4189273814222743</v>
      </c>
      <c r="E19" s="81">
        <v>0.25097136253821734</v>
      </c>
      <c r="F19" s="79">
        <v>-13.030431650265321</v>
      </c>
      <c r="G19" s="79">
        <v>33.999003078836694</v>
      </c>
      <c r="H19" s="83"/>
      <c r="I19" s="83"/>
    </row>
    <row r="20" spans="1:9" x14ac:dyDescent="0.15">
      <c r="A20" s="87" t="s">
        <v>61</v>
      </c>
      <c r="B20" s="88">
        <v>-2.9999999999999933E-2</v>
      </c>
      <c r="C20" s="89">
        <v>1.8702831827489271E-2</v>
      </c>
      <c r="D20" s="90">
        <v>-1.6040351684019409</v>
      </c>
      <c r="E20" s="91">
        <v>0.20704318303956804</v>
      </c>
      <c r="F20" s="88">
        <v>-8.9520758047735696E-2</v>
      </c>
      <c r="G20" s="88">
        <v>2.9520758047735834E-2</v>
      </c>
      <c r="H20" s="83"/>
      <c r="I20" s="83"/>
    </row>
    <row r="22" spans="1:9" x14ac:dyDescent="0.15">
      <c r="E22" s="84"/>
      <c r="F22" s="84"/>
      <c r="G22" s="84" t="s">
        <v>91</v>
      </c>
      <c r="H22" s="84"/>
    </row>
    <row r="23" spans="1:9" x14ac:dyDescent="0.15">
      <c r="E23" s="84"/>
      <c r="F23" s="84" t="s">
        <v>91</v>
      </c>
      <c r="G23" s="84" t="s">
        <v>92</v>
      </c>
      <c r="H23" s="84"/>
    </row>
    <row r="24" spans="1:9" ht="12.75" hidden="1" x14ac:dyDescent="0.2">
      <c r="E24" s="84"/>
      <c r="F24" s="84"/>
      <c r="G24" s="84"/>
      <c r="H24" s="84"/>
    </row>
    <row r="25" spans="1:9" x14ac:dyDescent="0.15">
      <c r="A25" s="103" t="s">
        <v>88</v>
      </c>
      <c r="B25" s="112" t="s">
        <v>58</v>
      </c>
      <c r="C25" s="112" t="s">
        <v>89</v>
      </c>
      <c r="D25" s="112" t="s">
        <v>90</v>
      </c>
      <c r="E25" s="107" t="s">
        <v>93</v>
      </c>
      <c r="F25" s="107" t="s">
        <v>86</v>
      </c>
      <c r="G25" s="107" t="s">
        <v>86</v>
      </c>
      <c r="H25" s="108"/>
    </row>
    <row r="26" spans="1:9" x14ac:dyDescent="0.15">
      <c r="A26" s="105">
        <v>1</v>
      </c>
      <c r="B26" s="113">
        <v>245</v>
      </c>
      <c r="C26" s="113">
        <v>247.08571428571395</v>
      </c>
      <c r="D26" s="113">
        <v>-2.0857142857139479</v>
      </c>
      <c r="E26" s="109">
        <v>0.37142857140504759</v>
      </c>
      <c r="F26" s="109">
        <v>-0.92083482629061664</v>
      </c>
      <c r="G26" s="109">
        <v>-0.88770613442994684</v>
      </c>
      <c r="H26" s="109"/>
    </row>
    <row r="27" spans="1:9" x14ac:dyDescent="0.15">
      <c r="A27" s="105">
        <v>2</v>
      </c>
      <c r="B27" s="113">
        <v>238</v>
      </c>
      <c r="C27" s="113">
        <v>238.7571428571423</v>
      </c>
      <c r="D27" s="113">
        <v>-0.75714285714229845</v>
      </c>
      <c r="E27" s="109">
        <v>0.30714285714125822</v>
      </c>
      <c r="F27" s="109">
        <v>-0.31839058643480289</v>
      </c>
      <c r="G27" s="109">
        <v>-0.26447158471796561</v>
      </c>
      <c r="H27" s="109"/>
    </row>
    <row r="28" spans="1:9" x14ac:dyDescent="0.15">
      <c r="A28" s="105">
        <v>3</v>
      </c>
      <c r="B28" s="113">
        <v>230</v>
      </c>
      <c r="C28" s="113">
        <v>228.92857142857133</v>
      </c>
      <c r="D28" s="113">
        <v>1.0714285714286689</v>
      </c>
      <c r="E28" s="109">
        <v>0.82142857139999137</v>
      </c>
      <c r="F28" s="109">
        <v>0.88748592763645029</v>
      </c>
      <c r="G28" s="109">
        <v>0.84381592560305629</v>
      </c>
      <c r="H28" s="109"/>
    </row>
    <row r="29" spans="1:9" x14ac:dyDescent="0.15">
      <c r="A29" s="105">
        <v>4</v>
      </c>
      <c r="B29" s="113">
        <v>254</v>
      </c>
      <c r="C29" s="113">
        <v>253.91428571428537</v>
      </c>
      <c r="D29" s="113">
        <v>8.5714285714630023E-2</v>
      </c>
      <c r="E29" s="109">
        <v>0.37142857140490548</v>
      </c>
      <c r="F29" s="109">
        <v>3.7842527107987418E-2</v>
      </c>
      <c r="G29" s="109">
        <v>3.0905671324265659E-2</v>
      </c>
      <c r="H29" s="109"/>
    </row>
    <row r="30" spans="1:9" x14ac:dyDescent="0.15">
      <c r="A30" s="105">
        <v>5</v>
      </c>
      <c r="B30" s="113">
        <v>263</v>
      </c>
      <c r="C30" s="113">
        <v>259.24285714285702</v>
      </c>
      <c r="D30" s="113">
        <v>3.7571428571429806</v>
      </c>
      <c r="E30" s="109">
        <v>0.3071428571454291</v>
      </c>
      <c r="F30" s="109">
        <v>1.5799381930692404</v>
      </c>
      <c r="G30" s="109">
        <v>3.1479515329958794</v>
      </c>
      <c r="H30" s="109"/>
    </row>
    <row r="31" spans="1:9" x14ac:dyDescent="0.15">
      <c r="A31" s="106">
        <v>6</v>
      </c>
      <c r="B31" s="114">
        <v>261</v>
      </c>
      <c r="C31" s="114">
        <v>263.07142857142821</v>
      </c>
      <c r="D31" s="114">
        <v>-2.0714285714282141</v>
      </c>
      <c r="E31" s="110">
        <v>0.82142857141057846</v>
      </c>
      <c r="F31" s="110">
        <v>-1.7158061268142148</v>
      </c>
      <c r="G31" s="111">
        <v>-10.253048299442352</v>
      </c>
      <c r="H31" s="109"/>
    </row>
    <row r="36" spans="3:3" x14ac:dyDescent="0.15">
      <c r="C36" s="116" t="s">
        <v>94</v>
      </c>
    </row>
    <row r="53" spans="3:6" x14ac:dyDescent="0.15">
      <c r="F53" s="73" t="s">
        <v>1</v>
      </c>
    </row>
    <row r="58" spans="3:6" x14ac:dyDescent="0.15">
      <c r="C58" s="116" t="s">
        <v>94</v>
      </c>
    </row>
    <row r="75" spans="3:6" x14ac:dyDescent="0.15">
      <c r="F75" s="73" t="s">
        <v>1</v>
      </c>
    </row>
    <row r="80" spans="3:6" x14ac:dyDescent="0.15">
      <c r="C80" s="116" t="s">
        <v>94</v>
      </c>
    </row>
    <row r="97" spans="3:6" x14ac:dyDescent="0.15">
      <c r="F97" s="73" t="s">
        <v>1</v>
      </c>
    </row>
    <row r="102" spans="3:6" x14ac:dyDescent="0.15">
      <c r="C102" s="116" t="s">
        <v>97</v>
      </c>
    </row>
    <row r="119" spans="1:7" x14ac:dyDescent="0.15">
      <c r="F119" s="73" t="s">
        <v>1</v>
      </c>
    </row>
    <row r="123" spans="1:7" x14ac:dyDescent="0.15">
      <c r="A123" s="104"/>
      <c r="B123" s="104"/>
      <c r="C123" s="104"/>
      <c r="D123" s="104"/>
      <c r="E123" s="104"/>
      <c r="F123" s="104"/>
      <c r="G123" s="104"/>
    </row>
    <row r="124" spans="1:7" ht="16" x14ac:dyDescent="0.2">
      <c r="A124" s="72" t="s">
        <v>62</v>
      </c>
    </row>
    <row r="126" spans="1:7" x14ac:dyDescent="0.15">
      <c r="A126" s="73" t="s">
        <v>100</v>
      </c>
    </row>
    <row r="127" spans="1:7" x14ac:dyDescent="0.15">
      <c r="A127" s="73" t="s">
        <v>101</v>
      </c>
    </row>
    <row r="128" spans="1:7" x14ac:dyDescent="0.15">
      <c r="A128" s="73" t="s">
        <v>102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2:I387"/>
  <sheetViews>
    <sheetView showGridLines="0" topLeftCell="A298" workbookViewId="0">
      <selection activeCell="A257" sqref="A257:B260"/>
    </sheetView>
  </sheetViews>
  <sheetFormatPr baseColWidth="10" defaultColWidth="8.83203125" defaultRowHeight="13" x14ac:dyDescent="0.15"/>
  <cols>
    <col min="1" max="1" width="12.6640625" style="73" customWidth="1"/>
    <col min="2" max="2" width="15" style="73" bestFit="1" customWidth="1"/>
    <col min="3" max="3" width="9.6640625" style="73" bestFit="1" customWidth="1"/>
    <col min="4" max="4" width="8.1640625" style="73" bestFit="1" customWidth="1"/>
    <col min="5" max="5" width="7.83203125" style="73" bestFit="1" customWidth="1"/>
    <col min="6" max="7" width="10" style="73" bestFit="1" customWidth="1"/>
    <col min="8" max="16384" width="8.83203125" style="73"/>
  </cols>
  <sheetData>
    <row r="2" spans="1:9" ht="15" x14ac:dyDescent="0.2">
      <c r="A2" s="72" t="s">
        <v>62</v>
      </c>
    </row>
    <row r="4" spans="1:9" x14ac:dyDescent="0.15">
      <c r="B4" s="74" t="s">
        <v>63</v>
      </c>
      <c r="C4" s="76">
        <v>0.87793955688496161</v>
      </c>
    </row>
    <row r="5" spans="1:9" x14ac:dyDescent="0.15">
      <c r="B5" s="74" t="s">
        <v>87</v>
      </c>
      <c r="C5" s="76">
        <v>0.85081501397050874</v>
      </c>
      <c r="D5" s="75" t="s">
        <v>66</v>
      </c>
      <c r="E5" s="77">
        <v>12</v>
      </c>
    </row>
    <row r="6" spans="1:9" x14ac:dyDescent="0.15">
      <c r="B6" s="74" t="s">
        <v>64</v>
      </c>
      <c r="C6" s="76">
        <v>0.93698428849418902</v>
      </c>
      <c r="D6" s="75" t="s">
        <v>67</v>
      </c>
      <c r="E6" s="77">
        <v>2</v>
      </c>
    </row>
    <row r="7" spans="1:9" x14ac:dyDescent="0.15">
      <c r="B7" s="74" t="s">
        <v>65</v>
      </c>
      <c r="C7" s="76">
        <v>3.7991640394109445</v>
      </c>
      <c r="D7" s="75" t="s">
        <v>68</v>
      </c>
      <c r="E7" s="78" t="s">
        <v>58</v>
      </c>
    </row>
    <row r="9" spans="1:9" x14ac:dyDescent="0.15">
      <c r="A9" s="73" t="s">
        <v>79</v>
      </c>
    </row>
    <row r="10" spans="1:9" x14ac:dyDescent="0.15">
      <c r="A10" s="85" t="s">
        <v>80</v>
      </c>
      <c r="B10" s="85" t="s">
        <v>81</v>
      </c>
      <c r="C10" s="98" t="s">
        <v>82</v>
      </c>
      <c r="D10" s="85" t="s">
        <v>83</v>
      </c>
      <c r="E10" s="85" t="s">
        <v>84</v>
      </c>
      <c r="F10" s="85" t="s">
        <v>74</v>
      </c>
    </row>
    <row r="11" spans="1:9" x14ac:dyDescent="0.15">
      <c r="A11" s="75" t="s">
        <v>85</v>
      </c>
      <c r="B11" s="96">
        <v>934.34717341482042</v>
      </c>
      <c r="C11" s="99">
        <v>2</v>
      </c>
      <c r="D11" s="80">
        <v>467.17358670741021</v>
      </c>
      <c r="E11" s="101">
        <v>32.366980695448433</v>
      </c>
      <c r="F11" s="102">
        <v>7.7550971032033157E-5</v>
      </c>
    </row>
    <row r="12" spans="1:9" x14ac:dyDescent="0.15">
      <c r="A12" s="75" t="s">
        <v>86</v>
      </c>
      <c r="B12" s="96">
        <v>129.90282658517955</v>
      </c>
      <c r="C12" s="99">
        <v>9</v>
      </c>
      <c r="D12" s="80">
        <v>14.433647398353283</v>
      </c>
    </row>
    <row r="13" spans="1:9" x14ac:dyDescent="0.15">
      <c r="A13" s="95" t="s">
        <v>14</v>
      </c>
      <c r="B13" s="97">
        <v>1064.25</v>
      </c>
      <c r="C13" s="100">
        <v>11</v>
      </c>
      <c r="D13" s="94"/>
      <c r="E13" s="94"/>
      <c r="F13" s="94"/>
    </row>
    <row r="16" spans="1:9" x14ac:dyDescent="0.15">
      <c r="A16" s="73" t="s">
        <v>69</v>
      </c>
      <c r="D16" s="83"/>
      <c r="F16" s="92" t="s">
        <v>78</v>
      </c>
      <c r="G16" s="93"/>
      <c r="H16" s="83"/>
      <c r="I16" s="83"/>
    </row>
    <row r="17" spans="1:9" x14ac:dyDescent="0.15">
      <c r="A17" s="85" t="s">
        <v>70</v>
      </c>
      <c r="B17" s="85" t="s">
        <v>71</v>
      </c>
      <c r="C17" s="85" t="s">
        <v>72</v>
      </c>
      <c r="D17" s="86" t="s">
        <v>103</v>
      </c>
      <c r="E17" s="85" t="s">
        <v>74</v>
      </c>
      <c r="F17" s="85" t="s">
        <v>75</v>
      </c>
      <c r="G17" s="85" t="s">
        <v>76</v>
      </c>
      <c r="H17" s="83"/>
      <c r="I17" s="83"/>
    </row>
    <row r="18" spans="1:9" x14ac:dyDescent="0.15">
      <c r="A18" s="82" t="s">
        <v>77</v>
      </c>
      <c r="B18" s="79">
        <v>518.36745607333864</v>
      </c>
      <c r="C18" s="115">
        <v>35.854135104212688</v>
      </c>
      <c r="D18" s="115">
        <v>14.457675650707106</v>
      </c>
      <c r="E18" s="115">
        <v>1.5526211576148296E-7</v>
      </c>
      <c r="F18" s="115">
        <v>437.25976753140935</v>
      </c>
      <c r="G18" s="115">
        <v>599.47514461526794</v>
      </c>
      <c r="H18" s="115"/>
      <c r="I18" s="83"/>
    </row>
    <row r="19" spans="1:9" x14ac:dyDescent="0.15">
      <c r="A19" s="118" t="s">
        <v>59</v>
      </c>
      <c r="B19" s="79">
        <v>-1.366539343009932</v>
      </c>
      <c r="C19" s="80">
        <v>0.1812701752362208</v>
      </c>
      <c r="D19" s="83">
        <v>-7.5386882658944696</v>
      </c>
      <c r="E19" s="117">
        <v>3.5461252832862236E-5</v>
      </c>
      <c r="F19" s="79">
        <v>-1.7766009683222346</v>
      </c>
      <c r="G19" s="79">
        <v>-0.95647771769762935</v>
      </c>
      <c r="H19" s="83"/>
      <c r="I19" s="83"/>
    </row>
    <row r="20" spans="1:9" x14ac:dyDescent="0.15">
      <c r="A20" s="119" t="s">
        <v>99</v>
      </c>
      <c r="B20" s="120">
        <v>5.9763177998472112E-5</v>
      </c>
      <c r="C20" s="121">
        <v>1.4185663606729528E-5</v>
      </c>
      <c r="D20" s="90">
        <v>4.2129279006814384</v>
      </c>
      <c r="E20" s="122">
        <v>2.2629852676056485E-3</v>
      </c>
      <c r="F20" s="120">
        <v>2.767297746146309E-5</v>
      </c>
      <c r="G20" s="120">
        <v>9.1853378535481134E-5</v>
      </c>
      <c r="H20" s="83"/>
      <c r="I20" s="83"/>
    </row>
    <row r="22" spans="1:9" x14ac:dyDescent="0.15">
      <c r="E22" s="84"/>
      <c r="F22" s="84"/>
      <c r="G22" s="84" t="s">
        <v>91</v>
      </c>
      <c r="H22" s="84"/>
    </row>
    <row r="23" spans="1:9" x14ac:dyDescent="0.15">
      <c r="E23" s="84"/>
      <c r="F23" s="84" t="s">
        <v>91</v>
      </c>
      <c r="G23" s="84" t="s">
        <v>92</v>
      </c>
      <c r="H23" s="84"/>
    </row>
    <row r="24" spans="1:9" ht="12.75" hidden="1" x14ac:dyDescent="0.2">
      <c r="E24" s="84"/>
      <c r="F24" s="84"/>
      <c r="G24" s="84"/>
      <c r="H24" s="84"/>
    </row>
    <row r="25" spans="1:9" x14ac:dyDescent="0.15">
      <c r="A25" s="103" t="s">
        <v>88</v>
      </c>
      <c r="B25" s="112" t="s">
        <v>58</v>
      </c>
      <c r="C25" s="112" t="s">
        <v>89</v>
      </c>
      <c r="D25" s="112" t="s">
        <v>90</v>
      </c>
      <c r="E25" s="107" t="s">
        <v>93</v>
      </c>
      <c r="F25" s="107" t="s">
        <v>86</v>
      </c>
      <c r="G25" s="107" t="s">
        <v>86</v>
      </c>
      <c r="H25" s="108"/>
    </row>
    <row r="26" spans="1:9" x14ac:dyDescent="0.15">
      <c r="A26" s="105">
        <v>1</v>
      </c>
      <c r="B26" s="113">
        <v>245</v>
      </c>
      <c r="C26" s="113">
        <v>245.05958747135224</v>
      </c>
      <c r="D26" s="113">
        <v>-5.9587471352244847E-2</v>
      </c>
      <c r="E26" s="109">
        <v>0.17175961293609188</v>
      </c>
      <c r="F26" s="109">
        <v>-1.7234103958191808E-2</v>
      </c>
      <c r="G26" s="109">
        <v>-1.6248737154667767E-2</v>
      </c>
      <c r="H26" s="109"/>
    </row>
    <row r="27" spans="1:9" x14ac:dyDescent="0.15">
      <c r="A27" s="105">
        <v>2</v>
      </c>
      <c r="B27" s="113">
        <v>238</v>
      </c>
      <c r="C27" s="113">
        <v>238.22689075630257</v>
      </c>
      <c r="D27" s="113">
        <v>-0.22689075630256639</v>
      </c>
      <c r="E27" s="109">
        <v>0.28291316526611343</v>
      </c>
      <c r="F27" s="109">
        <v>-7.0524965494576444E-2</v>
      </c>
      <c r="G27" s="109">
        <v>-6.6509955736091114E-2</v>
      </c>
      <c r="H27" s="109"/>
    </row>
    <row r="28" spans="1:9" x14ac:dyDescent="0.15">
      <c r="A28" s="105">
        <v>3</v>
      </c>
      <c r="B28" s="113">
        <v>230</v>
      </c>
      <c r="C28" s="113">
        <v>231.39419404125294</v>
      </c>
      <c r="D28" s="113">
        <v>-1.3941940412529448</v>
      </c>
      <c r="E28" s="123">
        <v>0.50789406671758641</v>
      </c>
      <c r="F28" s="109">
        <v>-0.52312548232198475</v>
      </c>
      <c r="G28" s="109">
        <v>-0.5008812918481268</v>
      </c>
      <c r="H28" s="109"/>
    </row>
    <row r="29" spans="1:9" x14ac:dyDescent="0.15">
      <c r="A29" s="105">
        <v>4</v>
      </c>
      <c r="B29" s="113">
        <v>254</v>
      </c>
      <c r="C29" s="113">
        <v>251.89228418640192</v>
      </c>
      <c r="D29" s="113">
        <v>2.1077158135980767</v>
      </c>
      <c r="E29" s="109">
        <v>0.17443340972752619</v>
      </c>
      <c r="F29" s="109">
        <v>0.61058756234360212</v>
      </c>
      <c r="G29" s="109">
        <v>0.58797443856444276</v>
      </c>
      <c r="H29" s="109"/>
    </row>
    <row r="30" spans="1:9" x14ac:dyDescent="0.15">
      <c r="A30" s="105">
        <v>5</v>
      </c>
      <c r="B30" s="113">
        <v>263</v>
      </c>
      <c r="C30" s="113">
        <v>258.72498090145154</v>
      </c>
      <c r="D30" s="113">
        <v>4.2750190985484551</v>
      </c>
      <c r="E30" s="109">
        <v>0.29093455564043769</v>
      </c>
      <c r="F30" s="109">
        <v>1.3363088756570383</v>
      </c>
      <c r="G30" s="109">
        <v>1.4071985919225209</v>
      </c>
      <c r="H30" s="109"/>
    </row>
    <row r="31" spans="1:9" x14ac:dyDescent="0.15">
      <c r="A31" s="105">
        <v>6</v>
      </c>
      <c r="B31" s="113">
        <v>261</v>
      </c>
      <c r="C31" s="113">
        <v>265.55767761650122</v>
      </c>
      <c r="D31" s="113">
        <v>-4.5576776165012234</v>
      </c>
      <c r="E31" s="123">
        <v>0.52126305067482015</v>
      </c>
      <c r="F31" s="109">
        <v>-1.733832273577874</v>
      </c>
      <c r="G31" s="109">
        <v>-2.0030879727149529</v>
      </c>
      <c r="H31" s="109"/>
    </row>
    <row r="32" spans="1:9" x14ac:dyDescent="0.15">
      <c r="A32" s="105">
        <v>7</v>
      </c>
      <c r="B32" s="113">
        <v>255</v>
      </c>
      <c r="C32" s="113">
        <v>251.03590527119945</v>
      </c>
      <c r="D32" s="113">
        <v>3.9640947288005464</v>
      </c>
      <c r="E32" s="109">
        <v>9.3455564043807948E-2</v>
      </c>
      <c r="F32" s="109">
        <v>1.0958760355966755</v>
      </c>
      <c r="G32" s="109">
        <v>1.109903988451852</v>
      </c>
      <c r="H32" s="109"/>
    </row>
    <row r="33" spans="1:8" x14ac:dyDescent="0.15">
      <c r="A33" s="105">
        <v>8</v>
      </c>
      <c r="B33" s="113">
        <v>249</v>
      </c>
      <c r="C33" s="113">
        <v>252.23116883116887</v>
      </c>
      <c r="D33" s="113">
        <v>-3.2311688311688727</v>
      </c>
      <c r="E33" s="109">
        <v>0.11125541125541985</v>
      </c>
      <c r="F33" s="109">
        <v>-0.90215907115056382</v>
      </c>
      <c r="G33" s="109">
        <v>-0.89184493862694114</v>
      </c>
      <c r="H33" s="109"/>
    </row>
    <row r="34" spans="1:8" x14ac:dyDescent="0.15">
      <c r="A34" s="105">
        <v>9</v>
      </c>
      <c r="B34" s="113">
        <v>251</v>
      </c>
      <c r="C34" s="113">
        <v>253.42643239113835</v>
      </c>
      <c r="D34" s="113">
        <v>-2.4264323911383485</v>
      </c>
      <c r="E34" s="109">
        <v>0.14020881079705474</v>
      </c>
      <c r="F34" s="109">
        <v>-0.68878495743842905</v>
      </c>
      <c r="G34" s="109">
        <v>-0.66721653510626844</v>
      </c>
      <c r="H34" s="109"/>
    </row>
    <row r="35" spans="1:8" x14ac:dyDescent="0.15">
      <c r="A35" s="105">
        <v>10</v>
      </c>
      <c r="B35" s="113">
        <v>251</v>
      </c>
      <c r="C35" s="113">
        <v>254.62169595110777</v>
      </c>
      <c r="D35" s="113">
        <v>-3.6216959511077675</v>
      </c>
      <c r="E35" s="109">
        <v>0.18031576266871244</v>
      </c>
      <c r="F35" s="109">
        <v>-1.0529327886393669</v>
      </c>
      <c r="G35" s="109">
        <v>-1.0601576973791529</v>
      </c>
      <c r="H35" s="109"/>
    </row>
    <row r="36" spans="1:8" x14ac:dyDescent="0.15">
      <c r="A36" s="105">
        <v>11</v>
      </c>
      <c r="B36" s="113">
        <v>262</v>
      </c>
      <c r="C36" s="113">
        <v>255.81695951107724</v>
      </c>
      <c r="D36" s="113">
        <v>6.1830404889227566</v>
      </c>
      <c r="E36" s="109">
        <v>0.23157626687039304</v>
      </c>
      <c r="F36" s="109">
        <v>1.8565799658440907</v>
      </c>
      <c r="G36" s="109">
        <v>2.2283863142459146</v>
      </c>
      <c r="H36" s="109"/>
    </row>
    <row r="37" spans="1:8" x14ac:dyDescent="0.15">
      <c r="A37" s="106">
        <v>12</v>
      </c>
      <c r="B37" s="114">
        <v>256</v>
      </c>
      <c r="C37" s="114">
        <v>257.01222307104666</v>
      </c>
      <c r="D37" s="114">
        <v>-1.0122230710466624</v>
      </c>
      <c r="E37" s="110">
        <v>0.2939903234020968</v>
      </c>
      <c r="F37" s="110">
        <v>-0.31709022862612141</v>
      </c>
      <c r="G37" s="110">
        <v>-0.30063959417928082</v>
      </c>
      <c r="H37" s="109"/>
    </row>
    <row r="42" spans="1:8" x14ac:dyDescent="0.15">
      <c r="C42" s="116" t="s">
        <v>104</v>
      </c>
    </row>
    <row r="59" spans="3:6" x14ac:dyDescent="0.15">
      <c r="F59" s="73" t="s">
        <v>1</v>
      </c>
    </row>
    <row r="64" spans="3:6" x14ac:dyDescent="0.15">
      <c r="C64" s="116" t="s">
        <v>104</v>
      </c>
    </row>
    <row r="81" spans="3:6" x14ac:dyDescent="0.15">
      <c r="F81" s="73" t="s">
        <v>1</v>
      </c>
    </row>
    <row r="86" spans="3:6" x14ac:dyDescent="0.15">
      <c r="C86" s="116" t="s">
        <v>104</v>
      </c>
    </row>
    <row r="103" spans="3:6" x14ac:dyDescent="0.15">
      <c r="F103" s="73" t="s">
        <v>1</v>
      </c>
    </row>
    <row r="108" spans="3:6" x14ac:dyDescent="0.15">
      <c r="C108" s="116" t="s">
        <v>106</v>
      </c>
    </row>
    <row r="125" spans="6:6" x14ac:dyDescent="0.15">
      <c r="F125" s="73" t="s">
        <v>1</v>
      </c>
    </row>
    <row r="129" spans="1:9" x14ac:dyDescent="0.15">
      <c r="A129" s="104"/>
      <c r="B129" s="104"/>
      <c r="C129" s="104"/>
      <c r="D129" s="104"/>
      <c r="E129" s="104"/>
      <c r="F129" s="104"/>
      <c r="G129" s="104"/>
    </row>
    <row r="130" spans="1:9" ht="15" x14ac:dyDescent="0.2">
      <c r="A130" s="72" t="s">
        <v>62</v>
      </c>
    </row>
    <row r="132" spans="1:9" x14ac:dyDescent="0.15">
      <c r="B132" s="74" t="s">
        <v>108</v>
      </c>
      <c r="C132" s="76">
        <v>0.63722603544202783</v>
      </c>
      <c r="D132" s="75" t="s">
        <v>66</v>
      </c>
      <c r="E132" s="77">
        <v>12</v>
      </c>
    </row>
    <row r="133" spans="1:9" x14ac:dyDescent="0.15">
      <c r="B133" s="74" t="s">
        <v>109</v>
      </c>
      <c r="C133" s="76">
        <v>-0.79826438943624922</v>
      </c>
      <c r="D133" s="75" t="s">
        <v>67</v>
      </c>
      <c r="E133" s="77">
        <v>1</v>
      </c>
    </row>
    <row r="134" spans="1:9" x14ac:dyDescent="0.15">
      <c r="B134" s="74" t="s">
        <v>65</v>
      </c>
      <c r="C134" s="76">
        <v>6.2135512533560222</v>
      </c>
      <c r="D134" s="75" t="s">
        <v>68</v>
      </c>
      <c r="E134" s="78" t="s">
        <v>58</v>
      </c>
    </row>
    <row r="136" spans="1:9" x14ac:dyDescent="0.15">
      <c r="A136" s="73" t="s">
        <v>79</v>
      </c>
    </row>
    <row r="137" spans="1:9" x14ac:dyDescent="0.15">
      <c r="A137" s="85" t="s">
        <v>80</v>
      </c>
      <c r="B137" s="85" t="s">
        <v>81</v>
      </c>
      <c r="C137" s="98" t="s">
        <v>82</v>
      </c>
      <c r="D137" s="85" t="s">
        <v>83</v>
      </c>
      <c r="E137" s="85" t="s">
        <v>84</v>
      </c>
      <c r="F137" s="85" t="s">
        <v>74</v>
      </c>
    </row>
    <row r="138" spans="1:9" x14ac:dyDescent="0.15">
      <c r="A138" s="75" t="s">
        <v>85</v>
      </c>
      <c r="B138" s="96">
        <v>678.16780821917814</v>
      </c>
      <c r="C138" s="99">
        <v>1</v>
      </c>
      <c r="D138" s="80">
        <v>678.16780821917814</v>
      </c>
      <c r="E138" s="101">
        <v>17.565373971047404</v>
      </c>
      <c r="F138" s="102">
        <v>1.8546947872661787E-3</v>
      </c>
    </row>
    <row r="139" spans="1:9" x14ac:dyDescent="0.15">
      <c r="A139" s="75" t="s">
        <v>86</v>
      </c>
      <c r="B139" s="96">
        <v>386.08219178082192</v>
      </c>
      <c r="C139" s="99">
        <v>10</v>
      </c>
      <c r="D139" s="80">
        <v>38.608219178082194</v>
      </c>
    </row>
    <row r="140" spans="1:9" x14ac:dyDescent="0.15">
      <c r="A140" s="95" t="s">
        <v>14</v>
      </c>
      <c r="B140" s="97">
        <v>1064.25</v>
      </c>
      <c r="C140" s="100">
        <v>11</v>
      </c>
      <c r="D140" s="94"/>
      <c r="E140" s="94"/>
      <c r="F140" s="94"/>
    </row>
    <row r="143" spans="1:9" x14ac:dyDescent="0.15">
      <c r="A143" s="73" t="s">
        <v>69</v>
      </c>
      <c r="D143" s="83"/>
      <c r="F143" s="92" t="s">
        <v>78</v>
      </c>
      <c r="G143" s="93"/>
      <c r="H143" s="83"/>
      <c r="I143" s="83"/>
    </row>
    <row r="144" spans="1:9" x14ac:dyDescent="0.15">
      <c r="A144" s="85" t="s">
        <v>70</v>
      </c>
      <c r="B144" s="85" t="s">
        <v>71</v>
      </c>
      <c r="C144" s="85" t="s">
        <v>72</v>
      </c>
      <c r="D144" s="86" t="s">
        <v>110</v>
      </c>
      <c r="E144" s="85" t="s">
        <v>74</v>
      </c>
      <c r="F144" s="85" t="s">
        <v>75</v>
      </c>
      <c r="G144" s="85" t="s">
        <v>76</v>
      </c>
      <c r="H144" s="83"/>
      <c r="I144" s="83"/>
    </row>
    <row r="145" spans="1:9" x14ac:dyDescent="0.15">
      <c r="A145" s="82" t="s">
        <v>77</v>
      </c>
      <c r="B145" s="79">
        <v>493.56164383561639</v>
      </c>
      <c r="C145" s="115">
        <v>57.843490289419776</v>
      </c>
      <c r="D145" s="115">
        <v>8.5327085444893065</v>
      </c>
      <c r="E145" s="115">
        <v>6.6657905940119882E-6</v>
      </c>
      <c r="F145" s="115">
        <v>364.67831578726941</v>
      </c>
      <c r="G145" s="115">
        <v>622.44497188396338</v>
      </c>
      <c r="H145" s="115"/>
      <c r="I145" s="83"/>
    </row>
    <row r="146" spans="1:9" x14ac:dyDescent="0.15">
      <c r="A146" s="119" t="s">
        <v>59</v>
      </c>
      <c r="B146" s="88">
        <v>-1.2191780821917806</v>
      </c>
      <c r="C146" s="89">
        <v>0.29089646674189745</v>
      </c>
      <c r="D146" s="90">
        <v>-4.1911065330109896</v>
      </c>
      <c r="E146" s="122">
        <v>1.854694787266182E-3</v>
      </c>
      <c r="F146" s="88">
        <v>-1.8673358016449355</v>
      </c>
      <c r="G146" s="88">
        <v>-0.57102036273862578</v>
      </c>
      <c r="H146" s="83"/>
      <c r="I146" s="83"/>
    </row>
    <row r="148" spans="1:9" x14ac:dyDescent="0.15">
      <c r="E148" s="84"/>
      <c r="F148" s="84"/>
      <c r="G148" s="84" t="s">
        <v>91</v>
      </c>
      <c r="H148" s="84"/>
    </row>
    <row r="149" spans="1:9" x14ac:dyDescent="0.15">
      <c r="E149" s="84"/>
      <c r="F149" s="84" t="s">
        <v>91</v>
      </c>
      <c r="G149" s="84" t="s">
        <v>92</v>
      </c>
      <c r="H149" s="84"/>
    </row>
    <row r="150" spans="1:9" ht="12.75" hidden="1" x14ac:dyDescent="0.2">
      <c r="E150" s="84"/>
      <c r="F150" s="84"/>
      <c r="G150" s="84"/>
      <c r="H150" s="84"/>
    </row>
    <row r="151" spans="1:9" x14ac:dyDescent="0.15">
      <c r="A151" s="103" t="s">
        <v>88</v>
      </c>
      <c r="B151" s="112" t="s">
        <v>58</v>
      </c>
      <c r="C151" s="112" t="s">
        <v>89</v>
      </c>
      <c r="D151" s="112" t="s">
        <v>90</v>
      </c>
      <c r="E151" s="107" t="s">
        <v>93</v>
      </c>
      <c r="F151" s="107" t="s">
        <v>86</v>
      </c>
      <c r="G151" s="107" t="s">
        <v>86</v>
      </c>
      <c r="H151" s="108"/>
    </row>
    <row r="152" spans="1:9" x14ac:dyDescent="0.15">
      <c r="A152" s="105">
        <v>1</v>
      </c>
      <c r="B152" s="113">
        <v>245</v>
      </c>
      <c r="C152" s="113">
        <v>249.72602739726028</v>
      </c>
      <c r="D152" s="113">
        <v>-4.7260273972602818</v>
      </c>
      <c r="E152" s="109">
        <v>8.6757990867575074E-2</v>
      </c>
      <c r="F152" s="109">
        <v>-0.7959089887449623</v>
      </c>
      <c r="G152" s="109">
        <v>-0.78018092157101571</v>
      </c>
      <c r="H152" s="109"/>
    </row>
    <row r="153" spans="1:9" x14ac:dyDescent="0.15">
      <c r="A153" s="105">
        <v>2</v>
      </c>
      <c r="B153" s="113">
        <v>238</v>
      </c>
      <c r="C153" s="113">
        <v>243.63013698630138</v>
      </c>
      <c r="D153" s="113">
        <v>-5.6301369863013804</v>
      </c>
      <c r="E153" s="109">
        <v>0.16894977168949499</v>
      </c>
      <c r="F153" s="109">
        <v>-0.99395206461519015</v>
      </c>
      <c r="G153" s="109">
        <v>-0.9932868242113041</v>
      </c>
      <c r="H153" s="109"/>
    </row>
    <row r="154" spans="1:9" x14ac:dyDescent="0.15">
      <c r="A154" s="105">
        <v>3</v>
      </c>
      <c r="B154" s="113">
        <v>230</v>
      </c>
      <c r="C154" s="113">
        <v>237.53424657534248</v>
      </c>
      <c r="D154" s="113">
        <v>-7.534246575342479</v>
      </c>
      <c r="E154" s="123">
        <v>0.3607305936073093</v>
      </c>
      <c r="F154" s="109">
        <v>-1.5165543668867085</v>
      </c>
      <c r="G154" s="109">
        <v>-1.6395780803876268</v>
      </c>
      <c r="H154" s="109"/>
    </row>
    <row r="155" spans="1:9" x14ac:dyDescent="0.15">
      <c r="A155" s="105">
        <v>4</v>
      </c>
      <c r="B155" s="113">
        <v>254</v>
      </c>
      <c r="C155" s="113">
        <v>255.82191780821918</v>
      </c>
      <c r="D155" s="113">
        <v>-1.8219178082191831</v>
      </c>
      <c r="E155" s="109">
        <v>0.11415525114153868</v>
      </c>
      <c r="F155" s="109">
        <v>-0.3115373262488027</v>
      </c>
      <c r="G155" s="109">
        <v>-0.29699502234032837</v>
      </c>
      <c r="H155" s="109"/>
    </row>
    <row r="156" spans="1:9" x14ac:dyDescent="0.15">
      <c r="A156" s="105">
        <v>5</v>
      </c>
      <c r="B156" s="113">
        <v>263</v>
      </c>
      <c r="C156" s="113">
        <v>261.91780821917808</v>
      </c>
      <c r="D156" s="113">
        <v>1.0821917808219155</v>
      </c>
      <c r="E156" s="109">
        <v>0.25114155251142201</v>
      </c>
      <c r="F156" s="109">
        <v>0.20126324913796381</v>
      </c>
      <c r="G156" s="109">
        <v>0.19132297115031813</v>
      </c>
      <c r="H156" s="109"/>
    </row>
    <row r="157" spans="1:9" x14ac:dyDescent="0.15">
      <c r="A157" s="105">
        <v>6</v>
      </c>
      <c r="B157" s="113">
        <v>261</v>
      </c>
      <c r="C157" s="113">
        <v>268.01369863013701</v>
      </c>
      <c r="D157" s="113">
        <v>-7.0136986301370143</v>
      </c>
      <c r="E157" s="123">
        <v>0.49771689497717553</v>
      </c>
      <c r="F157" s="109">
        <v>-1.5926961515449294</v>
      </c>
      <c r="G157" s="109">
        <v>-1.748993453438545</v>
      </c>
      <c r="H157" s="109"/>
    </row>
    <row r="158" spans="1:9" x14ac:dyDescent="0.15">
      <c r="A158" s="105">
        <v>7</v>
      </c>
      <c r="B158" s="113">
        <v>255</v>
      </c>
      <c r="C158" s="113">
        <v>249.72602739726028</v>
      </c>
      <c r="D158" s="113">
        <v>5.2739726027397182</v>
      </c>
      <c r="E158" s="109">
        <v>8.6757990867575074E-2</v>
      </c>
      <c r="F158" s="109">
        <v>0.88818829178785375</v>
      </c>
      <c r="G158" s="109">
        <v>0.87795052288806286</v>
      </c>
      <c r="H158" s="109"/>
    </row>
    <row r="159" spans="1:9" x14ac:dyDescent="0.15">
      <c r="A159" s="105">
        <v>8</v>
      </c>
      <c r="B159" s="113">
        <v>249</v>
      </c>
      <c r="C159" s="113">
        <v>249.72602739726028</v>
      </c>
      <c r="D159" s="113">
        <v>-0.72602739726028176</v>
      </c>
      <c r="E159" s="109">
        <v>8.6757990867575074E-2</v>
      </c>
      <c r="F159" s="109">
        <v>-0.1222700765318359</v>
      </c>
      <c r="G159" s="109">
        <v>-0.1160823833289199</v>
      </c>
      <c r="H159" s="109"/>
    </row>
    <row r="160" spans="1:9" x14ac:dyDescent="0.15">
      <c r="A160" s="105">
        <v>9</v>
      </c>
      <c r="B160" s="113">
        <v>251</v>
      </c>
      <c r="C160" s="113">
        <v>249.72602739726028</v>
      </c>
      <c r="D160" s="113">
        <v>1.2739726027397182</v>
      </c>
      <c r="E160" s="109">
        <v>8.6757990867575074E-2</v>
      </c>
      <c r="F160" s="109">
        <v>0.21454937957472731</v>
      </c>
      <c r="G160" s="109">
        <v>0.20400949710806296</v>
      </c>
      <c r="H160" s="109"/>
    </row>
    <row r="161" spans="1:8" x14ac:dyDescent="0.15">
      <c r="A161" s="105">
        <v>10</v>
      </c>
      <c r="B161" s="113">
        <v>251</v>
      </c>
      <c r="C161" s="113">
        <v>249.72602739726028</v>
      </c>
      <c r="D161" s="113">
        <v>1.2739726027397182</v>
      </c>
      <c r="E161" s="109">
        <v>8.6757990867575074E-2</v>
      </c>
      <c r="F161" s="109">
        <v>0.21454937957472731</v>
      </c>
      <c r="G161" s="109">
        <v>0.20400949710806296</v>
      </c>
      <c r="H161" s="109"/>
    </row>
    <row r="162" spans="1:8" x14ac:dyDescent="0.15">
      <c r="A162" s="105">
        <v>11</v>
      </c>
      <c r="B162" s="113">
        <v>262</v>
      </c>
      <c r="C162" s="113">
        <v>249.72602739726028</v>
      </c>
      <c r="D162" s="113">
        <v>12.273972602739718</v>
      </c>
      <c r="E162" s="109">
        <v>8.6757990867575074E-2</v>
      </c>
      <c r="F162" s="109">
        <v>2.0670563881608248</v>
      </c>
      <c r="G162" s="124">
        <v>2.5911911457920671</v>
      </c>
      <c r="H162" s="109"/>
    </row>
    <row r="163" spans="1:8" x14ac:dyDescent="0.15">
      <c r="A163" s="106">
        <v>12</v>
      </c>
      <c r="B163" s="114">
        <v>256</v>
      </c>
      <c r="C163" s="114">
        <v>249.72602739726028</v>
      </c>
      <c r="D163" s="114">
        <v>6.2739726027397182</v>
      </c>
      <c r="E163" s="110">
        <v>8.6757990867575074E-2</v>
      </c>
      <c r="F163" s="110">
        <v>1.0565980198411353</v>
      </c>
      <c r="G163" s="110">
        <v>1.0634976490252188</v>
      </c>
      <c r="H163" s="109"/>
    </row>
    <row r="168" spans="1:8" x14ac:dyDescent="0.15">
      <c r="C168" s="116" t="s">
        <v>111</v>
      </c>
    </row>
    <row r="185" spans="3:6" x14ac:dyDescent="0.15">
      <c r="F185" s="73" t="s">
        <v>1</v>
      </c>
    </row>
    <row r="190" spans="3:6" x14ac:dyDescent="0.15">
      <c r="C190" s="116" t="s">
        <v>111</v>
      </c>
    </row>
    <row r="207" spans="6:6" x14ac:dyDescent="0.15">
      <c r="F207" s="73" t="s">
        <v>1</v>
      </c>
    </row>
    <row r="212" spans="3:3" x14ac:dyDescent="0.15">
      <c r="C212" s="116" t="s">
        <v>113</v>
      </c>
    </row>
    <row r="229" spans="1:7" x14ac:dyDescent="0.15">
      <c r="F229" s="73" t="s">
        <v>1</v>
      </c>
    </row>
    <row r="234" spans="1:7" x14ac:dyDescent="0.15">
      <c r="A234" s="104"/>
      <c r="B234" s="104"/>
      <c r="C234" s="104"/>
      <c r="D234" s="104"/>
      <c r="E234" s="104"/>
      <c r="F234" s="104"/>
      <c r="G234" s="104"/>
    </row>
    <row r="235" spans="1:7" ht="15" x14ac:dyDescent="0.2">
      <c r="A235" s="72" t="s">
        <v>62</v>
      </c>
    </row>
    <row r="237" spans="1:7" x14ac:dyDescent="0.15">
      <c r="A237" s="73" t="s">
        <v>100</v>
      </c>
    </row>
    <row r="238" spans="1:7" x14ac:dyDescent="0.15">
      <c r="A238" s="73" t="s">
        <v>101</v>
      </c>
    </row>
    <row r="239" spans="1:7" x14ac:dyDescent="0.15">
      <c r="A239" s="73" t="s">
        <v>102</v>
      </c>
    </row>
    <row r="240" spans="1:7" x14ac:dyDescent="0.15">
      <c r="A240" s="104"/>
      <c r="B240" s="104"/>
      <c r="C240" s="104"/>
      <c r="D240" s="104"/>
      <c r="E240" s="104"/>
      <c r="F240" s="104"/>
      <c r="G240" s="104"/>
    </row>
    <row r="241" spans="1:9" ht="15" x14ac:dyDescent="0.2">
      <c r="A241" s="72" t="s">
        <v>62</v>
      </c>
    </row>
    <row r="243" spans="1:9" x14ac:dyDescent="0.15">
      <c r="B243" s="74" t="s">
        <v>63</v>
      </c>
      <c r="C243" s="76">
        <v>0.8961585431187602</v>
      </c>
    </row>
    <row r="244" spans="1:9" x14ac:dyDescent="0.15">
      <c r="B244" s="74" t="s">
        <v>87</v>
      </c>
      <c r="C244" s="76">
        <v>0.85721799678829513</v>
      </c>
      <c r="D244" s="75" t="s">
        <v>66</v>
      </c>
      <c r="E244" s="77">
        <v>12</v>
      </c>
    </row>
    <row r="245" spans="1:9" x14ac:dyDescent="0.15">
      <c r="B245" s="74" t="s">
        <v>64</v>
      </c>
      <c r="C245" s="76">
        <v>0.94665650746126506</v>
      </c>
      <c r="D245" s="75" t="s">
        <v>67</v>
      </c>
      <c r="E245" s="77">
        <v>3</v>
      </c>
    </row>
    <row r="246" spans="1:9" x14ac:dyDescent="0.15">
      <c r="B246" s="74" t="s">
        <v>65</v>
      </c>
      <c r="C246" s="76">
        <v>3.7167403474997336</v>
      </c>
      <c r="D246" s="75" t="s">
        <v>68</v>
      </c>
      <c r="E246" s="78" t="s">
        <v>58</v>
      </c>
    </row>
    <row r="248" spans="1:9" x14ac:dyDescent="0.15">
      <c r="A248" s="73" t="s">
        <v>79</v>
      </c>
    </row>
    <row r="249" spans="1:9" x14ac:dyDescent="0.15">
      <c r="A249" s="85" t="s">
        <v>80</v>
      </c>
      <c r="B249" s="85" t="s">
        <v>81</v>
      </c>
      <c r="C249" s="98" t="s">
        <v>82</v>
      </c>
      <c r="D249" s="85" t="s">
        <v>83</v>
      </c>
      <c r="E249" s="85" t="s">
        <v>84</v>
      </c>
      <c r="F249" s="85" t="s">
        <v>74</v>
      </c>
    </row>
    <row r="250" spans="1:9" x14ac:dyDescent="0.15">
      <c r="A250" s="75" t="s">
        <v>85</v>
      </c>
      <c r="B250" s="96">
        <v>953.73672951414051</v>
      </c>
      <c r="C250" s="99">
        <v>3</v>
      </c>
      <c r="D250" s="80">
        <v>317.91224317138017</v>
      </c>
      <c r="E250" s="101">
        <v>23.013507194110804</v>
      </c>
      <c r="F250" s="102">
        <v>2.7398868117336247E-4</v>
      </c>
    </row>
    <row r="251" spans="1:9" x14ac:dyDescent="0.15">
      <c r="A251" s="75" t="s">
        <v>86</v>
      </c>
      <c r="B251" s="96">
        <v>110.51327048585952</v>
      </c>
      <c r="C251" s="99">
        <v>8</v>
      </c>
      <c r="D251" s="80">
        <v>13.81415881073244</v>
      </c>
    </row>
    <row r="252" spans="1:9" x14ac:dyDescent="0.15">
      <c r="A252" s="95" t="s">
        <v>14</v>
      </c>
      <c r="B252" s="97">
        <v>1064.25</v>
      </c>
      <c r="C252" s="100">
        <v>11</v>
      </c>
      <c r="D252" s="94"/>
      <c r="E252" s="94"/>
      <c r="F252" s="94"/>
    </row>
    <row r="255" spans="1:9" x14ac:dyDescent="0.15">
      <c r="A255" s="73" t="s">
        <v>69</v>
      </c>
      <c r="D255" s="83"/>
      <c r="F255" s="92" t="s">
        <v>78</v>
      </c>
      <c r="G255" s="93"/>
      <c r="H255" s="83"/>
      <c r="I255" s="83"/>
    </row>
    <row r="256" spans="1:9" x14ac:dyDescent="0.15">
      <c r="A256" s="85" t="s">
        <v>70</v>
      </c>
      <c r="B256" s="85" t="s">
        <v>71</v>
      </c>
      <c r="C256" s="85" t="s">
        <v>72</v>
      </c>
      <c r="D256" s="86" t="s">
        <v>115</v>
      </c>
      <c r="E256" s="85" t="s">
        <v>74</v>
      </c>
      <c r="F256" s="85" t="s">
        <v>75</v>
      </c>
      <c r="G256" s="85" t="s">
        <v>76</v>
      </c>
      <c r="H256" s="83"/>
      <c r="I256" s="83"/>
    </row>
    <row r="257" spans="1:9" x14ac:dyDescent="0.15">
      <c r="A257" s="82" t="s">
        <v>77</v>
      </c>
      <c r="B257" s="79">
        <v>-574.59173313994097</v>
      </c>
      <c r="C257" s="115">
        <v>923.20027766571764</v>
      </c>
      <c r="D257" s="115">
        <v>-0.62239120485619626</v>
      </c>
      <c r="E257" s="115">
        <v>0.55100792256671127</v>
      </c>
      <c r="F257" s="115">
        <v>-2703.4953910587205</v>
      </c>
      <c r="G257" s="115">
        <v>1554.3119247788386</v>
      </c>
      <c r="H257" s="115"/>
      <c r="I257" s="83"/>
    </row>
    <row r="258" spans="1:9" x14ac:dyDescent="0.15">
      <c r="A258" s="82" t="s">
        <v>59</v>
      </c>
      <c r="B258" s="79">
        <v>9.7242567077590856</v>
      </c>
      <c r="C258" s="80">
        <v>9.3630839746730512</v>
      </c>
      <c r="D258" s="83">
        <v>1.0385741208839949</v>
      </c>
      <c r="E258" s="81">
        <v>0.32937160783279484</v>
      </c>
      <c r="F258" s="79">
        <v>-11.867053656100833</v>
      </c>
      <c r="G258" s="79">
        <v>31.315567071619004</v>
      </c>
      <c r="H258" s="83"/>
      <c r="I258" s="83"/>
    </row>
    <row r="259" spans="1:9" x14ac:dyDescent="0.15">
      <c r="A259" s="82" t="s">
        <v>61</v>
      </c>
      <c r="B259" s="79">
        <v>-2.8085569253081529E-2</v>
      </c>
      <c r="C259" s="80">
        <v>2.3706176839888932E-2</v>
      </c>
      <c r="D259" s="83">
        <v>-1.1847363428852713</v>
      </c>
      <c r="E259" s="81">
        <v>0.27012140542526053</v>
      </c>
      <c r="F259" s="79">
        <v>-8.2752111075746634E-2</v>
      </c>
      <c r="G259" s="79">
        <v>2.658097256958358E-2</v>
      </c>
      <c r="H259" s="83"/>
      <c r="I259" s="83"/>
    </row>
    <row r="260" spans="1:9" x14ac:dyDescent="0.15">
      <c r="A260" s="127" t="s">
        <v>99</v>
      </c>
      <c r="B260" s="120">
        <v>4.8498912255257509E-5</v>
      </c>
      <c r="C260" s="121">
        <v>1.6822452674861739E-5</v>
      </c>
      <c r="D260" s="90">
        <v>2.8829869931945646</v>
      </c>
      <c r="E260" s="128">
        <v>2.041770856341462E-2</v>
      </c>
      <c r="F260" s="120">
        <v>9.7062668227499484E-6</v>
      </c>
      <c r="G260" s="120">
        <v>8.729155768776507E-5</v>
      </c>
      <c r="H260" s="83"/>
      <c r="I260" s="83"/>
    </row>
    <row r="262" spans="1:9" x14ac:dyDescent="0.15">
      <c r="E262" s="84"/>
      <c r="F262" s="84"/>
      <c r="G262" s="84" t="s">
        <v>91</v>
      </c>
      <c r="H262" s="84"/>
    </row>
    <row r="263" spans="1:9" x14ac:dyDescent="0.15">
      <c r="E263" s="84"/>
      <c r="F263" s="84" t="s">
        <v>91</v>
      </c>
      <c r="G263" s="84" t="s">
        <v>92</v>
      </c>
      <c r="H263" s="84"/>
    </row>
    <row r="264" spans="1:9" ht="12.75" hidden="1" x14ac:dyDescent="0.2">
      <c r="E264" s="84"/>
      <c r="F264" s="84"/>
      <c r="G264" s="84"/>
      <c r="H264" s="84"/>
    </row>
    <row r="265" spans="1:9" x14ac:dyDescent="0.15">
      <c r="A265" s="103" t="s">
        <v>88</v>
      </c>
      <c r="B265" s="112" t="s">
        <v>58</v>
      </c>
      <c r="C265" s="112" t="s">
        <v>89</v>
      </c>
      <c r="D265" s="112" t="s">
        <v>90</v>
      </c>
      <c r="E265" s="107" t="s">
        <v>93</v>
      </c>
      <c r="F265" s="107" t="s">
        <v>86</v>
      </c>
      <c r="G265" s="107" t="s">
        <v>86</v>
      </c>
      <c r="H265" s="108"/>
    </row>
    <row r="266" spans="1:9" x14ac:dyDescent="0.15">
      <c r="A266" s="105">
        <v>1</v>
      </c>
      <c r="B266" s="113">
        <v>245</v>
      </c>
      <c r="C266" s="113">
        <v>246.8368382886149</v>
      </c>
      <c r="D266" s="113">
        <v>-1.8368382886148993</v>
      </c>
      <c r="E266" s="109">
        <v>0.33466279917170993</v>
      </c>
      <c r="F266" s="109">
        <v>-0.60588164800464972</v>
      </c>
      <c r="G266" s="109">
        <v>-0.58021883187743972</v>
      </c>
      <c r="H266" s="109"/>
    </row>
    <row r="267" spans="1:9" x14ac:dyDescent="0.15">
      <c r="A267" s="105">
        <v>2</v>
      </c>
      <c r="B267" s="113">
        <v>238</v>
      </c>
      <c r="C267" s="113">
        <v>238.58484408992035</v>
      </c>
      <c r="D267" s="113">
        <v>-0.58484408992035242</v>
      </c>
      <c r="E267" s="109">
        <v>0.28952139239639507</v>
      </c>
      <c r="F267" s="109">
        <v>-0.18668197221126423</v>
      </c>
      <c r="G267" s="109">
        <v>-0.17500659910663968</v>
      </c>
      <c r="H267" s="109"/>
    </row>
    <row r="268" spans="1:9" x14ac:dyDescent="0.15">
      <c r="A268" s="105">
        <v>3</v>
      </c>
      <c r="B268" s="113">
        <v>230</v>
      </c>
      <c r="C268" s="113">
        <v>228.92857142857156</v>
      </c>
      <c r="D268" s="113">
        <v>1.0714285714284415</v>
      </c>
      <c r="E268" s="123">
        <v>0.8214285715052938</v>
      </c>
      <c r="F268" s="109">
        <v>0.68217376724621981</v>
      </c>
      <c r="G268" s="109">
        <v>0.65752582000203785</v>
      </c>
      <c r="H268" s="109"/>
    </row>
    <row r="269" spans="1:9" x14ac:dyDescent="0.15">
      <c r="A269" s="105">
        <v>4</v>
      </c>
      <c r="B269" s="113">
        <v>254</v>
      </c>
      <c r="C269" s="113">
        <v>253.68455402465565</v>
      </c>
      <c r="D269" s="113">
        <v>0.31544597534434615</v>
      </c>
      <c r="E269" s="109">
        <v>0.34010152288875872</v>
      </c>
      <c r="F269" s="109">
        <v>0.1044778448552084</v>
      </c>
      <c r="G269" s="109">
        <v>9.7796817319977622E-2</v>
      </c>
      <c r="H269" s="109"/>
    </row>
    <row r="270" spans="1:9" x14ac:dyDescent="0.15">
      <c r="A270" s="105">
        <v>5</v>
      </c>
      <c r="B270" s="113">
        <v>263</v>
      </c>
      <c r="C270" s="113">
        <v>259.12799129804205</v>
      </c>
      <c r="D270" s="113">
        <v>3.8720087019579523</v>
      </c>
      <c r="E270" s="109">
        <v>0.29931109507738185</v>
      </c>
      <c r="F270" s="109">
        <v>1.2445475153141217</v>
      </c>
      <c r="G270" s="109">
        <v>1.2964135607497798</v>
      </c>
      <c r="H270" s="109"/>
    </row>
    <row r="271" spans="1:9" x14ac:dyDescent="0.15">
      <c r="A271" s="105">
        <v>6</v>
      </c>
      <c r="B271" s="113">
        <v>261</v>
      </c>
      <c r="C271" s="113">
        <v>263.16715010877442</v>
      </c>
      <c r="D271" s="113">
        <v>-2.1671501087744218</v>
      </c>
      <c r="E271" s="123">
        <v>0.81598984779232353</v>
      </c>
      <c r="F271" s="109">
        <v>-1.3592704621308136</v>
      </c>
      <c r="G271" s="109">
        <v>-1.4498837725125933</v>
      </c>
      <c r="H271" s="109"/>
    </row>
    <row r="272" spans="1:9" x14ac:dyDescent="0.15">
      <c r="A272" s="105">
        <v>7</v>
      </c>
      <c r="B272" s="113">
        <v>255</v>
      </c>
      <c r="C272" s="113">
        <v>251.68672951414067</v>
      </c>
      <c r="D272" s="113">
        <v>3.3132704858593343</v>
      </c>
      <c r="E272" s="109">
        <v>0.11530094275420114</v>
      </c>
      <c r="F272" s="109">
        <v>0.94775675267793147</v>
      </c>
      <c r="G272" s="109">
        <v>0.94094231419693208</v>
      </c>
      <c r="H272" s="109"/>
    </row>
    <row r="273" spans="1:8" x14ac:dyDescent="0.15">
      <c r="A273" s="105">
        <v>8</v>
      </c>
      <c r="B273" s="113">
        <v>249</v>
      </c>
      <c r="C273" s="113">
        <v>252.65670775924582</v>
      </c>
      <c r="D273" s="113">
        <v>-3.656707759245819</v>
      </c>
      <c r="E273" s="109">
        <v>0.12059463383471664</v>
      </c>
      <c r="F273" s="109">
        <v>-1.049140072319255</v>
      </c>
      <c r="G273" s="109">
        <v>-1.0567684035903726</v>
      </c>
      <c r="H273" s="109"/>
    </row>
    <row r="274" spans="1:8" x14ac:dyDescent="0.15">
      <c r="A274" s="105">
        <v>9</v>
      </c>
      <c r="B274" s="113">
        <v>251</v>
      </c>
      <c r="C274" s="113">
        <v>253.62668600435097</v>
      </c>
      <c r="D274" s="113">
        <v>-2.6266860043509723</v>
      </c>
      <c r="E274" s="109">
        <v>0.14227701236988199</v>
      </c>
      <c r="F274" s="109">
        <v>-0.76308411499865436</v>
      </c>
      <c r="G274" s="109">
        <v>-0.7412875796107935</v>
      </c>
      <c r="H274" s="109"/>
    </row>
    <row r="275" spans="1:8" x14ac:dyDescent="0.15">
      <c r="A275" s="105">
        <v>10</v>
      </c>
      <c r="B275" s="113">
        <v>251</v>
      </c>
      <c r="C275" s="113">
        <v>254.59666424945613</v>
      </c>
      <c r="D275" s="113">
        <v>-3.5966642494561256</v>
      </c>
      <c r="E275" s="109">
        <v>0.18034807835975949</v>
      </c>
      <c r="F275" s="109">
        <v>-1.0688652186426186</v>
      </c>
      <c r="G275" s="109">
        <v>-1.0799115782757938</v>
      </c>
      <c r="H275" s="109"/>
    </row>
    <row r="276" spans="1:8" x14ac:dyDescent="0.15">
      <c r="A276" s="105">
        <v>11</v>
      </c>
      <c r="B276" s="113">
        <v>262</v>
      </c>
      <c r="C276" s="113">
        <v>255.56664249456128</v>
      </c>
      <c r="D276" s="113">
        <v>6.4333575054387211</v>
      </c>
      <c r="E276" s="109">
        <v>0.23480783180428516</v>
      </c>
      <c r="F276" s="109">
        <v>1.9787467095124383</v>
      </c>
      <c r="G276" s="124">
        <v>2.5903980715195489</v>
      </c>
      <c r="H276" s="109"/>
    </row>
    <row r="277" spans="1:8" x14ac:dyDescent="0.15">
      <c r="A277" s="106">
        <v>12</v>
      </c>
      <c r="B277" s="114">
        <v>256</v>
      </c>
      <c r="C277" s="114">
        <v>256.53662073966643</v>
      </c>
      <c r="D277" s="114">
        <v>-0.5366207396664322</v>
      </c>
      <c r="E277" s="110">
        <v>0.30565627270346601</v>
      </c>
      <c r="F277" s="110">
        <v>-0.17326784467027251</v>
      </c>
      <c r="G277" s="110">
        <v>-0.16238220143964929</v>
      </c>
      <c r="H277" s="109"/>
    </row>
    <row r="282" spans="1:8" x14ac:dyDescent="0.15">
      <c r="C282" s="116" t="s">
        <v>116</v>
      </c>
    </row>
    <row r="299" spans="3:6" x14ac:dyDescent="0.15">
      <c r="F299" s="73" t="s">
        <v>1</v>
      </c>
    </row>
    <row r="304" spans="3:6" x14ac:dyDescent="0.15">
      <c r="C304" s="116" t="s">
        <v>116</v>
      </c>
    </row>
    <row r="321" spans="3:6" x14ac:dyDescent="0.15">
      <c r="F321" s="73" t="s">
        <v>1</v>
      </c>
    </row>
    <row r="326" spans="3:6" x14ac:dyDescent="0.15">
      <c r="C326" s="116" t="s">
        <v>116</v>
      </c>
    </row>
    <row r="343" spans="3:6" x14ac:dyDescent="0.15">
      <c r="F343" s="73" t="s">
        <v>1</v>
      </c>
    </row>
    <row r="348" spans="3:6" x14ac:dyDescent="0.15">
      <c r="C348" s="116" t="s">
        <v>116</v>
      </c>
    </row>
    <row r="365" spans="6:6" x14ac:dyDescent="0.15">
      <c r="F365" s="73" t="s">
        <v>1</v>
      </c>
    </row>
    <row r="370" spans="3:3" x14ac:dyDescent="0.15">
      <c r="C370" s="116" t="s">
        <v>118</v>
      </c>
    </row>
    <row r="387" spans="6:6" x14ac:dyDescent="0.15">
      <c r="F387" s="73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2:I276"/>
  <sheetViews>
    <sheetView showGridLines="0" workbookViewId="0">
      <selection activeCell="A18" sqref="A18:B21"/>
    </sheetView>
  </sheetViews>
  <sheetFormatPr baseColWidth="10" defaultColWidth="8.83203125" defaultRowHeight="13" x14ac:dyDescent="0.15"/>
  <cols>
    <col min="1" max="1" width="12.6640625" style="73" customWidth="1"/>
    <col min="2" max="2" width="15" style="73" bestFit="1" customWidth="1"/>
    <col min="3" max="3" width="9.33203125" style="73" bestFit="1" customWidth="1"/>
    <col min="4" max="4" width="8.1640625" style="73" bestFit="1" customWidth="1"/>
    <col min="5" max="5" width="7.83203125" style="73" bestFit="1" customWidth="1"/>
    <col min="6" max="7" width="10" style="73" bestFit="1" customWidth="1"/>
    <col min="8" max="16384" width="8.83203125" style="73"/>
  </cols>
  <sheetData>
    <row r="2" spans="1:9" ht="15" x14ac:dyDescent="0.2">
      <c r="A2" s="72" t="s">
        <v>62</v>
      </c>
    </row>
    <row r="4" spans="1:9" x14ac:dyDescent="0.15">
      <c r="B4" s="74" t="s">
        <v>63</v>
      </c>
      <c r="C4" s="76">
        <v>0.8961585431187602</v>
      </c>
    </row>
    <row r="5" spans="1:9" x14ac:dyDescent="0.15">
      <c r="B5" s="74" t="s">
        <v>87</v>
      </c>
      <c r="C5" s="76">
        <v>0.85721799678829513</v>
      </c>
      <c r="D5" s="75" t="s">
        <v>66</v>
      </c>
      <c r="E5" s="77">
        <v>12</v>
      </c>
    </row>
    <row r="6" spans="1:9" x14ac:dyDescent="0.15">
      <c r="B6" s="74" t="s">
        <v>64</v>
      </c>
      <c r="C6" s="76">
        <v>0.94665650746126506</v>
      </c>
      <c r="D6" s="75" t="s">
        <v>67</v>
      </c>
      <c r="E6" s="77">
        <v>3</v>
      </c>
    </row>
    <row r="7" spans="1:9" x14ac:dyDescent="0.15">
      <c r="B7" s="74" t="s">
        <v>65</v>
      </c>
      <c r="C7" s="76">
        <v>3.7167403474997336</v>
      </c>
      <c r="D7" s="75" t="s">
        <v>68</v>
      </c>
      <c r="E7" s="78" t="s">
        <v>58</v>
      </c>
    </row>
    <row r="9" spans="1:9" x14ac:dyDescent="0.15">
      <c r="A9" s="73" t="s">
        <v>79</v>
      </c>
    </row>
    <row r="10" spans="1:9" x14ac:dyDescent="0.15">
      <c r="A10" s="85" t="s">
        <v>80</v>
      </c>
      <c r="B10" s="85" t="s">
        <v>81</v>
      </c>
      <c r="C10" s="98" t="s">
        <v>82</v>
      </c>
      <c r="D10" s="85" t="s">
        <v>83</v>
      </c>
      <c r="E10" s="85" t="s">
        <v>84</v>
      </c>
      <c r="F10" s="85" t="s">
        <v>74</v>
      </c>
    </row>
    <row r="11" spans="1:9" x14ac:dyDescent="0.15">
      <c r="A11" s="75" t="s">
        <v>85</v>
      </c>
      <c r="B11" s="96">
        <v>953.73672951414051</v>
      </c>
      <c r="C11" s="99">
        <v>3</v>
      </c>
      <c r="D11" s="80">
        <v>317.91224317138017</v>
      </c>
      <c r="E11" s="101">
        <v>23.013507194110804</v>
      </c>
      <c r="F11" s="102">
        <v>2.7398868117336247E-4</v>
      </c>
    </row>
    <row r="12" spans="1:9" x14ac:dyDescent="0.15">
      <c r="A12" s="75" t="s">
        <v>86</v>
      </c>
      <c r="B12" s="96">
        <v>110.51327048585952</v>
      </c>
      <c r="C12" s="99">
        <v>8</v>
      </c>
      <c r="D12" s="80">
        <v>13.81415881073244</v>
      </c>
    </row>
    <row r="13" spans="1:9" x14ac:dyDescent="0.15">
      <c r="A13" s="95" t="s">
        <v>14</v>
      </c>
      <c r="B13" s="97">
        <v>1064.25</v>
      </c>
      <c r="C13" s="100">
        <v>11</v>
      </c>
      <c r="D13" s="94"/>
      <c r="E13" s="94"/>
      <c r="F13" s="94"/>
    </row>
    <row r="16" spans="1:9" x14ac:dyDescent="0.15">
      <c r="A16" s="73" t="s">
        <v>69</v>
      </c>
      <c r="D16" s="83"/>
      <c r="F16" s="92" t="s">
        <v>78</v>
      </c>
      <c r="G16" s="93"/>
      <c r="H16" s="83"/>
      <c r="I16" s="83"/>
    </row>
    <row r="17" spans="1:9" x14ac:dyDescent="0.15">
      <c r="A17" s="85" t="s">
        <v>70</v>
      </c>
      <c r="B17" s="85" t="s">
        <v>71</v>
      </c>
      <c r="C17" s="85" t="s">
        <v>72</v>
      </c>
      <c r="D17" s="86" t="s">
        <v>115</v>
      </c>
      <c r="E17" s="85" t="s">
        <v>74</v>
      </c>
      <c r="F17" s="85" t="s">
        <v>75</v>
      </c>
      <c r="G17" s="85" t="s">
        <v>76</v>
      </c>
      <c r="H17" s="83"/>
      <c r="I17" s="83"/>
    </row>
    <row r="18" spans="1:9" x14ac:dyDescent="0.15">
      <c r="A18" s="82" t="s">
        <v>77</v>
      </c>
      <c r="B18" s="79">
        <v>-574.59173313994097</v>
      </c>
      <c r="C18" s="115">
        <v>923.20027766571764</v>
      </c>
      <c r="D18" s="115">
        <v>-0.62239120485619626</v>
      </c>
      <c r="E18" s="115">
        <v>0.55100792256671127</v>
      </c>
      <c r="F18" s="115">
        <v>-2703.4953910587205</v>
      </c>
      <c r="G18" s="115">
        <v>1554.3119247788386</v>
      </c>
      <c r="H18" s="115"/>
      <c r="I18" s="83"/>
    </row>
    <row r="19" spans="1:9" x14ac:dyDescent="0.15">
      <c r="A19" s="82" t="s">
        <v>59</v>
      </c>
      <c r="B19" s="79">
        <v>9.7242567077590856</v>
      </c>
      <c r="C19" s="80">
        <v>9.3630839746730512</v>
      </c>
      <c r="D19" s="83">
        <v>1.0385741208839949</v>
      </c>
      <c r="E19" s="81">
        <v>0.32937160783279484</v>
      </c>
      <c r="F19" s="79">
        <v>-11.867053656100833</v>
      </c>
      <c r="G19" s="79">
        <v>31.315567071619004</v>
      </c>
      <c r="H19" s="83"/>
      <c r="I19" s="83"/>
    </row>
    <row r="20" spans="1:9" x14ac:dyDescent="0.15">
      <c r="A20" s="82" t="s">
        <v>61</v>
      </c>
      <c r="B20" s="79">
        <v>-2.8085569253081529E-2</v>
      </c>
      <c r="C20" s="80">
        <v>2.3706176839888932E-2</v>
      </c>
      <c r="D20" s="83">
        <v>-1.1847363428852713</v>
      </c>
      <c r="E20" s="81">
        <v>0.27012140542526053</v>
      </c>
      <c r="F20" s="79">
        <v>-8.2752111075746634E-2</v>
      </c>
      <c r="G20" s="79">
        <v>2.658097256958358E-2</v>
      </c>
      <c r="H20" s="83"/>
      <c r="I20" s="83"/>
    </row>
    <row r="21" spans="1:9" x14ac:dyDescent="0.15">
      <c r="A21" s="127" t="s">
        <v>99</v>
      </c>
      <c r="B21" s="120">
        <v>4.8498912255257509E-5</v>
      </c>
      <c r="C21" s="121">
        <v>1.6822452674861739E-5</v>
      </c>
      <c r="D21" s="90">
        <v>2.8829869931945646</v>
      </c>
      <c r="E21" s="128">
        <v>2.041770856341462E-2</v>
      </c>
      <c r="F21" s="120">
        <v>9.7062668227499484E-6</v>
      </c>
      <c r="G21" s="120">
        <v>8.729155768776507E-5</v>
      </c>
      <c r="H21" s="83"/>
      <c r="I21" s="83"/>
    </row>
    <row r="23" spans="1:9" x14ac:dyDescent="0.15">
      <c r="E23" s="84"/>
      <c r="F23" s="84"/>
      <c r="G23" s="84" t="s">
        <v>91</v>
      </c>
      <c r="H23" s="84"/>
    </row>
    <row r="24" spans="1:9" x14ac:dyDescent="0.15">
      <c r="E24" s="84"/>
      <c r="F24" s="84" t="s">
        <v>91</v>
      </c>
      <c r="G24" s="84" t="s">
        <v>92</v>
      </c>
      <c r="H24" s="84"/>
    </row>
    <row r="25" spans="1:9" ht="12.75" hidden="1" x14ac:dyDescent="0.2">
      <c r="E25" s="84"/>
      <c r="F25" s="84"/>
      <c r="G25" s="84"/>
      <c r="H25" s="84"/>
    </row>
    <row r="26" spans="1:9" x14ac:dyDescent="0.15">
      <c r="A26" s="103" t="s">
        <v>88</v>
      </c>
      <c r="B26" s="112" t="s">
        <v>58</v>
      </c>
      <c r="C26" s="112" t="s">
        <v>89</v>
      </c>
      <c r="D26" s="112" t="s">
        <v>90</v>
      </c>
      <c r="E26" s="107" t="s">
        <v>93</v>
      </c>
      <c r="F26" s="107" t="s">
        <v>86</v>
      </c>
      <c r="G26" s="107" t="s">
        <v>86</v>
      </c>
      <c r="H26" s="108"/>
    </row>
    <row r="27" spans="1:9" x14ac:dyDescent="0.15">
      <c r="A27" s="105">
        <v>1</v>
      </c>
      <c r="B27" s="113">
        <v>245</v>
      </c>
      <c r="C27" s="113">
        <v>246.8368382886149</v>
      </c>
      <c r="D27" s="113">
        <v>-1.8368382886148993</v>
      </c>
      <c r="E27" s="109">
        <v>0.33466279917170993</v>
      </c>
      <c r="F27" s="109">
        <v>-0.60588164800464972</v>
      </c>
      <c r="G27" s="109">
        <v>-0.58021883187743972</v>
      </c>
      <c r="H27" s="109"/>
    </row>
    <row r="28" spans="1:9" x14ac:dyDescent="0.15">
      <c r="A28" s="105">
        <v>2</v>
      </c>
      <c r="B28" s="113">
        <v>238</v>
      </c>
      <c r="C28" s="113">
        <v>238.58484408992035</v>
      </c>
      <c r="D28" s="113">
        <v>-0.58484408992035242</v>
      </c>
      <c r="E28" s="109">
        <v>0.28952139239639507</v>
      </c>
      <c r="F28" s="109">
        <v>-0.18668197221126423</v>
      </c>
      <c r="G28" s="109">
        <v>-0.17500659910663968</v>
      </c>
      <c r="H28" s="109"/>
    </row>
    <row r="29" spans="1:9" x14ac:dyDescent="0.15">
      <c r="A29" s="105">
        <v>3</v>
      </c>
      <c r="B29" s="113">
        <v>230</v>
      </c>
      <c r="C29" s="113">
        <v>228.92857142857156</v>
      </c>
      <c r="D29" s="113">
        <v>1.0714285714284415</v>
      </c>
      <c r="E29" s="123">
        <v>0.8214285715052938</v>
      </c>
      <c r="F29" s="109">
        <v>0.68217376724621981</v>
      </c>
      <c r="G29" s="109">
        <v>0.65752582000203785</v>
      </c>
      <c r="H29" s="109"/>
    </row>
    <row r="30" spans="1:9" x14ac:dyDescent="0.15">
      <c r="A30" s="105">
        <v>4</v>
      </c>
      <c r="B30" s="113">
        <v>254</v>
      </c>
      <c r="C30" s="113">
        <v>253.68455402465565</v>
      </c>
      <c r="D30" s="113">
        <v>0.31544597534434615</v>
      </c>
      <c r="E30" s="109">
        <v>0.34010152288875872</v>
      </c>
      <c r="F30" s="109">
        <v>0.1044778448552084</v>
      </c>
      <c r="G30" s="109">
        <v>9.7796817319977622E-2</v>
      </c>
      <c r="H30" s="109"/>
    </row>
    <row r="31" spans="1:9" x14ac:dyDescent="0.15">
      <c r="A31" s="105">
        <v>5</v>
      </c>
      <c r="B31" s="113">
        <v>263</v>
      </c>
      <c r="C31" s="113">
        <v>259.12799129804205</v>
      </c>
      <c r="D31" s="113">
        <v>3.8720087019579523</v>
      </c>
      <c r="E31" s="109">
        <v>0.29931109507738185</v>
      </c>
      <c r="F31" s="109">
        <v>1.2445475153141217</v>
      </c>
      <c r="G31" s="109">
        <v>1.2964135607497798</v>
      </c>
      <c r="H31" s="109"/>
    </row>
    <row r="32" spans="1:9" x14ac:dyDescent="0.15">
      <c r="A32" s="105">
        <v>6</v>
      </c>
      <c r="B32" s="113">
        <v>261</v>
      </c>
      <c r="C32" s="113">
        <v>263.16715010877442</v>
      </c>
      <c r="D32" s="113">
        <v>-2.1671501087744218</v>
      </c>
      <c r="E32" s="123">
        <v>0.81598984779232353</v>
      </c>
      <c r="F32" s="109">
        <v>-1.3592704621308136</v>
      </c>
      <c r="G32" s="109">
        <v>-1.4498837725125933</v>
      </c>
      <c r="H32" s="109"/>
    </row>
    <row r="33" spans="1:8" x14ac:dyDescent="0.15">
      <c r="A33" s="105">
        <v>7</v>
      </c>
      <c r="B33" s="113">
        <v>255</v>
      </c>
      <c r="C33" s="113">
        <v>251.68672951414067</v>
      </c>
      <c r="D33" s="113">
        <v>3.3132704858593343</v>
      </c>
      <c r="E33" s="109">
        <v>0.11530094275420114</v>
      </c>
      <c r="F33" s="109">
        <v>0.94775675267793147</v>
      </c>
      <c r="G33" s="109">
        <v>0.94094231419693208</v>
      </c>
      <c r="H33" s="109"/>
    </row>
    <row r="34" spans="1:8" x14ac:dyDescent="0.15">
      <c r="A34" s="105">
        <v>8</v>
      </c>
      <c r="B34" s="113">
        <v>249</v>
      </c>
      <c r="C34" s="113">
        <v>252.65670775924582</v>
      </c>
      <c r="D34" s="113">
        <v>-3.656707759245819</v>
      </c>
      <c r="E34" s="109">
        <v>0.12059463383471664</v>
      </c>
      <c r="F34" s="109">
        <v>-1.049140072319255</v>
      </c>
      <c r="G34" s="109">
        <v>-1.0567684035903726</v>
      </c>
      <c r="H34" s="109"/>
    </row>
    <row r="35" spans="1:8" x14ac:dyDescent="0.15">
      <c r="A35" s="105">
        <v>9</v>
      </c>
      <c r="B35" s="113">
        <v>251</v>
      </c>
      <c r="C35" s="113">
        <v>253.62668600435097</v>
      </c>
      <c r="D35" s="113">
        <v>-2.6266860043509723</v>
      </c>
      <c r="E35" s="109">
        <v>0.14227701236988199</v>
      </c>
      <c r="F35" s="109">
        <v>-0.76308411499865436</v>
      </c>
      <c r="G35" s="109">
        <v>-0.7412875796107935</v>
      </c>
      <c r="H35" s="109"/>
    </row>
    <row r="36" spans="1:8" x14ac:dyDescent="0.15">
      <c r="A36" s="105">
        <v>10</v>
      </c>
      <c r="B36" s="113">
        <v>251</v>
      </c>
      <c r="C36" s="113">
        <v>254.59666424945613</v>
      </c>
      <c r="D36" s="113">
        <v>-3.5966642494561256</v>
      </c>
      <c r="E36" s="109">
        <v>0.18034807835975949</v>
      </c>
      <c r="F36" s="109">
        <v>-1.0688652186426186</v>
      </c>
      <c r="G36" s="109">
        <v>-1.0799115782757938</v>
      </c>
      <c r="H36" s="109"/>
    </row>
    <row r="37" spans="1:8" x14ac:dyDescent="0.15">
      <c r="A37" s="105">
        <v>11</v>
      </c>
      <c r="B37" s="113">
        <v>262</v>
      </c>
      <c r="C37" s="113">
        <v>255.56664249456128</v>
      </c>
      <c r="D37" s="113">
        <v>6.4333575054387211</v>
      </c>
      <c r="E37" s="109">
        <v>0.23480783180428516</v>
      </c>
      <c r="F37" s="109">
        <v>1.9787467095124383</v>
      </c>
      <c r="G37" s="124">
        <v>2.5903980715195489</v>
      </c>
      <c r="H37" s="109"/>
    </row>
    <row r="38" spans="1:8" x14ac:dyDescent="0.15">
      <c r="A38" s="106">
        <v>12</v>
      </c>
      <c r="B38" s="114">
        <v>256</v>
      </c>
      <c r="C38" s="114">
        <v>256.53662073966643</v>
      </c>
      <c r="D38" s="114">
        <v>-0.5366207396664322</v>
      </c>
      <c r="E38" s="110">
        <v>0.30565627270346601</v>
      </c>
      <c r="F38" s="110">
        <v>-0.17326784467027251</v>
      </c>
      <c r="G38" s="110">
        <v>-0.16238220143964929</v>
      </c>
      <c r="H38" s="109"/>
    </row>
    <row r="43" spans="1:8" x14ac:dyDescent="0.15">
      <c r="C43" s="116" t="s">
        <v>120</v>
      </c>
    </row>
    <row r="60" spans="6:6" x14ac:dyDescent="0.15">
      <c r="F60" s="73" t="s">
        <v>1</v>
      </c>
    </row>
    <row r="65" spans="3:3" x14ac:dyDescent="0.15">
      <c r="C65" s="116" t="s">
        <v>120</v>
      </c>
    </row>
    <row r="82" spans="3:6" x14ac:dyDescent="0.15">
      <c r="F82" s="73" t="s">
        <v>1</v>
      </c>
    </row>
    <row r="87" spans="3:6" x14ac:dyDescent="0.15">
      <c r="C87" s="116" t="s">
        <v>120</v>
      </c>
    </row>
    <row r="104" spans="3:6" x14ac:dyDescent="0.15">
      <c r="F104" s="73" t="s">
        <v>1</v>
      </c>
    </row>
    <row r="109" spans="3:6" x14ac:dyDescent="0.15">
      <c r="C109" s="116" t="s">
        <v>120</v>
      </c>
    </row>
    <row r="126" spans="6:6" x14ac:dyDescent="0.15">
      <c r="F126" s="73" t="s">
        <v>1</v>
      </c>
    </row>
    <row r="131" spans="3:3" x14ac:dyDescent="0.15">
      <c r="C131" s="116" t="s">
        <v>122</v>
      </c>
    </row>
    <row r="148" spans="1:7" x14ac:dyDescent="0.15">
      <c r="F148" s="73" t="s">
        <v>1</v>
      </c>
    </row>
    <row r="152" spans="1:7" x14ac:dyDescent="0.15">
      <c r="A152" s="104"/>
      <c r="B152" s="104"/>
      <c r="C152" s="104"/>
      <c r="D152" s="104"/>
      <c r="E152" s="104"/>
      <c r="F152" s="104"/>
      <c r="G152" s="104"/>
    </row>
    <row r="153" spans="1:7" ht="16" x14ac:dyDescent="0.2">
      <c r="A153" s="72" t="s">
        <v>62</v>
      </c>
    </row>
    <row r="155" spans="1:7" x14ac:dyDescent="0.15">
      <c r="B155" s="74" t="s">
        <v>63</v>
      </c>
      <c r="C155" s="76">
        <v>0.78827227973142744</v>
      </c>
    </row>
    <row r="156" spans="1:7" x14ac:dyDescent="0.15">
      <c r="B156" s="74" t="s">
        <v>87</v>
      </c>
      <c r="C156" s="76">
        <v>0.7412216752273002</v>
      </c>
      <c r="D156" s="75" t="s">
        <v>66</v>
      </c>
      <c r="E156" s="77">
        <v>12</v>
      </c>
    </row>
    <row r="157" spans="1:7" x14ac:dyDescent="0.15">
      <c r="B157" s="74" t="s">
        <v>64</v>
      </c>
      <c r="C157" s="76">
        <v>0.88784699117101673</v>
      </c>
      <c r="D157" s="75" t="s">
        <v>67</v>
      </c>
      <c r="E157" s="77">
        <v>2</v>
      </c>
    </row>
    <row r="158" spans="1:7" x14ac:dyDescent="0.15">
      <c r="B158" s="74" t="s">
        <v>65</v>
      </c>
      <c r="C158" s="76">
        <v>5.0036789387168623</v>
      </c>
      <c r="D158" s="75" t="s">
        <v>68</v>
      </c>
      <c r="E158" s="78" t="s">
        <v>58</v>
      </c>
    </row>
    <row r="160" spans="1:7" x14ac:dyDescent="0.15">
      <c r="A160" s="73" t="s">
        <v>79</v>
      </c>
    </row>
    <row r="161" spans="1:9" x14ac:dyDescent="0.15">
      <c r="A161" s="85" t="s">
        <v>80</v>
      </c>
      <c r="B161" s="85" t="s">
        <v>81</v>
      </c>
      <c r="C161" s="98" t="s">
        <v>82</v>
      </c>
      <c r="D161" s="85" t="s">
        <v>83</v>
      </c>
      <c r="E161" s="85" t="s">
        <v>84</v>
      </c>
      <c r="F161" s="85" t="s">
        <v>74</v>
      </c>
    </row>
    <row r="162" spans="1:9" x14ac:dyDescent="0.15">
      <c r="A162" s="75" t="s">
        <v>85</v>
      </c>
      <c r="B162" s="96">
        <v>838.9187737041716</v>
      </c>
      <c r="C162" s="99">
        <v>2</v>
      </c>
      <c r="D162" s="80">
        <v>419.4593868520858</v>
      </c>
      <c r="E162" s="101">
        <v>16.753712051930826</v>
      </c>
      <c r="F162" s="102">
        <v>9.2469763348480643E-4</v>
      </c>
    </row>
    <row r="163" spans="1:9" x14ac:dyDescent="0.15">
      <c r="A163" s="75" t="s">
        <v>86</v>
      </c>
      <c r="B163" s="96">
        <v>225.33122629582837</v>
      </c>
      <c r="C163" s="99">
        <v>9</v>
      </c>
      <c r="D163" s="80">
        <v>25.036802921758706</v>
      </c>
    </row>
    <row r="164" spans="1:9" x14ac:dyDescent="0.15">
      <c r="A164" s="95" t="s">
        <v>14</v>
      </c>
      <c r="B164" s="97">
        <v>1064.25</v>
      </c>
      <c r="C164" s="100">
        <v>11</v>
      </c>
      <c r="D164" s="94"/>
      <c r="E164" s="94"/>
      <c r="F164" s="94"/>
    </row>
    <row r="167" spans="1:9" x14ac:dyDescent="0.15">
      <c r="A167" s="73" t="s">
        <v>69</v>
      </c>
      <c r="D167" s="83"/>
      <c r="F167" s="92" t="s">
        <v>78</v>
      </c>
      <c r="G167" s="93"/>
      <c r="H167" s="83"/>
      <c r="I167" s="83"/>
    </row>
    <row r="168" spans="1:9" x14ac:dyDescent="0.15">
      <c r="A168" s="85" t="s">
        <v>70</v>
      </c>
      <c r="B168" s="85" t="s">
        <v>71</v>
      </c>
      <c r="C168" s="85" t="s">
        <v>72</v>
      </c>
      <c r="D168" s="86" t="s">
        <v>103</v>
      </c>
      <c r="E168" s="85" t="s">
        <v>74</v>
      </c>
      <c r="F168" s="85" t="s">
        <v>75</v>
      </c>
      <c r="G168" s="85" t="s">
        <v>76</v>
      </c>
      <c r="H168" s="83"/>
      <c r="I168" s="83"/>
    </row>
    <row r="169" spans="1:9" x14ac:dyDescent="0.15">
      <c r="A169" s="82" t="s">
        <v>77</v>
      </c>
      <c r="B169" s="79">
        <v>-2091.491782553735</v>
      </c>
      <c r="C169" s="115">
        <v>1021.2554319133974</v>
      </c>
      <c r="D169" s="115">
        <v>-2.0479614768218868</v>
      </c>
      <c r="E169" s="115">
        <v>7.0847011413003425E-2</v>
      </c>
      <c r="F169" s="115">
        <v>-4401.7320729032017</v>
      </c>
      <c r="G169" s="115">
        <v>218.74850779573126</v>
      </c>
      <c r="H169" s="115"/>
      <c r="I169" s="83"/>
    </row>
    <row r="170" spans="1:9" x14ac:dyDescent="0.15">
      <c r="A170" s="126" t="s">
        <v>59</v>
      </c>
      <c r="B170" s="79">
        <v>25.059355246523452</v>
      </c>
      <c r="C170" s="80">
        <v>10.373481223502779</v>
      </c>
      <c r="D170" s="83">
        <v>2.4157131734858188</v>
      </c>
      <c r="E170" s="125">
        <v>3.8883025659415475E-2</v>
      </c>
      <c r="F170" s="79">
        <v>1.5929103936239564</v>
      </c>
      <c r="G170" s="79">
        <v>48.525800099422952</v>
      </c>
      <c r="H170" s="83"/>
      <c r="I170" s="83"/>
    </row>
    <row r="171" spans="1:9" x14ac:dyDescent="0.15">
      <c r="A171" s="127" t="s">
        <v>61</v>
      </c>
      <c r="B171" s="88">
        <v>-6.6713021491782737E-2</v>
      </c>
      <c r="C171" s="89">
        <v>2.6328326258487269E-2</v>
      </c>
      <c r="D171" s="90">
        <v>-2.5338876781153892</v>
      </c>
      <c r="E171" s="128">
        <v>3.203040332936289E-2</v>
      </c>
      <c r="F171" s="88">
        <v>-0.12627183332190778</v>
      </c>
      <c r="G171" s="88">
        <v>-7.1542096616577025E-3</v>
      </c>
      <c r="H171" s="83"/>
      <c r="I171" s="83"/>
    </row>
    <row r="173" spans="1:9" x14ac:dyDescent="0.15">
      <c r="E173" s="84"/>
      <c r="F173" s="84"/>
      <c r="G173" s="84" t="s">
        <v>91</v>
      </c>
      <c r="H173" s="84"/>
    </row>
    <row r="174" spans="1:9" x14ac:dyDescent="0.15">
      <c r="E174" s="84"/>
      <c r="F174" s="84" t="s">
        <v>91</v>
      </c>
      <c r="G174" s="84" t="s">
        <v>92</v>
      </c>
      <c r="H174" s="84"/>
    </row>
    <row r="175" spans="1:9" ht="12.75" hidden="1" x14ac:dyDescent="0.2">
      <c r="E175" s="84"/>
      <c r="F175" s="84"/>
      <c r="G175" s="84"/>
      <c r="H175" s="84"/>
    </row>
    <row r="176" spans="1:9" x14ac:dyDescent="0.15">
      <c r="A176" s="103" t="s">
        <v>88</v>
      </c>
      <c r="B176" s="112" t="s">
        <v>58</v>
      </c>
      <c r="C176" s="112" t="s">
        <v>89</v>
      </c>
      <c r="D176" s="112" t="s">
        <v>90</v>
      </c>
      <c r="E176" s="107" t="s">
        <v>93</v>
      </c>
      <c r="F176" s="107" t="s">
        <v>86</v>
      </c>
      <c r="G176" s="107" t="s">
        <v>86</v>
      </c>
      <c r="H176" s="108"/>
    </row>
    <row r="177" spans="1:8" x14ac:dyDescent="0.15">
      <c r="A177" s="105">
        <v>1</v>
      </c>
      <c r="B177" s="113">
        <v>245</v>
      </c>
      <c r="C177" s="113">
        <v>251.85840707964553</v>
      </c>
      <c r="D177" s="113">
        <v>-6.8584070796455308</v>
      </c>
      <c r="E177" s="109">
        <v>0.11504424779084843</v>
      </c>
      <c r="F177" s="109">
        <v>-1.4570452699459746</v>
      </c>
      <c r="G177" s="109">
        <v>-1.5715128053800922</v>
      </c>
      <c r="H177" s="109"/>
    </row>
    <row r="178" spans="1:8" x14ac:dyDescent="0.15">
      <c r="A178" s="105">
        <v>2</v>
      </c>
      <c r="B178" s="113">
        <v>238</v>
      </c>
      <c r="C178" s="113">
        <v>242.06131479140367</v>
      </c>
      <c r="D178" s="113">
        <v>-4.0613147914036745</v>
      </c>
      <c r="E178" s="109">
        <v>0.1842604298195134</v>
      </c>
      <c r="F178" s="109">
        <v>-0.89867250083873551</v>
      </c>
      <c r="G178" s="109">
        <v>-0.88805772550960393</v>
      </c>
      <c r="H178" s="109"/>
    </row>
    <row r="179" spans="1:8" x14ac:dyDescent="0.15">
      <c r="A179" s="105">
        <v>3</v>
      </c>
      <c r="B179" s="113">
        <v>230</v>
      </c>
      <c r="C179" s="113">
        <v>228.92857142857156</v>
      </c>
      <c r="D179" s="113">
        <v>1.0714285714284415</v>
      </c>
      <c r="E179" s="123">
        <v>0.82142857151495718</v>
      </c>
      <c r="F179" s="109">
        <v>0.50671971480422595</v>
      </c>
      <c r="G179" s="109">
        <v>0.48470412541543001</v>
      </c>
      <c r="H179" s="109"/>
    </row>
    <row r="180" spans="1:8" x14ac:dyDescent="0.15">
      <c r="A180" s="105">
        <v>4</v>
      </c>
      <c r="B180" s="113">
        <v>254</v>
      </c>
      <c r="C180" s="113">
        <v>258.3198482932994</v>
      </c>
      <c r="D180" s="113">
        <v>-4.3198482932994011</v>
      </c>
      <c r="E180" s="109">
        <v>0.15297092290499847</v>
      </c>
      <c r="F180" s="109">
        <v>-0.93805845086144779</v>
      </c>
      <c r="G180" s="109">
        <v>-0.93109852761929834</v>
      </c>
      <c r="H180" s="109"/>
    </row>
    <row r="181" spans="1:8" x14ac:dyDescent="0.15">
      <c r="A181" s="105">
        <v>5</v>
      </c>
      <c r="B181" s="113">
        <v>263</v>
      </c>
      <c r="C181" s="113">
        <v>261.44563843236438</v>
      </c>
      <c r="D181" s="113">
        <v>1.5543615676356239</v>
      </c>
      <c r="E181" s="109">
        <v>0.25252844499853566</v>
      </c>
      <c r="F181" s="109">
        <v>0.35930666978669851</v>
      </c>
      <c r="G181" s="109">
        <v>0.34121370162795311</v>
      </c>
      <c r="H181" s="109"/>
    </row>
    <row r="182" spans="1:8" x14ac:dyDescent="0.15">
      <c r="A182" s="105">
        <v>6</v>
      </c>
      <c r="B182" s="113">
        <v>261</v>
      </c>
      <c r="C182" s="113">
        <v>261.23577749684</v>
      </c>
      <c r="D182" s="113">
        <v>-0.23577749684000082</v>
      </c>
      <c r="E182" s="123">
        <v>0.78350189638013035</v>
      </c>
      <c r="F182" s="109">
        <v>-0.10127117967658411</v>
      </c>
      <c r="G182" s="109">
        <v>-9.5533831634436156E-2</v>
      </c>
      <c r="H182" s="109"/>
    </row>
    <row r="183" spans="1:8" x14ac:dyDescent="0.15">
      <c r="A183" s="105">
        <v>7</v>
      </c>
      <c r="B183" s="113">
        <v>255</v>
      </c>
      <c r="C183" s="113">
        <v>251.85840707964553</v>
      </c>
      <c r="D183" s="113">
        <v>3.1415929203544692</v>
      </c>
      <c r="E183" s="109">
        <v>0.11504424779084843</v>
      </c>
      <c r="F183" s="109">
        <v>0.66742073655604883</v>
      </c>
      <c r="G183" s="109">
        <v>0.64542549434231822</v>
      </c>
      <c r="H183" s="109"/>
    </row>
    <row r="184" spans="1:8" x14ac:dyDescent="0.15">
      <c r="A184" s="105">
        <v>8</v>
      </c>
      <c r="B184" s="113">
        <v>249</v>
      </c>
      <c r="C184" s="113">
        <v>251.85840707964553</v>
      </c>
      <c r="D184" s="113">
        <v>-2.8584070796455308</v>
      </c>
      <c r="E184" s="109">
        <v>0.11504424779084843</v>
      </c>
      <c r="F184" s="109">
        <v>-0.60725886734516521</v>
      </c>
      <c r="G184" s="109">
        <v>-0.58463168128043164</v>
      </c>
      <c r="H184" s="109"/>
    </row>
    <row r="185" spans="1:8" x14ac:dyDescent="0.15">
      <c r="A185" s="105">
        <v>9</v>
      </c>
      <c r="B185" s="113">
        <v>251</v>
      </c>
      <c r="C185" s="113">
        <v>251.85840707964553</v>
      </c>
      <c r="D185" s="113">
        <v>-0.85840707964553076</v>
      </c>
      <c r="E185" s="109">
        <v>0.11504424779084843</v>
      </c>
      <c r="F185" s="109">
        <v>-0.18236566604476051</v>
      </c>
      <c r="G185" s="109">
        <v>-0.17225455506941389</v>
      </c>
      <c r="H185" s="109"/>
    </row>
    <row r="186" spans="1:8" x14ac:dyDescent="0.15">
      <c r="A186" s="105">
        <v>10</v>
      </c>
      <c r="B186" s="113">
        <v>251</v>
      </c>
      <c r="C186" s="113">
        <v>251.85840707964553</v>
      </c>
      <c r="D186" s="113">
        <v>-0.85840707964553076</v>
      </c>
      <c r="E186" s="109">
        <v>0.11504424779084843</v>
      </c>
      <c r="F186" s="109">
        <v>-0.18236566604476051</v>
      </c>
      <c r="G186" s="109">
        <v>-0.17225455506941389</v>
      </c>
      <c r="H186" s="109"/>
    </row>
    <row r="187" spans="1:8" x14ac:dyDescent="0.15">
      <c r="A187" s="105">
        <v>11</v>
      </c>
      <c r="B187" s="113">
        <v>262</v>
      </c>
      <c r="C187" s="113">
        <v>251.85840707964553</v>
      </c>
      <c r="D187" s="113">
        <v>10.141592920354469</v>
      </c>
      <c r="E187" s="109">
        <v>0.11504424779084843</v>
      </c>
      <c r="F187" s="109">
        <v>2.1545469411074651</v>
      </c>
      <c r="G187" s="124">
        <v>2.9191805357469565</v>
      </c>
      <c r="H187" s="109"/>
    </row>
    <row r="188" spans="1:8" x14ac:dyDescent="0.15">
      <c r="A188" s="106">
        <v>12</v>
      </c>
      <c r="B188" s="114">
        <v>256</v>
      </c>
      <c r="C188" s="114">
        <v>251.85840707964553</v>
      </c>
      <c r="D188" s="114">
        <v>4.1415929203544692</v>
      </c>
      <c r="E188" s="110">
        <v>0.11504424779084843</v>
      </c>
      <c r="F188" s="110">
        <v>0.87986733720625121</v>
      </c>
      <c r="G188" s="110">
        <v>0.86770526557649919</v>
      </c>
      <c r="H188" s="109"/>
    </row>
    <row r="193" spans="3:3" x14ac:dyDescent="0.15">
      <c r="C193" s="116" t="s">
        <v>124</v>
      </c>
    </row>
    <row r="210" spans="3:6" x14ac:dyDescent="0.15">
      <c r="F210" s="73" t="s">
        <v>1</v>
      </c>
    </row>
    <row r="215" spans="3:6" x14ac:dyDescent="0.15">
      <c r="C215" s="116" t="s">
        <v>124</v>
      </c>
    </row>
    <row r="232" spans="3:6" x14ac:dyDescent="0.15">
      <c r="F232" s="73" t="s">
        <v>1</v>
      </c>
    </row>
    <row r="237" spans="3:6" x14ac:dyDescent="0.15">
      <c r="C237" s="116" t="s">
        <v>124</v>
      </c>
    </row>
    <row r="254" spans="6:6" x14ac:dyDescent="0.15">
      <c r="F254" s="73" t="s">
        <v>1</v>
      </c>
    </row>
    <row r="259" spans="3:3" x14ac:dyDescent="0.15">
      <c r="C259" s="116" t="s">
        <v>126</v>
      </c>
    </row>
    <row r="276" spans="6:6" x14ac:dyDescent="0.15">
      <c r="F276" s="73" t="s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1"/>
  <sheetViews>
    <sheetView showGridLines="0" topLeftCell="A384" workbookViewId="0">
      <selection activeCell="A390" sqref="A390"/>
    </sheetView>
  </sheetViews>
  <sheetFormatPr baseColWidth="10" defaultColWidth="10.83203125" defaultRowHeight="13" x14ac:dyDescent="0.15"/>
  <cols>
    <col min="1" max="1" width="6.83203125" style="73" customWidth="1"/>
    <col min="2" max="2" width="9" style="73" customWidth="1"/>
    <col min="3" max="3" width="4.83203125" style="73" customWidth="1"/>
    <col min="4" max="5" width="9" style="73" bestFit="1" customWidth="1"/>
    <col min="6" max="6" width="8" style="73" customWidth="1"/>
    <col min="7" max="7" width="9.1640625" style="73" customWidth="1"/>
    <col min="8" max="8" width="7.83203125" style="73" customWidth="1"/>
    <col min="9" max="9" width="10.1640625" style="73" customWidth="1"/>
    <col min="10" max="10" width="7" style="73" customWidth="1"/>
    <col min="11" max="16384" width="10.83203125" style="73"/>
  </cols>
  <sheetData>
    <row r="2" spans="1:9" ht="15" x14ac:dyDescent="0.2">
      <c r="A2" s="72" t="s">
        <v>62</v>
      </c>
    </row>
    <row r="4" spans="1:9" x14ac:dyDescent="0.15">
      <c r="B4" s="74" t="s">
        <v>140</v>
      </c>
      <c r="C4" s="76">
        <v>0.90535672483807395</v>
      </c>
    </row>
    <row r="5" spans="1:9" x14ac:dyDescent="0.15">
      <c r="B5" s="74" t="s">
        <v>141</v>
      </c>
      <c r="C5" s="76">
        <v>0.86986549665235169</v>
      </c>
      <c r="D5" s="75" t="s">
        <v>66</v>
      </c>
      <c r="E5" s="77">
        <v>12</v>
      </c>
    </row>
    <row r="6" spans="1:9" x14ac:dyDescent="0.15">
      <c r="B6" s="74" t="s">
        <v>64</v>
      </c>
      <c r="C6" s="76">
        <v>0.95150235146218842</v>
      </c>
      <c r="D6" s="75" t="s">
        <v>67</v>
      </c>
      <c r="E6" s="77">
        <v>3</v>
      </c>
    </row>
    <row r="7" spans="1:9" x14ac:dyDescent="0.15">
      <c r="B7" s="74" t="s">
        <v>65</v>
      </c>
      <c r="C7" s="76">
        <v>1.4363147096478559E-2</v>
      </c>
      <c r="D7" s="75" t="s">
        <v>68</v>
      </c>
      <c r="E7" s="78" t="s">
        <v>138</v>
      </c>
    </row>
    <row r="9" spans="1:9" x14ac:dyDescent="0.15">
      <c r="A9" s="73" t="s">
        <v>79</v>
      </c>
    </row>
    <row r="10" spans="1:9" x14ac:dyDescent="0.15">
      <c r="A10" s="85" t="s">
        <v>80</v>
      </c>
      <c r="B10" s="85" t="s">
        <v>81</v>
      </c>
      <c r="C10" s="98" t="s">
        <v>82</v>
      </c>
      <c r="D10" s="85" t="s">
        <v>83</v>
      </c>
      <c r="E10" s="85" t="s">
        <v>84</v>
      </c>
      <c r="F10" s="85" t="s">
        <v>74</v>
      </c>
    </row>
    <row r="11" spans="1:9" x14ac:dyDescent="0.15">
      <c r="A11" s="75" t="s">
        <v>85</v>
      </c>
      <c r="B11" s="96">
        <v>1.5787711238752524E-2</v>
      </c>
      <c r="C11" s="99">
        <v>3</v>
      </c>
      <c r="D11" s="80">
        <v>5.2625704129175077E-3</v>
      </c>
      <c r="E11" s="101">
        <v>25.509309514464459</v>
      </c>
      <c r="F11" s="102">
        <v>1.8982246933074766E-4</v>
      </c>
    </row>
    <row r="12" spans="1:9" x14ac:dyDescent="0.15">
      <c r="A12" s="75" t="s">
        <v>86</v>
      </c>
      <c r="B12" s="96">
        <v>1.6503999561206437E-3</v>
      </c>
      <c r="C12" s="99">
        <v>8</v>
      </c>
      <c r="D12" s="80">
        <v>2.0629999451508046E-4</v>
      </c>
    </row>
    <row r="13" spans="1:9" x14ac:dyDescent="0.15">
      <c r="A13" s="95" t="s">
        <v>14</v>
      </c>
      <c r="B13" s="97">
        <v>1.7438111194873169E-2</v>
      </c>
      <c r="C13" s="100">
        <v>11</v>
      </c>
      <c r="D13" s="94"/>
      <c r="E13" s="94"/>
      <c r="F13" s="94"/>
    </row>
    <row r="16" spans="1:9" x14ac:dyDescent="0.15">
      <c r="A16" s="73" t="s">
        <v>69</v>
      </c>
      <c r="D16" s="83"/>
      <c r="F16" s="92" t="s">
        <v>78</v>
      </c>
      <c r="G16" s="93"/>
      <c r="H16" s="83"/>
      <c r="I16" s="83"/>
    </row>
    <row r="17" spans="1:9" x14ac:dyDescent="0.15">
      <c r="A17" s="85" t="s">
        <v>70</v>
      </c>
      <c r="B17" s="85" t="s">
        <v>71</v>
      </c>
      <c r="C17" s="85" t="s">
        <v>72</v>
      </c>
      <c r="D17" s="86" t="s">
        <v>115</v>
      </c>
      <c r="E17" s="85" t="s">
        <v>74</v>
      </c>
      <c r="F17" s="85" t="s">
        <v>75</v>
      </c>
      <c r="G17" s="85" t="s">
        <v>76</v>
      </c>
      <c r="H17" s="83"/>
      <c r="I17" s="83"/>
    </row>
    <row r="18" spans="1:9" x14ac:dyDescent="0.15">
      <c r="A18" s="132" t="s">
        <v>77</v>
      </c>
      <c r="B18" s="79">
        <v>-36.141392300127343</v>
      </c>
      <c r="C18" s="115">
        <v>30.56390558210952</v>
      </c>
      <c r="D18" s="115">
        <v>-1.1824860603313272</v>
      </c>
      <c r="E18" s="115">
        <v>0.27096333408873985</v>
      </c>
      <c r="F18" s="115">
        <v>-106.62188496046159</v>
      </c>
      <c r="G18" s="115">
        <v>34.339100360206906</v>
      </c>
      <c r="H18" s="115"/>
      <c r="I18" s="83"/>
    </row>
    <row r="19" spans="1:9" x14ac:dyDescent="0.15">
      <c r="A19" s="132" t="s">
        <v>59</v>
      </c>
      <c r="B19" s="79">
        <v>-5.6129682952437601E-2</v>
      </c>
      <c r="C19" s="80">
        <v>3.6182827318707922E-2</v>
      </c>
      <c r="D19" s="83">
        <v>-1.5512796293676139</v>
      </c>
      <c r="E19" s="81">
        <v>0.15943369785130851</v>
      </c>
      <c r="F19" s="79">
        <v>-0.13956743237275634</v>
      </c>
      <c r="G19" s="79">
        <v>2.7308066467881142E-2</v>
      </c>
      <c r="H19" s="83"/>
      <c r="I19" s="83"/>
    </row>
    <row r="20" spans="1:9" x14ac:dyDescent="0.15">
      <c r="A20" s="135" t="s">
        <v>99</v>
      </c>
      <c r="B20" s="133">
        <v>1.9448050865868955E-7</v>
      </c>
      <c r="C20" s="134">
        <v>6.4698301422269318E-8</v>
      </c>
      <c r="D20" s="83">
        <v>3.0059600388789942</v>
      </c>
      <c r="E20" s="125">
        <v>1.6917339578187279E-2</v>
      </c>
      <c r="F20" s="133">
        <v>4.5285958038250928E-8</v>
      </c>
      <c r="G20" s="133">
        <v>3.4367505927912821E-7</v>
      </c>
      <c r="H20" s="83"/>
      <c r="I20" s="83"/>
    </row>
    <row r="21" spans="1:9" x14ac:dyDescent="0.15">
      <c r="A21" s="136" t="s">
        <v>137</v>
      </c>
      <c r="B21" s="88">
        <v>9.9797247063935082</v>
      </c>
      <c r="C21" s="89">
        <v>7.1352053046305084</v>
      </c>
      <c r="D21" s="90">
        <v>1.3986597834707015</v>
      </c>
      <c r="E21" s="91">
        <v>0.1994663507214145</v>
      </c>
      <c r="F21" s="88">
        <v>-6.4740882316151485</v>
      </c>
      <c r="G21" s="88">
        <v>26.433537644402165</v>
      </c>
      <c r="H21" s="83"/>
      <c r="I21" s="83"/>
    </row>
    <row r="23" spans="1:9" x14ac:dyDescent="0.15">
      <c r="E23" s="84"/>
      <c r="F23" s="84"/>
      <c r="G23" s="84" t="s">
        <v>91</v>
      </c>
      <c r="H23" s="84"/>
    </row>
    <row r="24" spans="1:9" x14ac:dyDescent="0.15">
      <c r="E24" s="84"/>
      <c r="F24" s="84" t="s">
        <v>91</v>
      </c>
      <c r="G24" s="84" t="s">
        <v>92</v>
      </c>
      <c r="H24" s="84"/>
    </row>
    <row r="25" spans="1:9" ht="12.75" hidden="1" x14ac:dyDescent="0.2">
      <c r="E25" s="84"/>
      <c r="F25" s="84"/>
      <c r="G25" s="84"/>
      <c r="H25" s="84"/>
    </row>
    <row r="26" spans="1:9" x14ac:dyDescent="0.15">
      <c r="A26" s="103" t="s">
        <v>88</v>
      </c>
      <c r="B26" s="139" t="s">
        <v>138</v>
      </c>
      <c r="C26" s="139" t="s">
        <v>89</v>
      </c>
      <c r="D26" s="139" t="s">
        <v>90</v>
      </c>
      <c r="E26" s="107" t="s">
        <v>93</v>
      </c>
      <c r="F26" s="107" t="s">
        <v>86</v>
      </c>
      <c r="G26" s="107" t="s">
        <v>86</v>
      </c>
      <c r="H26" s="107" t="s">
        <v>142</v>
      </c>
    </row>
    <row r="27" spans="1:9" x14ac:dyDescent="0.15">
      <c r="A27" s="105">
        <v>1</v>
      </c>
      <c r="B27" s="140">
        <v>5.5012582105447274</v>
      </c>
      <c r="C27" s="140">
        <v>5.5084198346383602</v>
      </c>
      <c r="D27" s="140">
        <v>-7.1616240936327458E-3</v>
      </c>
      <c r="E27" s="109">
        <v>0.32979233380979167</v>
      </c>
      <c r="F27" s="109">
        <v>-0.60905598857663557</v>
      </c>
      <c r="G27" s="109">
        <v>-0.58340612498393984</v>
      </c>
      <c r="H27" s="109">
        <v>4.5633692229985381E-2</v>
      </c>
    </row>
    <row r="28" spans="1:9" x14ac:dyDescent="0.15">
      <c r="A28" s="105">
        <v>2</v>
      </c>
      <c r="B28" s="140">
        <v>5.472270673671475</v>
      </c>
      <c r="C28" s="140">
        <v>5.4741968958097189</v>
      </c>
      <c r="D28" s="140">
        <v>-1.9262221382438938E-3</v>
      </c>
      <c r="E28" s="109">
        <v>0.2879070430550712</v>
      </c>
      <c r="F28" s="109">
        <v>-0.15892360814215131</v>
      </c>
      <c r="G28" s="109">
        <v>-0.1488946457214167</v>
      </c>
      <c r="H28" s="109">
        <v>2.5528919893667086E-3</v>
      </c>
    </row>
    <row r="29" spans="1:9" x14ac:dyDescent="0.15">
      <c r="A29" s="105">
        <v>3</v>
      </c>
      <c r="B29" s="140">
        <v>5.4380793089231956</v>
      </c>
      <c r="C29" s="140">
        <v>5.4340354119046665</v>
      </c>
      <c r="D29" s="140">
        <v>4.0438970185290302E-3</v>
      </c>
      <c r="E29" s="137">
        <v>0.81238617559597515</v>
      </c>
      <c r="F29" s="109">
        <v>0.65000704088195038</v>
      </c>
      <c r="G29" s="109">
        <v>0.62474727532573215</v>
      </c>
      <c r="H29" s="138">
        <v>0.45737647027027645</v>
      </c>
    </row>
    <row r="30" spans="1:9" x14ac:dyDescent="0.15">
      <c r="A30" s="105">
        <v>4</v>
      </c>
      <c r="B30" s="140">
        <v>5.5373342670185366</v>
      </c>
      <c r="C30" s="140">
        <v>5.536403495548015</v>
      </c>
      <c r="D30" s="140">
        <v>9.3077147052156306E-4</v>
      </c>
      <c r="E30" s="109">
        <v>0.34568026451984224</v>
      </c>
      <c r="F30" s="109">
        <v>8.011216066833278E-2</v>
      </c>
      <c r="G30" s="109">
        <v>7.4968141867808397E-2</v>
      </c>
      <c r="H30" s="109">
        <v>8.4765956076570184E-4</v>
      </c>
    </row>
    <row r="31" spans="1:9" x14ac:dyDescent="0.15">
      <c r="A31" s="105">
        <v>5</v>
      </c>
      <c r="B31" s="140">
        <v>5.5721540321777647</v>
      </c>
      <c r="C31" s="140">
        <v>5.5578237068909928</v>
      </c>
      <c r="D31" s="140">
        <v>1.4330325286771917E-2</v>
      </c>
      <c r="E31" s="109">
        <v>0.30162411658773181</v>
      </c>
      <c r="F31" s="109">
        <v>1.1938831521577835</v>
      </c>
      <c r="G31" s="109">
        <v>1.2318980138814821</v>
      </c>
      <c r="H31" s="109">
        <v>0.15390066095837665</v>
      </c>
    </row>
    <row r="32" spans="1:9" x14ac:dyDescent="0.15">
      <c r="A32" s="105">
        <v>6</v>
      </c>
      <c r="B32" s="140">
        <v>5.5645204073226937</v>
      </c>
      <c r="C32" s="140">
        <v>5.572330357371122</v>
      </c>
      <c r="D32" s="140">
        <v>-7.8099500484283269E-3</v>
      </c>
      <c r="E32" s="137">
        <v>0.82506582988025912</v>
      </c>
      <c r="F32" s="109">
        <v>-1.3000537951873963</v>
      </c>
      <c r="G32" s="109">
        <v>-1.3693058931705033</v>
      </c>
      <c r="H32" s="137">
        <v>1.9928591621282916</v>
      </c>
    </row>
    <row r="33" spans="1:8" x14ac:dyDescent="0.15">
      <c r="A33" s="105">
        <v>7</v>
      </c>
      <c r="B33" s="140">
        <v>5.5412635451584258</v>
      </c>
      <c r="C33" s="140">
        <v>5.5278678855042287</v>
      </c>
      <c r="D33" s="140">
        <v>1.339565965419709E-2</v>
      </c>
      <c r="E33" s="109">
        <v>0.1146478111389797</v>
      </c>
      <c r="F33" s="109">
        <v>0.99118897773641279</v>
      </c>
      <c r="G33" s="109">
        <v>0.98994917733080889</v>
      </c>
      <c r="H33" s="109">
        <v>3.1805530133779833E-2</v>
      </c>
    </row>
    <row r="34" spans="1:8" x14ac:dyDescent="0.15">
      <c r="A34" s="105">
        <v>8</v>
      </c>
      <c r="B34" s="140">
        <v>5.5174528964647074</v>
      </c>
      <c r="C34" s="140">
        <v>5.5317574956774038</v>
      </c>
      <c r="D34" s="140">
        <v>-1.4304599212696445E-2</v>
      </c>
      <c r="E34" s="109">
        <v>0.12031540907440785</v>
      </c>
      <c r="F34" s="109">
        <v>-1.061848587475565</v>
      </c>
      <c r="G34" s="109">
        <v>-1.0716548847999179</v>
      </c>
      <c r="H34" s="109">
        <v>3.8553114073491358E-2</v>
      </c>
    </row>
    <row r="35" spans="1:8" x14ac:dyDescent="0.15">
      <c r="A35" s="105">
        <v>9</v>
      </c>
      <c r="B35" s="140">
        <v>5.5254529391317835</v>
      </c>
      <c r="C35" s="140">
        <v>5.535647105850579</v>
      </c>
      <c r="D35" s="140">
        <v>-1.0194166718795472E-2</v>
      </c>
      <c r="E35" s="109">
        <v>0.14221517703532527</v>
      </c>
      <c r="F35" s="109">
        <v>-0.76632491332478936</v>
      </c>
      <c r="G35" s="109">
        <v>-0.74468464920232802</v>
      </c>
      <c r="H35" s="109">
        <v>2.4340723700892197E-2</v>
      </c>
    </row>
    <row r="36" spans="1:8" x14ac:dyDescent="0.15">
      <c r="A36" s="105">
        <v>10</v>
      </c>
      <c r="B36" s="140">
        <v>5.5254529391317835</v>
      </c>
      <c r="C36" s="140">
        <v>5.5395367160237541</v>
      </c>
      <c r="D36" s="140">
        <v>-1.4083776891970601E-2</v>
      </c>
      <c r="E36" s="109">
        <v>0.18034711069218545</v>
      </c>
      <c r="F36" s="109">
        <v>-1.083065049311364</v>
      </c>
      <c r="G36" s="109">
        <v>-1.0967043370792491</v>
      </c>
      <c r="H36" s="109">
        <v>6.4525043517728073E-2</v>
      </c>
    </row>
    <row r="37" spans="1:8" x14ac:dyDescent="0.15">
      <c r="A37" s="105">
        <v>11</v>
      </c>
      <c r="B37" s="140">
        <v>5.5683445037610966</v>
      </c>
      <c r="C37" s="140">
        <v>5.5434263261969221</v>
      </c>
      <c r="D37" s="140">
        <v>2.4918177564174471E-2</v>
      </c>
      <c r="E37" s="109">
        <v>0.23471121437455622</v>
      </c>
      <c r="F37" s="109">
        <v>1.9831428266110882</v>
      </c>
      <c r="G37" s="138">
        <v>2.6017059521645516</v>
      </c>
      <c r="H37" s="109">
        <v>0.30154802371184836</v>
      </c>
    </row>
    <row r="38" spans="1:8" x14ac:dyDescent="0.15">
      <c r="A38" s="106">
        <v>12</v>
      </c>
      <c r="B38" s="141">
        <v>5.5451774444795623</v>
      </c>
      <c r="C38" s="141">
        <v>5.5473159363700972</v>
      </c>
      <c r="D38" s="141">
        <v>-2.1384918905349437E-3</v>
      </c>
      <c r="E38" s="110">
        <v>0.30530748498648563</v>
      </c>
      <c r="F38" s="110">
        <v>-0.17863299908081043</v>
      </c>
      <c r="G38" s="110">
        <v>-0.16743011958434686</v>
      </c>
      <c r="H38" s="110">
        <v>3.5059701983180171E-3</v>
      </c>
    </row>
    <row r="43" spans="1:8" x14ac:dyDescent="0.15">
      <c r="C43" s="116" t="s">
        <v>143</v>
      </c>
    </row>
    <row r="59" spans="3:6" x14ac:dyDescent="0.15">
      <c r="F59" s="73" t="s">
        <v>1</v>
      </c>
    </row>
    <row r="64" spans="3:6" x14ac:dyDescent="0.15">
      <c r="C64" s="116" t="s">
        <v>143</v>
      </c>
    </row>
    <row r="80" spans="6:6" x14ac:dyDescent="0.15">
      <c r="F80" s="73" t="s">
        <v>1</v>
      </c>
    </row>
    <row r="85" spans="3:3" x14ac:dyDescent="0.15">
      <c r="C85" s="116" t="s">
        <v>143</v>
      </c>
    </row>
    <row r="101" spans="3:6" x14ac:dyDescent="0.15">
      <c r="F101" s="73" t="s">
        <v>1</v>
      </c>
    </row>
    <row r="106" spans="3:6" x14ac:dyDescent="0.15">
      <c r="C106" s="116" t="s">
        <v>143</v>
      </c>
    </row>
    <row r="122" spans="3:6" x14ac:dyDescent="0.15">
      <c r="F122" s="73" t="s">
        <v>1</v>
      </c>
    </row>
    <row r="127" spans="3:6" x14ac:dyDescent="0.15">
      <c r="C127" s="116" t="s">
        <v>145</v>
      </c>
    </row>
    <row r="143" spans="1:7" x14ac:dyDescent="0.15">
      <c r="F143" s="73" t="s">
        <v>1</v>
      </c>
    </row>
    <row r="144" spans="1:7" x14ac:dyDescent="0.15">
      <c r="A144" s="104"/>
      <c r="B144" s="104"/>
      <c r="C144" s="104"/>
      <c r="D144" s="104"/>
      <c r="E144" s="104"/>
      <c r="F144" s="104"/>
      <c r="G144" s="104"/>
    </row>
    <row r="145" spans="1:9" ht="15" x14ac:dyDescent="0.2">
      <c r="A145" s="72" t="s">
        <v>62</v>
      </c>
    </row>
    <row r="147" spans="1:9" x14ac:dyDescent="0.15">
      <c r="B147" s="74" t="s">
        <v>140</v>
      </c>
      <c r="C147" s="76">
        <v>0.8822134960424689</v>
      </c>
    </row>
    <row r="148" spans="1:9" x14ac:dyDescent="0.15">
      <c r="B148" s="74" t="s">
        <v>141</v>
      </c>
      <c r="C148" s="76">
        <v>0.85603871738523973</v>
      </c>
      <c r="D148" s="75" t="s">
        <v>66</v>
      </c>
      <c r="E148" s="77">
        <v>12</v>
      </c>
    </row>
    <row r="149" spans="1:9" x14ac:dyDescent="0.15">
      <c r="B149" s="74" t="s">
        <v>64</v>
      </c>
      <c r="C149" s="76">
        <v>0.93926220835423213</v>
      </c>
      <c r="D149" s="75" t="s">
        <v>67</v>
      </c>
      <c r="E149" s="77">
        <v>2</v>
      </c>
    </row>
    <row r="150" spans="1:9" x14ac:dyDescent="0.15">
      <c r="B150" s="74" t="s">
        <v>65</v>
      </c>
      <c r="C150" s="76">
        <v>1.5106930540747757E-2</v>
      </c>
      <c r="D150" s="75" t="s">
        <v>68</v>
      </c>
      <c r="E150" s="78" t="s">
        <v>138</v>
      </c>
    </row>
    <row r="152" spans="1:9" x14ac:dyDescent="0.15">
      <c r="A152" s="73" t="s">
        <v>79</v>
      </c>
    </row>
    <row r="153" spans="1:9" x14ac:dyDescent="0.15">
      <c r="A153" s="85" t="s">
        <v>80</v>
      </c>
      <c r="B153" s="85" t="s">
        <v>81</v>
      </c>
      <c r="C153" s="98" t="s">
        <v>82</v>
      </c>
      <c r="D153" s="85" t="s">
        <v>83</v>
      </c>
      <c r="E153" s="85" t="s">
        <v>84</v>
      </c>
      <c r="F153" s="85" t="s">
        <v>74</v>
      </c>
    </row>
    <row r="154" spans="1:9" x14ac:dyDescent="0.15">
      <c r="A154" s="75" t="s">
        <v>85</v>
      </c>
      <c r="B154" s="96">
        <v>1.5384137041606374E-2</v>
      </c>
      <c r="C154" s="99">
        <v>2</v>
      </c>
      <c r="D154" s="80">
        <v>7.6920685208031869E-3</v>
      </c>
      <c r="E154" s="101">
        <v>33.70471657451106</v>
      </c>
      <c r="F154" s="102">
        <v>6.6058680142353784E-5</v>
      </c>
    </row>
    <row r="155" spans="1:9" x14ac:dyDescent="0.15">
      <c r="A155" s="75" t="s">
        <v>86</v>
      </c>
      <c r="B155" s="96">
        <v>2.0539741532667956E-3</v>
      </c>
      <c r="C155" s="99">
        <v>9</v>
      </c>
      <c r="D155" s="80">
        <v>2.2821935036297728E-4</v>
      </c>
    </row>
    <row r="156" spans="1:9" x14ac:dyDescent="0.15">
      <c r="A156" s="95" t="s">
        <v>14</v>
      </c>
      <c r="B156" s="97">
        <v>1.7438111194873169E-2</v>
      </c>
      <c r="C156" s="100">
        <v>11</v>
      </c>
      <c r="D156" s="94"/>
      <c r="E156" s="94"/>
      <c r="F156" s="94"/>
    </row>
    <row r="159" spans="1:9" x14ac:dyDescent="0.15">
      <c r="A159" s="73" t="s">
        <v>69</v>
      </c>
      <c r="D159" s="83"/>
      <c r="F159" s="92" t="s">
        <v>78</v>
      </c>
      <c r="G159" s="93"/>
      <c r="H159" s="83"/>
      <c r="I159" s="83"/>
    </row>
    <row r="160" spans="1:9" x14ac:dyDescent="0.15">
      <c r="A160" s="85" t="s">
        <v>70</v>
      </c>
      <c r="B160" s="85" t="s">
        <v>71</v>
      </c>
      <c r="C160" s="85" t="s">
        <v>72</v>
      </c>
      <c r="D160" s="86" t="s">
        <v>103</v>
      </c>
      <c r="E160" s="85" t="s">
        <v>74</v>
      </c>
      <c r="F160" s="85" t="s">
        <v>75</v>
      </c>
      <c r="G160" s="85" t="s">
        <v>76</v>
      </c>
      <c r="H160" s="83"/>
      <c r="I160" s="83"/>
    </row>
    <row r="161" spans="1:9" x14ac:dyDescent="0.15">
      <c r="A161" s="132" t="s">
        <v>77</v>
      </c>
      <c r="B161" s="79">
        <v>6.6066928495253521</v>
      </c>
      <c r="C161" s="115">
        <v>0.14256976613779185</v>
      </c>
      <c r="D161" s="115">
        <v>46.340069346400334</v>
      </c>
      <c r="E161" s="115">
        <v>5.0796043230281294E-12</v>
      </c>
      <c r="F161" s="115">
        <v>6.2841776318582809</v>
      </c>
      <c r="G161" s="115">
        <v>6.9292080671924232</v>
      </c>
      <c r="H161" s="115"/>
      <c r="I161" s="83"/>
    </row>
    <row r="162" spans="1:9" x14ac:dyDescent="0.15">
      <c r="A162" s="142" t="s">
        <v>59</v>
      </c>
      <c r="B162" s="79">
        <v>-5.5312956173302523E-3</v>
      </c>
      <c r="C162" s="80">
        <v>7.2079960696494504E-4</v>
      </c>
      <c r="D162" s="83">
        <v>-7.6738327322634881</v>
      </c>
      <c r="E162" s="117">
        <v>3.0819312398665988E-5</v>
      </c>
      <c r="F162" s="79">
        <v>-7.1618576111681341E-3</v>
      </c>
      <c r="G162" s="79">
        <v>-3.900733623492371E-3</v>
      </c>
      <c r="H162" s="83"/>
      <c r="I162" s="83"/>
    </row>
    <row r="163" spans="1:9" x14ac:dyDescent="0.15">
      <c r="A163" s="143" t="s">
        <v>60</v>
      </c>
      <c r="B163" s="120">
        <v>4.9019337958704627E-5</v>
      </c>
      <c r="C163" s="121">
        <v>1.128152575451854E-5</v>
      </c>
      <c r="D163" s="90">
        <v>4.3450982628897625</v>
      </c>
      <c r="E163" s="122">
        <v>1.8635394070510482E-3</v>
      </c>
      <c r="F163" s="120">
        <v>2.3498753665828088E-5</v>
      </c>
      <c r="G163" s="120">
        <v>7.453992225158116E-5</v>
      </c>
      <c r="H163" s="83"/>
      <c r="I163" s="83"/>
    </row>
    <row r="165" spans="1:9" x14ac:dyDescent="0.15">
      <c r="E165" s="84"/>
      <c r="F165" s="84"/>
      <c r="G165" s="84" t="s">
        <v>91</v>
      </c>
      <c r="H165" s="84"/>
    </row>
    <row r="166" spans="1:9" x14ac:dyDescent="0.15">
      <c r="E166" s="84"/>
      <c r="F166" s="84" t="s">
        <v>91</v>
      </c>
      <c r="G166" s="84" t="s">
        <v>92</v>
      </c>
      <c r="H166" s="84"/>
    </row>
    <row r="167" spans="1:9" ht="12.75" hidden="1" x14ac:dyDescent="0.2">
      <c r="E167" s="84"/>
      <c r="F167" s="84"/>
      <c r="G167" s="84"/>
      <c r="H167" s="84"/>
    </row>
    <row r="168" spans="1:9" x14ac:dyDescent="0.15">
      <c r="A168" s="103" t="s">
        <v>88</v>
      </c>
      <c r="B168" s="139" t="s">
        <v>138</v>
      </c>
      <c r="C168" s="139" t="s">
        <v>89</v>
      </c>
      <c r="D168" s="139" t="s">
        <v>90</v>
      </c>
      <c r="E168" s="107" t="s">
        <v>93</v>
      </c>
      <c r="F168" s="107" t="s">
        <v>86</v>
      </c>
      <c r="G168" s="107" t="s">
        <v>86</v>
      </c>
      <c r="H168" s="107" t="s">
        <v>142</v>
      </c>
    </row>
    <row r="169" spans="1:9" x14ac:dyDescent="0.15">
      <c r="A169" s="105">
        <v>1</v>
      </c>
      <c r="B169" s="140">
        <v>5.5012582105447274</v>
      </c>
      <c r="C169" s="140">
        <v>5.5004337260593017</v>
      </c>
      <c r="D169" s="140">
        <v>8.2448448542571384E-4</v>
      </c>
      <c r="E169" s="109">
        <v>0.17175961293608077</v>
      </c>
      <c r="F169" s="109">
        <v>5.9969172123288034E-2</v>
      </c>
      <c r="G169" s="109">
        <v>5.6550777359133726E-2</v>
      </c>
      <c r="H169" s="109">
        <v>2.4859907073280509E-4</v>
      </c>
    </row>
    <row r="170" spans="1:9" x14ac:dyDescent="0.15">
      <c r="A170" s="105">
        <v>2</v>
      </c>
      <c r="B170" s="140">
        <v>5.472270673671475</v>
      </c>
      <c r="C170" s="140">
        <v>5.4727772479726502</v>
      </c>
      <c r="D170" s="140">
        <v>-5.0657430117517777E-4</v>
      </c>
      <c r="E170" s="109">
        <v>0.28291316526610188</v>
      </c>
      <c r="F170" s="109">
        <v>-3.9598710799384776E-2</v>
      </c>
      <c r="G170" s="109">
        <v>-3.7337275329975286E-2</v>
      </c>
      <c r="H170" s="109">
        <v>2.0621594738841277E-4</v>
      </c>
    </row>
    <row r="171" spans="1:9" x14ac:dyDescent="0.15">
      <c r="A171" s="105">
        <v>3</v>
      </c>
      <c r="B171" s="140">
        <v>5.4380793089231956</v>
      </c>
      <c r="C171" s="140">
        <v>5.4451207698859996</v>
      </c>
      <c r="D171" s="140">
        <v>-7.0414609628040026E-3</v>
      </c>
      <c r="E171" s="137">
        <v>0.50789406671758908</v>
      </c>
      <c r="F171" s="109">
        <v>-0.66444225408401036</v>
      </c>
      <c r="G171" s="109">
        <v>-0.64239624022238362</v>
      </c>
      <c r="H171" s="109">
        <v>0.15188251120739782</v>
      </c>
    </row>
    <row r="172" spans="1:9" x14ac:dyDescent="0.15">
      <c r="A172" s="105">
        <v>4</v>
      </c>
      <c r="B172" s="140">
        <v>5.5373342670185366</v>
      </c>
      <c r="C172" s="140">
        <v>5.5280902041459532</v>
      </c>
      <c r="D172" s="140">
        <v>9.2440628725833918E-3</v>
      </c>
      <c r="E172" s="109">
        <v>0.17443340972751531</v>
      </c>
      <c r="F172" s="109">
        <v>0.67345813544859512</v>
      </c>
      <c r="G172" s="109">
        <v>0.65157230115205755</v>
      </c>
      <c r="H172" s="109">
        <v>3.1943133275578274E-2</v>
      </c>
    </row>
    <row r="173" spans="1:9" x14ac:dyDescent="0.15">
      <c r="A173" s="105">
        <v>5</v>
      </c>
      <c r="B173" s="140">
        <v>5.5721540321777647</v>
      </c>
      <c r="C173" s="140">
        <v>5.5557466822326038</v>
      </c>
      <c r="D173" s="140">
        <v>1.6407349945160909E-2</v>
      </c>
      <c r="E173" s="109">
        <v>0.29093455564044124</v>
      </c>
      <c r="F173" s="109">
        <v>1.2897901269657861</v>
      </c>
      <c r="G173" s="109">
        <v>1.3468564622411985</v>
      </c>
      <c r="H173" s="109">
        <v>0.22752327384618098</v>
      </c>
    </row>
    <row r="174" spans="1:9" x14ac:dyDescent="0.15">
      <c r="A174" s="105">
        <v>6</v>
      </c>
      <c r="B174" s="140">
        <v>5.5645204073226937</v>
      </c>
      <c r="C174" s="140">
        <v>5.5834031603192553</v>
      </c>
      <c r="D174" s="140">
        <v>-1.8882752996561614E-2</v>
      </c>
      <c r="E174" s="137">
        <v>0.52126305067480949</v>
      </c>
      <c r="F174" s="109">
        <v>-1.8065109810651427</v>
      </c>
      <c r="G174" s="109">
        <v>-2.1333465809076499</v>
      </c>
      <c r="H174" s="137">
        <v>1.1844587765742995</v>
      </c>
    </row>
    <row r="175" spans="1:9" x14ac:dyDescent="0.15">
      <c r="A175" s="105">
        <v>7</v>
      </c>
      <c r="B175" s="140">
        <v>5.5412635451584258</v>
      </c>
      <c r="C175" s="140">
        <v>5.5249433950386537</v>
      </c>
      <c r="D175" s="140">
        <v>1.6320150119772059E-2</v>
      </c>
      <c r="E175" s="109">
        <v>9.3455564043796777E-2</v>
      </c>
      <c r="F175" s="109">
        <v>1.1346276649858595</v>
      </c>
      <c r="G175" s="109">
        <v>1.1555730190537572</v>
      </c>
      <c r="H175" s="109">
        <v>4.4238617724859507E-2</v>
      </c>
    </row>
    <row r="176" spans="1:9" x14ac:dyDescent="0.15">
      <c r="A176" s="105">
        <v>8</v>
      </c>
      <c r="B176" s="140">
        <v>5.5174528964647074</v>
      </c>
      <c r="C176" s="140">
        <v>5.529845328834524</v>
      </c>
      <c r="D176" s="140">
        <v>-1.2392432369816575E-2</v>
      </c>
      <c r="E176" s="109">
        <v>0.11125541125540868</v>
      </c>
      <c r="F176" s="109">
        <v>-0.87014542343049428</v>
      </c>
      <c r="G176" s="109">
        <v>-0.85723168683313777</v>
      </c>
      <c r="H176" s="109">
        <v>3.1594144485252912E-2</v>
      </c>
    </row>
    <row r="177" spans="1:8" x14ac:dyDescent="0.15">
      <c r="A177" s="105">
        <v>9</v>
      </c>
      <c r="B177" s="140">
        <v>5.5254529391317835</v>
      </c>
      <c r="C177" s="140">
        <v>5.5347472626303951</v>
      </c>
      <c r="D177" s="140">
        <v>-9.2943234986115897E-3</v>
      </c>
      <c r="E177" s="109">
        <v>0.14020881079704373</v>
      </c>
      <c r="F177" s="109">
        <v>-0.66350630926634935</v>
      </c>
      <c r="G177" s="109">
        <v>-0.64144477548080625</v>
      </c>
      <c r="H177" s="109">
        <v>2.3930467037218711E-2</v>
      </c>
    </row>
    <row r="178" spans="1:8" x14ac:dyDescent="0.15">
      <c r="A178" s="105">
        <v>10</v>
      </c>
      <c r="B178" s="140">
        <v>5.5254529391317835</v>
      </c>
      <c r="C178" s="140">
        <v>5.5396491964262653</v>
      </c>
      <c r="D178" s="140">
        <v>-1.4196257294481818E-2</v>
      </c>
      <c r="E178" s="109">
        <v>0.18031576266870139</v>
      </c>
      <c r="F178" s="109">
        <v>-1.0379449918530597</v>
      </c>
      <c r="G178" s="109">
        <v>-1.0429981606193424</v>
      </c>
      <c r="H178" s="109">
        <v>7.8997715131307267E-2</v>
      </c>
    </row>
    <row r="179" spans="1:8" x14ac:dyDescent="0.15">
      <c r="A179" s="105">
        <v>11</v>
      </c>
      <c r="B179" s="140">
        <v>5.5683445037610966</v>
      </c>
      <c r="C179" s="140">
        <v>5.5445511302221355</v>
      </c>
      <c r="D179" s="140">
        <v>2.3793373538961049E-2</v>
      </c>
      <c r="E179" s="109">
        <v>0.23157626687038216</v>
      </c>
      <c r="F179" s="109">
        <v>1.7967158767156353</v>
      </c>
      <c r="G179" s="109">
        <v>2.1152821685500394</v>
      </c>
      <c r="H179" s="109">
        <v>0.32428796771487572</v>
      </c>
    </row>
    <row r="180" spans="1:8" x14ac:dyDescent="0.15">
      <c r="A180" s="106">
        <v>12</v>
      </c>
      <c r="B180" s="141">
        <v>5.5451774444795623</v>
      </c>
      <c r="C180" s="141">
        <v>5.5494530640180066</v>
      </c>
      <c r="D180" s="141">
        <v>-4.2756195384443529E-3</v>
      </c>
      <c r="E180" s="110">
        <v>0.29399032340208564</v>
      </c>
      <c r="F180" s="110">
        <v>-0.33683521856564597</v>
      </c>
      <c r="G180" s="110">
        <v>-0.31959213835189049</v>
      </c>
      <c r="H180" s="110">
        <v>1.5748388334978977E-2</v>
      </c>
    </row>
    <row r="185" spans="1:8" x14ac:dyDescent="0.15">
      <c r="C185" s="116" t="s">
        <v>148</v>
      </c>
    </row>
    <row r="201" spans="3:6" x14ac:dyDescent="0.15">
      <c r="F201" s="73" t="s">
        <v>1</v>
      </c>
    </row>
    <row r="206" spans="3:6" x14ac:dyDescent="0.15">
      <c r="C206" s="116" t="s">
        <v>150</v>
      </c>
    </row>
    <row r="222" spans="6:6" x14ac:dyDescent="0.15">
      <c r="F222" s="73" t="s">
        <v>1</v>
      </c>
    </row>
    <row r="227" spans="3:3" x14ac:dyDescent="0.15">
      <c r="C227" s="116" t="s">
        <v>150</v>
      </c>
    </row>
    <row r="243" spans="3:6" x14ac:dyDescent="0.15">
      <c r="F243" s="73" t="s">
        <v>1</v>
      </c>
    </row>
    <row r="248" spans="3:6" x14ac:dyDescent="0.15">
      <c r="C248" s="116" t="s">
        <v>151</v>
      </c>
    </row>
    <row r="264" spans="1:7" x14ac:dyDescent="0.15">
      <c r="F264" s="73" t="s">
        <v>1</v>
      </c>
    </row>
    <row r="265" spans="1:7" x14ac:dyDescent="0.15">
      <c r="A265" s="104"/>
      <c r="B265" s="104"/>
      <c r="C265" s="104"/>
      <c r="D265" s="104"/>
      <c r="E265" s="104"/>
      <c r="F265" s="104"/>
      <c r="G265" s="104"/>
    </row>
    <row r="266" spans="1:7" ht="15" x14ac:dyDescent="0.2">
      <c r="A266" s="72" t="s">
        <v>62</v>
      </c>
    </row>
    <row r="268" spans="1:7" x14ac:dyDescent="0.15">
      <c r="B268" s="74" t="s">
        <v>63</v>
      </c>
      <c r="C268" s="76">
        <v>0.86424254933280009</v>
      </c>
    </row>
    <row r="269" spans="1:7" x14ac:dyDescent="0.15">
      <c r="B269" s="74" t="s">
        <v>87</v>
      </c>
      <c r="C269" s="76">
        <v>0.83407422696231115</v>
      </c>
      <c r="D269" s="75" t="s">
        <v>66</v>
      </c>
      <c r="E269" s="77">
        <v>12</v>
      </c>
    </row>
    <row r="270" spans="1:7" x14ac:dyDescent="0.15">
      <c r="B270" s="74" t="s">
        <v>64</v>
      </c>
      <c r="C270" s="76">
        <v>0.9296464647019318</v>
      </c>
      <c r="D270" s="75" t="s">
        <v>67</v>
      </c>
      <c r="E270" s="77">
        <v>2</v>
      </c>
    </row>
    <row r="271" spans="1:7" x14ac:dyDescent="0.15">
      <c r="B271" s="74" t="s">
        <v>65</v>
      </c>
      <c r="C271" s="76">
        <v>1.621848575020746E-2</v>
      </c>
      <c r="D271" s="75" t="s">
        <v>68</v>
      </c>
      <c r="E271" s="78" t="s">
        <v>138</v>
      </c>
    </row>
    <row r="273" spans="1:9" x14ac:dyDescent="0.15">
      <c r="A273" s="73" t="s">
        <v>79</v>
      </c>
    </row>
    <row r="274" spans="1:9" x14ac:dyDescent="0.15">
      <c r="A274" s="144" t="s">
        <v>80</v>
      </c>
      <c r="B274" s="144" t="s">
        <v>81</v>
      </c>
      <c r="C274" s="146" t="s">
        <v>82</v>
      </c>
      <c r="D274" s="144" t="s">
        <v>83</v>
      </c>
      <c r="E274" s="144" t="s">
        <v>84</v>
      </c>
      <c r="F274" s="144" t="s">
        <v>74</v>
      </c>
    </row>
    <row r="275" spans="1:9" x14ac:dyDescent="0.15">
      <c r="A275" s="75" t="s">
        <v>85</v>
      </c>
      <c r="B275" s="96">
        <v>1.5070757674606028E-2</v>
      </c>
      <c r="C275" s="99">
        <v>2</v>
      </c>
      <c r="D275" s="80">
        <v>7.5353788373030139E-3</v>
      </c>
      <c r="E275" s="101">
        <v>28.64735197135839</v>
      </c>
      <c r="F275" s="102">
        <v>1.2515163647154197E-4</v>
      </c>
    </row>
    <row r="276" spans="1:9" x14ac:dyDescent="0.15">
      <c r="A276" s="75" t="s">
        <v>86</v>
      </c>
      <c r="B276" s="96">
        <v>2.3673535202671414E-3</v>
      </c>
      <c r="C276" s="99">
        <v>9</v>
      </c>
      <c r="D276" s="80">
        <v>2.630392800296824E-4</v>
      </c>
    </row>
    <row r="277" spans="1:9" x14ac:dyDescent="0.15">
      <c r="A277" s="95" t="s">
        <v>14</v>
      </c>
      <c r="B277" s="97">
        <v>1.7438111194873169E-2</v>
      </c>
      <c r="C277" s="100">
        <v>11</v>
      </c>
      <c r="D277" s="94"/>
      <c r="E277" s="94"/>
      <c r="F277" s="94"/>
    </row>
    <row r="280" spans="1:9" x14ac:dyDescent="0.15">
      <c r="A280" s="73" t="s">
        <v>69</v>
      </c>
      <c r="D280" s="83"/>
      <c r="F280" s="92" t="s">
        <v>78</v>
      </c>
      <c r="G280" s="93"/>
      <c r="H280" s="83"/>
      <c r="I280" s="83"/>
    </row>
    <row r="281" spans="1:9" x14ac:dyDescent="0.15">
      <c r="A281" s="144" t="s">
        <v>70</v>
      </c>
      <c r="B281" s="144" t="s">
        <v>71</v>
      </c>
      <c r="C281" s="144" t="s">
        <v>72</v>
      </c>
      <c r="D281" s="145" t="s">
        <v>103</v>
      </c>
      <c r="E281" s="144" t="s">
        <v>74</v>
      </c>
      <c r="F281" s="144" t="s">
        <v>75</v>
      </c>
      <c r="G281" s="144" t="s">
        <v>76</v>
      </c>
      <c r="H281" s="83"/>
      <c r="I281" s="83"/>
    </row>
    <row r="282" spans="1:9" x14ac:dyDescent="0.15">
      <c r="A282" s="82" t="s">
        <v>77</v>
      </c>
      <c r="B282" s="79">
        <v>6.607947026892945</v>
      </c>
      <c r="C282" s="115">
        <v>0.15327687862435821</v>
      </c>
      <c r="D282" s="115">
        <v>43.111179495553962</v>
      </c>
      <c r="E282" s="115">
        <v>9.7046264710172388E-12</v>
      </c>
      <c r="F282" s="115">
        <v>6.2612106380215025</v>
      </c>
      <c r="G282" s="115">
        <v>6.9546834157643875</v>
      </c>
      <c r="H282" s="115"/>
      <c r="I282" s="83"/>
    </row>
    <row r="283" spans="1:9" x14ac:dyDescent="0.15">
      <c r="A283" s="118" t="s">
        <v>139</v>
      </c>
      <c r="B283" s="79">
        <v>5.6451280521648628E-3</v>
      </c>
      <c r="C283" s="80">
        <v>1.4484561885831377E-3</v>
      </c>
      <c r="D283" s="83">
        <v>3.8973412497114315</v>
      </c>
      <c r="E283" s="102">
        <v>3.6340919845567355E-3</v>
      </c>
      <c r="F283" s="79">
        <v>2.3684925101621302E-3</v>
      </c>
      <c r="G283" s="79">
        <v>8.9217635941675963E-3</v>
      </c>
      <c r="H283" s="83"/>
      <c r="I283" s="83"/>
    </row>
    <row r="284" spans="1:9" x14ac:dyDescent="0.15">
      <c r="A284" s="119" t="s">
        <v>59</v>
      </c>
      <c r="B284" s="88">
        <v>-5.5387461759496201E-3</v>
      </c>
      <c r="C284" s="89">
        <v>7.7534939280112436E-4</v>
      </c>
      <c r="D284" s="90">
        <v>-7.1435487373500761</v>
      </c>
      <c r="E284" s="122">
        <v>5.4041531683539684E-5</v>
      </c>
      <c r="F284" s="88">
        <v>-7.2927083585459223E-3</v>
      </c>
      <c r="G284" s="88">
        <v>-3.7847839933533179E-3</v>
      </c>
      <c r="H284" s="83"/>
      <c r="I284" s="83"/>
    </row>
    <row r="286" spans="1:9" x14ac:dyDescent="0.15">
      <c r="E286" s="84"/>
      <c r="F286" s="84"/>
      <c r="G286" s="84" t="s">
        <v>91</v>
      </c>
      <c r="H286" s="84"/>
    </row>
    <row r="287" spans="1:9" x14ac:dyDescent="0.15">
      <c r="E287" s="84"/>
      <c r="F287" s="84" t="s">
        <v>91</v>
      </c>
      <c r="G287" s="84" t="s">
        <v>92</v>
      </c>
      <c r="H287" s="84"/>
    </row>
    <row r="288" spans="1:9" ht="12.75" hidden="1" x14ac:dyDescent="0.2">
      <c r="E288" s="84"/>
      <c r="F288" s="84"/>
      <c r="G288" s="84"/>
      <c r="H288" s="84"/>
    </row>
    <row r="289" spans="1:8" x14ac:dyDescent="0.15">
      <c r="A289" s="103" t="s">
        <v>88</v>
      </c>
      <c r="B289" s="139" t="s">
        <v>138</v>
      </c>
      <c r="C289" s="139" t="s">
        <v>89</v>
      </c>
      <c r="D289" s="139" t="s">
        <v>90</v>
      </c>
      <c r="E289" s="107" t="s">
        <v>93</v>
      </c>
      <c r="F289" s="107" t="s">
        <v>86</v>
      </c>
      <c r="G289" s="107" t="s">
        <v>86</v>
      </c>
      <c r="H289" s="107" t="s">
        <v>142</v>
      </c>
    </row>
    <row r="290" spans="1:8" x14ac:dyDescent="0.15">
      <c r="A290" s="105">
        <v>1</v>
      </c>
      <c r="B290" s="140">
        <v>5.5012582105447274</v>
      </c>
      <c r="C290" s="140">
        <v>5.5001977917030214</v>
      </c>
      <c r="D290" s="140">
        <v>1.0604188417060456E-3</v>
      </c>
      <c r="E290" s="109">
        <v>0.18070092660447168</v>
      </c>
      <c r="F290" s="109">
        <v>7.2234704472238329E-2</v>
      </c>
      <c r="G290" s="109">
        <v>6.8123282980184593E-2</v>
      </c>
      <c r="H290" s="109">
        <v>3.8360871209233667E-4</v>
      </c>
    </row>
    <row r="291" spans="1:8" x14ac:dyDescent="0.15">
      <c r="A291" s="105">
        <v>2</v>
      </c>
      <c r="B291" s="140">
        <v>5.472270673671475</v>
      </c>
      <c r="C291" s="140">
        <v>5.4725040608232725</v>
      </c>
      <c r="D291" s="140">
        <v>-2.333871517974373E-4</v>
      </c>
      <c r="E291" s="109">
        <v>0.29490096530904086</v>
      </c>
      <c r="F291" s="109">
        <v>-1.7137267680903734E-2</v>
      </c>
      <c r="G291" s="109">
        <v>-1.6157434542574848E-2</v>
      </c>
      <c r="H291" s="109">
        <v>4.0943784250841335E-5</v>
      </c>
    </row>
    <row r="292" spans="1:8" x14ac:dyDescent="0.15">
      <c r="A292" s="105">
        <v>3</v>
      </c>
      <c r="B292" s="140">
        <v>5.4380793089231956</v>
      </c>
      <c r="C292" s="140">
        <v>5.4448103299435253</v>
      </c>
      <c r="D292" s="140">
        <v>-6.7310210203297416E-3</v>
      </c>
      <c r="E292" s="123">
        <v>0.5233741804094052</v>
      </c>
      <c r="F292" s="109">
        <v>-0.60114862862230878</v>
      </c>
      <c r="G292" s="109">
        <v>-0.57850172830754276</v>
      </c>
      <c r="H292" s="109">
        <v>0.13227482493425002</v>
      </c>
    </row>
    <row r="293" spans="1:8" x14ac:dyDescent="0.15">
      <c r="A293" s="105">
        <v>4</v>
      </c>
      <c r="B293" s="140">
        <v>5.5373342670185366</v>
      </c>
      <c r="C293" s="140">
        <v>5.5278915225827694</v>
      </c>
      <c r="D293" s="140">
        <v>9.442744435767203E-3</v>
      </c>
      <c r="E293" s="109">
        <v>0.18077406429568299</v>
      </c>
      <c r="F293" s="109">
        <v>0.64325931765923527</v>
      </c>
      <c r="G293" s="109">
        <v>0.62091212070675006</v>
      </c>
      <c r="H293" s="109">
        <v>3.0435703588741845E-2</v>
      </c>
    </row>
    <row r="294" spans="1:8" x14ac:dyDescent="0.15">
      <c r="A294" s="105">
        <v>5</v>
      </c>
      <c r="B294" s="140">
        <v>5.5721540321777647</v>
      </c>
      <c r="C294" s="140">
        <v>5.5555852534625174</v>
      </c>
      <c r="D294" s="140">
        <v>1.6568778715247312E-2</v>
      </c>
      <c r="E294" s="109">
        <v>0.29512037838270366</v>
      </c>
      <c r="F294" s="109">
        <v>1.2168098499462274</v>
      </c>
      <c r="G294" s="109">
        <v>1.2550957906056281</v>
      </c>
      <c r="H294" s="109">
        <v>0.20663715912668737</v>
      </c>
    </row>
    <row r="295" spans="1:8" x14ac:dyDescent="0.15">
      <c r="A295" s="105">
        <v>6</v>
      </c>
      <c r="B295" s="140">
        <v>5.5645204073226937</v>
      </c>
      <c r="C295" s="140">
        <v>5.5832789843422654</v>
      </c>
      <c r="D295" s="140">
        <v>-1.8758577019571732E-2</v>
      </c>
      <c r="E295" s="123">
        <v>0.52373986886551904</v>
      </c>
      <c r="F295" s="109">
        <v>-1.6759747587130711</v>
      </c>
      <c r="G295" s="109">
        <v>-1.9051459669344915</v>
      </c>
      <c r="H295" s="123">
        <v>1.0296392755762807</v>
      </c>
    </row>
    <row r="296" spans="1:8" x14ac:dyDescent="0.15">
      <c r="A296" s="105">
        <v>7</v>
      </c>
      <c r="B296" s="140">
        <v>5.5412635451584258</v>
      </c>
      <c r="C296" s="140">
        <v>5.5352800502126351</v>
      </c>
      <c r="D296" s="140">
        <v>5.9834949457906461E-3</v>
      </c>
      <c r="E296" s="109">
        <v>0.1485197355395613</v>
      </c>
      <c r="F296" s="109">
        <v>0.39981338718520137</v>
      </c>
      <c r="G296" s="109">
        <v>0.38034045915595543</v>
      </c>
      <c r="H296" s="109">
        <v>9.2940068805760969E-3</v>
      </c>
    </row>
    <row r="297" spans="1:8" x14ac:dyDescent="0.15">
      <c r="A297" s="105">
        <v>8</v>
      </c>
      <c r="B297" s="140">
        <v>5.5174528964647074</v>
      </c>
      <c r="C297" s="140">
        <v>5.5363092787474066</v>
      </c>
      <c r="D297" s="140">
        <v>-1.8856382282699258E-2</v>
      </c>
      <c r="E297" s="109">
        <v>0.15687811809131744</v>
      </c>
      <c r="F297" s="109">
        <v>-1.2662016940022911</v>
      </c>
      <c r="G297" s="109">
        <v>-1.3168245197172086</v>
      </c>
      <c r="H297" s="109">
        <v>9.9438951347042753E-2</v>
      </c>
    </row>
    <row r="298" spans="1:8" x14ac:dyDescent="0.15">
      <c r="A298" s="105">
        <v>9</v>
      </c>
      <c r="B298" s="140">
        <v>5.5254529391317835</v>
      </c>
      <c r="C298" s="140">
        <v>5.5371794790743598</v>
      </c>
      <c r="D298" s="140">
        <v>-1.1726539942576331E-2</v>
      </c>
      <c r="E298" s="109">
        <v>0.16435872915760472</v>
      </c>
      <c r="F298" s="109">
        <v>-0.79095111601704648</v>
      </c>
      <c r="G298" s="109">
        <v>-0.77306832864345632</v>
      </c>
      <c r="H298" s="109">
        <v>4.101577531126812E-2</v>
      </c>
    </row>
    <row r="299" spans="1:8" x14ac:dyDescent="0.15">
      <c r="A299" s="105">
        <v>10</v>
      </c>
      <c r="B299" s="140">
        <v>5.5254529391317835</v>
      </c>
      <c r="C299" s="140">
        <v>5.537933280884709</v>
      </c>
      <c r="D299" s="140">
        <v>-1.2480341752925561E-2</v>
      </c>
      <c r="E299" s="109">
        <v>0.17114512747184277</v>
      </c>
      <c r="F299" s="109">
        <v>-0.84523393860008</v>
      </c>
      <c r="G299" s="109">
        <v>-0.83053984735779518</v>
      </c>
      <c r="H299" s="109">
        <v>4.9172087239483166E-2</v>
      </c>
    </row>
    <row r="300" spans="1:8" x14ac:dyDescent="0.15">
      <c r="A300" s="105">
        <v>11</v>
      </c>
      <c r="B300" s="140">
        <v>5.5683445037610966</v>
      </c>
      <c r="C300" s="140">
        <v>5.538598181203362</v>
      </c>
      <c r="D300" s="140">
        <v>2.9746322557734572E-2</v>
      </c>
      <c r="E300" s="109">
        <v>0.177367251919504</v>
      </c>
      <c r="F300" s="109">
        <v>2.0221807984071223</v>
      </c>
      <c r="G300" s="124">
        <v>2.581009026795912</v>
      </c>
      <c r="H300" s="109">
        <v>0.29389090937320861</v>
      </c>
    </row>
    <row r="301" spans="1:8" x14ac:dyDescent="0.15">
      <c r="A301" s="106">
        <v>12</v>
      </c>
      <c r="B301" s="141">
        <v>5.5451774444795623</v>
      </c>
      <c r="C301" s="141">
        <v>5.5391929548058929</v>
      </c>
      <c r="D301" s="141">
        <v>5.9844896736693798E-3</v>
      </c>
      <c r="E301" s="110">
        <v>0.1831206539534154</v>
      </c>
      <c r="F301" s="110">
        <v>0.40826096766764197</v>
      </c>
      <c r="G301" s="110">
        <v>0.3885266369959926</v>
      </c>
      <c r="H301" s="110">
        <v>1.2454717509905545E-2</v>
      </c>
    </row>
    <row r="306" spans="3:3" x14ac:dyDescent="0.15">
      <c r="C306" s="116" t="s">
        <v>161</v>
      </c>
    </row>
    <row r="323" spans="3:7" x14ac:dyDescent="0.15">
      <c r="G323" s="73" t="s">
        <v>1</v>
      </c>
    </row>
    <row r="328" spans="3:7" x14ac:dyDescent="0.15">
      <c r="C328" s="116" t="s">
        <v>161</v>
      </c>
    </row>
    <row r="345" spans="3:7" x14ac:dyDescent="0.15">
      <c r="G345" s="73" t="s">
        <v>1</v>
      </c>
    </row>
    <row r="350" spans="3:7" x14ac:dyDescent="0.15">
      <c r="C350" s="116" t="s">
        <v>161</v>
      </c>
    </row>
    <row r="367" spans="7:7" x14ac:dyDescent="0.15">
      <c r="G367" s="73" t="s">
        <v>1</v>
      </c>
    </row>
    <row r="372" spans="3:3" x14ac:dyDescent="0.15">
      <c r="C372" s="116" t="s">
        <v>163</v>
      </c>
    </row>
    <row r="389" spans="1:10" x14ac:dyDescent="0.15">
      <c r="G389" s="73" t="s">
        <v>1</v>
      </c>
    </row>
    <row r="390" spans="1:10" x14ac:dyDescent="0.15">
      <c r="A390" s="104"/>
      <c r="B390" s="104"/>
      <c r="C390" s="104"/>
      <c r="D390" s="104"/>
      <c r="E390" s="104"/>
      <c r="F390" s="104"/>
      <c r="G390" s="104"/>
    </row>
    <row r="391" spans="1:10" ht="16" x14ac:dyDescent="0.2">
      <c r="A391" s="72" t="s">
        <v>197</v>
      </c>
    </row>
    <row r="393" spans="1:10" x14ac:dyDescent="0.15">
      <c r="B393" s="158"/>
      <c r="C393" s="176" t="s">
        <v>208</v>
      </c>
      <c r="D393" s="158"/>
      <c r="E393" s="158"/>
      <c r="F393" s="158"/>
      <c r="G393" s="163"/>
      <c r="H393" s="166"/>
      <c r="I393" s="169" t="s">
        <v>206</v>
      </c>
      <c r="J393" s="170"/>
    </row>
    <row r="394" spans="1:10" x14ac:dyDescent="0.15">
      <c r="B394" s="159" t="s">
        <v>198</v>
      </c>
      <c r="C394" s="159" t="s">
        <v>1</v>
      </c>
      <c r="D394" s="159" t="s">
        <v>199</v>
      </c>
      <c r="E394" s="160" t="s">
        <v>200</v>
      </c>
      <c r="F394" s="160" t="s">
        <v>201</v>
      </c>
      <c r="G394" s="164" t="s">
        <v>202</v>
      </c>
      <c r="H394" s="167" t="s">
        <v>203</v>
      </c>
      <c r="I394" s="164" t="s">
        <v>204</v>
      </c>
      <c r="J394" s="167" t="s">
        <v>205</v>
      </c>
    </row>
    <row r="395" spans="1:10" ht="1" customHeight="1" x14ac:dyDescent="0.15">
      <c r="B395" s="179"/>
      <c r="C395" s="179"/>
      <c r="D395" s="180">
        <v>8000</v>
      </c>
      <c r="E395" s="181">
        <v>8000</v>
      </c>
      <c r="F395" s="181"/>
      <c r="G395" s="181"/>
      <c r="H395" s="181">
        <v>0</v>
      </c>
      <c r="I395" s="181"/>
      <c r="J395" s="181">
        <v>0</v>
      </c>
    </row>
    <row r="396" spans="1:10" x14ac:dyDescent="0.15">
      <c r="B396" s="177">
        <v>8000</v>
      </c>
      <c r="C396" s="161" t="s">
        <v>207</v>
      </c>
      <c r="D396" s="161">
        <v>8999.9999989999997</v>
      </c>
      <c r="E396" s="162">
        <v>8500</v>
      </c>
      <c r="F396" s="162">
        <v>1000</v>
      </c>
      <c r="G396" s="165">
        <v>1</v>
      </c>
      <c r="H396" s="168">
        <v>0.2</v>
      </c>
      <c r="I396" s="165">
        <v>1</v>
      </c>
      <c r="J396" s="168">
        <v>0.2</v>
      </c>
    </row>
    <row r="397" spans="1:10" x14ac:dyDescent="0.15">
      <c r="B397" s="177">
        <v>9000</v>
      </c>
      <c r="C397" s="161" t="s">
        <v>207</v>
      </c>
      <c r="D397" s="161">
        <v>9999.9999989999997</v>
      </c>
      <c r="E397" s="162">
        <v>9500</v>
      </c>
      <c r="F397" s="162">
        <v>1000</v>
      </c>
      <c r="G397" s="165">
        <v>12</v>
      </c>
      <c r="H397" s="168">
        <v>2.4</v>
      </c>
      <c r="I397" s="165">
        <v>13</v>
      </c>
      <c r="J397" s="168">
        <v>2.6</v>
      </c>
    </row>
    <row r="398" spans="1:10" x14ac:dyDescent="0.15">
      <c r="B398" s="177">
        <v>10000</v>
      </c>
      <c r="C398" s="161" t="s">
        <v>207</v>
      </c>
      <c r="D398" s="161">
        <v>10999.999999</v>
      </c>
      <c r="E398" s="162">
        <v>10500</v>
      </c>
      <c r="F398" s="162">
        <v>1000</v>
      </c>
      <c r="G398" s="165">
        <v>39</v>
      </c>
      <c r="H398" s="168">
        <v>7.8</v>
      </c>
      <c r="I398" s="165">
        <v>52</v>
      </c>
      <c r="J398" s="168">
        <v>10.4</v>
      </c>
    </row>
    <row r="399" spans="1:10" x14ac:dyDescent="0.15">
      <c r="B399" s="177">
        <v>11000</v>
      </c>
      <c r="C399" s="161" t="s">
        <v>207</v>
      </c>
      <c r="D399" s="161">
        <v>11999.999999</v>
      </c>
      <c r="E399" s="162">
        <v>11500</v>
      </c>
      <c r="F399" s="162">
        <v>1000</v>
      </c>
      <c r="G399" s="165">
        <v>80</v>
      </c>
      <c r="H399" s="168">
        <v>16</v>
      </c>
      <c r="I399" s="165">
        <v>132</v>
      </c>
      <c r="J399" s="168">
        <v>26.4</v>
      </c>
    </row>
    <row r="400" spans="1:10" x14ac:dyDescent="0.15">
      <c r="B400" s="177">
        <v>12000</v>
      </c>
      <c r="C400" s="161" t="s">
        <v>207</v>
      </c>
      <c r="D400" s="161">
        <v>12999.999999</v>
      </c>
      <c r="E400" s="162">
        <v>12500</v>
      </c>
      <c r="F400" s="162">
        <v>1000</v>
      </c>
      <c r="G400" s="165">
        <v>127</v>
      </c>
      <c r="H400" s="168">
        <v>25.4</v>
      </c>
      <c r="I400" s="165">
        <v>259</v>
      </c>
      <c r="J400" s="168">
        <v>51.8</v>
      </c>
    </row>
    <row r="401" spans="2:10" x14ac:dyDescent="0.15">
      <c r="B401" s="177">
        <v>13000</v>
      </c>
      <c r="C401" s="161" t="s">
        <v>207</v>
      </c>
      <c r="D401" s="161">
        <v>13999.999999</v>
      </c>
      <c r="E401" s="162">
        <v>13500</v>
      </c>
      <c r="F401" s="162">
        <v>1000</v>
      </c>
      <c r="G401" s="165">
        <v>127</v>
      </c>
      <c r="H401" s="168">
        <v>25.4</v>
      </c>
      <c r="I401" s="165">
        <v>386</v>
      </c>
      <c r="J401" s="168">
        <v>77.199999999999989</v>
      </c>
    </row>
    <row r="402" spans="2:10" x14ac:dyDescent="0.15">
      <c r="B402" s="177">
        <v>14000</v>
      </c>
      <c r="C402" s="161" t="s">
        <v>207</v>
      </c>
      <c r="D402" s="161">
        <v>14999.999999</v>
      </c>
      <c r="E402" s="162">
        <v>14500</v>
      </c>
      <c r="F402" s="162">
        <v>1000</v>
      </c>
      <c r="G402" s="165">
        <v>70</v>
      </c>
      <c r="H402" s="168">
        <v>14.000000000000002</v>
      </c>
      <c r="I402" s="165">
        <v>456</v>
      </c>
      <c r="J402" s="168">
        <v>91.199999999999989</v>
      </c>
    </row>
    <row r="403" spans="2:10" x14ac:dyDescent="0.15">
      <c r="B403" s="177">
        <v>15000</v>
      </c>
      <c r="C403" s="161" t="s">
        <v>207</v>
      </c>
      <c r="D403" s="161">
        <v>15999.999999</v>
      </c>
      <c r="E403" s="162">
        <v>15500</v>
      </c>
      <c r="F403" s="162">
        <v>1000</v>
      </c>
      <c r="G403" s="165">
        <v>32</v>
      </c>
      <c r="H403" s="168">
        <v>6.4</v>
      </c>
      <c r="I403" s="165">
        <v>488</v>
      </c>
      <c r="J403" s="168">
        <v>97.6</v>
      </c>
    </row>
    <row r="404" spans="2:10" x14ac:dyDescent="0.15">
      <c r="B404" s="177">
        <v>16000</v>
      </c>
      <c r="C404" s="161" t="s">
        <v>207</v>
      </c>
      <c r="D404" s="161">
        <v>16999.999999</v>
      </c>
      <c r="E404" s="162">
        <v>16500</v>
      </c>
      <c r="F404" s="162">
        <v>1000</v>
      </c>
      <c r="G404" s="165">
        <v>10</v>
      </c>
      <c r="H404" s="168">
        <v>2</v>
      </c>
      <c r="I404" s="165">
        <v>498</v>
      </c>
      <c r="J404" s="168">
        <v>99.6</v>
      </c>
    </row>
    <row r="405" spans="2:10" x14ac:dyDescent="0.15">
      <c r="B405" s="177">
        <v>17000</v>
      </c>
      <c r="C405" s="161" t="s">
        <v>207</v>
      </c>
      <c r="D405" s="161">
        <v>17999.999999</v>
      </c>
      <c r="E405" s="162">
        <v>17500</v>
      </c>
      <c r="F405" s="162">
        <v>1000</v>
      </c>
      <c r="G405" s="165">
        <v>1</v>
      </c>
      <c r="H405" s="168">
        <v>0.2</v>
      </c>
      <c r="I405" s="165">
        <v>499</v>
      </c>
      <c r="J405" s="168">
        <v>99.8</v>
      </c>
    </row>
    <row r="406" spans="2:10" x14ac:dyDescent="0.15">
      <c r="B406" s="178">
        <v>18000</v>
      </c>
      <c r="C406" s="171" t="s">
        <v>207</v>
      </c>
      <c r="D406" s="171">
        <v>18999.999999</v>
      </c>
      <c r="E406" s="172">
        <v>18499.9999995</v>
      </c>
      <c r="F406" s="172">
        <v>999.99999899999966</v>
      </c>
      <c r="G406" s="173">
        <v>1</v>
      </c>
      <c r="H406" s="174">
        <v>0.2</v>
      </c>
      <c r="I406" s="173">
        <v>500</v>
      </c>
      <c r="J406" s="174">
        <v>100</v>
      </c>
    </row>
    <row r="407" spans="2:10" ht="1" customHeight="1" x14ac:dyDescent="0.15">
      <c r="B407" s="175">
        <v>18999.999999</v>
      </c>
      <c r="C407" s="175"/>
      <c r="D407" s="175"/>
      <c r="E407" s="115">
        <v>18999.999999</v>
      </c>
      <c r="F407" s="115"/>
      <c r="G407" s="115"/>
      <c r="H407" s="115">
        <v>0</v>
      </c>
      <c r="I407" s="115"/>
      <c r="J407" s="115"/>
    </row>
    <row r="408" spans="2:10" x14ac:dyDescent="0.15">
      <c r="B408" s="161"/>
      <c r="C408" s="161"/>
      <c r="D408" s="161"/>
      <c r="E408" s="162"/>
      <c r="F408" s="162"/>
      <c r="G408" s="165">
        <v>500</v>
      </c>
      <c r="H408" s="168">
        <v>100</v>
      </c>
      <c r="I408" s="165"/>
      <c r="J408" s="168"/>
    </row>
    <row r="429" spans="8:8" x14ac:dyDescent="0.15">
      <c r="H429" s="73" t="s">
        <v>1</v>
      </c>
    </row>
    <row r="450" spans="8:8" x14ac:dyDescent="0.15">
      <c r="H450" s="73" t="s">
        <v>1</v>
      </c>
    </row>
    <row r="471" spans="8:8" x14ac:dyDescent="0.15">
      <c r="H471" s="73" t="s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X71"/>
  <sheetViews>
    <sheetView workbookViewId="0">
      <selection activeCell="A2" sqref="A2:A12"/>
    </sheetView>
  </sheetViews>
  <sheetFormatPr baseColWidth="10" defaultColWidth="8.83203125" defaultRowHeight="16" x14ac:dyDescent="0.2"/>
  <cols>
    <col min="4" max="4" width="22.1640625" customWidth="1"/>
    <col min="6" max="6" width="18.6640625" customWidth="1"/>
    <col min="8" max="8" width="11.5" customWidth="1"/>
  </cols>
  <sheetData>
    <row r="1" spans="1:24" ht="16.5" thickBot="1" x14ac:dyDescent="0.3">
      <c r="A1" s="68" t="s">
        <v>59</v>
      </c>
      <c r="B1" s="71" t="s">
        <v>61</v>
      </c>
      <c r="C1" s="67" t="s">
        <v>58</v>
      </c>
      <c r="D1" s="68" t="s">
        <v>60</v>
      </c>
      <c r="E1" s="71" t="s">
        <v>99</v>
      </c>
      <c r="F1" s="67" t="s">
        <v>58</v>
      </c>
      <c r="G1" s="71" t="s">
        <v>130</v>
      </c>
      <c r="H1" s="71" t="s">
        <v>133</v>
      </c>
      <c r="I1" s="71" t="s">
        <v>137</v>
      </c>
      <c r="J1" s="71" t="s">
        <v>138</v>
      </c>
      <c r="K1" s="71" t="s">
        <v>139</v>
      </c>
      <c r="P1" s="68" t="s">
        <v>59</v>
      </c>
      <c r="Q1" s="67" t="s">
        <v>58</v>
      </c>
      <c r="W1" s="68" t="s">
        <v>59</v>
      </c>
      <c r="X1" t="s">
        <v>147</v>
      </c>
    </row>
    <row r="2" spans="1:24" ht="16.5" thickBot="1" x14ac:dyDescent="0.3">
      <c r="A2" s="70">
        <v>200</v>
      </c>
      <c r="B2">
        <f t="shared" ref="B2:B13" si="0">A2^2</f>
        <v>40000</v>
      </c>
      <c r="C2" s="69">
        <v>245</v>
      </c>
      <c r="D2" s="70">
        <v>1</v>
      </c>
      <c r="E2">
        <f>A2*D2</f>
        <v>200</v>
      </c>
      <c r="F2" s="69">
        <v>245</v>
      </c>
      <c r="G2">
        <f>A2-200</f>
        <v>0</v>
      </c>
      <c r="H2" t="s">
        <v>132</v>
      </c>
      <c r="I2">
        <f>LN(A2)</f>
        <v>5.2983173665480363</v>
      </c>
      <c r="J2">
        <f>LN(C2)</f>
        <v>5.5012582105447274</v>
      </c>
      <c r="K2">
        <f>LN(D2)</f>
        <v>0</v>
      </c>
      <c r="P2" s="70">
        <v>200</v>
      </c>
      <c r="Q2" s="69">
        <v>245</v>
      </c>
      <c r="W2" s="70">
        <v>200</v>
      </c>
      <c r="X2">
        <f>12*C2</f>
        <v>2940</v>
      </c>
    </row>
    <row r="3" spans="1:24" ht="16.5" thickBot="1" x14ac:dyDescent="0.3">
      <c r="A3" s="70">
        <v>205</v>
      </c>
      <c r="B3">
        <f t="shared" si="0"/>
        <v>42025</v>
      </c>
      <c r="C3" s="69">
        <v>238</v>
      </c>
      <c r="D3" s="70">
        <v>1</v>
      </c>
      <c r="E3">
        <f t="shared" ref="E3:E13" si="1">A3*D3</f>
        <v>205</v>
      </c>
      <c r="F3" s="69">
        <v>238</v>
      </c>
      <c r="G3">
        <f t="shared" ref="G3:G13" si="2">A3-200</f>
        <v>5</v>
      </c>
      <c r="H3" t="s">
        <v>132</v>
      </c>
      <c r="I3">
        <f t="shared" ref="I3:I13" si="3">LN(A3)</f>
        <v>5.3230099791384085</v>
      </c>
      <c r="J3">
        <f t="shared" ref="J3:J13" si="4">LN(C3)</f>
        <v>5.472270673671475</v>
      </c>
      <c r="K3">
        <f t="shared" ref="K3:K13" si="5">LN(D3)</f>
        <v>0</v>
      </c>
      <c r="P3" s="70">
        <v>205</v>
      </c>
      <c r="Q3" s="69">
        <v>238</v>
      </c>
      <c r="W3" s="70">
        <v>205</v>
      </c>
      <c r="X3">
        <f t="shared" ref="X3:X13" si="6">12*C3</f>
        <v>2856</v>
      </c>
    </row>
    <row r="4" spans="1:24" ht="16.5" thickBot="1" x14ac:dyDescent="0.3">
      <c r="A4" s="70">
        <v>210</v>
      </c>
      <c r="B4">
        <f t="shared" si="0"/>
        <v>44100</v>
      </c>
      <c r="C4" s="69">
        <v>230</v>
      </c>
      <c r="D4" s="70">
        <v>1</v>
      </c>
      <c r="E4">
        <f t="shared" si="1"/>
        <v>210</v>
      </c>
      <c r="F4" s="69">
        <v>230</v>
      </c>
      <c r="G4">
        <f t="shared" si="2"/>
        <v>10</v>
      </c>
      <c r="H4" t="s">
        <v>132</v>
      </c>
      <c r="I4">
        <f t="shared" si="3"/>
        <v>5.3471075307174685</v>
      </c>
      <c r="J4">
        <f t="shared" si="4"/>
        <v>5.4380793089231956</v>
      </c>
      <c r="K4">
        <f t="shared" si="5"/>
        <v>0</v>
      </c>
      <c r="P4" s="70">
        <v>210</v>
      </c>
      <c r="Q4" s="69">
        <v>230</v>
      </c>
      <c r="W4" s="70">
        <v>210</v>
      </c>
      <c r="X4">
        <f t="shared" si="6"/>
        <v>2760</v>
      </c>
    </row>
    <row r="5" spans="1:24" ht="16.5" thickBot="1" x14ac:dyDescent="0.3">
      <c r="A5" s="70">
        <v>195</v>
      </c>
      <c r="B5">
        <f t="shared" si="0"/>
        <v>38025</v>
      </c>
      <c r="C5" s="69">
        <v>254</v>
      </c>
      <c r="D5" s="70">
        <v>1</v>
      </c>
      <c r="E5">
        <f t="shared" si="1"/>
        <v>195</v>
      </c>
      <c r="F5" s="69">
        <v>254</v>
      </c>
      <c r="G5">
        <f t="shared" si="2"/>
        <v>-5</v>
      </c>
      <c r="H5" t="s">
        <v>132</v>
      </c>
      <c r="I5">
        <f t="shared" si="3"/>
        <v>5.2729995585637468</v>
      </c>
      <c r="J5">
        <f t="shared" si="4"/>
        <v>5.5373342670185366</v>
      </c>
      <c r="K5">
        <f t="shared" si="5"/>
        <v>0</v>
      </c>
      <c r="P5" s="70">
        <v>195</v>
      </c>
      <c r="Q5" s="69">
        <v>254</v>
      </c>
      <c r="W5" s="70">
        <v>195</v>
      </c>
      <c r="X5">
        <f t="shared" si="6"/>
        <v>3048</v>
      </c>
    </row>
    <row r="6" spans="1:24" ht="16.5" thickBot="1" x14ac:dyDescent="0.3">
      <c r="A6" s="70">
        <v>190</v>
      </c>
      <c r="B6">
        <f t="shared" si="0"/>
        <v>36100</v>
      </c>
      <c r="C6" s="69">
        <v>263</v>
      </c>
      <c r="D6" s="70">
        <v>1</v>
      </c>
      <c r="E6">
        <f t="shared" si="1"/>
        <v>190</v>
      </c>
      <c r="F6" s="69">
        <v>263</v>
      </c>
      <c r="G6">
        <f t="shared" si="2"/>
        <v>-10</v>
      </c>
      <c r="H6" t="s">
        <v>132</v>
      </c>
      <c r="I6">
        <f t="shared" si="3"/>
        <v>5.2470240721604862</v>
      </c>
      <c r="J6">
        <f t="shared" si="4"/>
        <v>5.5721540321777647</v>
      </c>
      <c r="K6">
        <f t="shared" si="5"/>
        <v>0</v>
      </c>
      <c r="P6" s="70">
        <v>190</v>
      </c>
      <c r="Q6" s="69">
        <v>263</v>
      </c>
      <c r="W6" s="70">
        <v>190</v>
      </c>
      <c r="X6">
        <f t="shared" si="6"/>
        <v>3156</v>
      </c>
    </row>
    <row r="7" spans="1:24" ht="16.5" thickBot="1" x14ac:dyDescent="0.3">
      <c r="A7" s="70">
        <v>185</v>
      </c>
      <c r="B7">
        <f t="shared" si="0"/>
        <v>34225</v>
      </c>
      <c r="C7" s="69">
        <v>261</v>
      </c>
      <c r="D7" s="70">
        <v>1</v>
      </c>
      <c r="E7">
        <f t="shared" si="1"/>
        <v>185</v>
      </c>
      <c r="F7" s="69">
        <v>261</v>
      </c>
      <c r="G7">
        <f t="shared" si="2"/>
        <v>-15</v>
      </c>
      <c r="H7" t="s">
        <v>132</v>
      </c>
      <c r="I7">
        <f t="shared" si="3"/>
        <v>5.2203558250783244</v>
      </c>
      <c r="J7">
        <f t="shared" si="4"/>
        <v>5.5645204073226937</v>
      </c>
      <c r="K7">
        <f t="shared" si="5"/>
        <v>0</v>
      </c>
      <c r="P7" s="70">
        <v>185</v>
      </c>
      <c r="Q7" s="69">
        <v>261</v>
      </c>
      <c r="W7" s="70">
        <v>185</v>
      </c>
      <c r="X7">
        <f t="shared" si="6"/>
        <v>3132</v>
      </c>
    </row>
    <row r="8" spans="1:24" ht="16.5" thickBot="1" x14ac:dyDescent="0.3">
      <c r="A8" s="70">
        <v>200</v>
      </c>
      <c r="B8">
        <f t="shared" si="0"/>
        <v>40000</v>
      </c>
      <c r="C8" s="69">
        <v>255</v>
      </c>
      <c r="D8" s="70">
        <v>500</v>
      </c>
      <c r="E8">
        <f t="shared" si="1"/>
        <v>100000</v>
      </c>
      <c r="F8" s="69">
        <v>255</v>
      </c>
      <c r="G8">
        <f t="shared" si="2"/>
        <v>0</v>
      </c>
      <c r="H8" t="s">
        <v>134</v>
      </c>
      <c r="I8">
        <f t="shared" si="3"/>
        <v>5.2983173665480363</v>
      </c>
      <c r="J8">
        <f t="shared" si="4"/>
        <v>5.5412635451584258</v>
      </c>
      <c r="K8">
        <f t="shared" si="5"/>
        <v>6.2146080984221914</v>
      </c>
      <c r="P8" s="70">
        <v>200</v>
      </c>
      <c r="R8" s="69">
        <v>255</v>
      </c>
      <c r="W8" s="70">
        <v>200</v>
      </c>
      <c r="X8">
        <f t="shared" si="6"/>
        <v>3060</v>
      </c>
    </row>
    <row r="9" spans="1:24" ht="16.5" thickBot="1" x14ac:dyDescent="0.3">
      <c r="A9" s="70">
        <v>200</v>
      </c>
      <c r="B9">
        <f t="shared" si="0"/>
        <v>40000</v>
      </c>
      <c r="C9" s="69">
        <v>249</v>
      </c>
      <c r="D9" s="70">
        <v>600</v>
      </c>
      <c r="E9">
        <f t="shared" si="1"/>
        <v>120000</v>
      </c>
      <c r="F9" s="69">
        <v>249</v>
      </c>
      <c r="G9">
        <f t="shared" si="2"/>
        <v>0</v>
      </c>
      <c r="H9" t="s">
        <v>134</v>
      </c>
      <c r="I9">
        <f t="shared" si="3"/>
        <v>5.2983173665480363</v>
      </c>
      <c r="J9">
        <f t="shared" si="4"/>
        <v>5.5174528964647074</v>
      </c>
      <c r="K9">
        <f t="shared" si="5"/>
        <v>6.3969296552161463</v>
      </c>
      <c r="P9" s="70">
        <v>200</v>
      </c>
      <c r="R9" s="69">
        <v>249</v>
      </c>
      <c r="W9" s="70">
        <v>200</v>
      </c>
      <c r="X9">
        <f t="shared" si="6"/>
        <v>2988</v>
      </c>
    </row>
    <row r="10" spans="1:24" ht="16.5" thickBot="1" x14ac:dyDescent="0.3">
      <c r="A10" s="70">
        <v>200</v>
      </c>
      <c r="B10">
        <f t="shared" si="0"/>
        <v>40000</v>
      </c>
      <c r="C10" s="69">
        <v>251</v>
      </c>
      <c r="D10" s="70">
        <v>700</v>
      </c>
      <c r="E10">
        <f t="shared" si="1"/>
        <v>140000</v>
      </c>
      <c r="F10" s="69">
        <v>251</v>
      </c>
      <c r="G10">
        <f t="shared" si="2"/>
        <v>0</v>
      </c>
      <c r="H10" t="s">
        <v>134</v>
      </c>
      <c r="I10">
        <f t="shared" si="3"/>
        <v>5.2983173665480363</v>
      </c>
      <c r="J10">
        <f t="shared" si="4"/>
        <v>5.5254529391317835</v>
      </c>
      <c r="K10">
        <f t="shared" si="5"/>
        <v>6.5510803350434044</v>
      </c>
      <c r="P10" s="70">
        <v>200</v>
      </c>
      <c r="R10" s="69">
        <v>251</v>
      </c>
      <c r="W10" s="70">
        <v>200</v>
      </c>
      <c r="X10">
        <f t="shared" si="6"/>
        <v>3012</v>
      </c>
    </row>
    <row r="11" spans="1:24" ht="16.5" thickBot="1" x14ac:dyDescent="0.3">
      <c r="A11" s="70">
        <v>200</v>
      </c>
      <c r="B11">
        <f t="shared" si="0"/>
        <v>40000</v>
      </c>
      <c r="C11" s="69">
        <v>251</v>
      </c>
      <c r="D11" s="70">
        <v>800</v>
      </c>
      <c r="E11">
        <f t="shared" si="1"/>
        <v>160000</v>
      </c>
      <c r="F11" s="69">
        <v>251</v>
      </c>
      <c r="G11">
        <f t="shared" si="2"/>
        <v>0</v>
      </c>
      <c r="H11" t="s">
        <v>135</v>
      </c>
      <c r="I11">
        <f t="shared" si="3"/>
        <v>5.2983173665480363</v>
      </c>
      <c r="J11">
        <f t="shared" si="4"/>
        <v>5.5254529391317835</v>
      </c>
      <c r="K11">
        <f t="shared" si="5"/>
        <v>6.6846117276679271</v>
      </c>
      <c r="P11" s="70">
        <v>200</v>
      </c>
      <c r="S11" s="69">
        <v>251</v>
      </c>
      <c r="W11" s="70">
        <v>200</v>
      </c>
      <c r="X11">
        <f t="shared" si="6"/>
        <v>3012</v>
      </c>
    </row>
    <row r="12" spans="1:24" ht="16.5" thickBot="1" x14ac:dyDescent="0.3">
      <c r="A12" s="70">
        <v>200</v>
      </c>
      <c r="B12">
        <f t="shared" si="0"/>
        <v>40000</v>
      </c>
      <c r="C12" s="69">
        <v>262</v>
      </c>
      <c r="D12" s="70">
        <v>900</v>
      </c>
      <c r="E12">
        <f t="shared" si="1"/>
        <v>180000</v>
      </c>
      <c r="F12" s="69">
        <v>262</v>
      </c>
      <c r="G12">
        <f t="shared" si="2"/>
        <v>0</v>
      </c>
      <c r="H12" t="s">
        <v>135</v>
      </c>
      <c r="I12">
        <f t="shared" si="3"/>
        <v>5.2983173665480363</v>
      </c>
      <c r="J12">
        <f t="shared" si="4"/>
        <v>5.5683445037610966</v>
      </c>
      <c r="K12">
        <f t="shared" si="5"/>
        <v>6.8023947633243109</v>
      </c>
      <c r="P12" s="70">
        <v>200</v>
      </c>
      <c r="S12" s="69">
        <v>262</v>
      </c>
      <c r="W12" s="70">
        <v>200</v>
      </c>
      <c r="X12">
        <f t="shared" si="6"/>
        <v>3144</v>
      </c>
    </row>
    <row r="13" spans="1:24" ht="16.5" thickBot="1" x14ac:dyDescent="0.3">
      <c r="A13" s="70">
        <v>200</v>
      </c>
      <c r="B13">
        <f t="shared" si="0"/>
        <v>40000</v>
      </c>
      <c r="C13" s="69">
        <v>256</v>
      </c>
      <c r="D13" s="70">
        <v>1000</v>
      </c>
      <c r="E13">
        <f t="shared" si="1"/>
        <v>200000</v>
      </c>
      <c r="F13" s="69">
        <v>256</v>
      </c>
      <c r="G13">
        <f t="shared" si="2"/>
        <v>0</v>
      </c>
      <c r="H13" t="s">
        <v>135</v>
      </c>
      <c r="I13">
        <f t="shared" si="3"/>
        <v>5.2983173665480363</v>
      </c>
      <c r="J13">
        <f t="shared" si="4"/>
        <v>5.5451774444795623</v>
      </c>
      <c r="K13">
        <f t="shared" si="5"/>
        <v>6.9077552789821368</v>
      </c>
      <c r="P13" s="70">
        <v>200</v>
      </c>
      <c r="S13" s="69">
        <v>256</v>
      </c>
      <c r="W13" s="70">
        <v>200</v>
      </c>
      <c r="X13">
        <f t="shared" si="6"/>
        <v>3072</v>
      </c>
    </row>
    <row r="15" spans="1:24" x14ac:dyDescent="0.2">
      <c r="C15">
        <f>_xlfn.VAR.S(C2:C13)</f>
        <v>96.75</v>
      </c>
      <c r="Q15">
        <f>AVERAGE(Q2:Q13)</f>
        <v>248.5</v>
      </c>
      <c r="R15">
        <f>AVERAGE(R2:R13)</f>
        <v>251.66666666666666</v>
      </c>
      <c r="S15">
        <f>AVERAGE(S2:S13)</f>
        <v>256.33333333333331</v>
      </c>
      <c r="X15">
        <f>_xlfn.VAR.S(X2:X13)</f>
        <v>13932</v>
      </c>
    </row>
    <row r="40" spans="2:3" ht="17" thickBot="1" x14ac:dyDescent="0.25"/>
    <row r="41" spans="2:3" ht="17" thickBot="1" x14ac:dyDescent="0.25">
      <c r="B41" s="68" t="s">
        <v>60</v>
      </c>
      <c r="C41" s="67" t="s">
        <v>58</v>
      </c>
    </row>
    <row r="42" spans="2:3" ht="17" thickBot="1" x14ac:dyDescent="0.25">
      <c r="B42" s="70">
        <v>500</v>
      </c>
      <c r="C42" s="69">
        <v>255</v>
      </c>
    </row>
    <row r="43" spans="2:3" ht="17" thickBot="1" x14ac:dyDescent="0.25">
      <c r="B43" s="70">
        <v>600</v>
      </c>
      <c r="C43" s="69">
        <v>249</v>
      </c>
    </row>
    <row r="44" spans="2:3" ht="17" thickBot="1" x14ac:dyDescent="0.25">
      <c r="B44" s="70">
        <v>700</v>
      </c>
      <c r="C44" s="69">
        <v>251</v>
      </c>
    </row>
    <row r="45" spans="2:3" ht="17" thickBot="1" x14ac:dyDescent="0.25">
      <c r="B45" s="70">
        <v>800</v>
      </c>
      <c r="C45" s="69">
        <v>251</v>
      </c>
    </row>
    <row r="46" spans="2:3" ht="17" thickBot="1" x14ac:dyDescent="0.25">
      <c r="B46" s="70">
        <v>900</v>
      </c>
      <c r="C46" s="69">
        <v>262</v>
      </c>
    </row>
    <row r="47" spans="2:3" ht="17" thickBot="1" x14ac:dyDescent="0.25">
      <c r="B47" s="70">
        <v>1000</v>
      </c>
      <c r="C47" s="69">
        <v>256</v>
      </c>
    </row>
    <row r="59" spans="1:2" x14ac:dyDescent="0.2">
      <c r="A59" t="s">
        <v>59</v>
      </c>
      <c r="B59" t="s">
        <v>136</v>
      </c>
    </row>
    <row r="60" spans="1:2" x14ac:dyDescent="0.2">
      <c r="A60">
        <v>200</v>
      </c>
      <c r="B60">
        <v>245</v>
      </c>
    </row>
    <row r="61" spans="1:2" x14ac:dyDescent="0.2">
      <c r="A61">
        <v>205</v>
      </c>
      <c r="B61">
        <v>238</v>
      </c>
    </row>
    <row r="62" spans="1:2" x14ac:dyDescent="0.2">
      <c r="A62">
        <v>210</v>
      </c>
      <c r="B62">
        <v>230</v>
      </c>
    </row>
    <row r="63" spans="1:2" x14ac:dyDescent="0.2">
      <c r="A63">
        <v>195</v>
      </c>
      <c r="B63">
        <v>254</v>
      </c>
    </row>
    <row r="64" spans="1:2" x14ac:dyDescent="0.2">
      <c r="A64">
        <v>190</v>
      </c>
      <c r="B64">
        <v>263</v>
      </c>
    </row>
    <row r="65" spans="1:4" x14ac:dyDescent="0.2">
      <c r="A65">
        <v>185</v>
      </c>
      <c r="B65">
        <v>261</v>
      </c>
    </row>
    <row r="66" spans="1:4" x14ac:dyDescent="0.2">
      <c r="A66">
        <v>200</v>
      </c>
      <c r="C66">
        <v>255</v>
      </c>
    </row>
    <row r="67" spans="1:4" x14ac:dyDescent="0.2">
      <c r="A67">
        <v>200</v>
      </c>
      <c r="C67">
        <v>249</v>
      </c>
    </row>
    <row r="68" spans="1:4" x14ac:dyDescent="0.2">
      <c r="A68">
        <v>200</v>
      </c>
      <c r="C68">
        <v>251</v>
      </c>
    </row>
    <row r="69" spans="1:4" x14ac:dyDescent="0.2">
      <c r="A69">
        <v>200</v>
      </c>
      <c r="D69">
        <v>251</v>
      </c>
    </row>
    <row r="70" spans="1:4" x14ac:dyDescent="0.2">
      <c r="A70">
        <v>200</v>
      </c>
      <c r="D70">
        <v>262</v>
      </c>
    </row>
    <row r="71" spans="1:4" x14ac:dyDescent="0.2">
      <c r="A71">
        <v>200</v>
      </c>
      <c r="D71">
        <v>256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9"/>
  <sheetViews>
    <sheetView workbookViewId="0">
      <selection activeCell="F29" sqref="F29"/>
    </sheetView>
  </sheetViews>
  <sheetFormatPr baseColWidth="10" defaultColWidth="11" defaultRowHeight="16" x14ac:dyDescent="0.2"/>
  <cols>
    <col min="1" max="1" width="18.83203125" customWidth="1"/>
    <col min="2" max="2" width="15.6640625" bestFit="1" customWidth="1"/>
    <col min="3" max="3" width="14.6640625" bestFit="1" customWidth="1"/>
    <col min="5" max="5" width="15.6640625" bestFit="1" customWidth="1"/>
  </cols>
  <sheetData>
    <row r="1" spans="1:5" ht="35" thickBot="1" x14ac:dyDescent="0.25">
      <c r="A1" s="28" t="s">
        <v>20</v>
      </c>
      <c r="B1" s="29" t="s">
        <v>21</v>
      </c>
      <c r="C1" s="29" t="s">
        <v>24</v>
      </c>
      <c r="D1" s="29" t="s">
        <v>25</v>
      </c>
      <c r="E1" s="29" t="s">
        <v>22</v>
      </c>
    </row>
    <row r="2" spans="1:5" ht="18" thickBot="1" x14ac:dyDescent="0.25">
      <c r="A2" s="30">
        <v>0</v>
      </c>
      <c r="B2" s="31">
        <v>50000</v>
      </c>
      <c r="C2" s="32">
        <v>0</v>
      </c>
      <c r="D2" s="27">
        <v>0.15</v>
      </c>
      <c r="E2" s="34">
        <v>0</v>
      </c>
    </row>
    <row r="3" spans="1:5" ht="18" thickBot="1" x14ac:dyDescent="0.25">
      <c r="A3" s="30">
        <v>50000</v>
      </c>
      <c r="B3" s="31">
        <v>75000</v>
      </c>
      <c r="C3" s="31">
        <v>7500</v>
      </c>
      <c r="D3" s="27">
        <v>0.25</v>
      </c>
      <c r="E3" s="34">
        <v>50000</v>
      </c>
    </row>
    <row r="4" spans="1:5" ht="18" thickBot="1" x14ac:dyDescent="0.25">
      <c r="A4" s="30">
        <v>75000</v>
      </c>
      <c r="B4" s="31">
        <v>100000</v>
      </c>
      <c r="C4" s="31">
        <v>13750</v>
      </c>
      <c r="D4" s="27">
        <v>0.34</v>
      </c>
      <c r="E4" s="34">
        <v>75000</v>
      </c>
    </row>
    <row r="5" spans="1:5" ht="18" thickBot="1" x14ac:dyDescent="0.25">
      <c r="A5" s="30">
        <v>100000</v>
      </c>
      <c r="B5" s="31">
        <v>335000</v>
      </c>
      <c r="C5" s="31">
        <v>22250</v>
      </c>
      <c r="D5" s="27">
        <v>0.39</v>
      </c>
      <c r="E5" s="34">
        <v>100000</v>
      </c>
    </row>
    <row r="6" spans="1:5" ht="18" thickBot="1" x14ac:dyDescent="0.25">
      <c r="A6" s="30">
        <v>335000</v>
      </c>
      <c r="B6" s="31">
        <v>10000000</v>
      </c>
      <c r="C6" s="31">
        <v>113900</v>
      </c>
      <c r="D6" s="27">
        <v>0.34</v>
      </c>
      <c r="E6" s="34">
        <v>335000</v>
      </c>
    </row>
    <row r="7" spans="1:5" ht="18" thickBot="1" x14ac:dyDescent="0.25">
      <c r="A7" s="30">
        <v>10000000</v>
      </c>
      <c r="B7" s="31">
        <v>15000000</v>
      </c>
      <c r="C7" s="31">
        <v>3400000</v>
      </c>
      <c r="D7" s="27">
        <v>0.35</v>
      </c>
      <c r="E7" s="34">
        <v>10000000</v>
      </c>
    </row>
    <row r="8" spans="1:5" ht="18" thickBot="1" x14ac:dyDescent="0.25">
      <c r="A8" s="30">
        <v>15000000</v>
      </c>
      <c r="B8" s="31">
        <v>18333333</v>
      </c>
      <c r="C8" s="31">
        <v>5150000</v>
      </c>
      <c r="D8" s="27">
        <v>0.38</v>
      </c>
      <c r="E8" s="34">
        <v>15000000</v>
      </c>
    </row>
    <row r="9" spans="1:5" ht="18" thickBot="1" x14ac:dyDescent="0.25">
      <c r="A9" s="30">
        <v>18333333</v>
      </c>
      <c r="B9" s="31" t="s">
        <v>23</v>
      </c>
      <c r="C9" s="33">
        <v>0</v>
      </c>
      <c r="D9" s="27">
        <v>0.35</v>
      </c>
      <c r="E9" s="3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F282" sqref="F282"/>
    </sheetView>
  </sheetViews>
  <sheetFormatPr baseColWidth="10" defaultRowHeight="16" x14ac:dyDescent="0.2"/>
  <sheetData>
    <row r="1" spans="1:3" x14ac:dyDescent="0.2">
      <c r="C1">
        <f>ProForma!C37</f>
        <v>13011.39070510881</v>
      </c>
    </row>
    <row r="2" spans="1:3" x14ac:dyDescent="0.2">
      <c r="A2">
        <v>1</v>
      </c>
      <c r="B2">
        <v>196.5994</v>
      </c>
    </row>
    <row r="3" spans="1:3" x14ac:dyDescent="0.2">
      <c r="A3">
        <v>2</v>
      </c>
      <c r="B3">
        <v>189.33179999999999</v>
      </c>
    </row>
    <row r="4" spans="1:3" x14ac:dyDescent="0.2">
      <c r="A4">
        <v>3</v>
      </c>
      <c r="B4">
        <v>187.47219999999999</v>
      </c>
    </row>
    <row r="5" spans="1:3" x14ac:dyDescent="0.2">
      <c r="A5">
        <v>4</v>
      </c>
      <c r="B5">
        <v>185.59270000000001</v>
      </c>
    </row>
    <row r="6" spans="1:3" x14ac:dyDescent="0.2">
      <c r="A6">
        <v>5</v>
      </c>
      <c r="B6">
        <v>184.39359999999999</v>
      </c>
    </row>
    <row r="7" spans="1:3" x14ac:dyDescent="0.2">
      <c r="A7">
        <v>6</v>
      </c>
      <c r="B7">
        <v>186.898</v>
      </c>
    </row>
    <row r="8" spans="1:3" x14ac:dyDescent="0.2">
      <c r="A8">
        <v>7</v>
      </c>
      <c r="B8">
        <v>181.84559999999999</v>
      </c>
    </row>
    <row r="9" spans="1:3" x14ac:dyDescent="0.2">
      <c r="A9">
        <v>8</v>
      </c>
      <c r="B9">
        <v>178.4194</v>
      </c>
    </row>
    <row r="10" spans="1:3" x14ac:dyDescent="0.2">
      <c r="A10">
        <v>9</v>
      </c>
      <c r="B10">
        <v>197.5823</v>
      </c>
    </row>
    <row r="11" spans="1:3" x14ac:dyDescent="0.2">
      <c r="A11">
        <v>10</v>
      </c>
      <c r="B11">
        <v>182.8065</v>
      </c>
    </row>
    <row r="12" spans="1:3" x14ac:dyDescent="0.2">
      <c r="A12">
        <v>11</v>
      </c>
      <c r="B12">
        <v>196.95310000000001</v>
      </c>
    </row>
    <row r="13" spans="1:3" x14ac:dyDescent="0.2">
      <c r="A13">
        <v>12</v>
      </c>
      <c r="B13">
        <v>172.54669999999999</v>
      </c>
    </row>
    <row r="14" spans="1:3" x14ac:dyDescent="0.2">
      <c r="A14">
        <v>13</v>
      </c>
      <c r="B14">
        <v>174.46520000000001</v>
      </c>
    </row>
    <row r="15" spans="1:3" x14ac:dyDescent="0.2">
      <c r="A15">
        <v>14</v>
      </c>
      <c r="B15">
        <v>178.21789999999999</v>
      </c>
    </row>
    <row r="16" spans="1:3" x14ac:dyDescent="0.2">
      <c r="A16">
        <v>15</v>
      </c>
      <c r="B16">
        <v>181.26849999999999</v>
      </c>
    </row>
    <row r="17" spans="1:2" x14ac:dyDescent="0.2">
      <c r="A17">
        <v>16</v>
      </c>
      <c r="B17">
        <v>191.50399999999999</v>
      </c>
    </row>
    <row r="18" spans="1:2" x14ac:dyDescent="0.2">
      <c r="A18">
        <v>17</v>
      </c>
      <c r="B18">
        <v>190.7097</v>
      </c>
    </row>
    <row r="19" spans="1:2" x14ac:dyDescent="0.2">
      <c r="A19">
        <v>18</v>
      </c>
      <c r="B19">
        <v>196.01570000000001</v>
      </c>
    </row>
    <row r="20" spans="1:2" x14ac:dyDescent="0.2">
      <c r="A20">
        <v>19</v>
      </c>
      <c r="B20">
        <v>186.7055</v>
      </c>
    </row>
    <row r="21" spans="1:2" x14ac:dyDescent="0.2">
      <c r="A21">
        <v>20</v>
      </c>
      <c r="B21">
        <v>187.60919999999999</v>
      </c>
    </row>
    <row r="22" spans="1:2" x14ac:dyDescent="0.2">
      <c r="A22">
        <v>21</v>
      </c>
      <c r="B22">
        <v>201.21629999999999</v>
      </c>
    </row>
    <row r="23" spans="1:2" x14ac:dyDescent="0.2">
      <c r="A23">
        <v>22</v>
      </c>
      <c r="B23">
        <v>183.84690000000001</v>
      </c>
    </row>
    <row r="24" spans="1:2" x14ac:dyDescent="0.2">
      <c r="A24">
        <v>23</v>
      </c>
      <c r="B24">
        <v>204.8682</v>
      </c>
    </row>
    <row r="25" spans="1:2" x14ac:dyDescent="0.2">
      <c r="A25">
        <v>24</v>
      </c>
      <c r="B25">
        <v>186.8759</v>
      </c>
    </row>
    <row r="26" spans="1:2" x14ac:dyDescent="0.2">
      <c r="A26">
        <v>25</v>
      </c>
      <c r="B26">
        <v>178.42330000000001</v>
      </c>
    </row>
    <row r="27" spans="1:2" x14ac:dyDescent="0.2">
      <c r="A27">
        <v>26</v>
      </c>
      <c r="B27">
        <v>178.23070000000001</v>
      </c>
    </row>
    <row r="28" spans="1:2" x14ac:dyDescent="0.2">
      <c r="A28">
        <v>27</v>
      </c>
      <c r="B28">
        <v>194.81209999999999</v>
      </c>
    </row>
    <row r="29" spans="1:2" x14ac:dyDescent="0.2">
      <c r="A29">
        <v>28</v>
      </c>
      <c r="B29">
        <v>190.56489999999999</v>
      </c>
    </row>
    <row r="30" spans="1:2" x14ac:dyDescent="0.2">
      <c r="A30">
        <v>29</v>
      </c>
      <c r="B30">
        <v>192.405</v>
      </c>
    </row>
    <row r="31" spans="1:2" x14ac:dyDescent="0.2">
      <c r="A31">
        <v>30</v>
      </c>
      <c r="B31">
        <v>172.0274</v>
      </c>
    </row>
    <row r="32" spans="1:2" x14ac:dyDescent="0.2">
      <c r="A32">
        <v>31</v>
      </c>
      <c r="B32">
        <v>209.82089999999999</v>
      </c>
    </row>
    <row r="33" spans="1:2" x14ac:dyDescent="0.2">
      <c r="A33">
        <v>32</v>
      </c>
      <c r="B33">
        <v>190.3261</v>
      </c>
    </row>
    <row r="34" spans="1:2" x14ac:dyDescent="0.2">
      <c r="A34">
        <v>33</v>
      </c>
      <c r="B34">
        <v>193.5959</v>
      </c>
    </row>
    <row r="35" spans="1:2" x14ac:dyDescent="0.2">
      <c r="A35">
        <v>34</v>
      </c>
      <c r="B35">
        <v>188.23929999999999</v>
      </c>
    </row>
    <row r="36" spans="1:2" x14ac:dyDescent="0.2">
      <c r="A36">
        <v>35</v>
      </c>
      <c r="B36">
        <v>204.7159</v>
      </c>
    </row>
    <row r="37" spans="1:2" x14ac:dyDescent="0.2">
      <c r="A37">
        <v>36</v>
      </c>
      <c r="B37">
        <v>185.697</v>
      </c>
    </row>
    <row r="38" spans="1:2" x14ac:dyDescent="0.2">
      <c r="A38">
        <v>37</v>
      </c>
      <c r="B38">
        <v>186.59139999999999</v>
      </c>
    </row>
    <row r="39" spans="1:2" x14ac:dyDescent="0.2">
      <c r="A39">
        <v>38</v>
      </c>
      <c r="B39">
        <v>190.9693</v>
      </c>
    </row>
    <row r="40" spans="1:2" x14ac:dyDescent="0.2">
      <c r="A40">
        <v>39</v>
      </c>
      <c r="B40">
        <v>195.31880000000001</v>
      </c>
    </row>
    <row r="41" spans="1:2" x14ac:dyDescent="0.2">
      <c r="A41">
        <v>40</v>
      </c>
      <c r="B41">
        <v>183.93879999999999</v>
      </c>
    </row>
    <row r="42" spans="1:2" x14ac:dyDescent="0.2">
      <c r="A42">
        <v>41</v>
      </c>
      <c r="B42">
        <v>172.45580000000001</v>
      </c>
    </row>
    <row r="43" spans="1:2" x14ac:dyDescent="0.2">
      <c r="A43">
        <v>42</v>
      </c>
      <c r="B43">
        <v>185.73220000000001</v>
      </c>
    </row>
    <row r="44" spans="1:2" x14ac:dyDescent="0.2">
      <c r="A44">
        <v>43</v>
      </c>
      <c r="B44">
        <v>183.25749999999999</v>
      </c>
    </row>
    <row r="45" spans="1:2" x14ac:dyDescent="0.2">
      <c r="A45">
        <v>44</v>
      </c>
      <c r="B45">
        <v>186.96260000000001</v>
      </c>
    </row>
    <row r="46" spans="1:2" x14ac:dyDescent="0.2">
      <c r="A46">
        <v>45</v>
      </c>
      <c r="B46">
        <v>191.2252</v>
      </c>
    </row>
    <row r="47" spans="1:2" x14ac:dyDescent="0.2">
      <c r="A47">
        <v>46</v>
      </c>
      <c r="B47">
        <v>197.96780000000001</v>
      </c>
    </row>
    <row r="48" spans="1:2" x14ac:dyDescent="0.2">
      <c r="A48">
        <v>47</v>
      </c>
      <c r="B48">
        <v>175.15110000000001</v>
      </c>
    </row>
    <row r="49" spans="1:2" x14ac:dyDescent="0.2">
      <c r="A49">
        <v>48</v>
      </c>
      <c r="B49">
        <v>200.14789999999999</v>
      </c>
    </row>
    <row r="50" spans="1:2" x14ac:dyDescent="0.2">
      <c r="A50">
        <v>49</v>
      </c>
      <c r="B50">
        <v>168.54580000000001</v>
      </c>
    </row>
    <row r="51" spans="1:2" x14ac:dyDescent="0.2">
      <c r="A51">
        <v>50</v>
      </c>
      <c r="B51">
        <v>169.6242</v>
      </c>
    </row>
    <row r="52" spans="1:2" x14ac:dyDescent="0.2">
      <c r="A52">
        <v>51</v>
      </c>
      <c r="B52">
        <v>189.55850000000001</v>
      </c>
    </row>
    <row r="53" spans="1:2" x14ac:dyDescent="0.2">
      <c r="A53">
        <v>52</v>
      </c>
      <c r="B53">
        <v>187.53270000000001</v>
      </c>
    </row>
    <row r="54" spans="1:2" x14ac:dyDescent="0.2">
      <c r="A54">
        <v>53</v>
      </c>
      <c r="B54">
        <v>180.59460000000001</v>
      </c>
    </row>
    <row r="55" spans="1:2" x14ac:dyDescent="0.2">
      <c r="A55">
        <v>54</v>
      </c>
      <c r="B55">
        <v>180.13720000000001</v>
      </c>
    </row>
    <row r="56" spans="1:2" x14ac:dyDescent="0.2">
      <c r="A56">
        <v>55</v>
      </c>
      <c r="B56">
        <v>173.92250000000001</v>
      </c>
    </row>
    <row r="57" spans="1:2" x14ac:dyDescent="0.2">
      <c r="A57">
        <v>56</v>
      </c>
      <c r="B57">
        <v>188.75970000000001</v>
      </c>
    </row>
    <row r="58" spans="1:2" x14ac:dyDescent="0.2">
      <c r="A58">
        <v>57</v>
      </c>
      <c r="B58">
        <v>188.61160000000001</v>
      </c>
    </row>
    <row r="59" spans="1:2" x14ac:dyDescent="0.2">
      <c r="A59">
        <v>58</v>
      </c>
      <c r="B59">
        <v>191.29660000000001</v>
      </c>
    </row>
    <row r="60" spans="1:2" x14ac:dyDescent="0.2">
      <c r="A60">
        <v>59</v>
      </c>
      <c r="B60">
        <v>199.19640000000001</v>
      </c>
    </row>
    <row r="61" spans="1:2" x14ac:dyDescent="0.2">
      <c r="A61">
        <v>60</v>
      </c>
      <c r="B61">
        <v>181.12469999999999</v>
      </c>
    </row>
    <row r="62" spans="1:2" x14ac:dyDescent="0.2">
      <c r="A62">
        <v>61</v>
      </c>
      <c r="B62">
        <v>187.71799999999999</v>
      </c>
    </row>
    <row r="63" spans="1:2" x14ac:dyDescent="0.2">
      <c r="A63">
        <v>62</v>
      </c>
      <c r="B63">
        <v>191.5033</v>
      </c>
    </row>
    <row r="64" spans="1:2" x14ac:dyDescent="0.2">
      <c r="A64">
        <v>63</v>
      </c>
      <c r="B64">
        <v>184.7757</v>
      </c>
    </row>
    <row r="65" spans="1:2" x14ac:dyDescent="0.2">
      <c r="A65">
        <v>64</v>
      </c>
      <c r="B65">
        <v>184.64259999999999</v>
      </c>
    </row>
    <row r="66" spans="1:2" x14ac:dyDescent="0.2">
      <c r="A66">
        <v>65</v>
      </c>
      <c r="B66">
        <v>178.47989999999999</v>
      </c>
    </row>
    <row r="67" spans="1:2" x14ac:dyDescent="0.2">
      <c r="A67">
        <v>66</v>
      </c>
      <c r="B67">
        <v>196.39859999999999</v>
      </c>
    </row>
    <row r="68" spans="1:2" x14ac:dyDescent="0.2">
      <c r="A68">
        <v>67</v>
      </c>
      <c r="B68">
        <v>185.62289999999999</v>
      </c>
    </row>
    <row r="69" spans="1:2" x14ac:dyDescent="0.2">
      <c r="A69">
        <v>68</v>
      </c>
      <c r="B69">
        <v>173.78299999999999</v>
      </c>
    </row>
    <row r="70" spans="1:2" x14ac:dyDescent="0.2">
      <c r="A70">
        <v>69</v>
      </c>
      <c r="B70">
        <v>185.96870000000001</v>
      </c>
    </row>
    <row r="71" spans="1:2" x14ac:dyDescent="0.2">
      <c r="A71">
        <v>70</v>
      </c>
      <c r="B71">
        <v>180.2364</v>
      </c>
    </row>
    <row r="72" spans="1:2" x14ac:dyDescent="0.2">
      <c r="A72">
        <v>71</v>
      </c>
      <c r="B72">
        <v>174.52719999999999</v>
      </c>
    </row>
    <row r="73" spans="1:2" x14ac:dyDescent="0.2">
      <c r="A73">
        <v>72</v>
      </c>
      <c r="B73">
        <v>181.1619</v>
      </c>
    </row>
    <row r="74" spans="1:2" x14ac:dyDescent="0.2">
      <c r="A74">
        <v>73</v>
      </c>
      <c r="B74">
        <v>178.42230000000001</v>
      </c>
    </row>
    <row r="75" spans="1:2" x14ac:dyDescent="0.2">
      <c r="A75">
        <v>74</v>
      </c>
      <c r="B75">
        <v>196.63239999999999</v>
      </c>
    </row>
    <row r="76" spans="1:2" x14ac:dyDescent="0.2">
      <c r="A76">
        <v>75</v>
      </c>
      <c r="B76">
        <v>174.76580000000001</v>
      </c>
    </row>
    <row r="77" spans="1:2" x14ac:dyDescent="0.2">
      <c r="A77">
        <v>76</v>
      </c>
      <c r="B77">
        <v>186.7055</v>
      </c>
    </row>
    <row r="78" spans="1:2" x14ac:dyDescent="0.2">
      <c r="A78">
        <v>77</v>
      </c>
      <c r="B78">
        <v>182.79859999999999</v>
      </c>
    </row>
    <row r="79" spans="1:2" x14ac:dyDescent="0.2">
      <c r="A79">
        <v>78</v>
      </c>
      <c r="B79">
        <v>191.18340000000001</v>
      </c>
    </row>
    <row r="80" spans="1:2" x14ac:dyDescent="0.2">
      <c r="A80">
        <v>79</v>
      </c>
      <c r="B80">
        <v>178.77529999999999</v>
      </c>
    </row>
    <row r="81" spans="1:2" x14ac:dyDescent="0.2">
      <c r="A81">
        <v>80</v>
      </c>
      <c r="B81">
        <v>189.2353</v>
      </c>
    </row>
    <row r="82" spans="1:2" x14ac:dyDescent="0.2">
      <c r="A82">
        <v>81</v>
      </c>
      <c r="B82">
        <v>187.3655</v>
      </c>
    </row>
    <row r="83" spans="1:2" x14ac:dyDescent="0.2">
      <c r="A83">
        <v>82</v>
      </c>
      <c r="B83">
        <v>187.43680000000001</v>
      </c>
    </row>
    <row r="84" spans="1:2" x14ac:dyDescent="0.2">
      <c r="A84">
        <v>83</v>
      </c>
      <c r="B84">
        <v>186.64689999999999</v>
      </c>
    </row>
    <row r="85" spans="1:2" x14ac:dyDescent="0.2">
      <c r="A85">
        <v>84</v>
      </c>
      <c r="B85">
        <v>186.6925</v>
      </c>
    </row>
    <row r="86" spans="1:2" x14ac:dyDescent="0.2">
      <c r="A86">
        <v>85</v>
      </c>
      <c r="B86">
        <v>192.13589999999999</v>
      </c>
    </row>
    <row r="87" spans="1:2" x14ac:dyDescent="0.2">
      <c r="A87">
        <v>86</v>
      </c>
      <c r="B87">
        <v>170.46889999999999</v>
      </c>
    </row>
    <row r="88" spans="1:2" x14ac:dyDescent="0.2">
      <c r="A88">
        <v>87</v>
      </c>
      <c r="B88">
        <v>197.5711</v>
      </c>
    </row>
    <row r="89" spans="1:2" x14ac:dyDescent="0.2">
      <c r="A89">
        <v>88</v>
      </c>
      <c r="B89">
        <v>191.7577</v>
      </c>
    </row>
    <row r="90" spans="1:2" x14ac:dyDescent="0.2">
      <c r="A90">
        <v>89</v>
      </c>
      <c r="B90">
        <v>187.6097</v>
      </c>
    </row>
    <row r="91" spans="1:2" x14ac:dyDescent="0.2">
      <c r="A91">
        <v>90</v>
      </c>
      <c r="B91">
        <v>197.2166</v>
      </c>
    </row>
    <row r="92" spans="1:2" x14ac:dyDescent="0.2">
      <c r="A92">
        <v>91</v>
      </c>
      <c r="B92">
        <v>183.11060000000001</v>
      </c>
    </row>
    <row r="93" spans="1:2" x14ac:dyDescent="0.2">
      <c r="A93">
        <v>92</v>
      </c>
      <c r="B93">
        <v>199.21449999999999</v>
      </c>
    </row>
    <row r="94" spans="1:2" x14ac:dyDescent="0.2">
      <c r="A94">
        <v>93</v>
      </c>
      <c r="B94">
        <v>183.0438</v>
      </c>
    </row>
    <row r="95" spans="1:2" x14ac:dyDescent="0.2">
      <c r="A95">
        <v>94</v>
      </c>
      <c r="B95">
        <v>184.54849999999999</v>
      </c>
    </row>
    <row r="96" spans="1:2" x14ac:dyDescent="0.2">
      <c r="A96">
        <v>95</v>
      </c>
      <c r="B96">
        <v>177.84819999999999</v>
      </c>
    </row>
    <row r="97" spans="1:2" x14ac:dyDescent="0.2">
      <c r="A97">
        <v>96</v>
      </c>
      <c r="B97">
        <v>194.81559999999999</v>
      </c>
    </row>
    <row r="98" spans="1:2" x14ac:dyDescent="0.2">
      <c r="A98">
        <v>97</v>
      </c>
      <c r="B98">
        <v>193.71350000000001</v>
      </c>
    </row>
    <row r="99" spans="1:2" x14ac:dyDescent="0.2">
      <c r="A99">
        <v>98</v>
      </c>
      <c r="B99">
        <v>185.22020000000001</v>
      </c>
    </row>
    <row r="100" spans="1:2" x14ac:dyDescent="0.2">
      <c r="A100">
        <v>99</v>
      </c>
      <c r="B100">
        <v>191.4605</v>
      </c>
    </row>
    <row r="101" spans="1:2" x14ac:dyDescent="0.2">
      <c r="A101">
        <v>100</v>
      </c>
      <c r="B101">
        <v>181.7911</v>
      </c>
    </row>
    <row r="102" spans="1:2" x14ac:dyDescent="0.2">
      <c r="A102">
        <v>101</v>
      </c>
      <c r="B102">
        <v>192.8629</v>
      </c>
    </row>
    <row r="103" spans="1:2" x14ac:dyDescent="0.2">
      <c r="A103">
        <v>102</v>
      </c>
      <c r="B103">
        <v>185.07900000000001</v>
      </c>
    </row>
    <row r="104" spans="1:2" x14ac:dyDescent="0.2">
      <c r="A104">
        <v>103</v>
      </c>
      <c r="B104">
        <v>179.03809999999999</v>
      </c>
    </row>
    <row r="105" spans="1:2" x14ac:dyDescent="0.2">
      <c r="A105">
        <v>104</v>
      </c>
      <c r="B105">
        <v>181.64680000000001</v>
      </c>
    </row>
    <row r="106" spans="1:2" x14ac:dyDescent="0.2">
      <c r="A106">
        <v>105</v>
      </c>
      <c r="B106">
        <v>180.27690000000001</v>
      </c>
    </row>
    <row r="107" spans="1:2" x14ac:dyDescent="0.2">
      <c r="A107">
        <v>106</v>
      </c>
      <c r="B107">
        <v>187.26300000000001</v>
      </c>
    </row>
    <row r="108" spans="1:2" x14ac:dyDescent="0.2">
      <c r="A108">
        <v>107</v>
      </c>
      <c r="B108">
        <v>191.81469999999999</v>
      </c>
    </row>
    <row r="109" spans="1:2" x14ac:dyDescent="0.2">
      <c r="A109">
        <v>108</v>
      </c>
      <c r="B109">
        <v>190.41849999999999</v>
      </c>
    </row>
    <row r="110" spans="1:2" x14ac:dyDescent="0.2">
      <c r="A110">
        <v>109</v>
      </c>
      <c r="B110">
        <v>180.7543</v>
      </c>
    </row>
    <row r="111" spans="1:2" x14ac:dyDescent="0.2">
      <c r="A111">
        <v>110</v>
      </c>
      <c r="B111">
        <v>185.0205</v>
      </c>
    </row>
    <row r="112" spans="1:2" x14ac:dyDescent="0.2">
      <c r="A112">
        <v>111</v>
      </c>
      <c r="B112">
        <v>173.9872</v>
      </c>
    </row>
    <row r="113" spans="1:2" x14ac:dyDescent="0.2">
      <c r="A113">
        <v>112</v>
      </c>
      <c r="B113">
        <v>188.85239999999999</v>
      </c>
    </row>
    <row r="114" spans="1:2" x14ac:dyDescent="0.2">
      <c r="A114">
        <v>113</v>
      </c>
      <c r="B114">
        <v>185.25980000000001</v>
      </c>
    </row>
    <row r="115" spans="1:2" x14ac:dyDescent="0.2">
      <c r="A115">
        <v>114</v>
      </c>
      <c r="B115">
        <v>191.11519999999999</v>
      </c>
    </row>
    <row r="116" spans="1:2" x14ac:dyDescent="0.2">
      <c r="A116">
        <v>115</v>
      </c>
      <c r="B116">
        <v>185.9615</v>
      </c>
    </row>
    <row r="117" spans="1:2" x14ac:dyDescent="0.2">
      <c r="A117">
        <v>116</v>
      </c>
      <c r="B117">
        <v>190.34970000000001</v>
      </c>
    </row>
    <row r="118" spans="1:2" x14ac:dyDescent="0.2">
      <c r="A118">
        <v>117</v>
      </c>
      <c r="B118">
        <v>181.3604</v>
      </c>
    </row>
    <row r="119" spans="1:2" x14ac:dyDescent="0.2">
      <c r="A119">
        <v>118</v>
      </c>
      <c r="B119">
        <v>190.21870000000001</v>
      </c>
    </row>
    <row r="120" spans="1:2" x14ac:dyDescent="0.2">
      <c r="A120">
        <v>119</v>
      </c>
      <c r="B120">
        <v>182.19829999999999</v>
      </c>
    </row>
    <row r="121" spans="1:2" x14ac:dyDescent="0.2">
      <c r="A121">
        <v>120</v>
      </c>
      <c r="B121">
        <v>199.83410000000001</v>
      </c>
    </row>
    <row r="122" spans="1:2" x14ac:dyDescent="0.2">
      <c r="A122">
        <v>121</v>
      </c>
      <c r="B122">
        <v>176.81460000000001</v>
      </c>
    </row>
    <row r="123" spans="1:2" x14ac:dyDescent="0.2">
      <c r="A123">
        <v>122</v>
      </c>
      <c r="B123">
        <v>198.4315</v>
      </c>
    </row>
    <row r="124" spans="1:2" x14ac:dyDescent="0.2">
      <c r="A124">
        <v>123</v>
      </c>
      <c r="B124">
        <v>180.8562</v>
      </c>
    </row>
    <row r="125" spans="1:2" x14ac:dyDescent="0.2">
      <c r="A125">
        <v>124</v>
      </c>
      <c r="B125">
        <v>192.64169999999999</v>
      </c>
    </row>
    <row r="126" spans="1:2" x14ac:dyDescent="0.2">
      <c r="A126">
        <v>125</v>
      </c>
      <c r="B126">
        <v>199.3509</v>
      </c>
    </row>
    <row r="127" spans="1:2" x14ac:dyDescent="0.2">
      <c r="A127">
        <v>126</v>
      </c>
      <c r="B127">
        <v>198.965</v>
      </c>
    </row>
    <row r="128" spans="1:2" x14ac:dyDescent="0.2">
      <c r="A128">
        <v>127</v>
      </c>
      <c r="B128">
        <v>196.64789999999999</v>
      </c>
    </row>
    <row r="129" spans="1:2" x14ac:dyDescent="0.2">
      <c r="A129">
        <v>128</v>
      </c>
      <c r="B129">
        <v>181.88460000000001</v>
      </c>
    </row>
    <row r="130" spans="1:2" x14ac:dyDescent="0.2">
      <c r="A130">
        <v>129</v>
      </c>
      <c r="B130">
        <v>184.50700000000001</v>
      </c>
    </row>
    <row r="131" spans="1:2" x14ac:dyDescent="0.2">
      <c r="A131">
        <v>130</v>
      </c>
      <c r="B131">
        <v>177.49010000000001</v>
      </c>
    </row>
    <row r="132" spans="1:2" x14ac:dyDescent="0.2">
      <c r="A132">
        <v>131</v>
      </c>
      <c r="B132">
        <v>183.8468</v>
      </c>
    </row>
    <row r="133" spans="1:2" x14ac:dyDescent="0.2">
      <c r="A133">
        <v>132</v>
      </c>
      <c r="B133">
        <v>184.43289999999999</v>
      </c>
    </row>
    <row r="134" spans="1:2" x14ac:dyDescent="0.2">
      <c r="A134">
        <v>133</v>
      </c>
      <c r="B134">
        <v>192.5222</v>
      </c>
    </row>
    <row r="135" spans="1:2" x14ac:dyDescent="0.2">
      <c r="A135">
        <v>134</v>
      </c>
      <c r="B135">
        <v>178.26990000000001</v>
      </c>
    </row>
    <row r="136" spans="1:2" x14ac:dyDescent="0.2">
      <c r="A136">
        <v>135</v>
      </c>
      <c r="B136">
        <v>192.50380000000001</v>
      </c>
    </row>
    <row r="137" spans="1:2" x14ac:dyDescent="0.2">
      <c r="A137">
        <v>136</v>
      </c>
      <c r="B137">
        <v>184.09610000000001</v>
      </c>
    </row>
    <row r="138" spans="1:2" x14ac:dyDescent="0.2">
      <c r="A138">
        <v>137</v>
      </c>
      <c r="B138">
        <v>178.80590000000001</v>
      </c>
    </row>
    <row r="139" spans="1:2" x14ac:dyDescent="0.2">
      <c r="A139">
        <v>138</v>
      </c>
      <c r="B139">
        <v>191.6199</v>
      </c>
    </row>
    <row r="140" spans="1:2" x14ac:dyDescent="0.2">
      <c r="A140">
        <v>139</v>
      </c>
      <c r="B140">
        <v>192.12690000000001</v>
      </c>
    </row>
    <row r="141" spans="1:2" x14ac:dyDescent="0.2">
      <c r="A141">
        <v>140</v>
      </c>
      <c r="B141">
        <v>187.00049999999999</v>
      </c>
    </row>
    <row r="142" spans="1:2" x14ac:dyDescent="0.2">
      <c r="A142">
        <v>141</v>
      </c>
      <c r="B142">
        <v>191.48099999999999</v>
      </c>
    </row>
    <row r="143" spans="1:2" x14ac:dyDescent="0.2">
      <c r="A143">
        <v>142</v>
      </c>
      <c r="B143">
        <v>184.56659999999999</v>
      </c>
    </row>
    <row r="144" spans="1:2" x14ac:dyDescent="0.2">
      <c r="A144">
        <v>143</v>
      </c>
      <c r="B144">
        <v>189.6292</v>
      </c>
    </row>
    <row r="145" spans="1:2" x14ac:dyDescent="0.2">
      <c r="A145">
        <v>144</v>
      </c>
      <c r="B145">
        <v>180.02619999999999</v>
      </c>
    </row>
    <row r="146" spans="1:2" x14ac:dyDescent="0.2">
      <c r="A146">
        <v>145</v>
      </c>
      <c r="B146">
        <v>181.13149999999999</v>
      </c>
    </row>
    <row r="147" spans="1:2" x14ac:dyDescent="0.2">
      <c r="A147">
        <v>146</v>
      </c>
      <c r="B147">
        <v>200.62899999999999</v>
      </c>
    </row>
    <row r="148" spans="1:2" x14ac:dyDescent="0.2">
      <c r="A148">
        <v>147</v>
      </c>
      <c r="B148">
        <v>188.64169999999999</v>
      </c>
    </row>
    <row r="149" spans="1:2" x14ac:dyDescent="0.2">
      <c r="A149">
        <v>148</v>
      </c>
      <c r="B149">
        <v>193.03319999999999</v>
      </c>
    </row>
    <row r="150" spans="1:2" x14ac:dyDescent="0.2">
      <c r="A150">
        <v>149</v>
      </c>
      <c r="B150">
        <v>190.79230000000001</v>
      </c>
    </row>
    <row r="151" spans="1:2" x14ac:dyDescent="0.2">
      <c r="A151">
        <v>150</v>
      </c>
      <c r="B151">
        <v>200.0718</v>
      </c>
    </row>
    <row r="152" spans="1:2" x14ac:dyDescent="0.2">
      <c r="A152">
        <v>151</v>
      </c>
      <c r="B152">
        <v>183.7851</v>
      </c>
    </row>
    <row r="153" spans="1:2" x14ac:dyDescent="0.2">
      <c r="A153">
        <v>152</v>
      </c>
      <c r="B153">
        <v>181.96100000000001</v>
      </c>
    </row>
    <row r="154" spans="1:2" x14ac:dyDescent="0.2">
      <c r="A154">
        <v>153</v>
      </c>
      <c r="B154">
        <v>181.92920000000001</v>
      </c>
    </row>
    <row r="155" spans="1:2" x14ac:dyDescent="0.2">
      <c r="A155">
        <v>154</v>
      </c>
      <c r="B155">
        <v>181.29839999999999</v>
      </c>
    </row>
    <row r="156" spans="1:2" x14ac:dyDescent="0.2">
      <c r="A156">
        <v>155</v>
      </c>
      <c r="B156">
        <v>193.71809999999999</v>
      </c>
    </row>
    <row r="157" spans="1:2" x14ac:dyDescent="0.2">
      <c r="A157">
        <v>156</v>
      </c>
      <c r="B157">
        <v>176.36330000000001</v>
      </c>
    </row>
    <row r="158" spans="1:2" x14ac:dyDescent="0.2">
      <c r="A158">
        <v>157</v>
      </c>
      <c r="B158">
        <v>191.72929999999999</v>
      </c>
    </row>
    <row r="159" spans="1:2" x14ac:dyDescent="0.2">
      <c r="A159">
        <v>158</v>
      </c>
      <c r="B159">
        <v>181.01079999999999</v>
      </c>
    </row>
    <row r="160" spans="1:2" x14ac:dyDescent="0.2">
      <c r="A160">
        <v>159</v>
      </c>
      <c r="B160">
        <v>189.0018</v>
      </c>
    </row>
    <row r="161" spans="1:2" x14ac:dyDescent="0.2">
      <c r="A161">
        <v>160</v>
      </c>
      <c r="B161">
        <v>187.03710000000001</v>
      </c>
    </row>
    <row r="162" spans="1:2" x14ac:dyDescent="0.2">
      <c r="A162">
        <v>161</v>
      </c>
      <c r="B162">
        <v>191.64160000000001</v>
      </c>
    </row>
    <row r="163" spans="1:2" x14ac:dyDescent="0.2">
      <c r="A163">
        <v>162</v>
      </c>
      <c r="B163">
        <v>173.76490000000001</v>
      </c>
    </row>
    <row r="164" spans="1:2" x14ac:dyDescent="0.2">
      <c r="A164">
        <v>163</v>
      </c>
      <c r="B164">
        <v>192.4066</v>
      </c>
    </row>
    <row r="165" spans="1:2" x14ac:dyDescent="0.2">
      <c r="A165">
        <v>164</v>
      </c>
      <c r="B165">
        <v>181.79580000000001</v>
      </c>
    </row>
    <row r="166" spans="1:2" x14ac:dyDescent="0.2">
      <c r="A166">
        <v>165</v>
      </c>
      <c r="B166">
        <v>198.4632</v>
      </c>
    </row>
    <row r="167" spans="1:2" x14ac:dyDescent="0.2">
      <c r="A167">
        <v>166</v>
      </c>
      <c r="B167">
        <v>171.00319999999999</v>
      </c>
    </row>
    <row r="168" spans="1:2" x14ac:dyDescent="0.2">
      <c r="A168">
        <v>167</v>
      </c>
      <c r="B168">
        <v>178.88339999999999</v>
      </c>
    </row>
    <row r="169" spans="1:2" x14ac:dyDescent="0.2">
      <c r="A169">
        <v>168</v>
      </c>
      <c r="B169">
        <v>180.78360000000001</v>
      </c>
    </row>
    <row r="170" spans="1:2" x14ac:dyDescent="0.2">
      <c r="A170">
        <v>169</v>
      </c>
      <c r="B170">
        <v>181.8664</v>
      </c>
    </row>
    <row r="171" spans="1:2" x14ac:dyDescent="0.2">
      <c r="A171">
        <v>170</v>
      </c>
      <c r="B171">
        <v>180.7586</v>
      </c>
    </row>
    <row r="172" spans="1:2" x14ac:dyDescent="0.2">
      <c r="A172">
        <v>171</v>
      </c>
      <c r="B172">
        <v>185.41419999999999</v>
      </c>
    </row>
    <row r="173" spans="1:2" x14ac:dyDescent="0.2">
      <c r="A173">
        <v>172</v>
      </c>
      <c r="B173">
        <v>170.51130000000001</v>
      </c>
    </row>
    <row r="174" spans="1:2" x14ac:dyDescent="0.2">
      <c r="A174">
        <v>173</v>
      </c>
      <c r="B174">
        <v>182.84989999999999</v>
      </c>
    </row>
    <row r="175" spans="1:2" x14ac:dyDescent="0.2">
      <c r="A175">
        <v>174</v>
      </c>
      <c r="B175">
        <v>192.76830000000001</v>
      </c>
    </row>
    <row r="176" spans="1:2" x14ac:dyDescent="0.2">
      <c r="A176">
        <v>175</v>
      </c>
      <c r="B176">
        <v>201.73689999999999</v>
      </c>
    </row>
    <row r="177" spans="1:2" x14ac:dyDescent="0.2">
      <c r="A177">
        <v>176</v>
      </c>
      <c r="B177">
        <v>188.45400000000001</v>
      </c>
    </row>
    <row r="178" spans="1:2" x14ac:dyDescent="0.2">
      <c r="A178">
        <v>177</v>
      </c>
      <c r="B178">
        <v>189.0187</v>
      </c>
    </row>
    <row r="179" spans="1:2" x14ac:dyDescent="0.2">
      <c r="A179">
        <v>178</v>
      </c>
      <c r="B179">
        <v>187.83449999999999</v>
      </c>
    </row>
    <row r="180" spans="1:2" x14ac:dyDescent="0.2">
      <c r="A180">
        <v>179</v>
      </c>
      <c r="B180">
        <v>170.4282</v>
      </c>
    </row>
    <row r="181" spans="1:2" x14ac:dyDescent="0.2">
      <c r="A181">
        <v>180</v>
      </c>
      <c r="B181">
        <v>177.8235</v>
      </c>
    </row>
    <row r="182" spans="1:2" x14ac:dyDescent="0.2">
      <c r="A182">
        <v>181</v>
      </c>
      <c r="B182">
        <v>173.20609999999999</v>
      </c>
    </row>
    <row r="183" spans="1:2" x14ac:dyDescent="0.2">
      <c r="A183">
        <v>182</v>
      </c>
      <c r="B183">
        <v>187.6387</v>
      </c>
    </row>
    <row r="184" spans="1:2" x14ac:dyDescent="0.2">
      <c r="A184">
        <v>183</v>
      </c>
      <c r="B184">
        <v>189.06270000000001</v>
      </c>
    </row>
    <row r="185" spans="1:2" x14ac:dyDescent="0.2">
      <c r="A185">
        <v>184</v>
      </c>
      <c r="B185">
        <v>184.01130000000001</v>
      </c>
    </row>
    <row r="186" spans="1:2" x14ac:dyDescent="0.2">
      <c r="A186">
        <v>185</v>
      </c>
      <c r="B186">
        <v>195.32599999999999</v>
      </c>
    </row>
    <row r="187" spans="1:2" x14ac:dyDescent="0.2">
      <c r="A187">
        <v>186</v>
      </c>
      <c r="B187">
        <v>189.66550000000001</v>
      </c>
    </row>
    <row r="188" spans="1:2" x14ac:dyDescent="0.2">
      <c r="A188">
        <v>187</v>
      </c>
      <c r="B188">
        <v>195.79650000000001</v>
      </c>
    </row>
    <row r="189" spans="1:2" x14ac:dyDescent="0.2">
      <c r="A189">
        <v>188</v>
      </c>
      <c r="B189">
        <v>191.76990000000001</v>
      </c>
    </row>
    <row r="190" spans="1:2" x14ac:dyDescent="0.2">
      <c r="A190">
        <v>189</v>
      </c>
      <c r="B190">
        <v>182.1584</v>
      </c>
    </row>
    <row r="191" spans="1:2" x14ac:dyDescent="0.2">
      <c r="A191">
        <v>190</v>
      </c>
      <c r="B191">
        <v>188.85249999999999</v>
      </c>
    </row>
    <row r="192" spans="1:2" x14ac:dyDescent="0.2">
      <c r="A192">
        <v>191</v>
      </c>
      <c r="B192">
        <v>192.88810000000001</v>
      </c>
    </row>
    <row r="193" spans="1:2" x14ac:dyDescent="0.2">
      <c r="A193">
        <v>192</v>
      </c>
      <c r="B193">
        <v>174.14160000000001</v>
      </c>
    </row>
    <row r="194" spans="1:2" x14ac:dyDescent="0.2">
      <c r="A194">
        <v>193</v>
      </c>
      <c r="B194">
        <v>186.55670000000001</v>
      </c>
    </row>
    <row r="195" spans="1:2" x14ac:dyDescent="0.2">
      <c r="A195">
        <v>194</v>
      </c>
      <c r="B195">
        <v>188.7313</v>
      </c>
    </row>
    <row r="196" spans="1:2" x14ac:dyDescent="0.2">
      <c r="A196">
        <v>195</v>
      </c>
      <c r="B196">
        <v>193.8493</v>
      </c>
    </row>
    <row r="197" spans="1:2" x14ac:dyDescent="0.2">
      <c r="A197">
        <v>196</v>
      </c>
      <c r="B197">
        <v>184.09700000000001</v>
      </c>
    </row>
    <row r="198" spans="1:2" x14ac:dyDescent="0.2">
      <c r="A198">
        <v>197</v>
      </c>
      <c r="B198">
        <v>194.12370000000001</v>
      </c>
    </row>
    <row r="199" spans="1:2" x14ac:dyDescent="0.2">
      <c r="A199">
        <v>198</v>
      </c>
      <c r="B199">
        <v>188.39250000000001</v>
      </c>
    </row>
    <row r="200" spans="1:2" x14ac:dyDescent="0.2">
      <c r="A200">
        <v>199</v>
      </c>
      <c r="B200">
        <v>192.24019999999999</v>
      </c>
    </row>
    <row r="201" spans="1:2" x14ac:dyDescent="0.2">
      <c r="A201">
        <v>200</v>
      </c>
      <c r="B201">
        <v>177.53139999999999</v>
      </c>
    </row>
    <row r="202" spans="1:2" x14ac:dyDescent="0.2">
      <c r="A202">
        <v>201</v>
      </c>
      <c r="B202">
        <v>176.07210000000001</v>
      </c>
    </row>
    <row r="203" spans="1:2" x14ac:dyDescent="0.2">
      <c r="A203">
        <v>202</v>
      </c>
      <c r="B203">
        <v>191.84960000000001</v>
      </c>
    </row>
    <row r="204" spans="1:2" x14ac:dyDescent="0.2">
      <c r="A204">
        <v>203</v>
      </c>
      <c r="B204">
        <v>185.1421</v>
      </c>
    </row>
    <row r="205" spans="1:2" x14ac:dyDescent="0.2">
      <c r="A205">
        <v>204</v>
      </c>
      <c r="B205">
        <v>189.7491</v>
      </c>
    </row>
    <row r="206" spans="1:2" x14ac:dyDescent="0.2">
      <c r="A206">
        <v>205</v>
      </c>
      <c r="B206">
        <v>186.22190000000001</v>
      </c>
    </row>
    <row r="207" spans="1:2" x14ac:dyDescent="0.2">
      <c r="A207">
        <v>206</v>
      </c>
      <c r="B207">
        <v>186.1961</v>
      </c>
    </row>
    <row r="208" spans="1:2" x14ac:dyDescent="0.2">
      <c r="A208">
        <v>207</v>
      </c>
      <c r="B208">
        <v>188.72290000000001</v>
      </c>
    </row>
    <row r="209" spans="1:2" x14ac:dyDescent="0.2">
      <c r="A209">
        <v>208</v>
      </c>
      <c r="B209">
        <v>184.3246</v>
      </c>
    </row>
    <row r="210" spans="1:2" x14ac:dyDescent="0.2">
      <c r="A210">
        <v>209</v>
      </c>
      <c r="B210">
        <v>177.90219999999999</v>
      </c>
    </row>
    <row r="211" spans="1:2" x14ac:dyDescent="0.2">
      <c r="A211">
        <v>210</v>
      </c>
      <c r="B211">
        <v>189.9659</v>
      </c>
    </row>
    <row r="212" spans="1:2" x14ac:dyDescent="0.2">
      <c r="A212">
        <v>211</v>
      </c>
      <c r="B212">
        <v>182.96899999999999</v>
      </c>
    </row>
    <row r="213" spans="1:2" x14ac:dyDescent="0.2">
      <c r="A213">
        <v>212</v>
      </c>
      <c r="B213">
        <v>174.7878</v>
      </c>
    </row>
    <row r="214" spans="1:2" x14ac:dyDescent="0.2">
      <c r="A214">
        <v>213</v>
      </c>
      <c r="B214">
        <v>179.102</v>
      </c>
    </row>
    <row r="215" spans="1:2" x14ac:dyDescent="0.2">
      <c r="A215">
        <v>214</v>
      </c>
      <c r="B215">
        <v>190.87809999999999</v>
      </c>
    </row>
    <row r="216" spans="1:2" x14ac:dyDescent="0.2">
      <c r="A216">
        <v>215</v>
      </c>
      <c r="B216">
        <v>194.41730000000001</v>
      </c>
    </row>
    <row r="217" spans="1:2" x14ac:dyDescent="0.2">
      <c r="A217">
        <v>216</v>
      </c>
      <c r="B217">
        <v>186.5232</v>
      </c>
    </row>
    <row r="218" spans="1:2" x14ac:dyDescent="0.2">
      <c r="A218">
        <v>217</v>
      </c>
      <c r="B218">
        <v>174.26599999999999</v>
      </c>
    </row>
    <row r="219" spans="1:2" x14ac:dyDescent="0.2">
      <c r="A219">
        <v>218</v>
      </c>
      <c r="B219">
        <v>200.98320000000001</v>
      </c>
    </row>
    <row r="220" spans="1:2" x14ac:dyDescent="0.2">
      <c r="A220">
        <v>219</v>
      </c>
      <c r="B220">
        <v>185.50290000000001</v>
      </c>
    </row>
    <row r="221" spans="1:2" x14ac:dyDescent="0.2">
      <c r="A221">
        <v>220</v>
      </c>
      <c r="B221">
        <v>192.7321</v>
      </c>
    </row>
    <row r="222" spans="1:2" x14ac:dyDescent="0.2">
      <c r="A222">
        <v>221</v>
      </c>
      <c r="B222">
        <v>183.1748</v>
      </c>
    </row>
    <row r="223" spans="1:2" x14ac:dyDescent="0.2">
      <c r="A223">
        <v>222</v>
      </c>
      <c r="B223">
        <v>187.81729999999999</v>
      </c>
    </row>
    <row r="224" spans="1:2" x14ac:dyDescent="0.2">
      <c r="A224">
        <v>223</v>
      </c>
      <c r="B224">
        <v>192.82130000000001</v>
      </c>
    </row>
    <row r="225" spans="1:2" x14ac:dyDescent="0.2">
      <c r="A225">
        <v>224</v>
      </c>
      <c r="B225">
        <v>190.86680000000001</v>
      </c>
    </row>
    <row r="226" spans="1:2" x14ac:dyDescent="0.2">
      <c r="A226">
        <v>225</v>
      </c>
      <c r="B226">
        <v>172.4606</v>
      </c>
    </row>
    <row r="227" spans="1:2" x14ac:dyDescent="0.2">
      <c r="A227">
        <v>226</v>
      </c>
      <c r="B227">
        <v>181.8946</v>
      </c>
    </row>
    <row r="228" spans="1:2" x14ac:dyDescent="0.2">
      <c r="A228">
        <v>227</v>
      </c>
      <c r="B228">
        <v>186.8235</v>
      </c>
    </row>
    <row r="229" spans="1:2" x14ac:dyDescent="0.2">
      <c r="A229">
        <v>228</v>
      </c>
      <c r="B229">
        <v>187.55330000000001</v>
      </c>
    </row>
    <row r="230" spans="1:2" x14ac:dyDescent="0.2">
      <c r="A230">
        <v>229</v>
      </c>
      <c r="B230">
        <v>175.03809999999999</v>
      </c>
    </row>
    <row r="231" spans="1:2" x14ac:dyDescent="0.2">
      <c r="A231">
        <v>230</v>
      </c>
      <c r="B231">
        <v>194.6653</v>
      </c>
    </row>
    <row r="232" spans="1:2" x14ac:dyDescent="0.2">
      <c r="A232">
        <v>231</v>
      </c>
      <c r="B232">
        <v>187.90710000000001</v>
      </c>
    </row>
    <row r="233" spans="1:2" x14ac:dyDescent="0.2">
      <c r="A233">
        <v>232</v>
      </c>
      <c r="B233">
        <v>186.23070000000001</v>
      </c>
    </row>
    <row r="234" spans="1:2" x14ac:dyDescent="0.2">
      <c r="A234">
        <v>233</v>
      </c>
      <c r="B234">
        <v>193.4059</v>
      </c>
    </row>
    <row r="235" spans="1:2" x14ac:dyDescent="0.2">
      <c r="A235">
        <v>234</v>
      </c>
      <c r="B235">
        <v>184.9546</v>
      </c>
    </row>
    <row r="236" spans="1:2" x14ac:dyDescent="0.2">
      <c r="A236">
        <v>235</v>
      </c>
      <c r="B236">
        <v>191.1917</v>
      </c>
    </row>
    <row r="237" spans="1:2" x14ac:dyDescent="0.2">
      <c r="A237">
        <v>236</v>
      </c>
      <c r="B237">
        <v>182.90129999999999</v>
      </c>
    </row>
    <row r="238" spans="1:2" x14ac:dyDescent="0.2">
      <c r="A238">
        <v>237</v>
      </c>
      <c r="B238">
        <v>195.54089999999999</v>
      </c>
    </row>
    <row r="239" spans="1:2" x14ac:dyDescent="0.2">
      <c r="A239">
        <v>238</v>
      </c>
      <c r="B239">
        <v>203.2542</v>
      </c>
    </row>
    <row r="240" spans="1:2" x14ac:dyDescent="0.2">
      <c r="A240">
        <v>239</v>
      </c>
      <c r="B240">
        <v>193.7191</v>
      </c>
    </row>
    <row r="241" spans="1:2" x14ac:dyDescent="0.2">
      <c r="A241">
        <v>240</v>
      </c>
      <c r="B241">
        <v>180.77619999999999</v>
      </c>
    </row>
    <row r="242" spans="1:2" x14ac:dyDescent="0.2">
      <c r="A242">
        <v>241</v>
      </c>
      <c r="B242">
        <v>180.11949999999999</v>
      </c>
    </row>
    <row r="243" spans="1:2" x14ac:dyDescent="0.2">
      <c r="A243">
        <v>242</v>
      </c>
      <c r="B243">
        <v>188.79390000000001</v>
      </c>
    </row>
    <row r="244" spans="1:2" x14ac:dyDescent="0.2">
      <c r="A244">
        <v>243</v>
      </c>
      <c r="B244">
        <v>176.24979999999999</v>
      </c>
    </row>
    <row r="245" spans="1:2" x14ac:dyDescent="0.2">
      <c r="A245">
        <v>244</v>
      </c>
      <c r="B245">
        <v>181.22450000000001</v>
      </c>
    </row>
    <row r="246" spans="1:2" x14ac:dyDescent="0.2">
      <c r="A246">
        <v>245</v>
      </c>
      <c r="B246">
        <v>200.29499999999999</v>
      </c>
    </row>
    <row r="247" spans="1:2" x14ac:dyDescent="0.2">
      <c r="A247">
        <v>246</v>
      </c>
      <c r="B247">
        <v>177.57560000000001</v>
      </c>
    </row>
    <row r="248" spans="1:2" x14ac:dyDescent="0.2">
      <c r="A248">
        <v>247</v>
      </c>
      <c r="B248">
        <v>188.8347</v>
      </c>
    </row>
    <row r="249" spans="1:2" x14ac:dyDescent="0.2">
      <c r="A249">
        <v>248</v>
      </c>
      <c r="B249">
        <v>188.84970000000001</v>
      </c>
    </row>
    <row r="250" spans="1:2" x14ac:dyDescent="0.2">
      <c r="A250">
        <v>249</v>
      </c>
      <c r="B250">
        <v>206.62129999999999</v>
      </c>
    </row>
    <row r="251" spans="1:2" x14ac:dyDescent="0.2">
      <c r="A251">
        <v>250</v>
      </c>
      <c r="B251">
        <v>191.0136</v>
      </c>
    </row>
    <row r="252" spans="1:2" x14ac:dyDescent="0.2">
      <c r="A252">
        <v>251</v>
      </c>
      <c r="B252">
        <v>187.27539999999999</v>
      </c>
    </row>
    <row r="253" spans="1:2" x14ac:dyDescent="0.2">
      <c r="A253">
        <v>252</v>
      </c>
      <c r="B253">
        <v>187.29830000000001</v>
      </c>
    </row>
    <row r="254" spans="1:2" x14ac:dyDescent="0.2">
      <c r="A254">
        <v>253</v>
      </c>
      <c r="B254">
        <v>181.79499999999999</v>
      </c>
    </row>
    <row r="255" spans="1:2" x14ac:dyDescent="0.2">
      <c r="A255">
        <v>254</v>
      </c>
      <c r="B255">
        <v>184.35570000000001</v>
      </c>
    </row>
    <row r="256" spans="1:2" x14ac:dyDescent="0.2">
      <c r="A256">
        <v>255</v>
      </c>
      <c r="B256">
        <v>193.21430000000001</v>
      </c>
    </row>
    <row r="257" spans="1:2" x14ac:dyDescent="0.2">
      <c r="A257">
        <v>256</v>
      </c>
      <c r="B257">
        <v>196.8382</v>
      </c>
    </row>
    <row r="258" spans="1:2" x14ac:dyDescent="0.2">
      <c r="A258">
        <v>257</v>
      </c>
      <c r="B258">
        <v>196.01240000000001</v>
      </c>
    </row>
    <row r="259" spans="1:2" x14ac:dyDescent="0.2">
      <c r="A259">
        <v>258</v>
      </c>
      <c r="B259">
        <v>180.3946</v>
      </c>
    </row>
    <row r="260" spans="1:2" x14ac:dyDescent="0.2">
      <c r="A260">
        <v>259</v>
      </c>
      <c r="B260">
        <v>182.09</v>
      </c>
    </row>
    <row r="261" spans="1:2" x14ac:dyDescent="0.2">
      <c r="A261">
        <v>260</v>
      </c>
      <c r="B261">
        <v>179.32939999999999</v>
      </c>
    </row>
    <row r="262" spans="1:2" x14ac:dyDescent="0.2">
      <c r="A262">
        <v>261</v>
      </c>
      <c r="B262">
        <v>216.5403</v>
      </c>
    </row>
    <row r="263" spans="1:2" x14ac:dyDescent="0.2">
      <c r="A263">
        <v>262</v>
      </c>
      <c r="B263">
        <v>186.86109999999999</v>
      </c>
    </row>
    <row r="264" spans="1:2" x14ac:dyDescent="0.2">
      <c r="A264">
        <v>263</v>
      </c>
      <c r="B264">
        <v>188.41990000000001</v>
      </c>
    </row>
    <row r="265" spans="1:2" x14ac:dyDescent="0.2">
      <c r="A265">
        <v>264</v>
      </c>
      <c r="B265">
        <v>166.2791</v>
      </c>
    </row>
    <row r="266" spans="1:2" x14ac:dyDescent="0.2">
      <c r="A266">
        <v>265</v>
      </c>
      <c r="B266">
        <v>191.7799</v>
      </c>
    </row>
    <row r="267" spans="1:2" x14ac:dyDescent="0.2">
      <c r="A267">
        <v>266</v>
      </c>
      <c r="B267">
        <v>179.6156</v>
      </c>
    </row>
    <row r="268" spans="1:2" x14ac:dyDescent="0.2">
      <c r="A268">
        <v>267</v>
      </c>
      <c r="B268">
        <v>193.9075</v>
      </c>
    </row>
    <row r="269" spans="1:2" x14ac:dyDescent="0.2">
      <c r="A269">
        <v>268</v>
      </c>
      <c r="B269">
        <v>179.8434</v>
      </c>
    </row>
    <row r="270" spans="1:2" x14ac:dyDescent="0.2">
      <c r="A270">
        <v>269</v>
      </c>
      <c r="B270">
        <v>168.79689999999999</v>
      </c>
    </row>
    <row r="271" spans="1:2" x14ac:dyDescent="0.2">
      <c r="A271">
        <v>270</v>
      </c>
      <c r="B271">
        <v>183.6558</v>
      </c>
    </row>
    <row r="272" spans="1:2" x14ac:dyDescent="0.2">
      <c r="A272">
        <v>271</v>
      </c>
      <c r="B272">
        <v>181.46899999999999</v>
      </c>
    </row>
    <row r="273" spans="1:2" x14ac:dyDescent="0.2">
      <c r="A273">
        <v>272</v>
      </c>
      <c r="B273">
        <v>179.1541</v>
      </c>
    </row>
    <row r="274" spans="1:2" x14ac:dyDescent="0.2">
      <c r="A274">
        <v>273</v>
      </c>
      <c r="B274">
        <v>186.98929999999999</v>
      </c>
    </row>
    <row r="275" spans="1:2" x14ac:dyDescent="0.2">
      <c r="A275">
        <v>274</v>
      </c>
      <c r="B275">
        <v>179.58959999999999</v>
      </c>
    </row>
    <row r="276" spans="1:2" x14ac:dyDescent="0.2">
      <c r="A276">
        <v>275</v>
      </c>
      <c r="B276">
        <v>186.041</v>
      </c>
    </row>
    <row r="277" spans="1:2" x14ac:dyDescent="0.2">
      <c r="A277">
        <v>276</v>
      </c>
      <c r="B277">
        <v>189.7748</v>
      </c>
    </row>
    <row r="278" spans="1:2" x14ac:dyDescent="0.2">
      <c r="A278">
        <v>277</v>
      </c>
      <c r="B278">
        <v>183.8708</v>
      </c>
    </row>
    <row r="279" spans="1:2" x14ac:dyDescent="0.2">
      <c r="A279">
        <v>278</v>
      </c>
      <c r="B279">
        <v>196.5754</v>
      </c>
    </row>
    <row r="280" spans="1:2" x14ac:dyDescent="0.2">
      <c r="A280">
        <v>279</v>
      </c>
      <c r="B280">
        <v>201.95570000000001</v>
      </c>
    </row>
    <row r="281" spans="1:2" x14ac:dyDescent="0.2">
      <c r="A281">
        <v>280</v>
      </c>
      <c r="B281">
        <v>174.12620000000001</v>
      </c>
    </row>
    <row r="282" spans="1:2" x14ac:dyDescent="0.2">
      <c r="A282">
        <v>281</v>
      </c>
      <c r="B282">
        <v>175.4203</v>
      </c>
    </row>
    <row r="283" spans="1:2" x14ac:dyDescent="0.2">
      <c r="A283">
        <v>282</v>
      </c>
      <c r="B283">
        <v>186.48949999999999</v>
      </c>
    </row>
    <row r="284" spans="1:2" x14ac:dyDescent="0.2">
      <c r="A284">
        <v>283</v>
      </c>
      <c r="B284">
        <v>200.51439999999999</v>
      </c>
    </row>
    <row r="285" spans="1:2" x14ac:dyDescent="0.2">
      <c r="A285">
        <v>284</v>
      </c>
      <c r="B285">
        <v>188.6549</v>
      </c>
    </row>
    <row r="286" spans="1:2" x14ac:dyDescent="0.2">
      <c r="A286">
        <v>285</v>
      </c>
      <c r="B286">
        <v>199.03190000000001</v>
      </c>
    </row>
    <row r="287" spans="1:2" x14ac:dyDescent="0.2">
      <c r="A287">
        <v>286</v>
      </c>
      <c r="B287">
        <v>184.19800000000001</v>
      </c>
    </row>
    <row r="288" spans="1:2" x14ac:dyDescent="0.2">
      <c r="A288">
        <v>287</v>
      </c>
      <c r="B288">
        <v>180.82390000000001</v>
      </c>
    </row>
    <row r="289" spans="1:2" x14ac:dyDescent="0.2">
      <c r="A289">
        <v>288</v>
      </c>
      <c r="B289">
        <v>175.08770000000001</v>
      </c>
    </row>
    <row r="290" spans="1:2" x14ac:dyDescent="0.2">
      <c r="A290">
        <v>289</v>
      </c>
      <c r="B290">
        <v>175.76220000000001</v>
      </c>
    </row>
    <row r="291" spans="1:2" x14ac:dyDescent="0.2">
      <c r="A291">
        <v>290</v>
      </c>
      <c r="B291">
        <v>190.74180000000001</v>
      </c>
    </row>
    <row r="292" spans="1:2" x14ac:dyDescent="0.2">
      <c r="A292">
        <v>291</v>
      </c>
      <c r="B292">
        <v>189.7337</v>
      </c>
    </row>
    <row r="293" spans="1:2" x14ac:dyDescent="0.2">
      <c r="A293">
        <v>292</v>
      </c>
      <c r="B293">
        <v>181.90199999999999</v>
      </c>
    </row>
    <row r="294" spans="1:2" x14ac:dyDescent="0.2">
      <c r="A294">
        <v>293</v>
      </c>
      <c r="B294">
        <v>183.46860000000001</v>
      </c>
    </row>
    <row r="295" spans="1:2" x14ac:dyDescent="0.2">
      <c r="A295">
        <v>294</v>
      </c>
      <c r="B295">
        <v>169.45570000000001</v>
      </c>
    </row>
    <row r="296" spans="1:2" x14ac:dyDescent="0.2">
      <c r="A296">
        <v>295</v>
      </c>
      <c r="B296">
        <v>177.97989999999999</v>
      </c>
    </row>
    <row r="297" spans="1:2" x14ac:dyDescent="0.2">
      <c r="A297">
        <v>296</v>
      </c>
      <c r="B297">
        <v>182.22110000000001</v>
      </c>
    </row>
    <row r="298" spans="1:2" x14ac:dyDescent="0.2">
      <c r="A298">
        <v>297</v>
      </c>
      <c r="B298">
        <v>182.928</v>
      </c>
    </row>
    <row r="299" spans="1:2" x14ac:dyDescent="0.2">
      <c r="A299">
        <v>298</v>
      </c>
      <c r="B299">
        <v>176.74090000000001</v>
      </c>
    </row>
    <row r="300" spans="1:2" x14ac:dyDescent="0.2">
      <c r="A300">
        <v>299</v>
      </c>
      <c r="B300">
        <v>188.15729999999999</v>
      </c>
    </row>
    <row r="301" spans="1:2" x14ac:dyDescent="0.2">
      <c r="A301">
        <v>300</v>
      </c>
      <c r="B301">
        <v>181.44990000000001</v>
      </c>
    </row>
    <row r="302" spans="1:2" x14ac:dyDescent="0.2">
      <c r="A302">
        <v>301</v>
      </c>
      <c r="B302">
        <v>191.45480000000001</v>
      </c>
    </row>
    <row r="303" spans="1:2" x14ac:dyDescent="0.2">
      <c r="A303">
        <v>302</v>
      </c>
      <c r="B303">
        <v>179.6472</v>
      </c>
    </row>
    <row r="304" spans="1:2" x14ac:dyDescent="0.2">
      <c r="A304">
        <v>303</v>
      </c>
      <c r="B304">
        <v>177.81819999999999</v>
      </c>
    </row>
    <row r="305" spans="1:2" x14ac:dyDescent="0.2">
      <c r="A305">
        <v>304</v>
      </c>
      <c r="B305">
        <v>197.0205</v>
      </c>
    </row>
    <row r="306" spans="1:2" x14ac:dyDescent="0.2">
      <c r="A306">
        <v>305</v>
      </c>
      <c r="B306">
        <v>186.21379999999999</v>
      </c>
    </row>
    <row r="307" spans="1:2" x14ac:dyDescent="0.2">
      <c r="A307">
        <v>306</v>
      </c>
      <c r="B307">
        <v>173.8655</v>
      </c>
    </row>
    <row r="308" spans="1:2" x14ac:dyDescent="0.2">
      <c r="A308">
        <v>307</v>
      </c>
      <c r="B308">
        <v>181.88550000000001</v>
      </c>
    </row>
    <row r="309" spans="1:2" x14ac:dyDescent="0.2">
      <c r="A309">
        <v>308</v>
      </c>
      <c r="B309">
        <v>183.25149999999999</v>
      </c>
    </row>
    <row r="310" spans="1:2" x14ac:dyDescent="0.2">
      <c r="A310">
        <v>309</v>
      </c>
      <c r="B310">
        <v>196.81739999999999</v>
      </c>
    </row>
    <row r="311" spans="1:2" x14ac:dyDescent="0.2">
      <c r="A311">
        <v>310</v>
      </c>
      <c r="B311">
        <v>195.7646</v>
      </c>
    </row>
    <row r="312" spans="1:2" x14ac:dyDescent="0.2">
      <c r="A312">
        <v>311</v>
      </c>
      <c r="B312">
        <v>193.27440000000001</v>
      </c>
    </row>
    <row r="313" spans="1:2" x14ac:dyDescent="0.2">
      <c r="A313">
        <v>312</v>
      </c>
      <c r="B313">
        <v>177.4254</v>
      </c>
    </row>
    <row r="314" spans="1:2" x14ac:dyDescent="0.2">
      <c r="A314">
        <v>313</v>
      </c>
      <c r="B314">
        <v>181.4546</v>
      </c>
    </row>
    <row r="315" spans="1:2" x14ac:dyDescent="0.2">
      <c r="A315">
        <v>314</v>
      </c>
      <c r="B315">
        <v>188.434</v>
      </c>
    </row>
    <row r="316" spans="1:2" x14ac:dyDescent="0.2">
      <c r="A316">
        <v>315</v>
      </c>
      <c r="B316">
        <v>182.90520000000001</v>
      </c>
    </row>
    <row r="317" spans="1:2" x14ac:dyDescent="0.2">
      <c r="A317">
        <v>316</v>
      </c>
      <c r="B317">
        <v>206.37610000000001</v>
      </c>
    </row>
    <row r="318" spans="1:2" x14ac:dyDescent="0.2">
      <c r="A318">
        <v>317</v>
      </c>
      <c r="B318">
        <v>194.47710000000001</v>
      </c>
    </row>
    <row r="319" spans="1:2" x14ac:dyDescent="0.2">
      <c r="A319">
        <v>318</v>
      </c>
      <c r="B319">
        <v>184.17949999999999</v>
      </c>
    </row>
    <row r="320" spans="1:2" x14ac:dyDescent="0.2">
      <c r="A320">
        <v>319</v>
      </c>
      <c r="B320">
        <v>174.72130000000001</v>
      </c>
    </row>
    <row r="321" spans="1:2" x14ac:dyDescent="0.2">
      <c r="A321">
        <v>320</v>
      </c>
      <c r="B321">
        <v>182.80590000000001</v>
      </c>
    </row>
    <row r="322" spans="1:2" x14ac:dyDescent="0.2">
      <c r="A322">
        <v>321</v>
      </c>
      <c r="B322">
        <v>184.1422</v>
      </c>
    </row>
    <row r="323" spans="1:2" x14ac:dyDescent="0.2">
      <c r="A323">
        <v>322</v>
      </c>
      <c r="B323">
        <v>186.18350000000001</v>
      </c>
    </row>
    <row r="324" spans="1:2" x14ac:dyDescent="0.2">
      <c r="A324">
        <v>323</v>
      </c>
      <c r="B324">
        <v>186.28630000000001</v>
      </c>
    </row>
    <row r="325" spans="1:2" x14ac:dyDescent="0.2">
      <c r="A325">
        <v>324</v>
      </c>
      <c r="B325">
        <v>191.32490000000001</v>
      </c>
    </row>
    <row r="326" spans="1:2" x14ac:dyDescent="0.2">
      <c r="A326">
        <v>325</v>
      </c>
      <c r="B326">
        <v>180.42920000000001</v>
      </c>
    </row>
    <row r="327" spans="1:2" x14ac:dyDescent="0.2">
      <c r="A327">
        <v>326</v>
      </c>
      <c r="B327">
        <v>178.74719999999999</v>
      </c>
    </row>
    <row r="328" spans="1:2" x14ac:dyDescent="0.2">
      <c r="A328">
        <v>327</v>
      </c>
      <c r="B328">
        <v>187.23580000000001</v>
      </c>
    </row>
    <row r="329" spans="1:2" x14ac:dyDescent="0.2">
      <c r="A329">
        <v>328</v>
      </c>
      <c r="B329">
        <v>184.13200000000001</v>
      </c>
    </row>
    <row r="330" spans="1:2" x14ac:dyDescent="0.2">
      <c r="A330">
        <v>329</v>
      </c>
      <c r="B330">
        <v>192.83940000000001</v>
      </c>
    </row>
    <row r="331" spans="1:2" x14ac:dyDescent="0.2">
      <c r="A331">
        <v>330</v>
      </c>
      <c r="B331">
        <v>191.2627</v>
      </c>
    </row>
    <row r="332" spans="1:2" x14ac:dyDescent="0.2">
      <c r="A332">
        <v>331</v>
      </c>
      <c r="B332">
        <v>190.6943</v>
      </c>
    </row>
    <row r="333" spans="1:2" x14ac:dyDescent="0.2">
      <c r="A333">
        <v>332</v>
      </c>
      <c r="B333">
        <v>190.60509999999999</v>
      </c>
    </row>
    <row r="334" spans="1:2" x14ac:dyDescent="0.2">
      <c r="A334">
        <v>333</v>
      </c>
      <c r="B334">
        <v>179.78460000000001</v>
      </c>
    </row>
    <row r="335" spans="1:2" x14ac:dyDescent="0.2">
      <c r="A335">
        <v>334</v>
      </c>
      <c r="B335">
        <v>184.96879999999999</v>
      </c>
    </row>
    <row r="336" spans="1:2" x14ac:dyDescent="0.2">
      <c r="A336">
        <v>335</v>
      </c>
      <c r="B336">
        <v>189.5556</v>
      </c>
    </row>
    <row r="337" spans="1:2" x14ac:dyDescent="0.2">
      <c r="A337">
        <v>336</v>
      </c>
      <c r="B337">
        <v>187.82329999999999</v>
      </c>
    </row>
    <row r="338" spans="1:2" x14ac:dyDescent="0.2">
      <c r="A338">
        <v>337</v>
      </c>
      <c r="B338">
        <v>205.0986</v>
      </c>
    </row>
    <row r="339" spans="1:2" x14ac:dyDescent="0.2">
      <c r="A339">
        <v>338</v>
      </c>
      <c r="B339">
        <v>176.34530000000001</v>
      </c>
    </row>
    <row r="340" spans="1:2" x14ac:dyDescent="0.2">
      <c r="A340">
        <v>339</v>
      </c>
      <c r="B340">
        <v>188.74639999999999</v>
      </c>
    </row>
    <row r="341" spans="1:2" x14ac:dyDescent="0.2">
      <c r="A341">
        <v>340</v>
      </c>
      <c r="B341">
        <v>181.3391</v>
      </c>
    </row>
    <row r="342" spans="1:2" x14ac:dyDescent="0.2">
      <c r="A342">
        <v>341</v>
      </c>
      <c r="B342">
        <v>197.69059999999999</v>
      </c>
    </row>
    <row r="343" spans="1:2" x14ac:dyDescent="0.2">
      <c r="A343">
        <v>342</v>
      </c>
      <c r="B343">
        <v>178.9933</v>
      </c>
    </row>
    <row r="344" spans="1:2" x14ac:dyDescent="0.2">
      <c r="A344">
        <v>343</v>
      </c>
      <c r="B344">
        <v>194.71520000000001</v>
      </c>
    </row>
    <row r="345" spans="1:2" x14ac:dyDescent="0.2">
      <c r="A345">
        <v>344</v>
      </c>
      <c r="B345">
        <v>170.79069999999999</v>
      </c>
    </row>
    <row r="346" spans="1:2" x14ac:dyDescent="0.2">
      <c r="A346">
        <v>345</v>
      </c>
      <c r="B346">
        <v>188.792</v>
      </c>
    </row>
    <row r="347" spans="1:2" x14ac:dyDescent="0.2">
      <c r="A347">
        <v>346</v>
      </c>
      <c r="B347">
        <v>179.46449999999999</v>
      </c>
    </row>
    <row r="348" spans="1:2" x14ac:dyDescent="0.2">
      <c r="A348">
        <v>347</v>
      </c>
      <c r="B348">
        <v>175.13720000000001</v>
      </c>
    </row>
    <row r="349" spans="1:2" x14ac:dyDescent="0.2">
      <c r="A349">
        <v>348</v>
      </c>
      <c r="B349">
        <v>180.035</v>
      </c>
    </row>
    <row r="350" spans="1:2" x14ac:dyDescent="0.2">
      <c r="A350">
        <v>349</v>
      </c>
      <c r="B350">
        <v>167.0401</v>
      </c>
    </row>
    <row r="351" spans="1:2" x14ac:dyDescent="0.2">
      <c r="A351">
        <v>350</v>
      </c>
      <c r="B351">
        <v>185.0924</v>
      </c>
    </row>
    <row r="352" spans="1:2" x14ac:dyDescent="0.2">
      <c r="A352">
        <v>351</v>
      </c>
      <c r="B352">
        <v>183.7286</v>
      </c>
    </row>
    <row r="353" spans="1:2" x14ac:dyDescent="0.2">
      <c r="A353">
        <v>352</v>
      </c>
      <c r="B353">
        <v>190.7723</v>
      </c>
    </row>
    <row r="354" spans="1:2" x14ac:dyDescent="0.2">
      <c r="A354">
        <v>353</v>
      </c>
      <c r="B354">
        <v>182.7047</v>
      </c>
    </row>
    <row r="355" spans="1:2" x14ac:dyDescent="0.2">
      <c r="A355">
        <v>354</v>
      </c>
      <c r="B355">
        <v>203.56360000000001</v>
      </c>
    </row>
    <row r="356" spans="1:2" x14ac:dyDescent="0.2">
      <c r="A356">
        <v>355</v>
      </c>
      <c r="B356">
        <v>184.27269999999999</v>
      </c>
    </row>
    <row r="357" spans="1:2" x14ac:dyDescent="0.2">
      <c r="A357">
        <v>356</v>
      </c>
      <c r="B357">
        <v>189.85079999999999</v>
      </c>
    </row>
    <row r="358" spans="1:2" x14ac:dyDescent="0.2">
      <c r="A358">
        <v>357</v>
      </c>
      <c r="B358">
        <v>191.73929999999999</v>
      </c>
    </row>
    <row r="359" spans="1:2" x14ac:dyDescent="0.2">
      <c r="A359">
        <v>358</v>
      </c>
      <c r="B359">
        <v>187.06100000000001</v>
      </c>
    </row>
    <row r="360" spans="1:2" x14ac:dyDescent="0.2">
      <c r="A360">
        <v>359</v>
      </c>
      <c r="B360">
        <v>192.52629999999999</v>
      </c>
    </row>
    <row r="361" spans="1:2" x14ac:dyDescent="0.2">
      <c r="A361">
        <v>360</v>
      </c>
      <c r="B361">
        <v>202.74850000000001</v>
      </c>
    </row>
    <row r="362" spans="1:2" x14ac:dyDescent="0.2">
      <c r="A362">
        <v>361</v>
      </c>
      <c r="B362">
        <v>198.23169999999999</v>
      </c>
    </row>
    <row r="363" spans="1:2" x14ac:dyDescent="0.2">
      <c r="A363">
        <v>362</v>
      </c>
      <c r="B363">
        <v>186.15860000000001</v>
      </c>
    </row>
    <row r="364" spans="1:2" x14ac:dyDescent="0.2">
      <c r="A364">
        <v>363</v>
      </c>
      <c r="B364">
        <v>171.67089999999999</v>
      </c>
    </row>
    <row r="365" spans="1:2" x14ac:dyDescent="0.2">
      <c r="A365">
        <v>364</v>
      </c>
      <c r="B365">
        <v>182.8126</v>
      </c>
    </row>
    <row r="366" spans="1:2" x14ac:dyDescent="0.2">
      <c r="A366">
        <v>365</v>
      </c>
      <c r="B366">
        <v>190.4941</v>
      </c>
    </row>
    <row r="367" spans="1:2" x14ac:dyDescent="0.2">
      <c r="A367">
        <v>366</v>
      </c>
      <c r="B367">
        <v>176.0685</v>
      </c>
    </row>
    <row r="368" spans="1:2" x14ac:dyDescent="0.2">
      <c r="A368">
        <v>367</v>
      </c>
      <c r="B368">
        <v>187.40969999999999</v>
      </c>
    </row>
    <row r="369" spans="1:2" x14ac:dyDescent="0.2">
      <c r="A369">
        <v>368</v>
      </c>
      <c r="B369">
        <v>183.5095</v>
      </c>
    </row>
    <row r="370" spans="1:2" x14ac:dyDescent="0.2">
      <c r="A370">
        <v>369</v>
      </c>
      <c r="B370">
        <v>179.7449</v>
      </c>
    </row>
    <row r="371" spans="1:2" x14ac:dyDescent="0.2">
      <c r="A371">
        <v>370</v>
      </c>
      <c r="B371">
        <v>179.51779999999999</v>
      </c>
    </row>
    <row r="372" spans="1:2" x14ac:dyDescent="0.2">
      <c r="A372">
        <v>371</v>
      </c>
      <c r="B372">
        <v>185.31129999999999</v>
      </c>
    </row>
    <row r="373" spans="1:2" x14ac:dyDescent="0.2">
      <c r="A373">
        <v>372</v>
      </c>
      <c r="B373">
        <v>185.14019999999999</v>
      </c>
    </row>
    <row r="374" spans="1:2" x14ac:dyDescent="0.2">
      <c r="A374">
        <v>373</v>
      </c>
      <c r="B374">
        <v>191.63579999999999</v>
      </c>
    </row>
    <row r="375" spans="1:2" x14ac:dyDescent="0.2">
      <c r="A375">
        <v>374</v>
      </c>
      <c r="B375">
        <v>170.5658</v>
      </c>
    </row>
    <row r="376" spans="1:2" x14ac:dyDescent="0.2">
      <c r="A376">
        <v>375</v>
      </c>
      <c r="B376">
        <v>198.22810000000001</v>
      </c>
    </row>
    <row r="377" spans="1:2" x14ac:dyDescent="0.2">
      <c r="A377">
        <v>376</v>
      </c>
      <c r="B377">
        <v>191.7551</v>
      </c>
    </row>
    <row r="378" spans="1:2" x14ac:dyDescent="0.2">
      <c r="A378">
        <v>377</v>
      </c>
      <c r="B378">
        <v>200.20050000000001</v>
      </c>
    </row>
    <row r="379" spans="1:2" x14ac:dyDescent="0.2">
      <c r="A379">
        <v>378</v>
      </c>
      <c r="B379">
        <v>188.5675</v>
      </c>
    </row>
    <row r="380" spans="1:2" x14ac:dyDescent="0.2">
      <c r="A380">
        <v>379</v>
      </c>
      <c r="B380">
        <v>185.2604</v>
      </c>
    </row>
    <row r="381" spans="1:2" x14ac:dyDescent="0.2">
      <c r="A381">
        <v>380</v>
      </c>
      <c r="B381">
        <v>199.06129999999999</v>
      </c>
    </row>
    <row r="382" spans="1:2" x14ac:dyDescent="0.2">
      <c r="A382">
        <v>381</v>
      </c>
      <c r="B382">
        <v>177.25129999999999</v>
      </c>
    </row>
    <row r="383" spans="1:2" x14ac:dyDescent="0.2">
      <c r="A383">
        <v>382</v>
      </c>
      <c r="B383">
        <v>185.88980000000001</v>
      </c>
    </row>
    <row r="384" spans="1:2" x14ac:dyDescent="0.2">
      <c r="A384">
        <v>383</v>
      </c>
      <c r="B384">
        <v>186.58709999999999</v>
      </c>
    </row>
    <row r="385" spans="1:2" x14ac:dyDescent="0.2">
      <c r="A385">
        <v>384</v>
      </c>
      <c r="B385">
        <v>202.40360000000001</v>
      </c>
    </row>
    <row r="386" spans="1:2" x14ac:dyDescent="0.2">
      <c r="A386">
        <v>385</v>
      </c>
      <c r="B386">
        <v>185.52940000000001</v>
      </c>
    </row>
    <row r="387" spans="1:2" x14ac:dyDescent="0.2">
      <c r="A387">
        <v>386</v>
      </c>
      <c r="B387">
        <v>188.77789999999999</v>
      </c>
    </row>
    <row r="388" spans="1:2" x14ac:dyDescent="0.2">
      <c r="A388">
        <v>387</v>
      </c>
      <c r="B388">
        <v>188.62389999999999</v>
      </c>
    </row>
    <row r="389" spans="1:2" x14ac:dyDescent="0.2">
      <c r="A389">
        <v>388</v>
      </c>
      <c r="B389">
        <v>187.82490000000001</v>
      </c>
    </row>
    <row r="390" spans="1:2" x14ac:dyDescent="0.2">
      <c r="A390">
        <v>389</v>
      </c>
      <c r="B390">
        <v>178.78290000000001</v>
      </c>
    </row>
    <row r="391" spans="1:2" x14ac:dyDescent="0.2">
      <c r="A391">
        <v>390</v>
      </c>
      <c r="B391">
        <v>193.7671</v>
      </c>
    </row>
    <row r="392" spans="1:2" x14ac:dyDescent="0.2">
      <c r="A392">
        <v>391</v>
      </c>
      <c r="B392">
        <v>184.55549999999999</v>
      </c>
    </row>
    <row r="393" spans="1:2" x14ac:dyDescent="0.2">
      <c r="A393">
        <v>392</v>
      </c>
      <c r="B393">
        <v>175.01830000000001</v>
      </c>
    </row>
    <row r="394" spans="1:2" x14ac:dyDescent="0.2">
      <c r="A394">
        <v>393</v>
      </c>
      <c r="B394">
        <v>188.3783</v>
      </c>
    </row>
    <row r="395" spans="1:2" x14ac:dyDescent="0.2">
      <c r="A395">
        <v>394</v>
      </c>
      <c r="B395">
        <v>185.20480000000001</v>
      </c>
    </row>
    <row r="396" spans="1:2" x14ac:dyDescent="0.2">
      <c r="A396">
        <v>395</v>
      </c>
      <c r="B396">
        <v>176.17429999999999</v>
      </c>
    </row>
    <row r="397" spans="1:2" x14ac:dyDescent="0.2">
      <c r="A397">
        <v>396</v>
      </c>
      <c r="B397">
        <v>198.22730000000001</v>
      </c>
    </row>
    <row r="398" spans="1:2" x14ac:dyDescent="0.2">
      <c r="A398">
        <v>397</v>
      </c>
      <c r="B398">
        <v>181.76070000000001</v>
      </c>
    </row>
    <row r="399" spans="1:2" x14ac:dyDescent="0.2">
      <c r="A399">
        <v>398</v>
      </c>
      <c r="B399">
        <v>186.97909999999999</v>
      </c>
    </row>
    <row r="400" spans="1:2" x14ac:dyDescent="0.2">
      <c r="A400">
        <v>399</v>
      </c>
      <c r="B400">
        <v>175.54419999999999</v>
      </c>
    </row>
    <row r="401" spans="1:2" x14ac:dyDescent="0.2">
      <c r="A401">
        <v>400</v>
      </c>
      <c r="B401">
        <v>190.84630000000001</v>
      </c>
    </row>
    <row r="402" spans="1:2" x14ac:dyDescent="0.2">
      <c r="A402">
        <v>401</v>
      </c>
      <c r="B402">
        <v>185.32230000000001</v>
      </c>
    </row>
    <row r="403" spans="1:2" x14ac:dyDescent="0.2">
      <c r="A403">
        <v>402</v>
      </c>
      <c r="B403">
        <v>184.92779999999999</v>
      </c>
    </row>
    <row r="404" spans="1:2" x14ac:dyDescent="0.2">
      <c r="A404">
        <v>403</v>
      </c>
      <c r="B404">
        <v>183.29849999999999</v>
      </c>
    </row>
    <row r="405" spans="1:2" x14ac:dyDescent="0.2">
      <c r="A405">
        <v>404</v>
      </c>
      <c r="B405">
        <v>202.94130000000001</v>
      </c>
    </row>
    <row r="406" spans="1:2" x14ac:dyDescent="0.2">
      <c r="A406">
        <v>405</v>
      </c>
      <c r="B406">
        <v>184.2559</v>
      </c>
    </row>
    <row r="407" spans="1:2" x14ac:dyDescent="0.2">
      <c r="A407">
        <v>406</v>
      </c>
      <c r="B407">
        <v>189.38630000000001</v>
      </c>
    </row>
    <row r="408" spans="1:2" x14ac:dyDescent="0.2">
      <c r="A408">
        <v>407</v>
      </c>
      <c r="B408">
        <v>195.15870000000001</v>
      </c>
    </row>
    <row r="409" spans="1:2" x14ac:dyDescent="0.2">
      <c r="A409">
        <v>408</v>
      </c>
      <c r="B409">
        <v>188.84309999999999</v>
      </c>
    </row>
    <row r="410" spans="1:2" x14ac:dyDescent="0.2">
      <c r="A410">
        <v>409</v>
      </c>
      <c r="B410">
        <v>187.22460000000001</v>
      </c>
    </row>
    <row r="411" spans="1:2" x14ac:dyDescent="0.2">
      <c r="A411">
        <v>410</v>
      </c>
      <c r="B411">
        <v>181.83789999999999</v>
      </c>
    </row>
    <row r="412" spans="1:2" x14ac:dyDescent="0.2">
      <c r="A412">
        <v>411</v>
      </c>
      <c r="B412">
        <v>186.61160000000001</v>
      </c>
    </row>
    <row r="413" spans="1:2" x14ac:dyDescent="0.2">
      <c r="A413">
        <v>412</v>
      </c>
      <c r="B413">
        <v>171.8235</v>
      </c>
    </row>
    <row r="414" spans="1:2" x14ac:dyDescent="0.2">
      <c r="A414">
        <v>413</v>
      </c>
      <c r="B414">
        <v>181.42789999999999</v>
      </c>
    </row>
    <row r="415" spans="1:2" x14ac:dyDescent="0.2">
      <c r="A415">
        <v>414</v>
      </c>
      <c r="B415">
        <v>184.58090000000001</v>
      </c>
    </row>
    <row r="416" spans="1:2" x14ac:dyDescent="0.2">
      <c r="A416">
        <v>415</v>
      </c>
      <c r="B416">
        <v>188.1876</v>
      </c>
    </row>
    <row r="417" spans="1:2" x14ac:dyDescent="0.2">
      <c r="A417">
        <v>416</v>
      </c>
      <c r="B417">
        <v>180.3827</v>
      </c>
    </row>
    <row r="418" spans="1:2" x14ac:dyDescent="0.2">
      <c r="A418">
        <v>417</v>
      </c>
      <c r="B418">
        <v>184.73230000000001</v>
      </c>
    </row>
    <row r="419" spans="1:2" x14ac:dyDescent="0.2">
      <c r="A419">
        <v>418</v>
      </c>
      <c r="B419">
        <v>187.1816</v>
      </c>
    </row>
    <row r="420" spans="1:2" x14ac:dyDescent="0.2">
      <c r="A420">
        <v>419</v>
      </c>
      <c r="B420">
        <v>184.8603</v>
      </c>
    </row>
    <row r="421" spans="1:2" x14ac:dyDescent="0.2">
      <c r="A421">
        <v>420</v>
      </c>
      <c r="B421">
        <v>181.7698</v>
      </c>
    </row>
    <row r="422" spans="1:2" x14ac:dyDescent="0.2">
      <c r="A422">
        <v>421</v>
      </c>
      <c r="B422">
        <v>171.49350000000001</v>
      </c>
    </row>
    <row r="423" spans="1:2" x14ac:dyDescent="0.2">
      <c r="A423">
        <v>422</v>
      </c>
      <c r="B423">
        <v>194.6773</v>
      </c>
    </row>
    <row r="424" spans="1:2" x14ac:dyDescent="0.2">
      <c r="A424">
        <v>423</v>
      </c>
      <c r="B424">
        <v>197.405</v>
      </c>
    </row>
    <row r="425" spans="1:2" x14ac:dyDescent="0.2">
      <c r="A425">
        <v>424</v>
      </c>
      <c r="B425">
        <v>195.67750000000001</v>
      </c>
    </row>
    <row r="426" spans="1:2" x14ac:dyDescent="0.2">
      <c r="A426">
        <v>425</v>
      </c>
      <c r="B426">
        <v>195.3075</v>
      </c>
    </row>
    <row r="427" spans="1:2" x14ac:dyDescent="0.2">
      <c r="A427">
        <v>426</v>
      </c>
      <c r="B427">
        <v>198.79640000000001</v>
      </c>
    </row>
    <row r="428" spans="1:2" x14ac:dyDescent="0.2">
      <c r="A428">
        <v>427</v>
      </c>
      <c r="B428">
        <v>194.29910000000001</v>
      </c>
    </row>
    <row r="429" spans="1:2" x14ac:dyDescent="0.2">
      <c r="A429">
        <v>428</v>
      </c>
      <c r="B429">
        <v>180.97290000000001</v>
      </c>
    </row>
    <row r="430" spans="1:2" x14ac:dyDescent="0.2">
      <c r="A430">
        <v>429</v>
      </c>
      <c r="B430">
        <v>205.34219999999999</v>
      </c>
    </row>
    <row r="431" spans="1:2" x14ac:dyDescent="0.2">
      <c r="A431">
        <v>430</v>
      </c>
      <c r="B431">
        <v>193.2285</v>
      </c>
    </row>
    <row r="432" spans="1:2" x14ac:dyDescent="0.2">
      <c r="A432">
        <v>431</v>
      </c>
      <c r="B432">
        <v>178.584</v>
      </c>
    </row>
    <row r="433" spans="1:2" x14ac:dyDescent="0.2">
      <c r="A433">
        <v>432</v>
      </c>
      <c r="B433">
        <v>171.28229999999999</v>
      </c>
    </row>
    <row r="434" spans="1:2" x14ac:dyDescent="0.2">
      <c r="A434">
        <v>433</v>
      </c>
      <c r="B434">
        <v>163.89009999999999</v>
      </c>
    </row>
    <row r="435" spans="1:2" x14ac:dyDescent="0.2">
      <c r="A435">
        <v>434</v>
      </c>
      <c r="B435">
        <v>180.5035</v>
      </c>
    </row>
    <row r="436" spans="1:2" x14ac:dyDescent="0.2">
      <c r="A436">
        <v>435</v>
      </c>
      <c r="B436">
        <v>180.7433</v>
      </c>
    </row>
    <row r="437" spans="1:2" x14ac:dyDescent="0.2">
      <c r="A437">
        <v>436</v>
      </c>
      <c r="B437">
        <v>184.11709999999999</v>
      </c>
    </row>
    <row r="438" spans="1:2" x14ac:dyDescent="0.2">
      <c r="A438">
        <v>437</v>
      </c>
      <c r="B438">
        <v>189.83</v>
      </c>
    </row>
    <row r="439" spans="1:2" x14ac:dyDescent="0.2">
      <c r="A439">
        <v>438</v>
      </c>
      <c r="B439">
        <v>200.82599999999999</v>
      </c>
    </row>
    <row r="440" spans="1:2" x14ac:dyDescent="0.2">
      <c r="A440">
        <v>439</v>
      </c>
      <c r="B440">
        <v>185.48320000000001</v>
      </c>
    </row>
    <row r="441" spans="1:2" x14ac:dyDescent="0.2">
      <c r="A441">
        <v>440</v>
      </c>
      <c r="B441">
        <v>189.35059999999999</v>
      </c>
    </row>
    <row r="442" spans="1:2" x14ac:dyDescent="0.2">
      <c r="A442">
        <v>441</v>
      </c>
      <c r="B442">
        <v>183.13149999999999</v>
      </c>
    </row>
    <row r="443" spans="1:2" x14ac:dyDescent="0.2">
      <c r="A443">
        <v>442</v>
      </c>
      <c r="B443">
        <v>181.4776</v>
      </c>
    </row>
    <row r="444" spans="1:2" x14ac:dyDescent="0.2">
      <c r="A444">
        <v>443</v>
      </c>
      <c r="B444">
        <v>172.64609999999999</v>
      </c>
    </row>
    <row r="445" spans="1:2" x14ac:dyDescent="0.2">
      <c r="A445">
        <v>444</v>
      </c>
      <c r="B445">
        <v>193.07919999999999</v>
      </c>
    </row>
    <row r="446" spans="1:2" x14ac:dyDescent="0.2">
      <c r="A446">
        <v>445</v>
      </c>
      <c r="B446">
        <v>171.15010000000001</v>
      </c>
    </row>
    <row r="447" spans="1:2" x14ac:dyDescent="0.2">
      <c r="A447">
        <v>446</v>
      </c>
      <c r="B447">
        <v>192.27019999999999</v>
      </c>
    </row>
    <row r="448" spans="1:2" x14ac:dyDescent="0.2">
      <c r="A448">
        <v>447</v>
      </c>
      <c r="B448">
        <v>196.97380000000001</v>
      </c>
    </row>
    <row r="449" spans="1:2" x14ac:dyDescent="0.2">
      <c r="A449">
        <v>448</v>
      </c>
      <c r="B449">
        <v>177.35659999999999</v>
      </c>
    </row>
    <row r="450" spans="1:2" x14ac:dyDescent="0.2">
      <c r="A450">
        <v>449</v>
      </c>
      <c r="B450">
        <v>195.11539999999999</v>
      </c>
    </row>
    <row r="451" spans="1:2" x14ac:dyDescent="0.2">
      <c r="A451">
        <v>450</v>
      </c>
      <c r="B451">
        <v>176.51740000000001</v>
      </c>
    </row>
    <row r="452" spans="1:2" x14ac:dyDescent="0.2">
      <c r="A452">
        <v>451</v>
      </c>
      <c r="B452">
        <v>189.02879999999999</v>
      </c>
    </row>
    <row r="453" spans="1:2" x14ac:dyDescent="0.2">
      <c r="A453">
        <v>452</v>
      </c>
      <c r="B453">
        <v>189.929</v>
      </c>
    </row>
    <row r="454" spans="1:2" x14ac:dyDescent="0.2">
      <c r="A454">
        <v>453</v>
      </c>
      <c r="B454">
        <v>174.2628</v>
      </c>
    </row>
    <row r="455" spans="1:2" x14ac:dyDescent="0.2">
      <c r="A455">
        <v>454</v>
      </c>
      <c r="B455">
        <v>180.70410000000001</v>
      </c>
    </row>
    <row r="456" spans="1:2" x14ac:dyDescent="0.2">
      <c r="A456">
        <v>455</v>
      </c>
      <c r="B456">
        <v>196.6557</v>
      </c>
    </row>
    <row r="457" spans="1:2" x14ac:dyDescent="0.2">
      <c r="A457">
        <v>456</v>
      </c>
      <c r="B457">
        <v>192.90389999999999</v>
      </c>
    </row>
    <row r="458" spans="1:2" x14ac:dyDescent="0.2">
      <c r="A458">
        <v>457</v>
      </c>
      <c r="B458">
        <v>185.87870000000001</v>
      </c>
    </row>
    <row r="459" spans="1:2" x14ac:dyDescent="0.2">
      <c r="A459">
        <v>458</v>
      </c>
      <c r="B459">
        <v>185.9443</v>
      </c>
    </row>
    <row r="460" spans="1:2" x14ac:dyDescent="0.2">
      <c r="A460">
        <v>459</v>
      </c>
      <c r="B460">
        <v>185.06039999999999</v>
      </c>
    </row>
    <row r="461" spans="1:2" x14ac:dyDescent="0.2">
      <c r="A461">
        <v>460</v>
      </c>
      <c r="B461">
        <v>179.49719999999999</v>
      </c>
    </row>
    <row r="462" spans="1:2" x14ac:dyDescent="0.2">
      <c r="A462">
        <v>461</v>
      </c>
      <c r="B462">
        <v>176.22829999999999</v>
      </c>
    </row>
    <row r="463" spans="1:2" x14ac:dyDescent="0.2">
      <c r="A463">
        <v>462</v>
      </c>
      <c r="B463">
        <v>177.8092</v>
      </c>
    </row>
    <row r="464" spans="1:2" x14ac:dyDescent="0.2">
      <c r="A464">
        <v>463</v>
      </c>
      <c r="B464">
        <v>181.93770000000001</v>
      </c>
    </row>
    <row r="465" spans="1:2" x14ac:dyDescent="0.2">
      <c r="A465">
        <v>464</v>
      </c>
      <c r="B465">
        <v>193.06059999999999</v>
      </c>
    </row>
    <row r="466" spans="1:2" x14ac:dyDescent="0.2">
      <c r="A466">
        <v>465</v>
      </c>
      <c r="B466">
        <v>188.2071</v>
      </c>
    </row>
    <row r="467" spans="1:2" x14ac:dyDescent="0.2">
      <c r="A467">
        <v>466</v>
      </c>
      <c r="B467">
        <v>188.5643</v>
      </c>
    </row>
    <row r="468" spans="1:2" x14ac:dyDescent="0.2">
      <c r="A468">
        <v>467</v>
      </c>
      <c r="B468">
        <v>175.4034</v>
      </c>
    </row>
    <row r="469" spans="1:2" x14ac:dyDescent="0.2">
      <c r="A469">
        <v>468</v>
      </c>
      <c r="B469">
        <v>190.5163</v>
      </c>
    </row>
    <row r="470" spans="1:2" x14ac:dyDescent="0.2">
      <c r="A470">
        <v>469</v>
      </c>
      <c r="B470">
        <v>173.56129999999999</v>
      </c>
    </row>
    <row r="471" spans="1:2" x14ac:dyDescent="0.2">
      <c r="A471">
        <v>470</v>
      </c>
      <c r="B471">
        <v>188.4435</v>
      </c>
    </row>
    <row r="472" spans="1:2" x14ac:dyDescent="0.2">
      <c r="A472">
        <v>471</v>
      </c>
      <c r="B472">
        <v>183.52719999999999</v>
      </c>
    </row>
    <row r="473" spans="1:2" x14ac:dyDescent="0.2">
      <c r="A473">
        <v>472</v>
      </c>
      <c r="B473">
        <v>196.64230000000001</v>
      </c>
    </row>
    <row r="474" spans="1:2" x14ac:dyDescent="0.2">
      <c r="A474">
        <v>473</v>
      </c>
      <c r="B474">
        <v>169.15029999999999</v>
      </c>
    </row>
    <row r="475" spans="1:2" x14ac:dyDescent="0.2">
      <c r="A475">
        <v>474</v>
      </c>
      <c r="B475">
        <v>186.72970000000001</v>
      </c>
    </row>
    <row r="476" spans="1:2" x14ac:dyDescent="0.2">
      <c r="A476">
        <v>475</v>
      </c>
      <c r="B476">
        <v>177.83699999999999</v>
      </c>
    </row>
    <row r="477" spans="1:2" x14ac:dyDescent="0.2">
      <c r="A477">
        <v>476</v>
      </c>
      <c r="B477">
        <v>198.4547</v>
      </c>
    </row>
    <row r="478" spans="1:2" x14ac:dyDescent="0.2">
      <c r="A478">
        <v>477</v>
      </c>
      <c r="B478">
        <v>186.30359999999999</v>
      </c>
    </row>
    <row r="479" spans="1:2" x14ac:dyDescent="0.2">
      <c r="A479">
        <v>478</v>
      </c>
      <c r="B479">
        <v>198.63339999999999</v>
      </c>
    </row>
    <row r="480" spans="1:2" x14ac:dyDescent="0.2">
      <c r="A480">
        <v>479</v>
      </c>
      <c r="B480">
        <v>186.40029999999999</v>
      </c>
    </row>
    <row r="481" spans="1:2" x14ac:dyDescent="0.2">
      <c r="A481">
        <v>480</v>
      </c>
      <c r="B481">
        <v>185.16800000000001</v>
      </c>
    </row>
    <row r="482" spans="1:2" x14ac:dyDescent="0.2">
      <c r="A482">
        <v>481</v>
      </c>
      <c r="B482">
        <v>182.12620000000001</v>
      </c>
    </row>
    <row r="483" spans="1:2" x14ac:dyDescent="0.2">
      <c r="A483">
        <v>482</v>
      </c>
      <c r="B483">
        <v>185.39169999999999</v>
      </c>
    </row>
    <row r="484" spans="1:2" x14ac:dyDescent="0.2">
      <c r="A484">
        <v>483</v>
      </c>
      <c r="B484">
        <v>190.75489999999999</v>
      </c>
    </row>
    <row r="485" spans="1:2" x14ac:dyDescent="0.2">
      <c r="A485">
        <v>484</v>
      </c>
      <c r="B485">
        <v>180.87430000000001</v>
      </c>
    </row>
    <row r="486" spans="1:2" x14ac:dyDescent="0.2">
      <c r="A486">
        <v>485</v>
      </c>
      <c r="B486">
        <v>187.08779999999999</v>
      </c>
    </row>
    <row r="487" spans="1:2" x14ac:dyDescent="0.2">
      <c r="A487">
        <v>486</v>
      </c>
      <c r="B487">
        <v>196.12719999999999</v>
      </c>
    </row>
    <row r="488" spans="1:2" x14ac:dyDescent="0.2">
      <c r="A488">
        <v>487</v>
      </c>
      <c r="B488">
        <v>196.59989999999999</v>
      </c>
    </row>
    <row r="489" spans="1:2" x14ac:dyDescent="0.2">
      <c r="A489">
        <v>488</v>
      </c>
      <c r="B489">
        <v>189.422</v>
      </c>
    </row>
    <row r="490" spans="1:2" x14ac:dyDescent="0.2">
      <c r="A490">
        <v>489</v>
      </c>
      <c r="B490">
        <v>186.11529999999999</v>
      </c>
    </row>
    <row r="491" spans="1:2" x14ac:dyDescent="0.2">
      <c r="A491">
        <v>490</v>
      </c>
      <c r="B491">
        <v>179.65780000000001</v>
      </c>
    </row>
    <row r="492" spans="1:2" x14ac:dyDescent="0.2">
      <c r="A492">
        <v>491</v>
      </c>
      <c r="B492">
        <v>194.40010000000001</v>
      </c>
    </row>
    <row r="493" spans="1:2" x14ac:dyDescent="0.2">
      <c r="A493">
        <v>492</v>
      </c>
      <c r="B493">
        <v>177.05840000000001</v>
      </c>
    </row>
    <row r="494" spans="1:2" x14ac:dyDescent="0.2">
      <c r="A494">
        <v>493</v>
      </c>
      <c r="B494">
        <v>194.5249</v>
      </c>
    </row>
    <row r="495" spans="1:2" x14ac:dyDescent="0.2">
      <c r="A495">
        <v>494</v>
      </c>
      <c r="B495">
        <v>187.62549999999999</v>
      </c>
    </row>
    <row r="496" spans="1:2" x14ac:dyDescent="0.2">
      <c r="A496">
        <v>495</v>
      </c>
      <c r="B496">
        <v>183.0864</v>
      </c>
    </row>
    <row r="497" spans="1:2" x14ac:dyDescent="0.2">
      <c r="A497">
        <v>496</v>
      </c>
      <c r="B497">
        <v>196.291</v>
      </c>
    </row>
    <row r="498" spans="1:2" x14ac:dyDescent="0.2">
      <c r="A498">
        <v>497</v>
      </c>
      <c r="B498">
        <v>171.79570000000001</v>
      </c>
    </row>
    <row r="499" spans="1:2" x14ac:dyDescent="0.2">
      <c r="A499">
        <v>498</v>
      </c>
      <c r="B499">
        <v>193.77170000000001</v>
      </c>
    </row>
    <row r="500" spans="1:2" x14ac:dyDescent="0.2">
      <c r="A500">
        <v>499</v>
      </c>
      <c r="B500">
        <v>185.58840000000001</v>
      </c>
    </row>
    <row r="501" spans="1:2" x14ac:dyDescent="0.2">
      <c r="A501">
        <v>500</v>
      </c>
      <c r="B501">
        <v>182.1515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6B5EE59-813E-44D5-BAED-E765A34D7D6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456789D-6574-40FE-8B0C-D2588E48CF1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23F46CD6-10E0-43DD-ABEE-2A9CD5747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Answer Report 1</vt:lpstr>
      <vt:lpstr>Sensitivity Report 1</vt:lpstr>
      <vt:lpstr>ProForma</vt:lpstr>
      <vt:lpstr>ChartDataSheet_</vt:lpstr>
      <vt:lpstr>Output (2)</vt:lpstr>
      <vt:lpstr>Output (3)</vt:lpstr>
      <vt:lpstr>Output (4)</vt:lpstr>
      <vt:lpstr>Output</vt:lpstr>
      <vt:lpstr>Sheet1</vt:lpstr>
      <vt:lpstr>Tax Table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Microsoft Office User</cp:lastModifiedBy>
  <dcterms:created xsi:type="dcterms:W3CDTF">2011-01-14T06:55:19Z</dcterms:created>
  <dcterms:modified xsi:type="dcterms:W3CDTF">2018-03-06T05:42:24Z</dcterms:modified>
</cp:coreProperties>
</file>