
<file path=[Content_Types].xml><?xml version="1.0" encoding="utf-8"?>
<Types xmlns="http://schemas.openxmlformats.org/package/2006/content-types">
  <Default Extension="xml" ContentType="application/xml"/>
  <Default Extension="data" ContentType="application/vnd.openxmlformats-officedocument.model+data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port/Dropbox/ITM683/Cases/Answers/"/>
    </mc:Choice>
  </mc:AlternateContent>
  <bookViews>
    <workbookView xWindow="-36920" yWindow="-1400" windowWidth="33280" windowHeight="19820" tabRatio="500" firstSheet="1" activeTab="6"/>
  </bookViews>
  <sheets>
    <sheet name="Linearity Report 1" sheetId="3" r:id="rId1"/>
    <sheet name="ProForma" sheetId="1" r:id="rId2"/>
    <sheet name="ChartDataSheet_" sheetId="6" state="hidden" r:id="rId3"/>
    <sheet name="Output (2)" sheetId="7" r:id="rId4"/>
    <sheet name="Output (3)" sheetId="9" r:id="rId5"/>
    <sheet name="Output" sheetId="10" r:id="rId6"/>
    <sheet name="Sheet1" sheetId="4" r:id="rId7"/>
    <sheet name="Tax Table" sheetId="2" r:id="rId8"/>
  </sheets>
  <definedNames>
    <definedName name="_xlcn.WorksheetConnection_Sheet1A1C71" hidden="1">Sheet1!$A$1:$C$7</definedName>
    <definedName name="monthsperyear" localSheetId="3">#REF!</definedName>
    <definedName name="monthsperyear" localSheetId="4">#REF!</definedName>
    <definedName name="monthsperyear">#REF!</definedName>
    <definedName name="solver_adj" localSheetId="1" hidden="1">ProForma!$B$4,ProForma!$H$9</definedName>
    <definedName name="solver_cvg" localSheetId="1" hidden="1">0.0001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ProForma!$B$4</definedName>
    <definedName name="solver_lhs2" localSheetId="1" hidden="1">ProForma!$H$9</definedName>
    <definedName name="solver_lhs3" localSheetId="1" hidden="1">ProForma!$C$4</definedName>
    <definedName name="solver_lhs4" localSheetId="1" hidden="1">ProForma!$C$6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1" hidden="1">2147483647</definedName>
    <definedName name="solver_num" localSheetId="0" hidden="1">0</definedName>
    <definedName name="solver_num" localSheetId="1" hidden="1">2</definedName>
    <definedName name="solver_nwt" localSheetId="1" hidden="1">1</definedName>
    <definedName name="solver_opt" localSheetId="0" hidden="1">'Linearity Report 1'!$A$1</definedName>
    <definedName name="solver_opt" localSheetId="1" hidden="1">ProForma!$B$37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el3" localSheetId="1" hidden="1">3</definedName>
    <definedName name="solver_rel4" localSheetId="1" hidden="1">3</definedName>
    <definedName name="solver_rhs1" localSheetId="1" hidden="1">ProForma!$B$9</definedName>
    <definedName name="solver_rhs2" localSheetId="1" hidden="1">5000</definedName>
    <definedName name="solver_rhs3" localSheetId="1" hidden="1">0</definedName>
    <definedName name="solver_rhs4" localSheetId="1" hidden="1">0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2</definedName>
    <definedName name="taxrate">ProForma!$B$25</definedName>
    <definedName name="taxtable">'Tax Table'!$A$2:$E$9</definedName>
    <definedName name="tr">ProForma!$B$25</definedName>
    <definedName name="x" localSheetId="3">ProForma!#REF!</definedName>
    <definedName name="x" localSheetId="4">ProForma!#REF!</definedName>
    <definedName name="x">ProForma!#REF!</definedName>
    <definedName name="y" localSheetId="3">ProForma!#REF!</definedName>
    <definedName name="y" localSheetId="4">ProForma!#REF!</definedName>
    <definedName name="y">ProForma!#REF!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FCE2AD5D-F65C-4FA6-A056-5C36A1767C68}">
      <x15:dataModel>
        <x15:modelTables>
          <x15:modelTable id="Range" name="Range" connection="WorksheetConnection_Sheet1!$A$1:$C$7"/>
        </x15:modelTables>
      </x15:dataModel>
    </ext>
  </extLst>
</workbook>
</file>

<file path=xl/calcChain.xml><?xml version="1.0" encoding="utf-8"?>
<calcChain xmlns="http://schemas.openxmlformats.org/spreadsheetml/2006/main">
  <c r="B9" i="1" l="1"/>
  <c r="B29" i="1"/>
  <c r="B30" i="1"/>
  <c r="B33" i="1"/>
  <c r="R15" i="4"/>
  <c r="S15" i="4"/>
  <c r="Q15" i="4"/>
  <c r="H7" i="1"/>
  <c r="B8" i="1"/>
  <c r="B35" i="1"/>
  <c r="B37" i="1"/>
  <c r="G14" i="1"/>
  <c r="B41" i="1"/>
  <c r="B42" i="1"/>
  <c r="B43" i="1"/>
  <c r="B44" i="1"/>
  <c r="B45" i="1"/>
  <c r="B48" i="1"/>
  <c r="G3" i="4"/>
  <c r="G4" i="4"/>
  <c r="G5" i="4"/>
  <c r="G6" i="4"/>
  <c r="G7" i="4"/>
  <c r="G8" i="4"/>
  <c r="G9" i="4"/>
  <c r="G10" i="4"/>
  <c r="G11" i="4"/>
  <c r="G12" i="4"/>
  <c r="G13" i="4"/>
  <c r="G2" i="4"/>
  <c r="I51" i="1"/>
  <c r="I43" i="1"/>
  <c r="I44" i="1"/>
  <c r="I45" i="1"/>
  <c r="I46" i="1"/>
  <c r="I47" i="1"/>
  <c r="I48" i="1"/>
  <c r="I49" i="1"/>
  <c r="I50" i="1"/>
  <c r="I42" i="1"/>
  <c r="H3" i="1"/>
  <c r="H4" i="1"/>
  <c r="H5" i="1"/>
  <c r="E3" i="4"/>
  <c r="E4" i="4"/>
  <c r="E5" i="4"/>
  <c r="E6" i="4"/>
  <c r="E7" i="4"/>
  <c r="E8" i="4"/>
  <c r="E9" i="4"/>
  <c r="E10" i="4"/>
  <c r="E11" i="4"/>
  <c r="E12" i="4"/>
  <c r="E13" i="4"/>
  <c r="E2" i="4"/>
  <c r="C28" i="1"/>
  <c r="C30" i="1"/>
  <c r="C4" i="1"/>
  <c r="C14" i="1"/>
  <c r="D19" i="1"/>
  <c r="D20" i="1"/>
  <c r="D21" i="1"/>
  <c r="C23" i="1"/>
  <c r="C24" i="1"/>
  <c r="C33" i="1"/>
  <c r="B3" i="4"/>
  <c r="B4" i="4"/>
  <c r="B5" i="4"/>
  <c r="B6" i="4"/>
  <c r="B7" i="4"/>
  <c r="B8" i="4"/>
  <c r="B9" i="4"/>
  <c r="B10" i="4"/>
  <c r="B11" i="4"/>
  <c r="B12" i="4"/>
  <c r="B13" i="4"/>
  <c r="B2" i="4"/>
  <c r="B28" i="1"/>
  <c r="B23" i="1"/>
  <c r="D23" i="1"/>
  <c r="D25" i="1"/>
  <c r="D28" i="1"/>
  <c r="D31" i="1"/>
  <c r="B14" i="1"/>
  <c r="D30" i="1"/>
  <c r="B24" i="1"/>
  <c r="D24" i="1"/>
  <c r="C6" i="1"/>
  <c r="D6" i="1"/>
  <c r="D33" i="1"/>
  <c r="C8" i="1"/>
  <c r="C35" i="1"/>
  <c r="D35" i="1"/>
  <c r="C37" i="1"/>
  <c r="D37" i="1"/>
  <c r="D8" i="1"/>
  <c r="D38" i="1"/>
  <c r="C41" i="1"/>
  <c r="C44" i="1"/>
  <c r="D44" i="1"/>
  <c r="C42" i="1"/>
  <c r="D42" i="1"/>
  <c r="C43" i="1"/>
  <c r="C45" i="1"/>
  <c r="C48" i="1"/>
  <c r="D45" i="1"/>
  <c r="D43" i="1"/>
  <c r="D48" i="1"/>
  <c r="B49" i="1"/>
  <c r="C49" i="1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 serverFill="0" serverNumberFormat="0" serverFont="0" serverFontColor="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C$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C71"/>
        </x15:connection>
      </ext>
    </extLst>
  </connection>
</connections>
</file>

<file path=xl/sharedStrings.xml><?xml version="1.0" encoding="utf-8"?>
<sst xmlns="http://schemas.openxmlformats.org/spreadsheetml/2006/main" count="438" uniqueCount="153">
  <si>
    <t>year 1</t>
  </si>
  <si>
    <t>year 2</t>
  </si>
  <si>
    <t xml:space="preserve"> </t>
  </si>
  <si>
    <t>Owner</t>
  </si>
  <si>
    <t>Manager</t>
  </si>
  <si>
    <t>tax</t>
  </si>
  <si>
    <t>tax rate</t>
  </si>
  <si>
    <t>rent/month</t>
  </si>
  <si>
    <t>labor/unit</t>
  </si>
  <si>
    <t>materials/unit</t>
  </si>
  <si>
    <t>Sales staff</t>
  </si>
  <si>
    <t>Salary</t>
  </si>
  <si>
    <t>num sales staff</t>
  </si>
  <si>
    <t>cross-validation</t>
  </si>
  <si>
    <t>rent (12 months)</t>
  </si>
  <si>
    <t>Production costs</t>
  </si>
  <si>
    <t>Total</t>
  </si>
  <si>
    <t>Salary total</t>
  </si>
  <si>
    <t>Sales staff base</t>
  </si>
  <si>
    <t>Expenses Total</t>
  </si>
  <si>
    <t>Expenses</t>
  </si>
  <si>
    <t>Revenue</t>
  </si>
  <si>
    <t>Over</t>
  </si>
  <si>
    <t>But not over</t>
  </si>
  <si>
    <t>Of amount over</t>
  </si>
  <si>
    <t>____</t>
  </si>
  <si>
    <t xml:space="preserve">Flat Tax </t>
  </si>
  <si>
    <t>% Tax</t>
  </si>
  <si>
    <t>flat tax</t>
  </si>
  <si>
    <t>Gross Profit</t>
  </si>
  <si>
    <t>Tax</t>
  </si>
  <si>
    <t>Net Profit</t>
  </si>
  <si>
    <t>variable tax</t>
  </si>
  <si>
    <t>Sales Revenue</t>
  </si>
  <si>
    <t>demand change</t>
  </si>
  <si>
    <t>price increase</t>
  </si>
  <si>
    <t>-</t>
  </si>
  <si>
    <t>Input</t>
  </si>
  <si>
    <t>Fixed Costs</t>
  </si>
  <si>
    <t>Variable Costs</t>
  </si>
  <si>
    <t>Total Cost</t>
  </si>
  <si>
    <t>variable cost total/unit</t>
  </si>
  <si>
    <t xml:space="preserve">fixed costs total </t>
  </si>
  <si>
    <t>Cumulative Profit</t>
  </si>
  <si>
    <t>sales projection (Q)</t>
  </si>
  <si>
    <t>price/unit (P)</t>
  </si>
  <si>
    <t xml:space="preserve">excess </t>
  </si>
  <si>
    <t>price impact</t>
  </si>
  <si>
    <t>Demand slopes</t>
  </si>
  <si>
    <t>Advertising</t>
  </si>
  <si>
    <t>intercept</t>
  </si>
  <si>
    <t>Demand per month</t>
  </si>
  <si>
    <t>Advertisng per monmth</t>
  </si>
  <si>
    <t>Microsoft Excel 16.0 Linearity Report</t>
  </si>
  <si>
    <t>Worksheet: [MicroSlo_example_pro_forma_LP_ANSWERS.xlsx]ProForma</t>
  </si>
  <si>
    <t>Report Created: 2/14/2018 5:21:04 PM</t>
  </si>
  <si>
    <t>Objective Cell (Max)</t>
  </si>
  <si>
    <t>Cell</t>
  </si>
  <si>
    <t>Name</t>
  </si>
  <si>
    <t>Original Value</t>
  </si>
  <si>
    <t>Final Value</t>
  </si>
  <si>
    <t>Linear Function</t>
  </si>
  <si>
    <t>Variable Cells</t>
  </si>
  <si>
    <t>Occurs Linearly</t>
  </si>
  <si>
    <t>Constraints</t>
  </si>
  <si>
    <t>NONE</t>
  </si>
  <si>
    <t>$B$6</t>
  </si>
  <si>
    <t>sales projection (Q) -</t>
  </si>
  <si>
    <t>No</t>
  </si>
  <si>
    <t>$B$4</t>
  </si>
  <si>
    <t>price/unit (P) -</t>
  </si>
  <si>
    <t>$H$9</t>
  </si>
  <si>
    <t>Advertisng per month</t>
  </si>
  <si>
    <t>unit sold (1 month)</t>
  </si>
  <si>
    <t>price</t>
  </si>
  <si>
    <t>Advertising ( 1 month)</t>
  </si>
  <si>
    <t>PRICESQ</t>
  </si>
  <si>
    <t>Regression Analysis</t>
  </si>
  <si>
    <t xml:space="preserve">R² </t>
  </si>
  <si>
    <t xml:space="preserve">R  </t>
  </si>
  <si>
    <t xml:space="preserve">Std. Error  </t>
  </si>
  <si>
    <t xml:space="preserve">n  </t>
  </si>
  <si>
    <t xml:space="preserve">k  </t>
  </si>
  <si>
    <t xml:space="preserve">Dep. Var. </t>
  </si>
  <si>
    <t>Regression output</t>
  </si>
  <si>
    <t>variables</t>
  </si>
  <si>
    <t xml:space="preserve"> coefficients</t>
  </si>
  <si>
    <t xml:space="preserve">std. error </t>
  </si>
  <si>
    <t xml:space="preserve">   t (df=3)</t>
  </si>
  <si>
    <t>p-value</t>
  </si>
  <si>
    <t>95% lower</t>
  </si>
  <si>
    <t>95% upper</t>
  </si>
  <si>
    <t>Intercept</t>
  </si>
  <si>
    <t>confidence interval</t>
  </si>
  <si>
    <t>ANOVA table</t>
  </si>
  <si>
    <t>Source</t>
  </si>
  <si>
    <t xml:space="preserve">SS  </t>
  </si>
  <si>
    <t xml:space="preserve">df  </t>
  </si>
  <si>
    <t>MS</t>
  </si>
  <si>
    <t>F</t>
  </si>
  <si>
    <t>Regression</t>
  </si>
  <si>
    <t>Residual</t>
  </si>
  <si>
    <t xml:space="preserve">Adjusted R² </t>
  </si>
  <si>
    <t>Observation</t>
  </si>
  <si>
    <t xml:space="preserve">Predicted </t>
  </si>
  <si>
    <t xml:space="preserve"> Residual</t>
  </si>
  <si>
    <t>Studentized</t>
  </si>
  <si>
    <t>Deleted</t>
  </si>
  <si>
    <t>Leverage</t>
  </si>
  <si>
    <t>2/20/2018 15:50.37</t>
  </si>
  <si>
    <t>This worksheet contains values required for MegaStat charts.</t>
  </si>
  <si>
    <t>Residuals X data  2/20/2018 15:50.37</t>
  </si>
  <si>
    <t>2/20/2018 15:50.02</t>
  </si>
  <si>
    <t>NormalPlot data  2/20/2018 15:50.02</t>
  </si>
  <si>
    <t>PriceXAdv</t>
  </si>
  <si>
    <t>Cannot calculate regression.</t>
  </si>
  <si>
    <t>Check for singular matrix and/or variable(s) with zero variance.</t>
  </si>
  <si>
    <t>See MegaStat Help for details</t>
  </si>
  <si>
    <t xml:space="preserve">   t (df=9)</t>
  </si>
  <si>
    <t>2/21/2018 15:22.55</t>
  </si>
  <si>
    <t>Residuals X data  2/21/2018 15:22.55</t>
  </si>
  <si>
    <t>2/21/2018 15:22.02</t>
  </si>
  <si>
    <t>NormalPlot data  2/21/2018 15:22.02</t>
  </si>
  <si>
    <t xml:space="preserve">r² </t>
  </si>
  <si>
    <t xml:space="preserve">r  </t>
  </si>
  <si>
    <t xml:space="preserve">   t (df=10)</t>
  </si>
  <si>
    <t>2/21/2018 15:25.29</t>
  </si>
  <si>
    <t>Residuals X data  2/21/2018 15:25.29</t>
  </si>
  <si>
    <t>2/21/2018 15:25.02</t>
  </si>
  <si>
    <t>NormalPlot data  2/21/2018 15:25.02</t>
  </si>
  <si>
    <t xml:space="preserve">   t (df=8)</t>
  </si>
  <si>
    <t>2/21/2018 15:26.27</t>
  </si>
  <si>
    <t>Residuals X data  2/21/2018 15:26.27</t>
  </si>
  <si>
    <t>2/21/2018 15:26.02</t>
  </si>
  <si>
    <t>NormalPlot data  2/21/2018 15:26.02</t>
  </si>
  <si>
    <t>priceXadvetising impact</t>
  </si>
  <si>
    <t>2/21/2018 15:33.37</t>
  </si>
  <si>
    <t>Residuals X data  2/21/2018 15:33.37</t>
  </si>
  <si>
    <t>2/21/2018 15:33.02</t>
  </si>
  <si>
    <t>NormalPlot data  2/21/2018 15:33.02</t>
  </si>
  <si>
    <t>2/21/2018 15:34.03</t>
  </si>
  <si>
    <t>Residuals X data  2/21/2018 15:34.03</t>
  </si>
  <si>
    <t>2/21/2018 15:34.02</t>
  </si>
  <si>
    <t>NormalPlot data  2/21/2018 15:34.02</t>
  </si>
  <si>
    <t>Demand</t>
  </si>
  <si>
    <t>BE Price</t>
  </si>
  <si>
    <t>PriceAdj</t>
  </si>
  <si>
    <t xml:space="preserve">breakeaven </t>
  </si>
  <si>
    <t xml:space="preserve"> None</t>
  </si>
  <si>
    <t>AdvertAmt</t>
  </si>
  <si>
    <t>Low</t>
  </si>
  <si>
    <t>Med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</si>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</sst>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.00000_);_(* \(#,##0.00000\);_(* &quot;-&quot;??_);_(@_)"/>
    <numFmt numFmtId="166" formatCode="_(* #,##0_);_(* \(#,##0\);_(* &quot;-&quot;??_);_(@_)"/>
    <numFmt numFmtId="167" formatCode="&quot;$&quot;#,##0.00"/>
    <numFmt numFmtId="168" formatCode="_(&quot;$&quot;* #,##0_);_(&quot;$&quot;* \(#,##0\);_(&quot;$&quot;* &quot;-&quot;??_);_(@_)"/>
    <numFmt numFmtId="169" formatCode="#,##0.0000\ ;\-#,##0.0000\ "/>
    <numFmt numFmtId="170" formatCode="0.000\ ;\-0.000\ "/>
    <numFmt numFmtId="171" formatCode="0\ "/>
    <numFmt numFmtId="172" formatCode="#,##0.0000\ ;\-#,##0.0000\ \ "/>
    <numFmt numFmtId="173" formatCode=".0000"/>
    <numFmt numFmtId="174" formatCode="\ 0.000\ ;\ \-0.000\ "/>
    <numFmt numFmtId="175" formatCode="\ #,##0.0000\ ;\-#,##0.0000\ \ "/>
    <numFmt numFmtId="176" formatCode="0\ \ \ "/>
    <numFmt numFmtId="177" formatCode="0.000"/>
    <numFmt numFmtId="178" formatCode="#,##0.0\ ;\-#,##0.0\ "/>
    <numFmt numFmtId="179" formatCode=";;;"/>
    <numFmt numFmtId="180" formatCode="#,##0.00000000\ ;\-#,##0.00000000\ "/>
    <numFmt numFmtId="181" formatCode="#,##0.00000000\ ;\-#,##0.00000000\ \ 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3"/>
      <color rgb="FF222222"/>
      <name val="Times"/>
    </font>
    <font>
      <b/>
      <sz val="13"/>
      <color rgb="FF222222"/>
      <name val="Times"/>
    </font>
    <font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18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8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72">
    <xf numFmtId="0" fontId="0" fillId="0" borderId="0" xfId="0"/>
    <xf numFmtId="164" fontId="0" fillId="2" borderId="2" xfId="0" applyNumberFormat="1" applyFill="1" applyBorder="1" applyProtection="1">
      <protection locked="0"/>
    </xf>
    <xf numFmtId="164" fontId="0" fillId="2" borderId="15" xfId="0" applyNumberFormat="1" applyFill="1" applyBorder="1" applyProtection="1">
      <protection locked="0"/>
    </xf>
    <xf numFmtId="37" fontId="2" fillId="2" borderId="2" xfId="2" applyNumberFormat="1" applyFont="1" applyFill="1" applyBorder="1" applyProtection="1">
      <protection locked="0"/>
    </xf>
    <xf numFmtId="37" fontId="2" fillId="2" borderId="15" xfId="2" applyNumberFormat="1" applyFont="1" applyFill="1" applyBorder="1" applyProtection="1">
      <protection locked="0"/>
    </xf>
    <xf numFmtId="165" fontId="0" fillId="2" borderId="2" xfId="1" applyNumberFormat="1" applyFont="1" applyFill="1" applyBorder="1" applyProtection="1">
      <protection locked="0"/>
    </xf>
    <xf numFmtId="166" fontId="0" fillId="2" borderId="2" xfId="1" applyNumberFormat="1" applyFont="1" applyFill="1" applyBorder="1" applyProtection="1">
      <protection locked="0"/>
    </xf>
    <xf numFmtId="9" fontId="0" fillId="2" borderId="15" xfId="3" applyFont="1" applyFill="1" applyBorder="1" applyProtection="1">
      <protection locked="0"/>
    </xf>
    <xf numFmtId="164" fontId="0" fillId="2" borderId="20" xfId="0" applyNumberFormat="1" applyFill="1" applyBorder="1" applyProtection="1">
      <protection locked="0"/>
    </xf>
    <xf numFmtId="164" fontId="0" fillId="2" borderId="29" xfId="0" applyNumberFormat="1" applyFill="1" applyBorder="1" applyProtection="1">
      <protection locked="0"/>
    </xf>
    <xf numFmtId="0" fontId="0" fillId="0" borderId="0" xfId="0" applyProtection="1"/>
    <xf numFmtId="164" fontId="3" fillId="4" borderId="10" xfId="0" applyNumberFormat="1" applyFont="1" applyFill="1" applyBorder="1" applyProtection="1"/>
    <xf numFmtId="0" fontId="3" fillId="4" borderId="10" xfId="0" applyFont="1" applyFill="1" applyBorder="1" applyProtection="1"/>
    <xf numFmtId="0" fontId="3" fillId="0" borderId="4" xfId="0" applyFont="1" applyBorder="1" applyProtection="1"/>
    <xf numFmtId="164" fontId="0" fillId="0" borderId="5" xfId="0" applyNumberFormat="1" applyBorder="1" applyProtection="1"/>
    <xf numFmtId="164" fontId="0" fillId="0" borderId="14" xfId="0" applyNumberFormat="1" applyBorder="1" applyProtection="1"/>
    <xf numFmtId="0" fontId="0" fillId="0" borderId="16" xfId="0" applyBorder="1" applyProtection="1"/>
    <xf numFmtId="0" fontId="0" fillId="0" borderId="7" xfId="0" applyBorder="1" applyProtection="1"/>
    <xf numFmtId="164" fontId="0" fillId="0" borderId="17" xfId="0" applyNumberFormat="1" applyBorder="1" applyProtection="1"/>
    <xf numFmtId="37" fontId="2" fillId="0" borderId="2" xfId="2" applyNumberFormat="1" applyFont="1" applyFill="1" applyBorder="1" applyProtection="1"/>
    <xf numFmtId="0" fontId="8" fillId="0" borderId="9" xfId="0" applyFont="1" applyBorder="1" applyProtection="1"/>
    <xf numFmtId="0" fontId="0" fillId="0" borderId="17" xfId="0" applyBorder="1" applyProtection="1"/>
    <xf numFmtId="164" fontId="8" fillId="0" borderId="10" xfId="0" applyNumberFormat="1" applyFont="1" applyFill="1" applyBorder="1" applyProtection="1"/>
    <xf numFmtId="0" fontId="0" fillId="0" borderId="27" xfId="0" applyBorder="1" applyProtection="1"/>
    <xf numFmtId="0" fontId="0" fillId="0" borderId="19" xfId="0" applyBorder="1" applyProtection="1"/>
    <xf numFmtId="0" fontId="0" fillId="0" borderId="1" xfId="0" applyBorder="1" applyProtection="1"/>
    <xf numFmtId="164" fontId="0" fillId="0" borderId="0" xfId="0" applyNumberFormat="1" applyProtection="1"/>
    <xf numFmtId="166" fontId="0" fillId="0" borderId="15" xfId="1" applyNumberFormat="1" applyFont="1" applyFill="1" applyBorder="1" applyProtection="1"/>
    <xf numFmtId="166" fontId="0" fillId="0" borderId="17" xfId="0" applyNumberFormat="1" applyBorder="1" applyProtection="1"/>
    <xf numFmtId="164" fontId="0" fillId="0" borderId="6" xfId="0" applyNumberFormat="1" applyBorder="1" applyProtection="1"/>
    <xf numFmtId="164" fontId="0" fillId="0" borderId="18" xfId="0" applyNumberFormat="1" applyBorder="1" applyProtection="1"/>
    <xf numFmtId="164" fontId="0" fillId="0" borderId="2" xfId="0" applyNumberFormat="1" applyBorder="1" applyProtection="1"/>
    <xf numFmtId="0" fontId="0" fillId="0" borderId="9" xfId="0" applyBorder="1" applyProtection="1"/>
    <xf numFmtId="164" fontId="0" fillId="0" borderId="10" xfId="0" applyNumberFormat="1" applyBorder="1" applyProtection="1"/>
    <xf numFmtId="164" fontId="0" fillId="0" borderId="11" xfId="0" applyNumberFormat="1" applyBorder="1" applyProtection="1"/>
    <xf numFmtId="164" fontId="0" fillId="0" borderId="24" xfId="0" applyNumberFormat="1" applyBorder="1" applyProtection="1"/>
    <xf numFmtId="0" fontId="0" fillId="0" borderId="7" xfId="0" applyFont="1" applyBorder="1" applyProtection="1"/>
    <xf numFmtId="9" fontId="0" fillId="0" borderId="2" xfId="3" applyFont="1" applyBorder="1" applyProtection="1"/>
    <xf numFmtId="9" fontId="0" fillId="0" borderId="25" xfId="3" applyFont="1" applyBorder="1" applyProtection="1"/>
    <xf numFmtId="0" fontId="0" fillId="0" borderId="12" xfId="0" applyBorder="1" applyProtection="1"/>
    <xf numFmtId="164" fontId="0" fillId="0" borderId="13" xfId="0" applyNumberFormat="1" applyBorder="1" applyProtection="1"/>
    <xf numFmtId="164" fontId="0" fillId="0" borderId="28" xfId="0" applyNumberFormat="1" applyBorder="1" applyProtection="1"/>
    <xf numFmtId="0" fontId="8" fillId="0" borderId="23" xfId="0" applyFont="1" applyBorder="1" applyProtection="1"/>
    <xf numFmtId="164" fontId="8" fillId="0" borderId="21" xfId="0" applyNumberFormat="1" applyFont="1" applyBorder="1" applyProtection="1"/>
    <xf numFmtId="164" fontId="0" fillId="0" borderId="22" xfId="0" applyNumberFormat="1" applyBorder="1" applyProtection="1"/>
    <xf numFmtId="0" fontId="8" fillId="0" borderId="19" xfId="0" applyFont="1" applyBorder="1" applyProtection="1"/>
    <xf numFmtId="164" fontId="9" fillId="3" borderId="20" xfId="0" applyNumberFormat="1" applyFont="1" applyFill="1" applyBorder="1" applyProtection="1"/>
    <xf numFmtId="164" fontId="9" fillId="3" borderId="1" xfId="0" applyNumberFormat="1" applyFont="1" applyFill="1" applyBorder="1" applyProtection="1"/>
    <xf numFmtId="9" fontId="10" fillId="5" borderId="33" xfId="0" applyNumberFormat="1" applyFont="1" applyFill="1" applyBorder="1" applyAlignment="1">
      <alignment vertical="center" wrapText="1"/>
    </xf>
    <xf numFmtId="0" fontId="11" fillId="5" borderId="30" xfId="0" applyFont="1" applyFill="1" applyBorder="1" applyAlignment="1">
      <alignment vertical="center" wrapText="1"/>
    </xf>
    <xf numFmtId="0" fontId="11" fillId="5" borderId="31" xfId="0" applyFont="1" applyFill="1" applyBorder="1" applyAlignment="1">
      <alignment vertical="center" wrapText="1"/>
    </xf>
    <xf numFmtId="164" fontId="10" fillId="5" borderId="32" xfId="0" applyNumberFormat="1" applyFont="1" applyFill="1" applyBorder="1" applyAlignment="1">
      <alignment vertical="center" wrapText="1"/>
    </xf>
    <xf numFmtId="164" fontId="10" fillId="5" borderId="33" xfId="0" applyNumberFormat="1" applyFont="1" applyFill="1" applyBorder="1" applyAlignment="1">
      <alignment vertical="center" wrapText="1"/>
    </xf>
    <xf numFmtId="164" fontId="0" fillId="0" borderId="0" xfId="0" applyNumberFormat="1"/>
    <xf numFmtId="164" fontId="10" fillId="5" borderId="34" xfId="0" applyNumberFormat="1" applyFont="1" applyFill="1" applyBorder="1" applyAlignment="1">
      <alignment vertical="center" wrapText="1"/>
    </xf>
    <xf numFmtId="164" fontId="10" fillId="5" borderId="33" xfId="2" applyNumberFormat="1" applyFont="1" applyFill="1" applyBorder="1" applyAlignment="1">
      <alignment vertical="center" wrapText="1"/>
    </xf>
    <xf numFmtId="44" fontId="0" fillId="0" borderId="2" xfId="2" applyFont="1" applyBorder="1" applyProtection="1"/>
    <xf numFmtId="164" fontId="8" fillId="0" borderId="22" xfId="0" applyNumberFormat="1" applyFont="1" applyBorder="1" applyProtection="1"/>
    <xf numFmtId="44" fontId="0" fillId="0" borderId="25" xfId="3" applyNumberFormat="1" applyFont="1" applyBorder="1" applyProtection="1"/>
    <xf numFmtId="0" fontId="8" fillId="0" borderId="35" xfId="0" applyFont="1" applyFill="1" applyBorder="1" applyProtection="1"/>
    <xf numFmtId="0" fontId="3" fillId="0" borderId="38" xfId="0" applyFont="1" applyBorder="1" applyProtection="1"/>
    <xf numFmtId="164" fontId="0" fillId="0" borderId="3" xfId="0" applyNumberFormat="1" applyBorder="1" applyProtection="1"/>
    <xf numFmtId="0" fontId="0" fillId="0" borderId="39" xfId="0" applyBorder="1" applyProtection="1"/>
    <xf numFmtId="44" fontId="0" fillId="0" borderId="24" xfId="3" applyNumberFormat="1" applyFont="1" applyBorder="1" applyProtection="1"/>
    <xf numFmtId="164" fontId="12" fillId="6" borderId="36" xfId="0" applyNumberFormat="1" applyFont="1" applyFill="1" applyBorder="1" applyProtection="1"/>
    <xf numFmtId="164" fontId="12" fillId="6" borderId="37" xfId="0" applyNumberFormat="1" applyFont="1" applyFill="1" applyBorder="1" applyProtection="1"/>
    <xf numFmtId="0" fontId="13" fillId="0" borderId="7" xfId="0" applyFont="1" applyBorder="1" applyProtection="1"/>
    <xf numFmtId="164" fontId="13" fillId="0" borderId="8" xfId="0" applyNumberFormat="1" applyFont="1" applyBorder="1" applyProtection="1"/>
    <xf numFmtId="164" fontId="13" fillId="0" borderId="25" xfId="0" applyNumberFormat="1" applyFont="1" applyBorder="1" applyProtection="1"/>
    <xf numFmtId="164" fontId="13" fillId="0" borderId="10" xfId="0" applyNumberFormat="1" applyFont="1" applyBorder="1" applyProtection="1"/>
    <xf numFmtId="0" fontId="0" fillId="0" borderId="43" xfId="0" applyBorder="1" applyProtection="1"/>
    <xf numFmtId="0" fontId="0" fillId="0" borderId="40" xfId="0" applyFont="1" applyBorder="1" applyProtection="1"/>
    <xf numFmtId="164" fontId="0" fillId="2" borderId="41" xfId="0" applyNumberFormat="1" applyFill="1" applyBorder="1" applyProtection="1"/>
    <xf numFmtId="9" fontId="0" fillId="2" borderId="42" xfId="3" applyNumberFormat="1" applyFont="1" applyFill="1" applyBorder="1" applyProtection="1"/>
    <xf numFmtId="164" fontId="0" fillId="7" borderId="15" xfId="0" applyNumberFormat="1" applyFill="1" applyBorder="1" applyProtection="1">
      <protection locked="0"/>
    </xf>
    <xf numFmtId="0" fontId="0" fillId="2" borderId="0" xfId="0" applyFill="1" applyProtection="1"/>
    <xf numFmtId="0" fontId="13" fillId="0" borderId="12" xfId="0" applyFont="1" applyBorder="1" applyProtection="1"/>
    <xf numFmtId="164" fontId="13" fillId="0" borderId="13" xfId="0" applyNumberFormat="1" applyFont="1" applyBorder="1" applyProtection="1"/>
    <xf numFmtId="164" fontId="13" fillId="0" borderId="28" xfId="0" applyNumberFormat="1" applyFont="1" applyBorder="1" applyProtection="1"/>
    <xf numFmtId="164" fontId="13" fillId="0" borderId="26" xfId="0" applyNumberFormat="1" applyFont="1" applyBorder="1" applyProtection="1"/>
    <xf numFmtId="0" fontId="13" fillId="0" borderId="9" xfId="0" applyFont="1" applyBorder="1" applyProtection="1"/>
    <xf numFmtId="0" fontId="14" fillId="0" borderId="9" xfId="0" applyFont="1" applyBorder="1" applyProtection="1"/>
    <xf numFmtId="0" fontId="14" fillId="0" borderId="4" xfId="0" applyFont="1" applyBorder="1" applyProtection="1"/>
    <xf numFmtId="0" fontId="3" fillId="0" borderId="22" xfId="0" applyFont="1" applyBorder="1" applyProtection="1"/>
    <xf numFmtId="167" fontId="0" fillId="0" borderId="0" xfId="0" applyNumberFormat="1" applyProtection="1"/>
    <xf numFmtId="2" fontId="0" fillId="0" borderId="0" xfId="0" applyNumberFormat="1" applyProtection="1"/>
    <xf numFmtId="0" fontId="13" fillId="0" borderId="22" xfId="0" applyFont="1" applyBorder="1" applyProtection="1"/>
    <xf numFmtId="0" fontId="8" fillId="0" borderId="0" xfId="0" applyFont="1" applyBorder="1" applyProtection="1"/>
    <xf numFmtId="164" fontId="8" fillId="0" borderId="0" xfId="0" applyNumberFormat="1" applyFont="1" applyBorder="1" applyProtection="1"/>
    <xf numFmtId="164" fontId="0" fillId="0" borderId="0" xfId="0" applyNumberFormat="1" applyBorder="1" applyProtection="1"/>
    <xf numFmtId="0" fontId="13" fillId="0" borderId="2" xfId="0" applyFont="1" applyBorder="1" applyProtection="1"/>
    <xf numFmtId="164" fontId="8" fillId="0" borderId="2" xfId="0" applyNumberFormat="1" applyFont="1" applyBorder="1" applyProtection="1"/>
    <xf numFmtId="0" fontId="13" fillId="0" borderId="0" xfId="0" applyFont="1" applyFill="1" applyBorder="1" applyProtection="1"/>
    <xf numFmtId="0" fontId="8" fillId="0" borderId="22" xfId="0" applyFont="1" applyBorder="1" applyProtection="1"/>
    <xf numFmtId="168" fontId="0" fillId="0" borderId="2" xfId="2" applyNumberFormat="1" applyFont="1" applyBorder="1" applyProtection="1"/>
    <xf numFmtId="0" fontId="3" fillId="0" borderId="0" xfId="0" applyFont="1" applyProtection="1"/>
    <xf numFmtId="166" fontId="0" fillId="2" borderId="15" xfId="1" applyNumberFormat="1" applyFont="1" applyFill="1" applyBorder="1" applyProtection="1">
      <protection locked="0"/>
    </xf>
    <xf numFmtId="166" fontId="0" fillId="0" borderId="25" xfId="0" applyNumberFormat="1" applyBorder="1" applyProtection="1"/>
    <xf numFmtId="43" fontId="0" fillId="0" borderId="0" xfId="0" applyNumberFormat="1" applyProtection="1"/>
    <xf numFmtId="0" fontId="3" fillId="0" borderId="0" xfId="0" applyFont="1"/>
    <xf numFmtId="0" fontId="0" fillId="0" borderId="45" xfId="0" applyFill="1" applyBorder="1" applyAlignment="1"/>
    <xf numFmtId="0" fontId="16" fillId="0" borderId="44" xfId="0" applyFont="1" applyFill="1" applyBorder="1" applyAlignment="1">
      <alignment horizontal="center"/>
    </xf>
    <xf numFmtId="0" fontId="0" fillId="0" borderId="46" xfId="0" applyFill="1" applyBorder="1" applyAlignment="1"/>
    <xf numFmtId="166" fontId="0" fillId="0" borderId="45" xfId="0" applyNumberFormat="1" applyFill="1" applyBorder="1" applyAlignment="1"/>
    <xf numFmtId="0" fontId="3" fillId="0" borderId="45" xfId="0" applyFont="1" applyFill="1" applyBorder="1" applyAlignment="1"/>
    <xf numFmtId="164" fontId="0" fillId="0" borderId="46" xfId="0" applyNumberFormat="1" applyFill="1" applyBorder="1" applyAlignment="1"/>
    <xf numFmtId="0" fontId="3" fillId="0" borderId="46" xfId="0" applyFont="1" applyFill="1" applyBorder="1" applyAlignment="1"/>
    <xf numFmtId="0" fontId="0" fillId="0" borderId="45" xfId="0" applyNumberFormat="1" applyFill="1" applyBorder="1" applyAlignment="1"/>
    <xf numFmtId="0" fontId="17" fillId="0" borderId="47" xfId="0" applyFont="1" applyBorder="1" applyAlignment="1">
      <alignment vertical="center"/>
    </xf>
    <xf numFmtId="0" fontId="17" fillId="0" borderId="48" xfId="0" applyFont="1" applyBorder="1" applyAlignment="1">
      <alignment vertical="center"/>
    </xf>
    <xf numFmtId="0" fontId="18" fillId="0" borderId="49" xfId="0" applyFont="1" applyBorder="1" applyAlignment="1">
      <alignment horizontal="right" vertical="center"/>
    </xf>
    <xf numFmtId="0" fontId="18" fillId="0" borderId="50" xfId="0" applyFont="1" applyBorder="1" applyAlignment="1">
      <alignment horizontal="right" vertical="center"/>
    </xf>
    <xf numFmtId="0" fontId="17" fillId="0" borderId="51" xfId="0" applyFont="1" applyFill="1" applyBorder="1" applyAlignment="1">
      <alignment vertical="center"/>
    </xf>
    <xf numFmtId="0" fontId="19" fillId="0" borderId="0" xfId="0" applyFont="1"/>
    <xf numFmtId="0" fontId="15" fillId="0" borderId="0" xfId="0" applyFont="1"/>
    <xf numFmtId="170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170" fontId="15" fillId="0" borderId="0" xfId="0" applyNumberFormat="1" applyFont="1" applyAlignment="1">
      <alignment horizontal="left"/>
    </xf>
    <xf numFmtId="171" fontId="15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69" fontId="15" fillId="0" borderId="0" xfId="0" applyNumberFormat="1" applyFont="1"/>
    <xf numFmtId="172" fontId="15" fillId="0" borderId="0" xfId="0" applyNumberFormat="1" applyFont="1"/>
    <xf numFmtId="173" fontId="15" fillId="0" borderId="0" xfId="0" applyNumberFormat="1" applyFont="1"/>
    <xf numFmtId="0" fontId="15" fillId="5" borderId="0" xfId="0" applyFont="1" applyFill="1" applyAlignment="1">
      <alignment horizontal="right"/>
    </xf>
    <xf numFmtId="174" fontId="15" fillId="0" borderId="0" xfId="0" applyNumberFormat="1" applyFont="1"/>
    <xf numFmtId="0" fontId="21" fillId="0" borderId="0" xfId="0" applyFont="1" applyAlignment="1">
      <alignment horizontal="right"/>
    </xf>
    <xf numFmtId="0" fontId="21" fillId="0" borderId="52" xfId="0" applyFont="1" applyBorder="1" applyAlignment="1">
      <alignment horizontal="right"/>
    </xf>
    <xf numFmtId="174" fontId="21" fillId="0" borderId="52" xfId="0" applyNumberFormat="1" applyFont="1" applyBorder="1" applyAlignment="1">
      <alignment horizontal="right"/>
    </xf>
    <xf numFmtId="0" fontId="15" fillId="5" borderId="53" xfId="0" applyFont="1" applyFill="1" applyBorder="1" applyAlignment="1">
      <alignment horizontal="right"/>
    </xf>
    <xf numFmtId="169" fontId="15" fillId="0" borderId="53" xfId="0" applyNumberFormat="1" applyFont="1" applyBorder="1"/>
    <xf numFmtId="172" fontId="15" fillId="0" borderId="53" xfId="0" applyNumberFormat="1" applyFont="1" applyBorder="1"/>
    <xf numFmtId="174" fontId="15" fillId="0" borderId="53" xfId="0" applyNumberFormat="1" applyFont="1" applyBorder="1"/>
    <xf numFmtId="173" fontId="15" fillId="0" borderId="53" xfId="0" applyNumberFormat="1" applyFont="1" applyBorder="1"/>
    <xf numFmtId="0" fontId="21" fillId="0" borderId="0" xfId="0" applyFont="1" applyAlignment="1">
      <alignment horizontal="centerContinuous"/>
    </xf>
    <xf numFmtId="0" fontId="22" fillId="0" borderId="0" xfId="0" applyFont="1" applyAlignment="1">
      <alignment horizontal="centerContinuous"/>
    </xf>
    <xf numFmtId="0" fontId="15" fillId="0" borderId="54" xfId="0" applyFont="1" applyBorder="1"/>
    <xf numFmtId="0" fontId="15" fillId="0" borderId="54" xfId="0" applyFont="1" applyBorder="1" applyAlignment="1">
      <alignment horizontal="right"/>
    </xf>
    <xf numFmtId="175" fontId="15" fillId="0" borderId="0" xfId="0" applyNumberFormat="1" applyFont="1" applyAlignment="1">
      <alignment horizontal="right"/>
    </xf>
    <xf numFmtId="175" fontId="15" fillId="0" borderId="54" xfId="0" applyNumberFormat="1" applyFont="1" applyBorder="1" applyAlignment="1">
      <alignment horizontal="right"/>
    </xf>
    <xf numFmtId="176" fontId="21" fillId="0" borderId="52" xfId="0" applyNumberFormat="1" applyFont="1" applyBorder="1" applyAlignment="1">
      <alignment horizontal="right"/>
    </xf>
    <xf numFmtId="176" fontId="15" fillId="0" borderId="0" xfId="0" applyNumberFormat="1" applyFont="1" applyAlignment="1">
      <alignment horizontal="right"/>
    </xf>
    <xf numFmtId="176" fontId="15" fillId="0" borderId="54" xfId="0" applyNumberFormat="1" applyFont="1" applyBorder="1" applyAlignment="1">
      <alignment horizontal="right"/>
    </xf>
    <xf numFmtId="2" fontId="15" fillId="0" borderId="0" xfId="0" applyNumberFormat="1" applyFont="1"/>
    <xf numFmtId="173" fontId="15" fillId="8" borderId="0" xfId="0" applyNumberFormat="1" applyFont="1" applyFill="1"/>
    <xf numFmtId="0" fontId="21" fillId="0" borderId="53" xfId="0" applyFont="1" applyBorder="1" applyAlignment="1">
      <alignment horizontal="right"/>
    </xf>
    <xf numFmtId="0" fontId="15" fillId="0" borderId="53" xfId="0" applyFont="1" applyBorder="1"/>
    <xf numFmtId="0" fontId="15" fillId="0" borderId="0" xfId="0" applyFont="1" applyAlignment="1">
      <alignment horizontal="center"/>
    </xf>
    <xf numFmtId="0" fontId="15" fillId="0" borderId="53" xfId="0" applyFont="1" applyBorder="1" applyAlignment="1">
      <alignment horizontal="center"/>
    </xf>
    <xf numFmtId="177" fontId="21" fillId="0" borderId="53" xfId="0" applyNumberFormat="1" applyFont="1" applyBorder="1" applyAlignment="1">
      <alignment horizontal="right"/>
    </xf>
    <xf numFmtId="177" fontId="21" fillId="0" borderId="0" xfId="0" applyNumberFormat="1" applyFont="1" applyAlignment="1">
      <alignment horizontal="right"/>
    </xf>
    <xf numFmtId="177" fontId="15" fillId="0" borderId="0" xfId="0" applyNumberFormat="1" applyFont="1"/>
    <xf numFmtId="177" fontId="15" fillId="0" borderId="53" xfId="0" applyNumberFormat="1" applyFont="1" applyBorder="1"/>
    <xf numFmtId="177" fontId="15" fillId="10" borderId="53" xfId="0" applyNumberFormat="1" applyFont="1" applyFill="1" applyBorder="1"/>
    <xf numFmtId="178" fontId="21" fillId="0" borderId="53" xfId="0" applyNumberFormat="1" applyFont="1" applyBorder="1" applyAlignment="1">
      <alignment horizontal="right"/>
    </xf>
    <xf numFmtId="178" fontId="15" fillId="0" borderId="0" xfId="0" applyNumberFormat="1" applyFont="1"/>
    <xf numFmtId="178" fontId="15" fillId="0" borderId="53" xfId="0" applyNumberFormat="1" applyFont="1" applyBorder="1"/>
    <xf numFmtId="179" fontId="15" fillId="0" borderId="0" xfId="0" applyNumberFormat="1" applyFont="1"/>
    <xf numFmtId="0" fontId="15" fillId="0" borderId="0" xfId="0" quotePrefix="1" applyFont="1"/>
    <xf numFmtId="11" fontId="15" fillId="8" borderId="0" xfId="0" applyNumberFormat="1" applyFont="1" applyFill="1"/>
    <xf numFmtId="0" fontId="15" fillId="8" borderId="0" xfId="0" applyFont="1" applyFill="1" applyAlignment="1">
      <alignment horizontal="right"/>
    </xf>
    <xf numFmtId="0" fontId="15" fillId="8" borderId="53" xfId="0" applyFont="1" applyFill="1" applyBorder="1" applyAlignment="1">
      <alignment horizontal="right"/>
    </xf>
    <xf numFmtId="180" fontId="15" fillId="0" borderId="53" xfId="0" applyNumberFormat="1" applyFont="1" applyBorder="1"/>
    <xf numFmtId="181" fontId="15" fillId="0" borderId="53" xfId="0" applyNumberFormat="1" applyFont="1" applyBorder="1"/>
    <xf numFmtId="173" fontId="15" fillId="8" borderId="53" xfId="0" applyNumberFormat="1" applyFont="1" applyFill="1" applyBorder="1"/>
    <xf numFmtId="177" fontId="15" fillId="10" borderId="0" xfId="0" applyNumberFormat="1" applyFont="1" applyFill="1"/>
    <xf numFmtId="177" fontId="15" fillId="9" borderId="0" xfId="0" applyNumberFormat="1" applyFont="1" applyFill="1"/>
    <xf numFmtId="173" fontId="15" fillId="11" borderId="0" xfId="0" applyNumberFormat="1" applyFont="1" applyFill="1"/>
    <xf numFmtId="0" fontId="15" fillId="11" borderId="0" xfId="0" applyFont="1" applyFill="1" applyAlignment="1">
      <alignment horizontal="right"/>
    </xf>
    <xf numFmtId="0" fontId="15" fillId="11" borderId="53" xfId="0" applyFont="1" applyFill="1" applyBorder="1" applyAlignment="1">
      <alignment horizontal="right"/>
    </xf>
    <xf numFmtId="173" fontId="15" fillId="11" borderId="53" xfId="0" applyNumberFormat="1" applyFont="1" applyFill="1" applyBorder="1"/>
    <xf numFmtId="0" fontId="0" fillId="0" borderId="55" xfId="0" applyFill="1" applyBorder="1" applyProtection="1"/>
    <xf numFmtId="167" fontId="13" fillId="0" borderId="13" xfId="0" applyNumberFormat="1" applyFont="1" applyBorder="1" applyProtection="1"/>
  </cellXfs>
  <cellStyles count="84">
    <cellStyle name="Comma" xfId="1" builtinId="3"/>
    <cellStyle name="Currency" xfId="2" builtin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  <cellStyle name="Normal 2" xfId="4"/>
    <cellStyle name="Normal 3" xfId="83"/>
    <cellStyle name="Percent" xfId="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4" Type="http://schemas.openxmlformats.org/officeDocument/2006/relationships/customXml" Target="../customXml/item1.xml"/><Relationship Id="rId15" Type="http://schemas.openxmlformats.org/officeDocument/2006/relationships/customXml" Target="../customXml/item2.xml"/><Relationship Id="rId16" Type="http://schemas.openxmlformats.org/officeDocument/2006/relationships/customXml" Target="../customXml/item3.xml"/><Relationship Id="rId17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32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33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ProForma!$H$15:$H$35</c:f>
              <c:numCache>
                <c:formatCode>General</c:formatCode>
                <c:ptCount val="21"/>
                <c:pt idx="0">
                  <c:v>-196000.0</c:v>
                </c:pt>
                <c:pt idx="1">
                  <c:v>-176000.0</c:v>
                </c:pt>
                <c:pt idx="2">
                  <c:v>-156000.0</c:v>
                </c:pt>
                <c:pt idx="3">
                  <c:v>-136000.0</c:v>
                </c:pt>
                <c:pt idx="4">
                  <c:v>-116000.0</c:v>
                </c:pt>
                <c:pt idx="5">
                  <c:v>-96000.0</c:v>
                </c:pt>
                <c:pt idx="6">
                  <c:v>-76000.0</c:v>
                </c:pt>
                <c:pt idx="7">
                  <c:v>-56000.0</c:v>
                </c:pt>
                <c:pt idx="8">
                  <c:v>-36000.0</c:v>
                </c:pt>
                <c:pt idx="9">
                  <c:v>-16000.0</c:v>
                </c:pt>
                <c:pt idx="10">
                  <c:v>4000.0</c:v>
                </c:pt>
                <c:pt idx="11">
                  <c:v>24000.0</c:v>
                </c:pt>
                <c:pt idx="12">
                  <c:v>44000.0</c:v>
                </c:pt>
                <c:pt idx="13">
                  <c:v>64000.0</c:v>
                </c:pt>
                <c:pt idx="14">
                  <c:v>84000.0</c:v>
                </c:pt>
                <c:pt idx="15">
                  <c:v>104000.0</c:v>
                </c:pt>
                <c:pt idx="16">
                  <c:v>124000.0</c:v>
                </c:pt>
                <c:pt idx="17">
                  <c:v>144000.0</c:v>
                </c:pt>
                <c:pt idx="18">
                  <c:v>164000.0</c:v>
                </c:pt>
                <c:pt idx="19">
                  <c:v>184000.0</c:v>
                </c:pt>
                <c:pt idx="20">
                  <c:v>204000.0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9C0-4AD8-9F43-A340253161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ProForma!$I$15:$I$35</c:f>
              <c:numCache>
                <c:formatCode>General</c:formatCode>
                <c:ptCount val="21"/>
                <c:pt idx="0">
                  <c:v>-202000.0</c:v>
                </c:pt>
                <c:pt idx="1">
                  <c:v>-182000.0</c:v>
                </c:pt>
                <c:pt idx="2">
                  <c:v>-162000.0</c:v>
                </c:pt>
                <c:pt idx="3">
                  <c:v>-142000.0</c:v>
                </c:pt>
                <c:pt idx="4">
                  <c:v>-122000.0</c:v>
                </c:pt>
                <c:pt idx="5">
                  <c:v>-102000.0</c:v>
                </c:pt>
                <c:pt idx="6">
                  <c:v>-82000.0</c:v>
                </c:pt>
                <c:pt idx="7">
                  <c:v>-62000.0</c:v>
                </c:pt>
                <c:pt idx="8">
                  <c:v>-42000.0</c:v>
                </c:pt>
                <c:pt idx="9">
                  <c:v>-22000.0</c:v>
                </c:pt>
                <c:pt idx="10">
                  <c:v>-2000.0</c:v>
                </c:pt>
                <c:pt idx="11">
                  <c:v>18000.0</c:v>
                </c:pt>
                <c:pt idx="12">
                  <c:v>38000.0</c:v>
                </c:pt>
                <c:pt idx="13">
                  <c:v>58000.0</c:v>
                </c:pt>
                <c:pt idx="14">
                  <c:v>78000.0</c:v>
                </c:pt>
                <c:pt idx="15">
                  <c:v>98000.0</c:v>
                </c:pt>
                <c:pt idx="16">
                  <c:v>118000.0</c:v>
                </c:pt>
                <c:pt idx="17">
                  <c:v>138000.0</c:v>
                </c:pt>
                <c:pt idx="18">
                  <c:v>158000.0</c:v>
                </c:pt>
                <c:pt idx="19">
                  <c:v>178000.0</c:v>
                </c:pt>
                <c:pt idx="20">
                  <c:v>198000.0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9C0-4AD8-9F43-A3402531616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ProForma!$J$15:$J$35</c:f>
              <c:numCache>
                <c:formatCode>General</c:formatCode>
                <c:ptCount val="21"/>
                <c:pt idx="0">
                  <c:v>-208000.0</c:v>
                </c:pt>
                <c:pt idx="1">
                  <c:v>-188000.0</c:v>
                </c:pt>
                <c:pt idx="2">
                  <c:v>-168000.0</c:v>
                </c:pt>
                <c:pt idx="3">
                  <c:v>-148000.0</c:v>
                </c:pt>
                <c:pt idx="4">
                  <c:v>-128000.0</c:v>
                </c:pt>
                <c:pt idx="5">
                  <c:v>-108000.0</c:v>
                </c:pt>
                <c:pt idx="6">
                  <c:v>-88000.0</c:v>
                </c:pt>
                <c:pt idx="7">
                  <c:v>-68000.0</c:v>
                </c:pt>
                <c:pt idx="8">
                  <c:v>-48000.0</c:v>
                </c:pt>
                <c:pt idx="9">
                  <c:v>-28000.0</c:v>
                </c:pt>
                <c:pt idx="10">
                  <c:v>-8000.0</c:v>
                </c:pt>
                <c:pt idx="11">
                  <c:v>12000.0</c:v>
                </c:pt>
                <c:pt idx="12">
                  <c:v>32000.0</c:v>
                </c:pt>
                <c:pt idx="13">
                  <c:v>52000.0</c:v>
                </c:pt>
                <c:pt idx="14">
                  <c:v>72000.0</c:v>
                </c:pt>
                <c:pt idx="15">
                  <c:v>92000.0</c:v>
                </c:pt>
                <c:pt idx="16">
                  <c:v>112000.0</c:v>
                </c:pt>
                <c:pt idx="17">
                  <c:v>132000.0</c:v>
                </c:pt>
                <c:pt idx="18">
                  <c:v>152000.0</c:v>
                </c:pt>
                <c:pt idx="19">
                  <c:v>172000.0</c:v>
                </c:pt>
                <c:pt idx="20">
                  <c:v>192000.0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9C0-4AD8-9F43-A3402531616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ProForma!$K$15:$K$35</c:f>
              <c:numCache>
                <c:formatCode>General</c:formatCode>
                <c:ptCount val="21"/>
                <c:pt idx="0">
                  <c:v>-214000.0</c:v>
                </c:pt>
                <c:pt idx="1">
                  <c:v>-194000.0</c:v>
                </c:pt>
                <c:pt idx="2">
                  <c:v>-174000.0</c:v>
                </c:pt>
                <c:pt idx="3">
                  <c:v>-154000.0</c:v>
                </c:pt>
                <c:pt idx="4">
                  <c:v>-134000.0</c:v>
                </c:pt>
                <c:pt idx="5">
                  <c:v>-114000.0</c:v>
                </c:pt>
                <c:pt idx="6">
                  <c:v>-94000.0</c:v>
                </c:pt>
                <c:pt idx="7">
                  <c:v>-74000.0</c:v>
                </c:pt>
                <c:pt idx="8">
                  <c:v>-54000.0</c:v>
                </c:pt>
                <c:pt idx="9">
                  <c:v>-34000.0</c:v>
                </c:pt>
                <c:pt idx="10">
                  <c:v>-14000.0</c:v>
                </c:pt>
                <c:pt idx="11">
                  <c:v>6000.0</c:v>
                </c:pt>
                <c:pt idx="12">
                  <c:v>26000.0</c:v>
                </c:pt>
                <c:pt idx="13">
                  <c:v>46000.0</c:v>
                </c:pt>
                <c:pt idx="14">
                  <c:v>66000.0</c:v>
                </c:pt>
                <c:pt idx="15">
                  <c:v>86000.0</c:v>
                </c:pt>
                <c:pt idx="16">
                  <c:v>106000.0</c:v>
                </c:pt>
                <c:pt idx="17">
                  <c:v>126000.0</c:v>
                </c:pt>
                <c:pt idx="18">
                  <c:v>146000.0</c:v>
                </c:pt>
                <c:pt idx="19">
                  <c:v>166000.0</c:v>
                </c:pt>
                <c:pt idx="20">
                  <c:v>186000.0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79C0-4AD8-9F43-A3402531616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ProForma!$L$15:$L$35</c:f>
              <c:numCache>
                <c:formatCode>General</c:formatCode>
                <c:ptCount val="21"/>
                <c:pt idx="0">
                  <c:v>-220000.0</c:v>
                </c:pt>
                <c:pt idx="1">
                  <c:v>-200000.0</c:v>
                </c:pt>
                <c:pt idx="2">
                  <c:v>-180000.0</c:v>
                </c:pt>
                <c:pt idx="3">
                  <c:v>-160000.0</c:v>
                </c:pt>
                <c:pt idx="4">
                  <c:v>-140000.0</c:v>
                </c:pt>
                <c:pt idx="5">
                  <c:v>-120000.0</c:v>
                </c:pt>
                <c:pt idx="6">
                  <c:v>-100000.0</c:v>
                </c:pt>
                <c:pt idx="7">
                  <c:v>-80000.0</c:v>
                </c:pt>
                <c:pt idx="8">
                  <c:v>-60000.0</c:v>
                </c:pt>
                <c:pt idx="9">
                  <c:v>-40000.0</c:v>
                </c:pt>
                <c:pt idx="10">
                  <c:v>-20000.0</c:v>
                </c:pt>
                <c:pt idx="11">
                  <c:v>0.0</c:v>
                </c:pt>
                <c:pt idx="12">
                  <c:v>20000.0</c:v>
                </c:pt>
                <c:pt idx="13">
                  <c:v>40000.0</c:v>
                </c:pt>
                <c:pt idx="14">
                  <c:v>60000.0</c:v>
                </c:pt>
                <c:pt idx="15">
                  <c:v>80000.0</c:v>
                </c:pt>
                <c:pt idx="16">
                  <c:v>100000.0</c:v>
                </c:pt>
                <c:pt idx="17">
                  <c:v>120000.0</c:v>
                </c:pt>
                <c:pt idx="18">
                  <c:v>140000.0</c:v>
                </c:pt>
                <c:pt idx="19">
                  <c:v>160000.0</c:v>
                </c:pt>
                <c:pt idx="20">
                  <c:v>180000.0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79C0-4AD8-9F43-A34025316162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ProForma!$M$15:$M$35</c:f>
              <c:numCache>
                <c:formatCode>General</c:formatCode>
                <c:ptCount val="21"/>
                <c:pt idx="0">
                  <c:v>-226000.0</c:v>
                </c:pt>
                <c:pt idx="1">
                  <c:v>-206000.0</c:v>
                </c:pt>
                <c:pt idx="2">
                  <c:v>-186000.0</c:v>
                </c:pt>
                <c:pt idx="3">
                  <c:v>-166000.0</c:v>
                </c:pt>
                <c:pt idx="4">
                  <c:v>-146000.0</c:v>
                </c:pt>
                <c:pt idx="5">
                  <c:v>-126000.0</c:v>
                </c:pt>
                <c:pt idx="6">
                  <c:v>-106000.0</c:v>
                </c:pt>
                <c:pt idx="7">
                  <c:v>-86000.0</c:v>
                </c:pt>
                <c:pt idx="8">
                  <c:v>-66000.0</c:v>
                </c:pt>
                <c:pt idx="9">
                  <c:v>-46000.0</c:v>
                </c:pt>
                <c:pt idx="10">
                  <c:v>-26000.0</c:v>
                </c:pt>
                <c:pt idx="11">
                  <c:v>-6000.0</c:v>
                </c:pt>
                <c:pt idx="12">
                  <c:v>14000.0</c:v>
                </c:pt>
                <c:pt idx="13">
                  <c:v>34000.0</c:v>
                </c:pt>
                <c:pt idx="14">
                  <c:v>54000.0</c:v>
                </c:pt>
                <c:pt idx="15">
                  <c:v>74000.0</c:v>
                </c:pt>
                <c:pt idx="16">
                  <c:v>94000.0</c:v>
                </c:pt>
                <c:pt idx="17">
                  <c:v>114000.0</c:v>
                </c:pt>
                <c:pt idx="18">
                  <c:v>134000.0</c:v>
                </c:pt>
                <c:pt idx="19">
                  <c:v>154000.0</c:v>
                </c:pt>
                <c:pt idx="20">
                  <c:v>174000.0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79C0-4AD8-9F43-A34025316162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ProForma!$N$15:$N$35</c:f>
              <c:numCache>
                <c:formatCode>General</c:formatCode>
                <c:ptCount val="21"/>
                <c:pt idx="0">
                  <c:v>-232000.0</c:v>
                </c:pt>
                <c:pt idx="1">
                  <c:v>-212000.0</c:v>
                </c:pt>
                <c:pt idx="2">
                  <c:v>-192000.0</c:v>
                </c:pt>
                <c:pt idx="3">
                  <c:v>-172000.0</c:v>
                </c:pt>
                <c:pt idx="4">
                  <c:v>-152000.0</c:v>
                </c:pt>
                <c:pt idx="5">
                  <c:v>-132000.0</c:v>
                </c:pt>
                <c:pt idx="6">
                  <c:v>-112000.0</c:v>
                </c:pt>
                <c:pt idx="7">
                  <c:v>-92000.0</c:v>
                </c:pt>
                <c:pt idx="8">
                  <c:v>-72000.0</c:v>
                </c:pt>
                <c:pt idx="9">
                  <c:v>-52000.0</c:v>
                </c:pt>
                <c:pt idx="10">
                  <c:v>-32000.0</c:v>
                </c:pt>
                <c:pt idx="11">
                  <c:v>-12000.0</c:v>
                </c:pt>
                <c:pt idx="12">
                  <c:v>8000.0</c:v>
                </c:pt>
                <c:pt idx="13">
                  <c:v>28000.0</c:v>
                </c:pt>
                <c:pt idx="14">
                  <c:v>48000.0</c:v>
                </c:pt>
                <c:pt idx="15">
                  <c:v>68000.0</c:v>
                </c:pt>
                <c:pt idx="16">
                  <c:v>88000.0</c:v>
                </c:pt>
                <c:pt idx="17">
                  <c:v>108000.0</c:v>
                </c:pt>
                <c:pt idx="18">
                  <c:v>128000.0</c:v>
                </c:pt>
                <c:pt idx="19">
                  <c:v>148000.0</c:v>
                </c:pt>
                <c:pt idx="20">
                  <c:v>168000.0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79C0-4AD8-9F43-A34025316162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ProForma!$O$15:$O$35</c:f>
              <c:numCache>
                <c:formatCode>General</c:formatCode>
                <c:ptCount val="21"/>
                <c:pt idx="0">
                  <c:v>-238000.0</c:v>
                </c:pt>
                <c:pt idx="1">
                  <c:v>-218000.0</c:v>
                </c:pt>
                <c:pt idx="2">
                  <c:v>-198000.0</c:v>
                </c:pt>
                <c:pt idx="3">
                  <c:v>-178000.0</c:v>
                </c:pt>
                <c:pt idx="4">
                  <c:v>-158000.0</c:v>
                </c:pt>
                <c:pt idx="5">
                  <c:v>-138000.0</c:v>
                </c:pt>
                <c:pt idx="6">
                  <c:v>-118000.0</c:v>
                </c:pt>
                <c:pt idx="7">
                  <c:v>-98000.0</c:v>
                </c:pt>
                <c:pt idx="8">
                  <c:v>-78000.0</c:v>
                </c:pt>
                <c:pt idx="9">
                  <c:v>-58000.0</c:v>
                </c:pt>
                <c:pt idx="10">
                  <c:v>-38000.0</c:v>
                </c:pt>
                <c:pt idx="11">
                  <c:v>-18000.0</c:v>
                </c:pt>
                <c:pt idx="12">
                  <c:v>2000.0</c:v>
                </c:pt>
                <c:pt idx="13">
                  <c:v>22000.0</c:v>
                </c:pt>
                <c:pt idx="14">
                  <c:v>42000.0</c:v>
                </c:pt>
                <c:pt idx="15">
                  <c:v>62000.0</c:v>
                </c:pt>
                <c:pt idx="16">
                  <c:v>82000.0</c:v>
                </c:pt>
                <c:pt idx="17">
                  <c:v>102000.0</c:v>
                </c:pt>
                <c:pt idx="18">
                  <c:v>122000.0</c:v>
                </c:pt>
                <c:pt idx="19">
                  <c:v>142000.0</c:v>
                </c:pt>
                <c:pt idx="20">
                  <c:v>162000.0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79C0-4AD8-9F43-A34025316162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ProForma!$P$15:$P$35</c:f>
              <c:numCache>
                <c:formatCode>General</c:formatCode>
                <c:ptCount val="21"/>
                <c:pt idx="0">
                  <c:v>-244000.0</c:v>
                </c:pt>
                <c:pt idx="1">
                  <c:v>-224000.0</c:v>
                </c:pt>
                <c:pt idx="2">
                  <c:v>-204000.0</c:v>
                </c:pt>
                <c:pt idx="3">
                  <c:v>-184000.0</c:v>
                </c:pt>
                <c:pt idx="4">
                  <c:v>-164000.0</c:v>
                </c:pt>
                <c:pt idx="5">
                  <c:v>-144000.0</c:v>
                </c:pt>
                <c:pt idx="6">
                  <c:v>-124000.0</c:v>
                </c:pt>
                <c:pt idx="7">
                  <c:v>-104000.0</c:v>
                </c:pt>
                <c:pt idx="8">
                  <c:v>-84000.0</c:v>
                </c:pt>
                <c:pt idx="9">
                  <c:v>-64000.0</c:v>
                </c:pt>
                <c:pt idx="10">
                  <c:v>-44000.0</c:v>
                </c:pt>
                <c:pt idx="11">
                  <c:v>-24000.0</c:v>
                </c:pt>
                <c:pt idx="12">
                  <c:v>-4000.0</c:v>
                </c:pt>
                <c:pt idx="13">
                  <c:v>16000.0</c:v>
                </c:pt>
                <c:pt idx="14">
                  <c:v>36000.0</c:v>
                </c:pt>
                <c:pt idx="15">
                  <c:v>56000.0</c:v>
                </c:pt>
                <c:pt idx="16">
                  <c:v>76000.0</c:v>
                </c:pt>
                <c:pt idx="17">
                  <c:v>96000.0</c:v>
                </c:pt>
                <c:pt idx="18">
                  <c:v>116000.0</c:v>
                </c:pt>
                <c:pt idx="19">
                  <c:v>136000.0</c:v>
                </c:pt>
                <c:pt idx="20">
                  <c:v>156000.0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79C0-4AD8-9F43-A34025316162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ProForma!$Q$15:$Q$35</c:f>
              <c:numCache>
                <c:formatCode>General</c:formatCode>
                <c:ptCount val="21"/>
                <c:pt idx="0">
                  <c:v>-250000.0</c:v>
                </c:pt>
                <c:pt idx="1">
                  <c:v>-230000.0</c:v>
                </c:pt>
                <c:pt idx="2">
                  <c:v>-210000.0</c:v>
                </c:pt>
                <c:pt idx="3">
                  <c:v>-190000.0</c:v>
                </c:pt>
                <c:pt idx="4">
                  <c:v>-170000.0</c:v>
                </c:pt>
                <c:pt idx="5">
                  <c:v>-150000.0</c:v>
                </c:pt>
                <c:pt idx="6">
                  <c:v>-130000.0</c:v>
                </c:pt>
                <c:pt idx="7">
                  <c:v>-110000.0</c:v>
                </c:pt>
                <c:pt idx="8">
                  <c:v>-90000.0</c:v>
                </c:pt>
                <c:pt idx="9">
                  <c:v>-70000.0</c:v>
                </c:pt>
                <c:pt idx="10">
                  <c:v>-50000.0</c:v>
                </c:pt>
                <c:pt idx="11">
                  <c:v>-30000.0</c:v>
                </c:pt>
                <c:pt idx="12">
                  <c:v>-10000.0</c:v>
                </c:pt>
                <c:pt idx="13">
                  <c:v>10000.0</c:v>
                </c:pt>
                <c:pt idx="14">
                  <c:v>30000.0</c:v>
                </c:pt>
                <c:pt idx="15">
                  <c:v>50000.0</c:v>
                </c:pt>
                <c:pt idx="16">
                  <c:v>70000.0</c:v>
                </c:pt>
                <c:pt idx="17">
                  <c:v>90000.0</c:v>
                </c:pt>
                <c:pt idx="18">
                  <c:v>110000.0</c:v>
                </c:pt>
                <c:pt idx="19">
                  <c:v>130000.0</c:v>
                </c:pt>
                <c:pt idx="20">
                  <c:v>150000.0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9-79C0-4AD8-9F43-A34025316162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ProForma!$G$15:$G$35</c:f>
              <c:numCache>
                <c:formatCode>General</c:formatCode>
                <c:ptCount val="2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  <c:pt idx="15">
                  <c:v>250.0</c:v>
                </c:pt>
                <c:pt idx="16">
                  <c:v>260.0</c:v>
                </c:pt>
                <c:pt idx="17">
                  <c:v>270.0</c:v>
                </c:pt>
                <c:pt idx="18">
                  <c:v>280.0</c:v>
                </c:pt>
                <c:pt idx="19">
                  <c:v>290.0</c:v>
                </c:pt>
                <c:pt idx="20">
                  <c:v>300.0</c:v>
                </c:pt>
              </c:numCache>
            </c:numRef>
          </c:xVal>
          <c:yVal>
            <c:numRef>
              <c:f>ProForma!$R$15:$R$35</c:f>
              <c:numCache>
                <c:formatCode>General</c:formatCode>
                <c:ptCount val="21"/>
                <c:pt idx="0">
                  <c:v>-256000.0</c:v>
                </c:pt>
                <c:pt idx="1">
                  <c:v>-236000.0</c:v>
                </c:pt>
                <c:pt idx="2">
                  <c:v>-216000.0</c:v>
                </c:pt>
                <c:pt idx="3">
                  <c:v>-196000.0</c:v>
                </c:pt>
                <c:pt idx="4">
                  <c:v>-176000.0</c:v>
                </c:pt>
                <c:pt idx="5">
                  <c:v>-156000.0</c:v>
                </c:pt>
                <c:pt idx="6">
                  <c:v>-136000.0</c:v>
                </c:pt>
                <c:pt idx="7">
                  <c:v>-116000.0</c:v>
                </c:pt>
                <c:pt idx="8">
                  <c:v>-96000.0</c:v>
                </c:pt>
                <c:pt idx="9">
                  <c:v>-76000.0</c:v>
                </c:pt>
                <c:pt idx="10">
                  <c:v>-56000.0</c:v>
                </c:pt>
                <c:pt idx="11">
                  <c:v>-36000.0</c:v>
                </c:pt>
                <c:pt idx="12">
                  <c:v>-16000.0</c:v>
                </c:pt>
                <c:pt idx="13">
                  <c:v>4000.0</c:v>
                </c:pt>
                <c:pt idx="14">
                  <c:v>24000.0</c:v>
                </c:pt>
                <c:pt idx="15">
                  <c:v>44000.0</c:v>
                </c:pt>
                <c:pt idx="16">
                  <c:v>64000.0</c:v>
                </c:pt>
                <c:pt idx="17">
                  <c:v>84000.0</c:v>
                </c:pt>
                <c:pt idx="18">
                  <c:v>104000.0</c:v>
                </c:pt>
                <c:pt idx="19">
                  <c:v>124000.0</c:v>
                </c:pt>
                <c:pt idx="20">
                  <c:v>144000.0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A-79C0-4AD8-9F43-A34025316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997952"/>
        <c:axId val="870999312"/>
      </c:scatterChart>
      <c:valAx>
        <c:axId val="87099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999312"/>
        <c:crosses val="autoZero"/>
        <c:crossBetween val="midCat"/>
      </c:valAx>
      <c:valAx>
        <c:axId val="87099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99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65185695538058"/>
                  <c:y val="-0.3256098716827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ProForma!$G$42:$G$45</c:f>
              <c:numCache>
                <c:formatCode>General</c:formatCode>
                <c:ptCount val="4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</c:numCache>
            </c:numRef>
          </c:xVal>
          <c:yVal>
            <c:numRef>
              <c:f>ProForma!$H$42:$H$45</c:f>
              <c:numCache>
                <c:formatCode>General</c:formatCode>
                <c:ptCount val="4"/>
                <c:pt idx="0">
                  <c:v>2725.0</c:v>
                </c:pt>
                <c:pt idx="1">
                  <c:v>597.0</c:v>
                </c:pt>
                <c:pt idx="2">
                  <c:v>331.0</c:v>
                </c:pt>
                <c:pt idx="3">
                  <c:v>242.0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664992"/>
        <c:axId val="913154016"/>
      </c:scatterChart>
      <c:valAx>
        <c:axId val="95166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154016"/>
        <c:crosses val="autoZero"/>
        <c:crossBetween val="midCat"/>
      </c:valAx>
      <c:valAx>
        <c:axId val="9131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66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Breakeven Price vs Demand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ProForma!$G$42:$G$51</c:f>
              <c:numCache>
                <c:formatCode>General</c:formatCode>
                <c:ptCount val="10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</c:numCache>
            </c:numRef>
          </c:xVal>
          <c:yVal>
            <c:numRef>
              <c:f>ProForma!$I$42:$I$51</c:f>
              <c:numCache>
                <c:formatCode>"$"#,##0</c:formatCode>
                <c:ptCount val="10"/>
                <c:pt idx="0">
                  <c:v>2725.0</c:v>
                </c:pt>
                <c:pt idx="1">
                  <c:v>597.0</c:v>
                </c:pt>
                <c:pt idx="2">
                  <c:v>331.0</c:v>
                </c:pt>
                <c:pt idx="3">
                  <c:v>242.3333333333333</c:v>
                </c:pt>
                <c:pt idx="4">
                  <c:v>198.0</c:v>
                </c:pt>
                <c:pt idx="5">
                  <c:v>171.4</c:v>
                </c:pt>
                <c:pt idx="6">
                  <c:v>153.6666666666667</c:v>
                </c:pt>
                <c:pt idx="7">
                  <c:v>141.0</c:v>
                </c:pt>
                <c:pt idx="8">
                  <c:v>131.5</c:v>
                </c:pt>
                <c:pt idx="9">
                  <c:v>124.1111111111111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297136"/>
        <c:axId val="911019392"/>
      </c:scatterChart>
      <c:valAx>
        <c:axId val="100429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019392"/>
        <c:crosses val="autoZero"/>
        <c:crossBetween val="midCat"/>
      </c:valAx>
      <c:valAx>
        <c:axId val="9110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2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(2)'!$C$26:$C$31</c:f>
              <c:numCache>
                <c:formatCode>#,##0.0\ ;\-#,##0.0\ </c:formatCode>
                <c:ptCount val="6"/>
                <c:pt idx="0">
                  <c:v>247.0857142857139</c:v>
                </c:pt>
                <c:pt idx="1">
                  <c:v>238.7571428571423</c:v>
                </c:pt>
                <c:pt idx="2">
                  <c:v>228.9285714285713</c:v>
                </c:pt>
                <c:pt idx="3">
                  <c:v>253.9142857142854</c:v>
                </c:pt>
                <c:pt idx="4">
                  <c:v>259.242857142857</c:v>
                </c:pt>
                <c:pt idx="5">
                  <c:v>263.0714285714282</c:v>
                </c:pt>
              </c:numCache>
            </c:numRef>
          </c:xVal>
          <c:yVal>
            <c:numRef>
              <c:f>'Output (2)'!$D$26:$D$31</c:f>
              <c:numCache>
                <c:formatCode>#,##0.0\ ;\-#,##0.0\ </c:formatCode>
                <c:ptCount val="6"/>
                <c:pt idx="0">
                  <c:v>-2.085714285713948</c:v>
                </c:pt>
                <c:pt idx="1">
                  <c:v>-0.757142857142298</c:v>
                </c:pt>
                <c:pt idx="2">
                  <c:v>1.071428571428669</c:v>
                </c:pt>
                <c:pt idx="3">
                  <c:v>0.08571428571463</c:v>
                </c:pt>
                <c:pt idx="4">
                  <c:v>3.75714285714298</c:v>
                </c:pt>
                <c:pt idx="5">
                  <c:v>-2.071428571428214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C1D-42A2-9469-ED9520AE2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968672"/>
        <c:axId val="871985424"/>
      </c:scatterChart>
      <c:valAx>
        <c:axId val="87196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871985424"/>
        <c:crossesAt val="-2.8569047519833"/>
        <c:crossBetween val="midCat"/>
      </c:valAx>
      <c:valAx>
        <c:axId val="871985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871968672"/>
        <c:crossesAt val="220.0"/>
        <c:crossBetween val="midCat"/>
        <c:majorUnit val="2.8569047519833"/>
        <c:minorUnit val="2.8569047519833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ChartDataSheet_!$A$4:$A$9</c:f>
              <c:numCache>
                <c:formatCode>General</c:formatCode>
                <c:ptCount val="6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</c:numCache>
            </c:numRef>
          </c:xVal>
          <c:yVal>
            <c:numRef>
              <c:f>'Output (2)'!$D$26:$D$31</c:f>
              <c:numCache>
                <c:formatCode>#,##0.0\ ;\-#,##0.0\ </c:formatCode>
                <c:ptCount val="6"/>
                <c:pt idx="0">
                  <c:v>-2.085714285713948</c:v>
                </c:pt>
                <c:pt idx="1">
                  <c:v>-0.757142857142298</c:v>
                </c:pt>
                <c:pt idx="2">
                  <c:v>1.071428571428669</c:v>
                </c:pt>
                <c:pt idx="3">
                  <c:v>0.08571428571463</c:v>
                </c:pt>
                <c:pt idx="4">
                  <c:v>3.75714285714298</c:v>
                </c:pt>
                <c:pt idx="5">
                  <c:v>-2.071428571428214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48E-435B-B9C2-930D89F83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664896"/>
        <c:axId val="754569504"/>
      </c:scatterChart>
      <c:valAx>
        <c:axId val="75466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754569504"/>
        <c:crossesAt val="-2.8569047519833"/>
        <c:crossBetween val="midCat"/>
      </c:valAx>
      <c:valAx>
        <c:axId val="754569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754664896"/>
        <c:crossesAt val="180.0"/>
        <c:crossBetween val="midCat"/>
        <c:majorUnit val="2.8569047519833"/>
        <c:minorUnit val="2.8569047519833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PRICESQ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ChartDataSheet_!$B$4:$B$9</c:f>
              <c:numCache>
                <c:formatCode>General</c:formatCode>
                <c:ptCount val="6"/>
                <c:pt idx="0">
                  <c:v>40000.0</c:v>
                </c:pt>
                <c:pt idx="1">
                  <c:v>42025.0</c:v>
                </c:pt>
                <c:pt idx="2">
                  <c:v>44100.0</c:v>
                </c:pt>
                <c:pt idx="3">
                  <c:v>38025.0</c:v>
                </c:pt>
                <c:pt idx="4">
                  <c:v>36100.0</c:v>
                </c:pt>
                <c:pt idx="5">
                  <c:v>34225.0</c:v>
                </c:pt>
              </c:numCache>
            </c:numRef>
          </c:xVal>
          <c:yVal>
            <c:numRef>
              <c:f>'Output (2)'!$D$26:$D$31</c:f>
              <c:numCache>
                <c:formatCode>#,##0.0\ ;\-#,##0.0\ </c:formatCode>
                <c:ptCount val="6"/>
                <c:pt idx="0">
                  <c:v>-2.085714285713948</c:v>
                </c:pt>
                <c:pt idx="1">
                  <c:v>-0.757142857142298</c:v>
                </c:pt>
                <c:pt idx="2">
                  <c:v>1.071428571428669</c:v>
                </c:pt>
                <c:pt idx="3">
                  <c:v>0.08571428571463</c:v>
                </c:pt>
                <c:pt idx="4">
                  <c:v>3.75714285714298</c:v>
                </c:pt>
                <c:pt idx="5">
                  <c:v>-2.071428571428214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49-4ECE-8C1B-A71461E1B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15520"/>
        <c:axId val="908717296"/>
      </c:scatterChart>
      <c:valAx>
        <c:axId val="908715520"/>
        <c:scaling>
          <c:orientation val="minMax"/>
          <c:min val="3000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PRICESQ</a:t>
                </a:r>
              </a:p>
            </c:rich>
          </c:tx>
          <c:layout/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717296"/>
        <c:crossesAt val="-2.8569047519833"/>
        <c:crossBetween val="midCat"/>
      </c:valAx>
      <c:valAx>
        <c:axId val="908717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715520"/>
        <c:crossesAt val="0.0"/>
        <c:crossBetween val="midCat"/>
        <c:majorUnit val="2.8569047519833"/>
        <c:minorUnit val="2.8569047519833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ChartDataSheet_!$B$12:$B$17</c:f>
              <c:numCache>
                <c:formatCode>General</c:formatCode>
                <c:ptCount val="6"/>
                <c:pt idx="0">
                  <c:v>-1.25211952026522</c:v>
                </c:pt>
                <c:pt idx="1">
                  <c:v>-0.633640000779701</c:v>
                </c:pt>
                <c:pt idx="2">
                  <c:v>-0.199201324789267</c:v>
                </c:pt>
                <c:pt idx="3">
                  <c:v>0.199201324789267</c:v>
                </c:pt>
                <c:pt idx="4">
                  <c:v>0.633640000779701</c:v>
                </c:pt>
                <c:pt idx="5">
                  <c:v>1.25211952026522</c:v>
                </c:pt>
              </c:numCache>
            </c:numRef>
          </c:xVal>
          <c:yVal>
            <c:numRef>
              <c:f>ChartDataSheet_!$A$12:$A$17</c:f>
              <c:numCache>
                <c:formatCode>General</c:formatCode>
                <c:ptCount val="6"/>
                <c:pt idx="0">
                  <c:v>-2.085714285713948</c:v>
                </c:pt>
                <c:pt idx="1">
                  <c:v>-2.071428571428214</c:v>
                </c:pt>
                <c:pt idx="2">
                  <c:v>-0.757142857142298</c:v>
                </c:pt>
                <c:pt idx="3">
                  <c:v>0.08571428571463</c:v>
                </c:pt>
                <c:pt idx="4">
                  <c:v>1.071428571428669</c:v>
                </c:pt>
                <c:pt idx="5">
                  <c:v>3.75714285714298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FA0-43C5-91DD-41BA2F21C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145168"/>
        <c:axId val="908180160"/>
      </c:scatterChart>
      <c:valAx>
        <c:axId val="9081451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layout/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180160"/>
        <c:crossesAt val="-3.0"/>
        <c:crossBetween val="midCat"/>
      </c:valAx>
      <c:valAx>
        <c:axId val="908180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145168"/>
        <c:crossesAt val="-1.5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(3)'!$C$26:$C$37</c:f>
              <c:numCache>
                <c:formatCode>#,##0.0\ ;\-#,##0.0\ </c:formatCode>
                <c:ptCount val="12"/>
                <c:pt idx="0">
                  <c:v>245.0595874713522</c:v>
                </c:pt>
                <c:pt idx="1">
                  <c:v>238.2268907563026</c:v>
                </c:pt>
                <c:pt idx="2">
                  <c:v>231.3941940412529</c:v>
                </c:pt>
                <c:pt idx="3">
                  <c:v>251.892284186402</c:v>
                </c:pt>
                <c:pt idx="4">
                  <c:v>258.7249809014515</c:v>
                </c:pt>
                <c:pt idx="5">
                  <c:v>265.5576776165012</c:v>
                </c:pt>
                <c:pt idx="6">
                  <c:v>251.0359052711995</c:v>
                </c:pt>
                <c:pt idx="7">
                  <c:v>252.2311688311689</c:v>
                </c:pt>
                <c:pt idx="8">
                  <c:v>253.4264323911383</c:v>
                </c:pt>
                <c:pt idx="9">
                  <c:v>254.6216959511078</c:v>
                </c:pt>
                <c:pt idx="10">
                  <c:v>255.8169595110772</c:v>
                </c:pt>
                <c:pt idx="11">
                  <c:v>257.0122230710466</c:v>
                </c:pt>
              </c:numCache>
            </c:numRef>
          </c:xVal>
          <c:yVal>
            <c:numRef>
              <c:f>'Output (3)'!$D$26:$D$37</c:f>
              <c:numCache>
                <c:formatCode>#,##0.0\ ;\-#,##0.0\ </c:formatCode>
                <c:ptCount val="12"/>
                <c:pt idx="0">
                  <c:v>-0.0595874713522448</c:v>
                </c:pt>
                <c:pt idx="1">
                  <c:v>-0.226890756302566</c:v>
                </c:pt>
                <c:pt idx="2">
                  <c:v>-1.394194041252945</c:v>
                </c:pt>
                <c:pt idx="3">
                  <c:v>2.107715813598077</c:v>
                </c:pt>
                <c:pt idx="4">
                  <c:v>4.275019098548455</c:v>
                </c:pt>
                <c:pt idx="5">
                  <c:v>-4.557677616501223</c:v>
                </c:pt>
                <c:pt idx="6">
                  <c:v>3.964094728800546</c:v>
                </c:pt>
                <c:pt idx="7">
                  <c:v>-3.231168831168873</c:v>
                </c:pt>
                <c:pt idx="8">
                  <c:v>-2.426432391138348</c:v>
                </c:pt>
                <c:pt idx="9">
                  <c:v>-3.621695951107767</c:v>
                </c:pt>
                <c:pt idx="10">
                  <c:v>6.183040488922756</c:v>
                </c:pt>
                <c:pt idx="11">
                  <c:v>-1.012223071046662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5C-4773-95A2-EE2734836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43632"/>
        <c:axId val="872021952"/>
      </c:scatterChart>
      <c:valAx>
        <c:axId val="872143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872021952"/>
        <c:crossesAt val="-7.598328078821889"/>
        <c:crossBetween val="midCat"/>
      </c:valAx>
      <c:valAx>
        <c:axId val="872021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872143632"/>
        <c:crossesAt val="220.0"/>
        <c:crossBetween val="midCat"/>
        <c:majorUnit val="3.799164039410944"/>
        <c:minorUnit val="3.79916403941094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ChartDataSheet_!$A$20:$A$31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'Output (3)'!$D$26:$D$37</c:f>
              <c:numCache>
                <c:formatCode>#,##0.0\ ;\-#,##0.0\ </c:formatCode>
                <c:ptCount val="12"/>
                <c:pt idx="0">
                  <c:v>-0.0595874713522448</c:v>
                </c:pt>
                <c:pt idx="1">
                  <c:v>-0.226890756302566</c:v>
                </c:pt>
                <c:pt idx="2">
                  <c:v>-1.394194041252945</c:v>
                </c:pt>
                <c:pt idx="3">
                  <c:v>2.107715813598077</c:v>
                </c:pt>
                <c:pt idx="4">
                  <c:v>4.275019098548455</c:v>
                </c:pt>
                <c:pt idx="5">
                  <c:v>-4.557677616501223</c:v>
                </c:pt>
                <c:pt idx="6">
                  <c:v>3.964094728800546</c:v>
                </c:pt>
                <c:pt idx="7">
                  <c:v>-3.231168831168873</c:v>
                </c:pt>
                <c:pt idx="8">
                  <c:v>-2.426432391138348</c:v>
                </c:pt>
                <c:pt idx="9">
                  <c:v>-3.621695951107767</c:v>
                </c:pt>
                <c:pt idx="10">
                  <c:v>6.183040488922756</c:v>
                </c:pt>
                <c:pt idx="11">
                  <c:v>-1.012223071046662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3D-41DF-A7BD-E15167A75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242368"/>
        <c:axId val="936301360"/>
      </c:scatterChart>
      <c:valAx>
        <c:axId val="93624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36301360"/>
        <c:crossesAt val="-7.598328078821889"/>
        <c:crossBetween val="midCat"/>
      </c:valAx>
      <c:valAx>
        <c:axId val="936301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36242368"/>
        <c:crossesAt val="180.0"/>
        <c:crossBetween val="midCat"/>
        <c:majorUnit val="3.799164039410944"/>
        <c:minorUnit val="3.79916403941094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PriceXAdv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ChartDataSheet_!$B$20:$B$31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100000.0</c:v>
                </c:pt>
                <c:pt idx="7">
                  <c:v>120000.0</c:v>
                </c:pt>
                <c:pt idx="8">
                  <c:v>140000.0</c:v>
                </c:pt>
                <c:pt idx="9">
                  <c:v>160000.0</c:v>
                </c:pt>
                <c:pt idx="10">
                  <c:v>180000.0</c:v>
                </c:pt>
                <c:pt idx="11">
                  <c:v>200000.0</c:v>
                </c:pt>
              </c:numCache>
            </c:numRef>
          </c:xVal>
          <c:yVal>
            <c:numRef>
              <c:f>'Output (3)'!$D$26:$D$37</c:f>
              <c:numCache>
                <c:formatCode>#,##0.0\ ;\-#,##0.0\ </c:formatCode>
                <c:ptCount val="12"/>
                <c:pt idx="0">
                  <c:v>-0.0595874713522448</c:v>
                </c:pt>
                <c:pt idx="1">
                  <c:v>-0.226890756302566</c:v>
                </c:pt>
                <c:pt idx="2">
                  <c:v>-1.394194041252945</c:v>
                </c:pt>
                <c:pt idx="3">
                  <c:v>2.107715813598077</c:v>
                </c:pt>
                <c:pt idx="4">
                  <c:v>4.275019098548455</c:v>
                </c:pt>
                <c:pt idx="5">
                  <c:v>-4.557677616501223</c:v>
                </c:pt>
                <c:pt idx="6">
                  <c:v>3.964094728800546</c:v>
                </c:pt>
                <c:pt idx="7">
                  <c:v>-3.231168831168873</c:v>
                </c:pt>
                <c:pt idx="8">
                  <c:v>-2.426432391138348</c:v>
                </c:pt>
                <c:pt idx="9">
                  <c:v>-3.621695951107767</c:v>
                </c:pt>
                <c:pt idx="10">
                  <c:v>6.183040488922756</c:v>
                </c:pt>
                <c:pt idx="11">
                  <c:v>-1.012223071046662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24F-45A6-BE06-465D7E8E9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271024"/>
        <c:axId val="936274144"/>
      </c:scatterChart>
      <c:valAx>
        <c:axId val="93627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PriceXAdv</a:t>
                </a:r>
              </a:p>
            </c:rich>
          </c:tx>
          <c:layout/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36274144"/>
        <c:crossesAt val="-7.598328078821889"/>
        <c:crossBetween val="midCat"/>
      </c:valAx>
      <c:valAx>
        <c:axId val="936274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36271024"/>
        <c:crossesAt val="0.0"/>
        <c:crossBetween val="midCat"/>
        <c:majorUnit val="3.799164039410944"/>
        <c:minorUnit val="3.79916403941094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ChartDataSheet_!$B$34:$B$45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ChartDataSheet_!$A$34:$A$45</c:f>
              <c:numCache>
                <c:formatCode>General</c:formatCode>
                <c:ptCount val="12"/>
                <c:pt idx="0">
                  <c:v>-4.557677616501223</c:v>
                </c:pt>
                <c:pt idx="1">
                  <c:v>-3.621695951107767</c:v>
                </c:pt>
                <c:pt idx="2">
                  <c:v>-3.231168831168873</c:v>
                </c:pt>
                <c:pt idx="3">
                  <c:v>-2.426432391138348</c:v>
                </c:pt>
                <c:pt idx="4">
                  <c:v>-1.394194041252945</c:v>
                </c:pt>
                <c:pt idx="5">
                  <c:v>-1.012223071046662</c:v>
                </c:pt>
                <c:pt idx="6">
                  <c:v>-0.226890756302566</c:v>
                </c:pt>
                <c:pt idx="7">
                  <c:v>-0.0595874713522448</c:v>
                </c:pt>
                <c:pt idx="8">
                  <c:v>2.107715813598077</c:v>
                </c:pt>
                <c:pt idx="9">
                  <c:v>3.964094728800546</c:v>
                </c:pt>
                <c:pt idx="10">
                  <c:v>4.275019098548455</c:v>
                </c:pt>
                <c:pt idx="11">
                  <c:v>6.183040488922756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E6-4995-9C11-F30DEAECC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235920"/>
        <c:axId val="936284912"/>
      </c:scatterChart>
      <c:valAx>
        <c:axId val="9362359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layout/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36284912"/>
        <c:crossesAt val="-6.0"/>
        <c:crossBetween val="midCat"/>
      </c:valAx>
      <c:valAx>
        <c:axId val="936284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36235920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(3)'!$C$152:$C$163</c:f>
              <c:numCache>
                <c:formatCode>#,##0.0\ ;\-#,##0.0\ </c:formatCode>
                <c:ptCount val="12"/>
                <c:pt idx="0">
                  <c:v>249.7260273972603</c:v>
                </c:pt>
                <c:pt idx="1">
                  <c:v>243.6301369863014</c:v>
                </c:pt>
                <c:pt idx="2">
                  <c:v>237.5342465753425</c:v>
                </c:pt>
                <c:pt idx="3">
                  <c:v>255.8219178082191</c:v>
                </c:pt>
                <c:pt idx="4">
                  <c:v>261.9178082191781</c:v>
                </c:pt>
                <c:pt idx="5">
                  <c:v>268.013698630137</c:v>
                </c:pt>
                <c:pt idx="6">
                  <c:v>249.7260273972603</c:v>
                </c:pt>
                <c:pt idx="7">
                  <c:v>249.7260273972603</c:v>
                </c:pt>
                <c:pt idx="8">
                  <c:v>249.7260273972603</c:v>
                </c:pt>
                <c:pt idx="9">
                  <c:v>249.7260273972603</c:v>
                </c:pt>
                <c:pt idx="10">
                  <c:v>249.7260273972603</c:v>
                </c:pt>
                <c:pt idx="11">
                  <c:v>249.7260273972603</c:v>
                </c:pt>
              </c:numCache>
            </c:numRef>
          </c:xVal>
          <c:yVal>
            <c:numRef>
              <c:f>'Output (3)'!$D$152:$D$163</c:f>
              <c:numCache>
                <c:formatCode>#,##0.0\ ;\-#,##0.0\ </c:formatCode>
                <c:ptCount val="12"/>
                <c:pt idx="0">
                  <c:v>-4.726027397260282</c:v>
                </c:pt>
                <c:pt idx="1">
                  <c:v>-5.63013698630138</c:v>
                </c:pt>
                <c:pt idx="2">
                  <c:v>-7.534246575342479</c:v>
                </c:pt>
                <c:pt idx="3">
                  <c:v>-1.821917808219183</c:v>
                </c:pt>
                <c:pt idx="4">
                  <c:v>1.082191780821915</c:v>
                </c:pt>
                <c:pt idx="5">
                  <c:v>-7.013698630137014</c:v>
                </c:pt>
                <c:pt idx="6">
                  <c:v>5.273972602739718</c:v>
                </c:pt>
                <c:pt idx="7">
                  <c:v>-0.726027397260282</c:v>
                </c:pt>
                <c:pt idx="8">
                  <c:v>1.273972602739718</c:v>
                </c:pt>
                <c:pt idx="9">
                  <c:v>1.273972602739718</c:v>
                </c:pt>
                <c:pt idx="10">
                  <c:v>12.27397260273972</c:v>
                </c:pt>
                <c:pt idx="11">
                  <c:v>6.273972602739718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B28-44D6-B71A-5764CFF53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053056"/>
        <c:axId val="754070496"/>
      </c:scatterChart>
      <c:valAx>
        <c:axId val="87205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754070496"/>
        <c:crossesAt val="-12.42710250671204"/>
        <c:crossBetween val="midCat"/>
      </c:valAx>
      <c:valAx>
        <c:axId val="754070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872053056"/>
        <c:crossesAt val="235.0"/>
        <c:crossBetween val="midCat"/>
        <c:majorUnit val="6.213551253356021"/>
        <c:minorUnit val="6.213551253356021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ChartDataSheet_!$A$48:$A$59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'Output (3)'!$D$152:$D$163</c:f>
              <c:numCache>
                <c:formatCode>#,##0.0\ ;\-#,##0.0\ </c:formatCode>
                <c:ptCount val="12"/>
                <c:pt idx="0">
                  <c:v>-4.726027397260282</c:v>
                </c:pt>
                <c:pt idx="1">
                  <c:v>-5.63013698630138</c:v>
                </c:pt>
                <c:pt idx="2">
                  <c:v>-7.534246575342479</c:v>
                </c:pt>
                <c:pt idx="3">
                  <c:v>-1.821917808219183</c:v>
                </c:pt>
                <c:pt idx="4">
                  <c:v>1.082191780821915</c:v>
                </c:pt>
                <c:pt idx="5">
                  <c:v>-7.013698630137014</c:v>
                </c:pt>
                <c:pt idx="6">
                  <c:v>5.273972602739718</c:v>
                </c:pt>
                <c:pt idx="7">
                  <c:v>-0.726027397260282</c:v>
                </c:pt>
                <c:pt idx="8">
                  <c:v>1.273972602739718</c:v>
                </c:pt>
                <c:pt idx="9">
                  <c:v>1.273972602739718</c:v>
                </c:pt>
                <c:pt idx="10">
                  <c:v>12.27397260273972</c:v>
                </c:pt>
                <c:pt idx="11">
                  <c:v>6.273972602739718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1B6-46E3-ACA0-EE7CE4DD6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086320"/>
        <c:axId val="869244384"/>
      </c:scatterChart>
      <c:valAx>
        <c:axId val="90808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869244384"/>
        <c:crossesAt val="-12.42710250671204"/>
        <c:crossBetween val="midCat"/>
      </c:valAx>
      <c:valAx>
        <c:axId val="869244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086320"/>
        <c:crossesAt val="180.0"/>
        <c:crossBetween val="midCat"/>
        <c:majorUnit val="6.213551253356021"/>
        <c:minorUnit val="6.213551253356021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ChartDataSheet_!$B$62:$B$73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ChartDataSheet_!$A$62:$A$73</c:f>
              <c:numCache>
                <c:formatCode>General</c:formatCode>
                <c:ptCount val="12"/>
                <c:pt idx="0">
                  <c:v>-7.534246575342479</c:v>
                </c:pt>
                <c:pt idx="1">
                  <c:v>-7.013698630137014</c:v>
                </c:pt>
                <c:pt idx="2">
                  <c:v>-5.63013698630138</c:v>
                </c:pt>
                <c:pt idx="3">
                  <c:v>-4.726027397260282</c:v>
                </c:pt>
                <c:pt idx="4">
                  <c:v>-1.821917808219183</c:v>
                </c:pt>
                <c:pt idx="5">
                  <c:v>-0.726027397260282</c:v>
                </c:pt>
                <c:pt idx="6">
                  <c:v>1.082191780821915</c:v>
                </c:pt>
                <c:pt idx="7">
                  <c:v>1.273972602739718</c:v>
                </c:pt>
                <c:pt idx="8">
                  <c:v>1.273972602739718</c:v>
                </c:pt>
                <c:pt idx="9">
                  <c:v>5.273972602739718</c:v>
                </c:pt>
                <c:pt idx="10">
                  <c:v>6.273972602739718</c:v>
                </c:pt>
                <c:pt idx="11">
                  <c:v>12.27397260273972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C5-4624-A2E9-002AC636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616416"/>
        <c:axId val="908619536"/>
      </c:scatterChart>
      <c:valAx>
        <c:axId val="9086164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619536"/>
        <c:crossesAt val="-10.0"/>
        <c:crossBetween val="midCat"/>
      </c:valAx>
      <c:valAx>
        <c:axId val="908619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616416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'Output (3)'!$C$266:$C$277</c:f>
              <c:numCache>
                <c:formatCode>#,##0.0\ ;\-#,##0.0\ </c:formatCode>
                <c:ptCount val="12"/>
                <c:pt idx="0">
                  <c:v>246.8368382886149</c:v>
                </c:pt>
                <c:pt idx="1">
                  <c:v>238.5848440899204</c:v>
                </c:pt>
                <c:pt idx="2">
                  <c:v>228.9285714285716</c:v>
                </c:pt>
                <c:pt idx="3">
                  <c:v>253.6845540246557</c:v>
                </c:pt>
                <c:pt idx="4">
                  <c:v>259.127991298042</c:v>
                </c:pt>
                <c:pt idx="5">
                  <c:v>263.1671501087744</c:v>
                </c:pt>
                <c:pt idx="6">
                  <c:v>251.6867295141407</c:v>
                </c:pt>
                <c:pt idx="7">
                  <c:v>252.6567077592458</c:v>
                </c:pt>
                <c:pt idx="8">
                  <c:v>253.626686004351</c:v>
                </c:pt>
                <c:pt idx="9">
                  <c:v>254.5966642494561</c:v>
                </c:pt>
                <c:pt idx="10">
                  <c:v>255.5666424945613</c:v>
                </c:pt>
                <c:pt idx="11">
                  <c:v>256.5366207396664</c:v>
                </c:pt>
              </c:numCache>
            </c:numRef>
          </c:xVal>
          <c:yVal>
            <c:numRef>
              <c:f>'Output (3)'!$D$266:$D$277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A1-4C49-B333-3E3859F61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608304"/>
        <c:axId val="908556048"/>
      </c:scatterChart>
      <c:valAx>
        <c:axId val="90860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556048"/>
        <c:crossesAt val="-7.433480694999468"/>
        <c:crossBetween val="midCat"/>
      </c:valAx>
      <c:valAx>
        <c:axId val="908556048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608304"/>
        <c:crossesAt val="22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ChartDataSheet_!$A$76:$A$87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'Output (3)'!$D$266:$D$277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CC-4FBD-AD3D-DF25F5A85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581888"/>
        <c:axId val="908584592"/>
      </c:scatterChart>
      <c:valAx>
        <c:axId val="90858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584592"/>
        <c:crossesAt val="-7.433480694999468"/>
        <c:crossBetween val="midCat"/>
      </c:valAx>
      <c:valAx>
        <c:axId val="908584592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581888"/>
        <c:crossesAt val="18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PRICESQ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ChartDataSheet_!$B$76:$B$87</c:f>
              <c:numCache>
                <c:formatCode>General</c:formatCode>
                <c:ptCount val="12"/>
                <c:pt idx="0">
                  <c:v>40000.0</c:v>
                </c:pt>
                <c:pt idx="1">
                  <c:v>42025.0</c:v>
                </c:pt>
                <c:pt idx="2">
                  <c:v>44100.0</c:v>
                </c:pt>
                <c:pt idx="3">
                  <c:v>38025.0</c:v>
                </c:pt>
                <c:pt idx="4">
                  <c:v>36100.0</c:v>
                </c:pt>
                <c:pt idx="5">
                  <c:v>34225.0</c:v>
                </c:pt>
                <c:pt idx="6">
                  <c:v>40000.0</c:v>
                </c:pt>
                <c:pt idx="7">
                  <c:v>40000.0</c:v>
                </c:pt>
                <c:pt idx="8">
                  <c:v>40000.0</c:v>
                </c:pt>
                <c:pt idx="9">
                  <c:v>40000.0</c:v>
                </c:pt>
                <c:pt idx="10">
                  <c:v>40000.0</c:v>
                </c:pt>
                <c:pt idx="11">
                  <c:v>40000.0</c:v>
                </c:pt>
              </c:numCache>
            </c:numRef>
          </c:xVal>
          <c:yVal>
            <c:numRef>
              <c:f>'Output (3)'!$D$266:$D$277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36-4BBF-A557-C08C9A4E9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486432"/>
        <c:axId val="908489552"/>
      </c:scatterChart>
      <c:valAx>
        <c:axId val="908486432"/>
        <c:scaling>
          <c:orientation val="minMax"/>
          <c:min val="3000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PRICESQ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489552"/>
        <c:crossesAt val="-7.433480694999468"/>
        <c:crossBetween val="midCat"/>
      </c:valAx>
      <c:valAx>
        <c:axId val="908489552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486432"/>
        <c:crossesAt val="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PriceXAdv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ChartDataSheet_!$C$76:$C$87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100000.0</c:v>
                </c:pt>
                <c:pt idx="7">
                  <c:v>120000.0</c:v>
                </c:pt>
                <c:pt idx="8">
                  <c:v>140000.0</c:v>
                </c:pt>
                <c:pt idx="9">
                  <c:v>160000.0</c:v>
                </c:pt>
                <c:pt idx="10">
                  <c:v>180000.0</c:v>
                </c:pt>
                <c:pt idx="11">
                  <c:v>200000.0</c:v>
                </c:pt>
              </c:numCache>
            </c:numRef>
          </c:xVal>
          <c:yVal>
            <c:numRef>
              <c:f>'Output (3)'!$D$266:$D$277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55D-4487-9C10-F726F0518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512016"/>
        <c:axId val="908515136"/>
      </c:scatterChart>
      <c:valAx>
        <c:axId val="90851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PriceXAdv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515136"/>
        <c:crossesAt val="-7.433480694999468"/>
        <c:crossBetween val="midCat"/>
      </c:valAx>
      <c:valAx>
        <c:axId val="908515136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512016"/>
        <c:crossesAt val="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ChartDataSheet_!$B$90:$B$101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ChartDataSheet_!$A$90:$A$101</c:f>
              <c:numCache>
                <c:formatCode>General</c:formatCode>
                <c:ptCount val="12"/>
                <c:pt idx="0">
                  <c:v>-3.656707759245819</c:v>
                </c:pt>
                <c:pt idx="1">
                  <c:v>-3.596664249456126</c:v>
                </c:pt>
                <c:pt idx="2">
                  <c:v>-2.626686004350972</c:v>
                </c:pt>
                <c:pt idx="3">
                  <c:v>-2.167150108774422</c:v>
                </c:pt>
                <c:pt idx="4">
                  <c:v>-1.836838288614899</c:v>
                </c:pt>
                <c:pt idx="5">
                  <c:v>-0.584844089920352</c:v>
                </c:pt>
                <c:pt idx="6">
                  <c:v>-0.536620739666432</c:v>
                </c:pt>
                <c:pt idx="7">
                  <c:v>0.315445975344346</c:v>
                </c:pt>
                <c:pt idx="8">
                  <c:v>1.071428571428441</c:v>
                </c:pt>
                <c:pt idx="9">
                  <c:v>3.313270485859334</c:v>
                </c:pt>
                <c:pt idx="10">
                  <c:v>3.872008701957952</c:v>
                </c:pt>
                <c:pt idx="11">
                  <c:v>6.43335750543872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82-44F9-ABCF-AD634FF0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536928"/>
        <c:axId val="908540048"/>
      </c:scatterChart>
      <c:valAx>
        <c:axId val="9085369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540048"/>
        <c:crossesAt val="-6.0"/>
        <c:crossBetween val="midCat"/>
      </c:valAx>
      <c:valAx>
        <c:axId val="908540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536928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Output!$C$27:$C$38</c:f>
              <c:numCache>
                <c:formatCode>#,##0.0\ ;\-#,##0.0\ </c:formatCode>
                <c:ptCount val="12"/>
                <c:pt idx="0">
                  <c:v>246.8368382886149</c:v>
                </c:pt>
                <c:pt idx="1">
                  <c:v>238.5848440899204</c:v>
                </c:pt>
                <c:pt idx="2">
                  <c:v>228.9285714285716</c:v>
                </c:pt>
                <c:pt idx="3">
                  <c:v>253.6845540246557</c:v>
                </c:pt>
                <c:pt idx="4">
                  <c:v>259.127991298042</c:v>
                </c:pt>
                <c:pt idx="5">
                  <c:v>263.1671501087744</c:v>
                </c:pt>
                <c:pt idx="6">
                  <c:v>251.6867295141407</c:v>
                </c:pt>
                <c:pt idx="7">
                  <c:v>252.6567077592458</c:v>
                </c:pt>
                <c:pt idx="8">
                  <c:v>253.626686004351</c:v>
                </c:pt>
                <c:pt idx="9">
                  <c:v>254.5966642494561</c:v>
                </c:pt>
                <c:pt idx="10">
                  <c:v>255.5666424945613</c:v>
                </c:pt>
                <c:pt idx="11">
                  <c:v>256.5366207396664</c:v>
                </c:pt>
              </c:numCache>
            </c:numRef>
          </c:xVal>
          <c:yVal>
            <c:numRef>
              <c:f>Output!$D$27:$D$38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62-49CE-8160-4A3D11C01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897184"/>
        <c:axId val="908855056"/>
      </c:scatterChart>
      <c:valAx>
        <c:axId val="90889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855056"/>
        <c:crossesAt val="-7.433480694999468"/>
        <c:crossBetween val="midCat"/>
      </c:valAx>
      <c:valAx>
        <c:axId val="908855056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897184"/>
        <c:crossesAt val="22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ChartDataSheet_!$A$104:$A$115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Output!$D$27:$D$38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FC-4D7E-BCC9-DD1D878DB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836752"/>
        <c:axId val="908839872"/>
      </c:scatterChart>
      <c:valAx>
        <c:axId val="90883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839872"/>
        <c:crossesAt val="-7.433480694999468"/>
        <c:crossBetween val="midCat"/>
      </c:valAx>
      <c:valAx>
        <c:axId val="908839872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836752"/>
        <c:crossesAt val="18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PRICESQ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ChartDataSheet_!$B$104:$B$115</c:f>
              <c:numCache>
                <c:formatCode>General</c:formatCode>
                <c:ptCount val="12"/>
                <c:pt idx="0">
                  <c:v>40000.0</c:v>
                </c:pt>
                <c:pt idx="1">
                  <c:v>42025.0</c:v>
                </c:pt>
                <c:pt idx="2">
                  <c:v>44100.0</c:v>
                </c:pt>
                <c:pt idx="3">
                  <c:v>38025.0</c:v>
                </c:pt>
                <c:pt idx="4">
                  <c:v>36100.0</c:v>
                </c:pt>
                <c:pt idx="5">
                  <c:v>34225.0</c:v>
                </c:pt>
                <c:pt idx="6">
                  <c:v>40000.0</c:v>
                </c:pt>
                <c:pt idx="7">
                  <c:v>40000.0</c:v>
                </c:pt>
                <c:pt idx="8">
                  <c:v>40000.0</c:v>
                </c:pt>
                <c:pt idx="9">
                  <c:v>40000.0</c:v>
                </c:pt>
                <c:pt idx="10">
                  <c:v>40000.0</c:v>
                </c:pt>
                <c:pt idx="11">
                  <c:v>40000.0</c:v>
                </c:pt>
              </c:numCache>
            </c:numRef>
          </c:xVal>
          <c:yVal>
            <c:numRef>
              <c:f>Output!$D$27:$D$38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F4E-48AE-A1E6-430352529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822384"/>
        <c:axId val="908825504"/>
      </c:scatterChart>
      <c:valAx>
        <c:axId val="908822384"/>
        <c:scaling>
          <c:orientation val="minMax"/>
          <c:min val="3000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PRICESQ</a:t>
                </a:r>
              </a:p>
            </c:rich>
          </c:tx>
          <c:layout/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825504"/>
        <c:crossesAt val="-7.433480694999468"/>
        <c:crossBetween val="midCat"/>
      </c:valAx>
      <c:valAx>
        <c:axId val="908825504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layout/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822384"/>
        <c:crossesAt val="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PriceXAdv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ChartDataSheet_!$C$104:$C$115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100000.0</c:v>
                </c:pt>
                <c:pt idx="7">
                  <c:v>120000.0</c:v>
                </c:pt>
                <c:pt idx="8">
                  <c:v>140000.0</c:v>
                </c:pt>
                <c:pt idx="9">
                  <c:v>160000.0</c:v>
                </c:pt>
                <c:pt idx="10">
                  <c:v>180000.0</c:v>
                </c:pt>
                <c:pt idx="11">
                  <c:v>200000.0</c:v>
                </c:pt>
              </c:numCache>
            </c:numRef>
          </c:xVal>
          <c:yVal>
            <c:numRef>
              <c:f>Output!$D$27:$D$38</c:f>
              <c:numCache>
                <c:formatCode>#,##0.0\ ;\-#,##0.0\ </c:formatCode>
                <c:ptCount val="12"/>
                <c:pt idx="0">
                  <c:v>-1.836838288614899</c:v>
                </c:pt>
                <c:pt idx="1">
                  <c:v>-0.584844089920352</c:v>
                </c:pt>
                <c:pt idx="2">
                  <c:v>1.071428571428441</c:v>
                </c:pt>
                <c:pt idx="3">
                  <c:v>0.315445975344346</c:v>
                </c:pt>
                <c:pt idx="4">
                  <c:v>3.872008701957952</c:v>
                </c:pt>
                <c:pt idx="5">
                  <c:v>-2.167150108774422</c:v>
                </c:pt>
                <c:pt idx="6">
                  <c:v>3.313270485859334</c:v>
                </c:pt>
                <c:pt idx="7">
                  <c:v>-3.656707759245819</c:v>
                </c:pt>
                <c:pt idx="8">
                  <c:v>-2.626686004350972</c:v>
                </c:pt>
                <c:pt idx="9">
                  <c:v>-3.596664249456126</c:v>
                </c:pt>
                <c:pt idx="10">
                  <c:v>6.43335750543872</c:v>
                </c:pt>
                <c:pt idx="11">
                  <c:v>-0.536620739666432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93A-400F-8C49-A691500EE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807088"/>
        <c:axId val="908768992"/>
      </c:scatterChart>
      <c:valAx>
        <c:axId val="90880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PriceXAdv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768992"/>
        <c:crossesAt val="-7.433480694999468"/>
        <c:crossBetween val="midCat"/>
      </c:valAx>
      <c:valAx>
        <c:axId val="908768992"/>
        <c:scaling>
          <c:orientation val="minMax"/>
          <c:min val="-3.71674034749973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807088"/>
        <c:crossesAt val="0.0"/>
        <c:crossBetween val="midCat"/>
        <c:majorUnit val="3.716740347499734"/>
        <c:minorUnit val="3.716740347499734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ChartDataSheet_!$B$118:$B$129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ChartDataSheet_!$A$118:$A$129</c:f>
              <c:numCache>
                <c:formatCode>General</c:formatCode>
                <c:ptCount val="12"/>
                <c:pt idx="0">
                  <c:v>-3.656707759245819</c:v>
                </c:pt>
                <c:pt idx="1">
                  <c:v>-3.596664249456126</c:v>
                </c:pt>
                <c:pt idx="2">
                  <c:v>-2.626686004350972</c:v>
                </c:pt>
                <c:pt idx="3">
                  <c:v>-2.167150108774422</c:v>
                </c:pt>
                <c:pt idx="4">
                  <c:v>-1.836838288614899</c:v>
                </c:pt>
                <c:pt idx="5">
                  <c:v>-0.584844089920352</c:v>
                </c:pt>
                <c:pt idx="6">
                  <c:v>-0.536620739666432</c:v>
                </c:pt>
                <c:pt idx="7">
                  <c:v>0.315445975344346</c:v>
                </c:pt>
                <c:pt idx="8">
                  <c:v>1.071428571428441</c:v>
                </c:pt>
                <c:pt idx="9">
                  <c:v>3.313270485859334</c:v>
                </c:pt>
                <c:pt idx="10">
                  <c:v>3.872008701957952</c:v>
                </c:pt>
                <c:pt idx="11">
                  <c:v>6.43335750543872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61-4C35-8569-D004796C2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50832"/>
        <c:axId val="908753952"/>
      </c:scatterChart>
      <c:valAx>
        <c:axId val="908750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753952"/>
        <c:crossesAt val="-6.0"/>
        <c:crossBetween val="midCat"/>
      </c:valAx>
      <c:valAx>
        <c:axId val="908753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750832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Predicted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Output!$C$177:$C$188</c:f>
              <c:numCache>
                <c:formatCode>#,##0.0\ ;\-#,##0.0\ </c:formatCode>
                <c:ptCount val="12"/>
                <c:pt idx="0">
                  <c:v>251.8584070796455</c:v>
                </c:pt>
                <c:pt idx="1">
                  <c:v>242.0613147914037</c:v>
                </c:pt>
                <c:pt idx="2">
                  <c:v>228.9285714285716</c:v>
                </c:pt>
                <c:pt idx="3">
                  <c:v>258.3198482932994</c:v>
                </c:pt>
                <c:pt idx="4">
                  <c:v>261.4456384323644</c:v>
                </c:pt>
                <c:pt idx="5">
                  <c:v>261.23577749684</c:v>
                </c:pt>
                <c:pt idx="6">
                  <c:v>251.8584070796455</c:v>
                </c:pt>
                <c:pt idx="7">
                  <c:v>251.8584070796455</c:v>
                </c:pt>
                <c:pt idx="8">
                  <c:v>251.8584070796455</c:v>
                </c:pt>
                <c:pt idx="9">
                  <c:v>251.8584070796455</c:v>
                </c:pt>
                <c:pt idx="10">
                  <c:v>251.8584070796455</c:v>
                </c:pt>
                <c:pt idx="11">
                  <c:v>251.8584070796455</c:v>
                </c:pt>
              </c:numCache>
            </c:numRef>
          </c:xVal>
          <c:yVal>
            <c:numRef>
              <c:f>Output!$D$177:$D$188</c:f>
              <c:numCache>
                <c:formatCode>#,##0.0\ ;\-#,##0.0\ </c:formatCode>
                <c:ptCount val="12"/>
                <c:pt idx="0">
                  <c:v>-6.858407079645531</c:v>
                </c:pt>
                <c:pt idx="1">
                  <c:v>-4.061314791403674</c:v>
                </c:pt>
                <c:pt idx="2">
                  <c:v>1.071428571428441</c:v>
                </c:pt>
                <c:pt idx="3">
                  <c:v>-4.319848293299401</c:v>
                </c:pt>
                <c:pt idx="4">
                  <c:v>1.554361567635624</c:v>
                </c:pt>
                <c:pt idx="5">
                  <c:v>-0.235777496840001</c:v>
                </c:pt>
                <c:pt idx="6">
                  <c:v>3.141592920354469</c:v>
                </c:pt>
                <c:pt idx="7">
                  <c:v>-2.858407079645531</c:v>
                </c:pt>
                <c:pt idx="8">
                  <c:v>-0.858407079645531</c:v>
                </c:pt>
                <c:pt idx="9">
                  <c:v>-0.858407079645531</c:v>
                </c:pt>
                <c:pt idx="10">
                  <c:v>10.14159292035447</c:v>
                </c:pt>
                <c:pt idx="11">
                  <c:v>4.14159292035447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6B-436B-BF6C-08515FB9F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44096"/>
        <c:axId val="908685904"/>
      </c:scatterChart>
      <c:valAx>
        <c:axId val="90874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685904"/>
        <c:crossesAt val="-10.00735787743372"/>
        <c:crossBetween val="midCat"/>
      </c:valAx>
      <c:valAx>
        <c:axId val="908685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744096"/>
        <c:crossesAt val="220.0"/>
        <c:crossBetween val="midCat"/>
        <c:majorUnit val="5.003678938716862"/>
        <c:minorUnit val="5.003678938716862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ChartDataSheet_!$A$132:$A$143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Output!$D$177:$D$188</c:f>
              <c:numCache>
                <c:formatCode>#,##0.0\ ;\-#,##0.0\ </c:formatCode>
                <c:ptCount val="12"/>
                <c:pt idx="0">
                  <c:v>-6.858407079645531</c:v>
                </c:pt>
                <c:pt idx="1">
                  <c:v>-4.061314791403674</c:v>
                </c:pt>
                <c:pt idx="2">
                  <c:v>1.071428571428441</c:v>
                </c:pt>
                <c:pt idx="3">
                  <c:v>-4.319848293299401</c:v>
                </c:pt>
                <c:pt idx="4">
                  <c:v>1.554361567635624</c:v>
                </c:pt>
                <c:pt idx="5">
                  <c:v>-0.235777496840001</c:v>
                </c:pt>
                <c:pt idx="6">
                  <c:v>3.141592920354469</c:v>
                </c:pt>
                <c:pt idx="7">
                  <c:v>-2.858407079645531</c:v>
                </c:pt>
                <c:pt idx="8">
                  <c:v>-0.858407079645531</c:v>
                </c:pt>
                <c:pt idx="9">
                  <c:v>-0.858407079645531</c:v>
                </c:pt>
                <c:pt idx="10">
                  <c:v>10.14159292035447</c:v>
                </c:pt>
                <c:pt idx="11">
                  <c:v>4.14159292035447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7F-4D84-BDE6-E26961804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241440"/>
        <c:axId val="872261296"/>
      </c:scatterChart>
      <c:valAx>
        <c:axId val="87224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872261296"/>
        <c:crossesAt val="-10.00735787743372"/>
        <c:crossBetween val="midCat"/>
      </c:valAx>
      <c:valAx>
        <c:axId val="872261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872241440"/>
        <c:crossesAt val="180.0"/>
        <c:crossBetween val="midCat"/>
        <c:majorUnit val="5.003678938716862"/>
        <c:minorUnit val="5.003678938716862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Residuals by PRICESQ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ChartDataSheet_!$B$132:$B$143</c:f>
              <c:numCache>
                <c:formatCode>General</c:formatCode>
                <c:ptCount val="12"/>
                <c:pt idx="0">
                  <c:v>40000.0</c:v>
                </c:pt>
                <c:pt idx="1">
                  <c:v>42025.0</c:v>
                </c:pt>
                <c:pt idx="2">
                  <c:v>44100.0</c:v>
                </c:pt>
                <c:pt idx="3">
                  <c:v>38025.0</c:v>
                </c:pt>
                <c:pt idx="4">
                  <c:v>36100.0</c:v>
                </c:pt>
                <c:pt idx="5">
                  <c:v>34225.0</c:v>
                </c:pt>
                <c:pt idx="6">
                  <c:v>40000.0</c:v>
                </c:pt>
                <c:pt idx="7">
                  <c:v>40000.0</c:v>
                </c:pt>
                <c:pt idx="8">
                  <c:v>40000.0</c:v>
                </c:pt>
                <c:pt idx="9">
                  <c:v>40000.0</c:v>
                </c:pt>
                <c:pt idx="10">
                  <c:v>40000.0</c:v>
                </c:pt>
                <c:pt idx="11">
                  <c:v>40000.0</c:v>
                </c:pt>
              </c:numCache>
            </c:numRef>
          </c:xVal>
          <c:yVal>
            <c:numRef>
              <c:f>Output!$D$177:$D$188</c:f>
              <c:numCache>
                <c:formatCode>#,##0.0\ ;\-#,##0.0\ </c:formatCode>
                <c:ptCount val="12"/>
                <c:pt idx="0">
                  <c:v>-6.858407079645531</c:v>
                </c:pt>
                <c:pt idx="1">
                  <c:v>-4.061314791403674</c:v>
                </c:pt>
                <c:pt idx="2">
                  <c:v>1.071428571428441</c:v>
                </c:pt>
                <c:pt idx="3">
                  <c:v>-4.319848293299401</c:v>
                </c:pt>
                <c:pt idx="4">
                  <c:v>1.554361567635624</c:v>
                </c:pt>
                <c:pt idx="5">
                  <c:v>-0.235777496840001</c:v>
                </c:pt>
                <c:pt idx="6">
                  <c:v>3.141592920354469</c:v>
                </c:pt>
                <c:pt idx="7">
                  <c:v>-2.858407079645531</c:v>
                </c:pt>
                <c:pt idx="8">
                  <c:v>-0.858407079645531</c:v>
                </c:pt>
                <c:pt idx="9">
                  <c:v>-0.858407079645531</c:v>
                </c:pt>
                <c:pt idx="10">
                  <c:v>10.14159292035447</c:v>
                </c:pt>
                <c:pt idx="11">
                  <c:v>4.14159292035447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D4-43CA-8C33-06D6723CE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3216"/>
        <c:axId val="908705920"/>
      </c:scatterChart>
      <c:valAx>
        <c:axId val="908703216"/>
        <c:scaling>
          <c:orientation val="minMax"/>
          <c:min val="3000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PRICESQ</a:t>
                </a:r>
              </a:p>
            </c:rich>
          </c:tx>
          <c:overlay val="0"/>
        </c:title>
        <c:numFmt formatCode="#,##0\ ;\-#,##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705920"/>
        <c:crossesAt val="-10.00735787743372"/>
        <c:crossBetween val="midCat"/>
      </c:valAx>
      <c:valAx>
        <c:axId val="908705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 (gridlines = std. error)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703216"/>
        <c:crossesAt val="0.0"/>
        <c:crossBetween val="midCat"/>
        <c:majorUnit val="5.003678938716862"/>
        <c:minorUnit val="5.003678938716862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r>
              <a:rPr lang="en-US"/>
              <a:t>Normal Probability Plot of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xVal>
            <c:numRef>
              <c:f>ChartDataSheet_!$B$146:$B$157</c:f>
              <c:numCache>
                <c:formatCode>General</c:formatCode>
                <c:ptCount val="12"/>
                <c:pt idx="0">
                  <c:v>-1.606755068969243</c:v>
                </c:pt>
                <c:pt idx="1">
                  <c:v>-1.102440367015164</c:v>
                </c:pt>
                <c:pt idx="2">
                  <c:v>-0.785036049876892</c:v>
                </c:pt>
                <c:pt idx="3">
                  <c:v>-0.532189730919304</c:v>
                </c:pt>
                <c:pt idx="4">
                  <c:v>-0.30974253153853</c:v>
                </c:pt>
                <c:pt idx="5">
                  <c:v>-0.101795599094705</c:v>
                </c:pt>
                <c:pt idx="6">
                  <c:v>0.101795599094705</c:v>
                </c:pt>
                <c:pt idx="7">
                  <c:v>0.30974253153853</c:v>
                </c:pt>
                <c:pt idx="8">
                  <c:v>0.532189730919304</c:v>
                </c:pt>
                <c:pt idx="9">
                  <c:v>0.785036049876892</c:v>
                </c:pt>
                <c:pt idx="10">
                  <c:v>1.102440367015165</c:v>
                </c:pt>
                <c:pt idx="11">
                  <c:v>1.606755068969243</c:v>
                </c:pt>
              </c:numCache>
            </c:numRef>
          </c:xVal>
          <c:yVal>
            <c:numRef>
              <c:f>ChartDataSheet_!$A$146:$A$157</c:f>
              <c:numCache>
                <c:formatCode>General</c:formatCode>
                <c:ptCount val="12"/>
                <c:pt idx="0">
                  <c:v>-6.858407079645531</c:v>
                </c:pt>
                <c:pt idx="1">
                  <c:v>-4.319848293299401</c:v>
                </c:pt>
                <c:pt idx="2">
                  <c:v>-4.061314791403674</c:v>
                </c:pt>
                <c:pt idx="3">
                  <c:v>-2.858407079645531</c:v>
                </c:pt>
                <c:pt idx="4">
                  <c:v>-0.858407079645531</c:v>
                </c:pt>
                <c:pt idx="5">
                  <c:v>-0.858407079645531</c:v>
                </c:pt>
                <c:pt idx="6">
                  <c:v>-0.235777496840001</c:v>
                </c:pt>
                <c:pt idx="7">
                  <c:v>1.071428571428441</c:v>
                </c:pt>
                <c:pt idx="8">
                  <c:v>1.554361567635624</c:v>
                </c:pt>
                <c:pt idx="9">
                  <c:v>3.141592920354469</c:v>
                </c:pt>
                <c:pt idx="10">
                  <c:v>4.14159292035447</c:v>
                </c:pt>
                <c:pt idx="11">
                  <c:v>10.14159292035447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39-4114-8391-400AF1AFF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645792"/>
        <c:axId val="908648912"/>
      </c:scatterChart>
      <c:valAx>
        <c:axId val="9086457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Normal Score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648912"/>
        <c:crossesAt val="-8.0"/>
        <c:crossBetween val="midCat"/>
      </c:valAx>
      <c:valAx>
        <c:axId val="908648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#,##0.0\ ;\-#,##0.0\ " sourceLinked="0"/>
        <c:majorTickMark val="cross"/>
        <c:minorTickMark val="cross"/>
        <c:tickLblPos val="nextTo"/>
        <c:txPr>
          <a:bodyPr/>
          <a:lstStyle/>
          <a:p>
            <a:pPr>
              <a:defRPr sz="10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908645792"/>
        <c:crossesAt val="-2.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000" b="0" i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unit sold (1 month)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215113735783"/>
                  <c:y val="-0.0436920384951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245.0</c:v>
                </c:pt>
                <c:pt idx="1">
                  <c:v>238.0</c:v>
                </c:pt>
                <c:pt idx="2">
                  <c:v>230.0</c:v>
                </c:pt>
                <c:pt idx="3">
                  <c:v>254.0</c:v>
                </c:pt>
                <c:pt idx="4">
                  <c:v>263.0</c:v>
                </c:pt>
                <c:pt idx="5">
                  <c:v>261.0</c:v>
                </c:pt>
                <c:pt idx="6">
                  <c:v>255.0</c:v>
                </c:pt>
                <c:pt idx="7">
                  <c:v>249.0</c:v>
                </c:pt>
                <c:pt idx="8">
                  <c:v>251.0</c:v>
                </c:pt>
                <c:pt idx="9">
                  <c:v>251.0</c:v>
                </c:pt>
                <c:pt idx="10">
                  <c:v>262.0</c:v>
                </c:pt>
                <c:pt idx="11">
                  <c:v>256.0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4C-4BB5-A104-E7A583AC3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287584"/>
        <c:axId val="872289904"/>
      </c:scatterChart>
      <c:valAx>
        <c:axId val="87228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289904"/>
        <c:crosses val="autoZero"/>
        <c:crossBetween val="midCat"/>
      </c:valAx>
      <c:valAx>
        <c:axId val="8722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28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Advertising ( 1 month)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2383858267717"/>
                  <c:y val="-0.09529600466608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Sheet1!$D$2:$D$13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500.0</c:v>
                </c:pt>
                <c:pt idx="7">
                  <c:v>600.0</c:v>
                </c:pt>
                <c:pt idx="8">
                  <c:v>700.0</c:v>
                </c:pt>
                <c:pt idx="9">
                  <c:v>800.0</c:v>
                </c:pt>
                <c:pt idx="10">
                  <c:v>900.0</c:v>
                </c:pt>
                <c:pt idx="11">
                  <c:v>1000.0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245.0</c:v>
                </c:pt>
                <c:pt idx="1">
                  <c:v>238.0</c:v>
                </c:pt>
                <c:pt idx="2">
                  <c:v>230.0</c:v>
                </c:pt>
                <c:pt idx="3">
                  <c:v>254.0</c:v>
                </c:pt>
                <c:pt idx="4">
                  <c:v>263.0</c:v>
                </c:pt>
                <c:pt idx="5">
                  <c:v>261.0</c:v>
                </c:pt>
                <c:pt idx="6">
                  <c:v>255.0</c:v>
                </c:pt>
                <c:pt idx="7">
                  <c:v>249.0</c:v>
                </c:pt>
                <c:pt idx="8">
                  <c:v>251.0</c:v>
                </c:pt>
                <c:pt idx="9">
                  <c:v>251.0</c:v>
                </c:pt>
                <c:pt idx="10">
                  <c:v>262.0</c:v>
                </c:pt>
                <c:pt idx="11">
                  <c:v>256.0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8B3-40F2-B47C-C7C6BC37D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313776"/>
        <c:axId val="751810528"/>
      </c:scatterChart>
      <c:valAx>
        <c:axId val="93631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810528"/>
        <c:crosses val="autoZero"/>
        <c:crossBetween val="midCat"/>
      </c:valAx>
      <c:valAx>
        <c:axId val="75181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1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</a:t>
            </a:r>
            <a:r>
              <a:rPr lang="en-US" baseline="0"/>
              <a:t> versus Price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unit sold (1 month)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662664041994751"/>
                  <c:y val="-0.3614453922426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1680457315717"/>
                  <c:y val="-0.183567743687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245.0</c:v>
                </c:pt>
                <c:pt idx="1">
                  <c:v>238.0</c:v>
                </c:pt>
                <c:pt idx="2">
                  <c:v>230.0</c:v>
                </c:pt>
                <c:pt idx="3">
                  <c:v>254.0</c:v>
                </c:pt>
                <c:pt idx="4">
                  <c:v>263.0</c:v>
                </c:pt>
                <c:pt idx="5">
                  <c:v>261.0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253-477A-9117-EBCD34E45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524912"/>
        <c:axId val="912527232"/>
      </c:scatterChart>
      <c:valAx>
        <c:axId val="91252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527232"/>
        <c:crosses val="autoZero"/>
        <c:crossBetween val="midCat"/>
      </c:valAx>
      <c:valAx>
        <c:axId val="9125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52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Sheet1!$A$60:$A$71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Sheet1!$B$60:$B$71</c:f>
              <c:numCache>
                <c:formatCode>General</c:formatCode>
                <c:ptCount val="12"/>
                <c:pt idx="0">
                  <c:v>245.0</c:v>
                </c:pt>
                <c:pt idx="1">
                  <c:v>238.0</c:v>
                </c:pt>
                <c:pt idx="2">
                  <c:v>230.0</c:v>
                </c:pt>
                <c:pt idx="3">
                  <c:v>254.0</c:v>
                </c:pt>
                <c:pt idx="4">
                  <c:v>263.0</c:v>
                </c:pt>
                <c:pt idx="5">
                  <c:v>261.0</c:v>
                </c:pt>
              </c:numCache>
            </c:numRef>
          </c:yVal>
          <c:smooth val="0"/>
        </c:ser>
        <c:ser>
          <c:idx val="1"/>
          <c:order val="1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Sheet1!$A$60:$A$71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Sheet1!$C$60:$C$71</c:f>
              <c:numCache>
                <c:formatCode>General</c:formatCode>
                <c:ptCount val="12"/>
                <c:pt idx="6">
                  <c:v>255.0</c:v>
                </c:pt>
                <c:pt idx="7">
                  <c:v>249.0</c:v>
                </c:pt>
                <c:pt idx="8">
                  <c:v>251.0</c:v>
                </c:pt>
              </c:numCache>
            </c:numRef>
          </c:yVal>
          <c:smooth val="0"/>
        </c:ser>
        <c:ser>
          <c:idx val="2"/>
          <c:order val="2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Sheet1!$A$60:$A$71</c:f>
              <c:numCache>
                <c:formatCode>General</c:formatCode>
                <c:ptCount val="12"/>
                <c:pt idx="0">
                  <c:v>200.0</c:v>
                </c:pt>
                <c:pt idx="1">
                  <c:v>205.0</c:v>
                </c:pt>
                <c:pt idx="2">
                  <c:v>210.0</c:v>
                </c:pt>
                <c:pt idx="3">
                  <c:v>195.0</c:v>
                </c:pt>
                <c:pt idx="4">
                  <c:v>190.0</c:v>
                </c:pt>
                <c:pt idx="5">
                  <c:v>185.0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xVal>
          <c:yVal>
            <c:numRef>
              <c:f>Sheet1!$D$60:$D$71</c:f>
              <c:numCache>
                <c:formatCode>General</c:formatCode>
                <c:ptCount val="12"/>
                <c:pt idx="9">
                  <c:v>251.0</c:v>
                </c:pt>
                <c:pt idx="10">
                  <c:v>262.0</c:v>
                </c:pt>
                <c:pt idx="11">
                  <c:v>256.0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323888"/>
        <c:axId val="939207728"/>
      </c:scatterChart>
      <c:valAx>
        <c:axId val="100132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207728"/>
        <c:crosses val="autoZero"/>
        <c:crossBetween val="midCat"/>
      </c:valAx>
      <c:valAx>
        <c:axId val="9392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2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</a:t>
            </a:r>
            <a:r>
              <a:rPr lang="en-US" baseline="0"/>
              <a:t> versus adv</a:t>
            </a:r>
            <a:endParaRPr lang="en-US"/>
          </a:p>
        </c:rich>
      </c:tx>
      <c:layout>
        <c:manualLayout>
          <c:xMode val="edge"/>
          <c:yMode val="edge"/>
          <c:x val="0.340319335083115"/>
          <c:y val="0.037037037037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Sheet1!$C$41</c:f>
              <c:strCache>
                <c:ptCount val="1"/>
                <c:pt idx="0">
                  <c:v>unit sold (1 month)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2805774278215"/>
                  <c:y val="-0.0667133275007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69180883639545"/>
                  <c:y val="0.129693788276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Sheet1!$B$42:$B$47</c:f>
              <c:numCache>
                <c:formatCode>General</c:formatCode>
                <c:ptCount val="6"/>
                <c:pt idx="0">
                  <c:v>500.0</c:v>
                </c:pt>
                <c:pt idx="1">
                  <c:v>600.0</c:v>
                </c:pt>
                <c:pt idx="2">
                  <c:v>700.0</c:v>
                </c:pt>
                <c:pt idx="3">
                  <c:v>800.0</c:v>
                </c:pt>
                <c:pt idx="4">
                  <c:v>900.0</c:v>
                </c:pt>
                <c:pt idx="5">
                  <c:v>1000.0</c:v>
                </c:pt>
              </c:numCache>
            </c:numRef>
          </c:xVal>
          <c:yVal>
            <c:numRef>
              <c:f>Sheet1!$C$42:$C$47</c:f>
              <c:numCache>
                <c:formatCode>General</c:formatCode>
                <c:ptCount val="6"/>
                <c:pt idx="0">
                  <c:v>255.0</c:v>
                </c:pt>
                <c:pt idx="1">
                  <c:v>249.0</c:v>
                </c:pt>
                <c:pt idx="2">
                  <c:v>251.0</c:v>
                </c:pt>
                <c:pt idx="3">
                  <c:v>251.0</c:v>
                </c:pt>
                <c:pt idx="4">
                  <c:v>262.0</c:v>
                </c:pt>
                <c:pt idx="5">
                  <c:v>256.0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695120"/>
        <c:axId val="510693344"/>
      </c:scatterChart>
      <c:valAx>
        <c:axId val="51069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693344"/>
        <c:crosses val="autoZero"/>
        <c:crossBetween val="midCat"/>
      </c:valAx>
      <c:valAx>
        <c:axId val="5106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69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8.xml"/><Relationship Id="rId12" Type="http://schemas.openxmlformats.org/officeDocument/2006/relationships/chart" Target="../charts/chart19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9" Type="http://schemas.openxmlformats.org/officeDocument/2006/relationships/chart" Target="../charts/chart16.xml"/><Relationship Id="rId10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Relationship Id="rId9" Type="http://schemas.openxmlformats.org/officeDocument/2006/relationships/chart" Target="../charts/chart28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4" Type="http://schemas.openxmlformats.org/officeDocument/2006/relationships/chart" Target="../charts/chart32.xml"/><Relationship Id="rId5" Type="http://schemas.openxmlformats.org/officeDocument/2006/relationships/chart" Target="../charts/chart33.xml"/><Relationship Id="rId1" Type="http://schemas.openxmlformats.org/officeDocument/2006/relationships/chart" Target="../charts/chart29.xml"/><Relationship Id="rId2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415636</xdr:colOff>
      <xdr:row>14</xdr:row>
      <xdr:rowOff>187613</xdr:rowOff>
    </xdr:from>
    <xdr:to>
      <xdr:col>25</xdr:col>
      <xdr:colOff>710044</xdr:colOff>
      <xdr:row>32</xdr:row>
      <xdr:rowOff>27997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8B86973-9903-4B9B-AF11-E01FB3C6D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600363</xdr:colOff>
      <xdr:row>39</xdr:row>
      <xdr:rowOff>129309</xdr:rowOff>
    </xdr:from>
    <xdr:to>
      <xdr:col>15</xdr:col>
      <xdr:colOff>184727</xdr:colOff>
      <xdr:row>52</xdr:row>
      <xdr:rowOff>136237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473364</xdr:colOff>
      <xdr:row>53</xdr:row>
      <xdr:rowOff>48491</xdr:rowOff>
    </xdr:from>
    <xdr:to>
      <xdr:col>10</xdr:col>
      <xdr:colOff>161637</xdr:colOff>
      <xdr:row>66</xdr:row>
      <xdr:rowOff>90055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32</xdr:row>
      <xdr:rowOff>92075</xdr:rowOff>
    </xdr:from>
    <xdr:to>
      <xdr:col>5</xdr:col>
      <xdr:colOff>517525</xdr:colOff>
      <xdr:row>52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CE05803-71CF-4328-96B4-27DA54A13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254000</xdr:colOff>
      <xdr:row>54</xdr:row>
      <xdr:rowOff>92075</xdr:rowOff>
    </xdr:from>
    <xdr:to>
      <xdr:col>5</xdr:col>
      <xdr:colOff>517525</xdr:colOff>
      <xdr:row>74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F2C9A6D-2594-42C6-9C5A-E77872251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254000</xdr:colOff>
      <xdr:row>76</xdr:row>
      <xdr:rowOff>92075</xdr:rowOff>
    </xdr:from>
    <xdr:to>
      <xdr:col>5</xdr:col>
      <xdr:colOff>517525</xdr:colOff>
      <xdr:row>96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A3E32481-67CB-439B-AE4C-7F68B97B5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254000</xdr:colOff>
      <xdr:row>98</xdr:row>
      <xdr:rowOff>92075</xdr:rowOff>
    </xdr:from>
    <xdr:to>
      <xdr:col>5</xdr:col>
      <xdr:colOff>517525</xdr:colOff>
      <xdr:row>118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DDB34F8C-7FDB-45B9-B2D9-AF80A83B6B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38</xdr:row>
      <xdr:rowOff>92075</xdr:rowOff>
    </xdr:from>
    <xdr:to>
      <xdr:col>5</xdr:col>
      <xdr:colOff>441325</xdr:colOff>
      <xdr:row>58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3DF81A3-8BCC-40DB-B1A5-3E685173B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254000</xdr:colOff>
      <xdr:row>60</xdr:row>
      <xdr:rowOff>92075</xdr:rowOff>
    </xdr:from>
    <xdr:to>
      <xdr:col>5</xdr:col>
      <xdr:colOff>441325</xdr:colOff>
      <xdr:row>80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E7FC21F-8C68-45C9-99B1-32E2BF901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254000</xdr:colOff>
      <xdr:row>82</xdr:row>
      <xdr:rowOff>92075</xdr:rowOff>
    </xdr:from>
    <xdr:to>
      <xdr:col>5</xdr:col>
      <xdr:colOff>441325</xdr:colOff>
      <xdr:row>102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19648F9E-1A9A-412E-BDA1-E80826E04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254000</xdr:colOff>
      <xdr:row>104</xdr:row>
      <xdr:rowOff>92075</xdr:rowOff>
    </xdr:from>
    <xdr:to>
      <xdr:col>5</xdr:col>
      <xdr:colOff>441325</xdr:colOff>
      <xdr:row>124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9B696A28-767A-4992-B1FE-C500A76EE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254000</xdr:colOff>
      <xdr:row>164</xdr:row>
      <xdr:rowOff>92075</xdr:rowOff>
    </xdr:from>
    <xdr:to>
      <xdr:col>5</xdr:col>
      <xdr:colOff>441325</xdr:colOff>
      <xdr:row>184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3065E20B-B639-42C9-9405-71757F08F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254000</xdr:colOff>
      <xdr:row>186</xdr:row>
      <xdr:rowOff>92075</xdr:rowOff>
    </xdr:from>
    <xdr:to>
      <xdr:col>5</xdr:col>
      <xdr:colOff>441325</xdr:colOff>
      <xdr:row>206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3A487A13-B4A3-4F94-AE41-E4F4F3E33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254000</xdr:colOff>
      <xdr:row>208</xdr:row>
      <xdr:rowOff>92075</xdr:rowOff>
    </xdr:from>
    <xdr:to>
      <xdr:col>5</xdr:col>
      <xdr:colOff>441325</xdr:colOff>
      <xdr:row>228</xdr:row>
      <xdr:rowOff>53975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3E354889-A3BA-4611-AEF2-66F6409E1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254000</xdr:colOff>
      <xdr:row>278</xdr:row>
      <xdr:rowOff>92075</xdr:rowOff>
    </xdr:from>
    <xdr:to>
      <xdr:col>5</xdr:col>
      <xdr:colOff>441325</xdr:colOff>
      <xdr:row>298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A215B350-A50A-40BA-860D-8360EFCD7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254000</xdr:colOff>
      <xdr:row>300</xdr:row>
      <xdr:rowOff>92075</xdr:rowOff>
    </xdr:from>
    <xdr:to>
      <xdr:col>5</xdr:col>
      <xdr:colOff>441325</xdr:colOff>
      <xdr:row>320</xdr:row>
      <xdr:rowOff>53975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DC88E5AD-F152-4108-926D-0DFA7D226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254000</xdr:colOff>
      <xdr:row>322</xdr:row>
      <xdr:rowOff>92075</xdr:rowOff>
    </xdr:from>
    <xdr:to>
      <xdr:col>5</xdr:col>
      <xdr:colOff>441325</xdr:colOff>
      <xdr:row>342</xdr:row>
      <xdr:rowOff>53975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0EB9C0E8-062B-464D-AA3A-A7C9EC739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254000</xdr:colOff>
      <xdr:row>344</xdr:row>
      <xdr:rowOff>92075</xdr:rowOff>
    </xdr:from>
    <xdr:to>
      <xdr:col>5</xdr:col>
      <xdr:colOff>441325</xdr:colOff>
      <xdr:row>364</xdr:row>
      <xdr:rowOff>53975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E391BB6E-5C7E-418B-BE07-4CA53E26F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254000</xdr:colOff>
      <xdr:row>366</xdr:row>
      <xdr:rowOff>92075</xdr:rowOff>
    </xdr:from>
    <xdr:to>
      <xdr:col>5</xdr:col>
      <xdr:colOff>441325</xdr:colOff>
      <xdr:row>386</xdr:row>
      <xdr:rowOff>53975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23D1B6CC-C003-4811-9024-E9DDB7A70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39</xdr:row>
      <xdr:rowOff>92075</xdr:rowOff>
    </xdr:from>
    <xdr:to>
      <xdr:col>5</xdr:col>
      <xdr:colOff>469900</xdr:colOff>
      <xdr:row>59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952D5C8-7963-43C1-B301-F141CEB5B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254000</xdr:colOff>
      <xdr:row>61</xdr:row>
      <xdr:rowOff>92075</xdr:rowOff>
    </xdr:from>
    <xdr:to>
      <xdr:col>5</xdr:col>
      <xdr:colOff>469900</xdr:colOff>
      <xdr:row>81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B5B5B1D0-4C61-4202-84CA-DFAEDFFE5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254000</xdr:colOff>
      <xdr:row>83</xdr:row>
      <xdr:rowOff>92075</xdr:rowOff>
    </xdr:from>
    <xdr:to>
      <xdr:col>5</xdr:col>
      <xdr:colOff>469900</xdr:colOff>
      <xdr:row>103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4736C6F4-9D7D-4242-9783-11F91835F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254000</xdr:colOff>
      <xdr:row>105</xdr:row>
      <xdr:rowOff>92075</xdr:rowOff>
    </xdr:from>
    <xdr:to>
      <xdr:col>5</xdr:col>
      <xdr:colOff>469900</xdr:colOff>
      <xdr:row>125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E687405D-60EB-4C8C-8E78-96304F7B5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254000</xdr:colOff>
      <xdr:row>127</xdr:row>
      <xdr:rowOff>92075</xdr:rowOff>
    </xdr:from>
    <xdr:to>
      <xdr:col>5</xdr:col>
      <xdr:colOff>469900</xdr:colOff>
      <xdr:row>147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82891CF6-6C8A-4F43-AE30-2B4FFA444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254000</xdr:colOff>
      <xdr:row>189</xdr:row>
      <xdr:rowOff>92075</xdr:rowOff>
    </xdr:from>
    <xdr:to>
      <xdr:col>5</xdr:col>
      <xdr:colOff>469900</xdr:colOff>
      <xdr:row>209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FC30CCE1-8AF6-435F-80D1-54C600D89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254000</xdr:colOff>
      <xdr:row>211</xdr:row>
      <xdr:rowOff>92075</xdr:rowOff>
    </xdr:from>
    <xdr:to>
      <xdr:col>5</xdr:col>
      <xdr:colOff>469900</xdr:colOff>
      <xdr:row>231</xdr:row>
      <xdr:rowOff>53975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99B17560-F0AD-4C4D-9FFC-019C13A33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254000</xdr:colOff>
      <xdr:row>233</xdr:row>
      <xdr:rowOff>92075</xdr:rowOff>
    </xdr:from>
    <xdr:to>
      <xdr:col>5</xdr:col>
      <xdr:colOff>469900</xdr:colOff>
      <xdr:row>253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596D9950-A1E7-4F55-BCD3-BBB5DC44B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254000</xdr:colOff>
      <xdr:row>255</xdr:row>
      <xdr:rowOff>92075</xdr:rowOff>
    </xdr:from>
    <xdr:to>
      <xdr:col>5</xdr:col>
      <xdr:colOff>469900</xdr:colOff>
      <xdr:row>275</xdr:row>
      <xdr:rowOff>53975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92F36807-8B1F-4F2D-A64B-886705581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100012</xdr:colOff>
      <xdr:row>19</xdr:row>
      <xdr:rowOff>133350</xdr:rowOff>
    </xdr:from>
    <xdr:to>
      <xdr:col>14</xdr:col>
      <xdr:colOff>557212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EFCB5E5-9E99-4BCC-8489-615F3FD58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285750</xdr:colOff>
      <xdr:row>23</xdr:row>
      <xdr:rowOff>57150</xdr:rowOff>
    </xdr:from>
    <xdr:to>
      <xdr:col>8</xdr:col>
      <xdr:colOff>57150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A02057A0-0659-4CAC-B0D0-9A72FF7C5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220662</xdr:colOff>
      <xdr:row>34</xdr:row>
      <xdr:rowOff>76200</xdr:rowOff>
    </xdr:from>
    <xdr:to>
      <xdr:col>15</xdr:col>
      <xdr:colOff>4762</xdr:colOff>
      <xdr:row>47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39D2E61A-9A0A-43F8-868F-58B669EDC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457200</xdr:colOff>
      <xdr:row>49</xdr:row>
      <xdr:rowOff>0</xdr:rowOff>
    </xdr:from>
    <xdr:to>
      <xdr:col>17</xdr:col>
      <xdr:colOff>406400</xdr:colOff>
      <xdr:row>70</xdr:row>
      <xdr:rowOff>139700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482600</xdr:colOff>
      <xdr:row>34</xdr:row>
      <xdr:rowOff>127000</xdr:rowOff>
    </xdr:from>
    <xdr:to>
      <xdr:col>22</xdr:col>
      <xdr:colOff>342900</xdr:colOff>
      <xdr:row>47</xdr:row>
      <xdr:rowOff>127000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18"/>
  <sheetViews>
    <sheetView showGridLines="0" workbookViewId="0"/>
  </sheetViews>
  <sheetFormatPr baseColWidth="10" defaultColWidth="8.83203125" defaultRowHeight="16" x14ac:dyDescent="0.2"/>
  <cols>
    <col min="1" max="1" width="2.1640625" customWidth="1"/>
    <col min="2" max="2" width="5.6640625" bestFit="1" customWidth="1"/>
    <col min="3" max="3" width="20" bestFit="1" customWidth="1"/>
    <col min="4" max="4" width="13" bestFit="1" customWidth="1"/>
    <col min="5" max="5" width="10.1640625" bestFit="1" customWidth="1"/>
    <col min="6" max="6" width="14.1640625" bestFit="1" customWidth="1"/>
  </cols>
  <sheetData>
    <row r="1" spans="1:6" x14ac:dyDescent="0.2">
      <c r="A1" s="99" t="s">
        <v>53</v>
      </c>
    </row>
    <row r="2" spans="1:6" x14ac:dyDescent="0.2">
      <c r="A2" s="99" t="s">
        <v>54</v>
      </c>
    </row>
    <row r="3" spans="1:6" x14ac:dyDescent="0.2">
      <c r="A3" s="99" t="s">
        <v>55</v>
      </c>
    </row>
    <row r="6" spans="1:6" ht="17" thickBot="1" x14ac:dyDescent="0.25">
      <c r="A6" t="s">
        <v>56</v>
      </c>
    </row>
    <row r="7" spans="1:6" ht="17" thickBot="1" x14ac:dyDescent="0.25">
      <c r="B7" s="101" t="s">
        <v>57</v>
      </c>
      <c r="C7" s="101" t="s">
        <v>58</v>
      </c>
      <c r="D7" s="101" t="s">
        <v>59</v>
      </c>
      <c r="E7" s="101" t="s">
        <v>60</v>
      </c>
      <c r="F7" s="101" t="s">
        <v>61</v>
      </c>
    </row>
    <row r="8" spans="1:6" ht="17" thickBot="1" x14ac:dyDescent="0.25">
      <c r="B8" s="100" t="s">
        <v>66</v>
      </c>
      <c r="C8" s="100" t="s">
        <v>67</v>
      </c>
      <c r="D8" s="103">
        <v>2592</v>
      </c>
      <c r="E8" s="103">
        <v>2592</v>
      </c>
      <c r="F8" s="104" t="s">
        <v>68</v>
      </c>
    </row>
    <row r="11" spans="1:6" ht="17" thickBot="1" x14ac:dyDescent="0.25">
      <c r="A11" t="s">
        <v>62</v>
      </c>
    </row>
    <row r="12" spans="1:6" ht="17" thickBot="1" x14ac:dyDescent="0.25">
      <c r="B12" s="101" t="s">
        <v>57</v>
      </c>
      <c r="C12" s="101" t="s">
        <v>58</v>
      </c>
      <c r="D12" s="101" t="s">
        <v>59</v>
      </c>
      <c r="E12" s="101" t="s">
        <v>60</v>
      </c>
      <c r="F12" s="101" t="s">
        <v>63</v>
      </c>
    </row>
    <row r="13" spans="1:6" x14ac:dyDescent="0.2">
      <c r="B13" s="102" t="s">
        <v>69</v>
      </c>
      <c r="C13" s="102" t="s">
        <v>70</v>
      </c>
      <c r="D13" s="105">
        <v>221.63730000000001</v>
      </c>
      <c r="E13" s="105">
        <v>221.63730000000001</v>
      </c>
      <c r="F13" s="106" t="s">
        <v>68</v>
      </c>
    </row>
    <row r="14" spans="1:6" ht="17" thickBot="1" x14ac:dyDescent="0.25">
      <c r="B14" s="100" t="s">
        <v>71</v>
      </c>
      <c r="C14" s="100" t="s">
        <v>52</v>
      </c>
      <c r="D14" s="107">
        <v>0</v>
      </c>
      <c r="E14" s="107">
        <v>0</v>
      </c>
      <c r="F14" s="104" t="s">
        <v>68</v>
      </c>
    </row>
    <row r="17" spans="1:2" x14ac:dyDescent="0.2">
      <c r="A17" t="s">
        <v>64</v>
      </c>
    </row>
    <row r="18" spans="1:2" x14ac:dyDescent="0.2">
      <c r="B1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51"/>
  <sheetViews>
    <sheetView zoomScale="110" zoomScaleNormal="110" zoomScalePageLayoutView="110" workbookViewId="0">
      <selection activeCell="B8" sqref="B8"/>
    </sheetView>
  </sheetViews>
  <sheetFormatPr baseColWidth="10" defaultColWidth="10.83203125" defaultRowHeight="16" x14ac:dyDescent="0.2"/>
  <cols>
    <col min="1" max="1" width="21" style="10" customWidth="1"/>
    <col min="2" max="2" width="22.1640625" style="26" customWidth="1"/>
    <col min="3" max="3" width="12.5" style="26" bestFit="1" customWidth="1"/>
    <col min="4" max="4" width="13.5" style="10" customWidth="1"/>
    <col min="5" max="6" width="10.83203125" style="10"/>
    <col min="7" max="7" width="20.5" style="10" customWidth="1"/>
    <col min="8" max="16384" width="10.83203125" style="10"/>
  </cols>
  <sheetData>
    <row r="1" spans="1:18" ht="16.5" thickBot="1" x14ac:dyDescent="0.3">
      <c r="B1" s="11" t="s">
        <v>0</v>
      </c>
      <c r="C1" s="11" t="s">
        <v>1</v>
      </c>
      <c r="D1" s="12" t="s">
        <v>16</v>
      </c>
      <c r="J1" s="123" t="s">
        <v>92</v>
      </c>
      <c r="K1" s="120">
        <v>-574.59173313994097</v>
      </c>
    </row>
    <row r="2" spans="1:18" ht="18.75" x14ac:dyDescent="0.3">
      <c r="A2" s="82" t="s">
        <v>21</v>
      </c>
      <c r="B2" s="14"/>
      <c r="C2" s="15"/>
      <c r="D2" s="16"/>
      <c r="G2" s="95" t="s">
        <v>48</v>
      </c>
      <c r="J2" s="123" t="s">
        <v>74</v>
      </c>
      <c r="K2" s="120">
        <v>9.7242567077590856</v>
      </c>
    </row>
    <row r="3" spans="1:18" x14ac:dyDescent="0.2">
      <c r="A3" s="71" t="s">
        <v>35</v>
      </c>
      <c r="B3" s="72" t="s">
        <v>36</v>
      </c>
      <c r="C3" s="73">
        <v>0.1</v>
      </c>
      <c r="D3" s="70"/>
      <c r="E3" s="75" t="s">
        <v>37</v>
      </c>
      <c r="G3" s="10" t="s">
        <v>135</v>
      </c>
      <c r="H3" s="161">
        <f>K8</f>
        <v>5.9763177998472112E-5</v>
      </c>
      <c r="J3" s="123" t="s">
        <v>76</v>
      </c>
      <c r="K3" s="120">
        <v>-2.8085569253081529E-2</v>
      </c>
    </row>
    <row r="4" spans="1:18" x14ac:dyDescent="0.2">
      <c r="A4" s="17" t="s">
        <v>45</v>
      </c>
      <c r="B4" s="1">
        <v>100</v>
      </c>
      <c r="C4" s="74">
        <f>B4*(1+C3)</f>
        <v>110.00000000000001</v>
      </c>
      <c r="D4" s="21"/>
      <c r="G4" s="10" t="s">
        <v>47</v>
      </c>
      <c r="H4" s="120">
        <f>K7</f>
        <v>-1.366539343009932</v>
      </c>
      <c r="J4" s="168" t="s">
        <v>114</v>
      </c>
      <c r="K4" s="161">
        <v>4.8498912255257509E-5</v>
      </c>
    </row>
    <row r="5" spans="1:18" x14ac:dyDescent="0.2">
      <c r="A5" s="17" t="s">
        <v>34</v>
      </c>
      <c r="B5" s="5">
        <v>0</v>
      </c>
      <c r="C5" s="7">
        <v>7.0000000000000007E-2</v>
      </c>
      <c r="D5" s="21"/>
      <c r="G5" s="10" t="s">
        <v>50</v>
      </c>
      <c r="H5" s="120">
        <f>K6</f>
        <v>518.36745607333864</v>
      </c>
    </row>
    <row r="6" spans="1:18" x14ac:dyDescent="0.2">
      <c r="A6" s="17" t="s">
        <v>44</v>
      </c>
      <c r="B6" s="6">
        <v>2000</v>
      </c>
      <c r="C6" s="27">
        <f>(1+C5)*B6</f>
        <v>2140</v>
      </c>
      <c r="D6" s="28">
        <f>SUM(B6:C6)</f>
        <v>4140</v>
      </c>
      <c r="G6" s="123" t="s">
        <v>76</v>
      </c>
      <c r="H6" s="120">
        <v>0</v>
      </c>
      <c r="J6" s="123" t="s">
        <v>92</v>
      </c>
      <c r="K6" s="120">
        <v>518.36745607333864</v>
      </c>
    </row>
    <row r="7" spans="1:18" x14ac:dyDescent="0.2">
      <c r="G7" s="10" t="s">
        <v>51</v>
      </c>
      <c r="H7" s="98">
        <f>H3*B4*H9+H4*B4+H5</f>
        <v>381.71352177234542</v>
      </c>
      <c r="J7" s="159" t="s">
        <v>74</v>
      </c>
      <c r="K7" s="120">
        <v>-1.366539343009932</v>
      </c>
    </row>
    <row r="8" spans="1:18" x14ac:dyDescent="0.2">
      <c r="A8" s="66" t="s">
        <v>33</v>
      </c>
      <c r="B8" s="67">
        <f>B4*B6</f>
        <v>200000</v>
      </c>
      <c r="C8" s="67">
        <f>C4*C6</f>
        <v>235400.00000000003</v>
      </c>
      <c r="D8" s="68">
        <f>SUM(B8:C8)</f>
        <v>435400</v>
      </c>
      <c r="J8" s="160" t="s">
        <v>114</v>
      </c>
      <c r="K8" s="161">
        <v>5.9763177998472112E-5</v>
      </c>
    </row>
    <row r="9" spans="1:18" x14ac:dyDescent="0.2">
      <c r="A9" s="170" t="s">
        <v>147</v>
      </c>
      <c r="B9" s="171">
        <f>B33/B6+B14</f>
        <v>198</v>
      </c>
      <c r="C9" s="78"/>
      <c r="D9" s="79"/>
      <c r="E9" s="84"/>
      <c r="G9" s="10" t="s">
        <v>72</v>
      </c>
      <c r="H9" s="10">
        <v>0</v>
      </c>
    </row>
    <row r="10" spans="1:18" ht="20" thickBot="1" x14ac:dyDescent="0.3">
      <c r="A10" s="81" t="s">
        <v>39</v>
      </c>
      <c r="B10" s="77"/>
      <c r="C10" s="78"/>
      <c r="D10" s="79"/>
    </row>
    <row r="11" spans="1:18" x14ac:dyDescent="0.2">
      <c r="A11" s="13" t="s">
        <v>15</v>
      </c>
      <c r="B11" s="14"/>
      <c r="C11" s="15"/>
      <c r="D11" s="16"/>
    </row>
    <row r="12" spans="1:18" x14ac:dyDescent="0.2">
      <c r="A12" s="17" t="s">
        <v>9</v>
      </c>
      <c r="B12" s="1">
        <v>40</v>
      </c>
      <c r="C12" s="2">
        <v>35</v>
      </c>
      <c r="D12" s="21"/>
    </row>
    <row r="13" spans="1:18" x14ac:dyDescent="0.2">
      <c r="A13" s="17" t="s">
        <v>8</v>
      </c>
      <c r="B13" s="1">
        <v>25</v>
      </c>
      <c r="C13" s="2">
        <v>29</v>
      </c>
      <c r="D13" s="21"/>
      <c r="E13" s="85"/>
    </row>
    <row r="14" spans="1:18" ht="17" thickBot="1" x14ac:dyDescent="0.25">
      <c r="A14" s="80" t="s">
        <v>41</v>
      </c>
      <c r="B14" s="22">
        <f>SUM(B12:B13)</f>
        <v>65</v>
      </c>
      <c r="C14" s="22">
        <f>SUM(C12:C13)</f>
        <v>64</v>
      </c>
      <c r="D14" s="23"/>
      <c r="G14" s="26">
        <f>B37</f>
        <v>-196000</v>
      </c>
      <c r="H14" s="10">
        <v>0</v>
      </c>
      <c r="I14" s="10">
        <v>500</v>
      </c>
      <c r="J14" s="10">
        <v>1000</v>
      </c>
      <c r="K14" s="10">
        <v>1500</v>
      </c>
      <c r="L14" s="10">
        <v>2000</v>
      </c>
      <c r="M14" s="10">
        <v>2500</v>
      </c>
      <c r="N14" s="10">
        <v>3000</v>
      </c>
      <c r="O14" s="10">
        <v>3500</v>
      </c>
      <c r="P14" s="10">
        <v>4000</v>
      </c>
      <c r="Q14" s="10">
        <v>4500</v>
      </c>
      <c r="R14" s="10">
        <v>5000</v>
      </c>
    </row>
    <row r="15" spans="1:18" x14ac:dyDescent="0.2">
      <c r="A15" s="76"/>
      <c r="B15" s="77"/>
      <c r="C15" s="78"/>
      <c r="D15" s="79"/>
      <c r="G15" s="10">
        <v>100</v>
      </c>
      <c r="H15" s="10">
        <f t="dataTable" ref="H15:R35" dt2D="1" dtr="1" r1="H9" r2="B4"/>
        <v>-196000</v>
      </c>
      <c r="I15" s="10">
        <v>-202000</v>
      </c>
      <c r="J15" s="10">
        <v>-208000</v>
      </c>
      <c r="K15" s="10">
        <v>-214000</v>
      </c>
      <c r="L15" s="10">
        <v>-220000</v>
      </c>
      <c r="M15" s="10">
        <v>-226000</v>
      </c>
      <c r="N15" s="10">
        <v>-232000</v>
      </c>
      <c r="O15" s="10">
        <v>-238000</v>
      </c>
      <c r="P15" s="10">
        <v>-244000</v>
      </c>
      <c r="Q15" s="10">
        <v>-250000</v>
      </c>
      <c r="R15" s="10">
        <v>-256000</v>
      </c>
    </row>
    <row r="16" spans="1:18" x14ac:dyDescent="0.2">
      <c r="A16" s="76"/>
      <c r="B16" s="77"/>
      <c r="C16" s="78"/>
      <c r="D16" s="79"/>
      <c r="G16" s="10">
        <v>110</v>
      </c>
      <c r="H16" s="10">
        <v>-176000</v>
      </c>
      <c r="I16" s="10">
        <v>-182000</v>
      </c>
      <c r="J16" s="10">
        <v>-188000</v>
      </c>
      <c r="K16" s="10">
        <v>-194000</v>
      </c>
      <c r="L16" s="10">
        <v>-200000</v>
      </c>
      <c r="M16" s="10">
        <v>-206000</v>
      </c>
      <c r="N16" s="10">
        <v>-212000</v>
      </c>
      <c r="O16" s="10">
        <v>-218000</v>
      </c>
      <c r="P16" s="10">
        <v>-224000</v>
      </c>
      <c r="Q16" s="10">
        <v>-230000</v>
      </c>
      <c r="R16" s="10">
        <v>-236000</v>
      </c>
    </row>
    <row r="17" spans="1:18" ht="20" thickBot="1" x14ac:dyDescent="0.3">
      <c r="A17" s="81" t="s">
        <v>38</v>
      </c>
      <c r="B17" s="33"/>
      <c r="C17" s="34"/>
      <c r="D17" s="35"/>
      <c r="G17" s="10">
        <v>120</v>
      </c>
      <c r="H17" s="10">
        <v>-156000</v>
      </c>
      <c r="I17" s="10">
        <v>-162000</v>
      </c>
      <c r="J17" s="10">
        <v>-168000</v>
      </c>
      <c r="K17" s="10">
        <v>-174000</v>
      </c>
      <c r="L17" s="10">
        <v>-180000</v>
      </c>
      <c r="M17" s="10">
        <v>-186000</v>
      </c>
      <c r="N17" s="10">
        <v>-192000</v>
      </c>
      <c r="O17" s="10">
        <v>-198000</v>
      </c>
      <c r="P17" s="10">
        <v>-204000</v>
      </c>
      <c r="Q17" s="10">
        <v>-210000</v>
      </c>
      <c r="R17" s="10">
        <v>-216000</v>
      </c>
    </row>
    <row r="18" spans="1:18" x14ac:dyDescent="0.2">
      <c r="A18" s="13" t="s">
        <v>11</v>
      </c>
      <c r="B18" s="14"/>
      <c r="C18" s="15"/>
      <c r="D18" s="16"/>
      <c r="G18" s="10">
        <v>130</v>
      </c>
      <c r="H18" s="10">
        <v>-136000</v>
      </c>
      <c r="I18" s="10">
        <v>-142000</v>
      </c>
      <c r="J18" s="10">
        <v>-148000</v>
      </c>
      <c r="K18" s="10">
        <v>-154000</v>
      </c>
      <c r="L18" s="10">
        <v>-160000</v>
      </c>
      <c r="M18" s="10">
        <v>-166000</v>
      </c>
      <c r="N18" s="10">
        <v>-172000</v>
      </c>
      <c r="O18" s="10">
        <v>-178000</v>
      </c>
      <c r="P18" s="10">
        <v>-184000</v>
      </c>
      <c r="Q18" s="10">
        <v>-190000</v>
      </c>
      <c r="R18" s="10">
        <v>-196000</v>
      </c>
    </row>
    <row r="19" spans="1:18" x14ac:dyDescent="0.2">
      <c r="A19" s="17" t="s">
        <v>3</v>
      </c>
      <c r="B19" s="1">
        <v>80000</v>
      </c>
      <c r="C19" s="2">
        <v>80000</v>
      </c>
      <c r="D19" s="18">
        <f>SUM(B19:C19)</f>
        <v>160000</v>
      </c>
      <c r="G19" s="10">
        <v>140</v>
      </c>
      <c r="H19" s="10">
        <v>-116000</v>
      </c>
      <c r="I19" s="10">
        <v>-122000</v>
      </c>
      <c r="J19" s="10">
        <v>-128000</v>
      </c>
      <c r="K19" s="10">
        <v>-134000</v>
      </c>
      <c r="L19" s="10">
        <v>-140000</v>
      </c>
      <c r="M19" s="10">
        <v>-146000</v>
      </c>
      <c r="N19" s="10">
        <v>-152000</v>
      </c>
      <c r="O19" s="10">
        <v>-158000</v>
      </c>
      <c r="P19" s="10">
        <v>-164000</v>
      </c>
      <c r="Q19" s="10">
        <v>-170000</v>
      </c>
      <c r="R19" s="10">
        <v>-176000</v>
      </c>
    </row>
    <row r="20" spans="1:18" x14ac:dyDescent="0.2">
      <c r="A20" s="17" t="s">
        <v>4</v>
      </c>
      <c r="B20" s="1">
        <v>60000</v>
      </c>
      <c r="C20" s="2">
        <v>60000</v>
      </c>
      <c r="D20" s="18">
        <f>SUM(B20:C20)</f>
        <v>120000</v>
      </c>
      <c r="G20" s="10">
        <v>150</v>
      </c>
      <c r="H20" s="10">
        <v>-96000</v>
      </c>
      <c r="I20" s="10">
        <v>-102000</v>
      </c>
      <c r="J20" s="10">
        <v>-108000</v>
      </c>
      <c r="K20" s="10">
        <v>-114000</v>
      </c>
      <c r="L20" s="10">
        <v>-120000</v>
      </c>
      <c r="M20" s="10">
        <v>-126000</v>
      </c>
      <c r="N20" s="10">
        <v>-132000</v>
      </c>
      <c r="O20" s="10">
        <v>-138000</v>
      </c>
      <c r="P20" s="10">
        <v>-144000</v>
      </c>
      <c r="Q20" s="10">
        <v>-150000</v>
      </c>
      <c r="R20" s="10">
        <v>-156000</v>
      </c>
    </row>
    <row r="21" spans="1:18" x14ac:dyDescent="0.2">
      <c r="A21" s="17" t="s">
        <v>18</v>
      </c>
      <c r="B21" s="1">
        <v>30000</v>
      </c>
      <c r="C21" s="2">
        <v>31000</v>
      </c>
      <c r="D21" s="18">
        <f>SUM(B21:C21)</f>
        <v>61000</v>
      </c>
      <c r="G21" s="10">
        <v>160</v>
      </c>
      <c r="H21" s="10">
        <v>-76000</v>
      </c>
      <c r="I21" s="10">
        <v>-82000</v>
      </c>
      <c r="J21" s="10">
        <v>-88000</v>
      </c>
      <c r="K21" s="10">
        <v>-94000</v>
      </c>
      <c r="L21" s="10">
        <v>-100000</v>
      </c>
      <c r="M21" s="10">
        <v>-106000</v>
      </c>
      <c r="N21" s="10">
        <v>-112000</v>
      </c>
      <c r="O21" s="10">
        <v>-118000</v>
      </c>
      <c r="P21" s="10">
        <v>-124000</v>
      </c>
      <c r="Q21" s="10">
        <v>-130000</v>
      </c>
      <c r="R21" s="10">
        <v>-136000</v>
      </c>
    </row>
    <row r="22" spans="1:18" x14ac:dyDescent="0.2">
      <c r="A22" s="17" t="s">
        <v>12</v>
      </c>
      <c r="B22" s="3">
        <v>3</v>
      </c>
      <c r="C22" s="4">
        <v>3</v>
      </c>
      <c r="D22" s="18"/>
      <c r="G22" s="10">
        <v>170</v>
      </c>
      <c r="H22" s="10">
        <v>-56000</v>
      </c>
      <c r="I22" s="10">
        <v>-62000</v>
      </c>
      <c r="J22" s="10">
        <v>-68000</v>
      </c>
      <c r="K22" s="10">
        <v>-74000</v>
      </c>
      <c r="L22" s="10">
        <v>-80000</v>
      </c>
      <c r="M22" s="10">
        <v>-86000</v>
      </c>
      <c r="N22" s="10">
        <v>-92000</v>
      </c>
      <c r="O22" s="10">
        <v>-98000</v>
      </c>
      <c r="P22" s="10">
        <v>-104000</v>
      </c>
      <c r="Q22" s="10">
        <v>-110000</v>
      </c>
      <c r="R22" s="10">
        <v>-116000</v>
      </c>
    </row>
    <row r="23" spans="1:18" x14ac:dyDescent="0.2">
      <c r="A23" s="17" t="s">
        <v>10</v>
      </c>
      <c r="B23" s="19">
        <f>B22*B21</f>
        <v>90000</v>
      </c>
      <c r="C23" s="19">
        <f t="shared" ref="C23" si="0">C22*C21</f>
        <v>93000</v>
      </c>
      <c r="D23" s="18">
        <f>SUM(B23:C23)</f>
        <v>183000</v>
      </c>
      <c r="G23" s="10">
        <v>180</v>
      </c>
      <c r="H23" s="10">
        <v>-36000</v>
      </c>
      <c r="I23" s="10">
        <v>-42000</v>
      </c>
      <c r="J23" s="10">
        <v>-48000</v>
      </c>
      <c r="K23" s="10">
        <v>-54000</v>
      </c>
      <c r="L23" s="10">
        <v>-60000</v>
      </c>
      <c r="M23" s="10">
        <v>-66000</v>
      </c>
      <c r="N23" s="10">
        <v>-72000</v>
      </c>
      <c r="O23" s="10">
        <v>-78000</v>
      </c>
      <c r="P23" s="10">
        <v>-84000</v>
      </c>
      <c r="Q23" s="10">
        <v>-90000</v>
      </c>
      <c r="R23" s="10">
        <v>-96000</v>
      </c>
    </row>
    <row r="24" spans="1:18" ht="17" thickBot="1" x14ac:dyDescent="0.25">
      <c r="A24" s="20" t="s">
        <v>17</v>
      </c>
      <c r="B24" s="69">
        <f>SUM(B19:B20,B23)</f>
        <v>230000</v>
      </c>
      <c r="C24" s="69">
        <f>SUM(C19:C20,C23)</f>
        <v>233000</v>
      </c>
      <c r="D24" s="18">
        <f>SUM(B24:C24)</f>
        <v>463000</v>
      </c>
      <c r="G24" s="10">
        <v>190</v>
      </c>
      <c r="H24" s="10">
        <v>-16000</v>
      </c>
      <c r="I24" s="10">
        <v>-22000</v>
      </c>
      <c r="J24" s="10">
        <v>-28000</v>
      </c>
      <c r="K24" s="10">
        <v>-34000</v>
      </c>
      <c r="L24" s="10">
        <v>-40000</v>
      </c>
      <c r="M24" s="10">
        <v>-46000</v>
      </c>
      <c r="N24" s="10">
        <v>-52000</v>
      </c>
      <c r="O24" s="10">
        <v>-58000</v>
      </c>
      <c r="P24" s="10">
        <v>-64000</v>
      </c>
      <c r="Q24" s="10">
        <v>-70000</v>
      </c>
      <c r="R24" s="10">
        <v>-76000</v>
      </c>
    </row>
    <row r="25" spans="1:18" ht="17" thickBot="1" x14ac:dyDescent="0.25">
      <c r="B25" s="10"/>
      <c r="C25" s="10"/>
      <c r="D25" s="26">
        <f>D19+D20+D23</f>
        <v>463000</v>
      </c>
      <c r="E25" s="10" t="s">
        <v>13</v>
      </c>
      <c r="G25" s="10">
        <v>200</v>
      </c>
      <c r="H25" s="10">
        <v>4000</v>
      </c>
      <c r="I25" s="10">
        <v>-2000</v>
      </c>
      <c r="J25" s="10">
        <v>-8000</v>
      </c>
      <c r="K25" s="10">
        <v>-14000</v>
      </c>
      <c r="L25" s="10">
        <v>-20000</v>
      </c>
      <c r="M25" s="10">
        <v>-26000</v>
      </c>
      <c r="N25" s="10">
        <v>-32000</v>
      </c>
      <c r="O25" s="10">
        <v>-38000</v>
      </c>
      <c r="P25" s="10">
        <v>-44000</v>
      </c>
      <c r="Q25" s="10">
        <v>-50000</v>
      </c>
      <c r="R25" s="10">
        <v>-56000</v>
      </c>
    </row>
    <row r="26" spans="1:18" ht="17" thickBot="1" x14ac:dyDescent="0.25">
      <c r="A26" s="13" t="s">
        <v>20</v>
      </c>
      <c r="B26" s="14"/>
      <c r="C26" s="29"/>
      <c r="D26" s="30"/>
      <c r="G26" s="10">
        <v>210</v>
      </c>
      <c r="H26" s="10">
        <v>24000</v>
      </c>
      <c r="I26" s="10">
        <v>18000</v>
      </c>
      <c r="J26" s="10">
        <v>12000</v>
      </c>
      <c r="K26" s="10">
        <v>6000</v>
      </c>
      <c r="L26" s="10">
        <v>0</v>
      </c>
      <c r="M26" s="10">
        <v>-6000</v>
      </c>
      <c r="N26" s="10">
        <v>-12000</v>
      </c>
      <c r="O26" s="10">
        <v>-18000</v>
      </c>
      <c r="P26" s="10">
        <v>-24000</v>
      </c>
      <c r="Q26" s="10">
        <v>-30000</v>
      </c>
      <c r="R26" s="10">
        <v>-36000</v>
      </c>
    </row>
    <row r="27" spans="1:18" ht="17" thickBot="1" x14ac:dyDescent="0.25">
      <c r="A27" s="24" t="s">
        <v>7</v>
      </c>
      <c r="B27" s="8">
        <v>3000</v>
      </c>
      <c r="C27" s="9">
        <v>3000</v>
      </c>
      <c r="D27" s="25"/>
      <c r="G27" s="10">
        <v>220</v>
      </c>
      <c r="H27" s="10">
        <v>44000</v>
      </c>
      <c r="I27" s="10">
        <v>38000</v>
      </c>
      <c r="J27" s="10">
        <v>32000</v>
      </c>
      <c r="K27" s="10">
        <v>26000</v>
      </c>
      <c r="L27" s="10">
        <v>20000</v>
      </c>
      <c r="M27" s="10">
        <v>14000</v>
      </c>
      <c r="N27" s="10">
        <v>8000</v>
      </c>
      <c r="O27" s="10">
        <v>2000</v>
      </c>
      <c r="P27" s="10">
        <v>-4000</v>
      </c>
      <c r="Q27" s="10">
        <v>-10000</v>
      </c>
      <c r="R27" s="10">
        <v>-16000</v>
      </c>
    </row>
    <row r="28" spans="1:18" x14ac:dyDescent="0.2">
      <c r="A28" s="39" t="s">
        <v>14</v>
      </c>
      <c r="B28" s="40">
        <f>B27*12</f>
        <v>36000</v>
      </c>
      <c r="C28" s="41">
        <f>C27*12</f>
        <v>36000</v>
      </c>
      <c r="D28" s="18">
        <f>SUM(B28:C28)</f>
        <v>72000</v>
      </c>
      <c r="G28" s="10">
        <v>230</v>
      </c>
      <c r="H28" s="10">
        <v>64000</v>
      </c>
      <c r="I28" s="10">
        <v>58000</v>
      </c>
      <c r="J28" s="10">
        <v>52000</v>
      </c>
      <c r="K28" s="10">
        <v>46000</v>
      </c>
      <c r="L28" s="10">
        <v>40000</v>
      </c>
      <c r="M28" s="10">
        <v>34000</v>
      </c>
      <c r="N28" s="10">
        <v>28000</v>
      </c>
      <c r="O28" s="10">
        <v>22000</v>
      </c>
      <c r="P28" s="10">
        <v>16000</v>
      </c>
      <c r="Q28" s="10">
        <v>10000</v>
      </c>
      <c r="R28" s="10">
        <v>4000</v>
      </c>
    </row>
    <row r="29" spans="1:18" x14ac:dyDescent="0.2">
      <c r="A29" s="17" t="s">
        <v>49</v>
      </c>
      <c r="B29" s="96">
        <f>H9*12</f>
        <v>0</v>
      </c>
      <c r="C29" s="27"/>
      <c r="D29" s="97"/>
      <c r="G29" s="10">
        <v>240</v>
      </c>
      <c r="H29" s="10">
        <v>84000</v>
      </c>
      <c r="I29" s="10">
        <v>78000</v>
      </c>
      <c r="J29" s="10">
        <v>72000</v>
      </c>
      <c r="K29" s="10">
        <v>66000</v>
      </c>
      <c r="L29" s="10">
        <v>60000</v>
      </c>
      <c r="M29" s="10">
        <v>54000</v>
      </c>
      <c r="N29" s="10">
        <v>48000</v>
      </c>
      <c r="O29" s="10">
        <v>42000</v>
      </c>
      <c r="P29" s="10">
        <v>36000</v>
      </c>
      <c r="Q29" s="10">
        <v>30000</v>
      </c>
      <c r="R29" s="10">
        <v>24000</v>
      </c>
    </row>
    <row r="30" spans="1:18" ht="17" thickBot="1" x14ac:dyDescent="0.25">
      <c r="A30" s="42" t="s">
        <v>19</v>
      </c>
      <c r="B30" s="43">
        <f>SUM(B28:B29)</f>
        <v>36000</v>
      </c>
      <c r="C30" s="43">
        <f>SUM(C28:C29)</f>
        <v>36000</v>
      </c>
      <c r="D30" s="18">
        <f>SUM(B30:C30)</f>
        <v>72000</v>
      </c>
      <c r="E30" s="10" t="s">
        <v>13</v>
      </c>
      <c r="G30" s="10">
        <v>250</v>
      </c>
      <c r="H30" s="10">
        <v>104000</v>
      </c>
      <c r="I30" s="10">
        <v>98000</v>
      </c>
      <c r="J30" s="10">
        <v>92000</v>
      </c>
      <c r="K30" s="10">
        <v>86000</v>
      </c>
      <c r="L30" s="10">
        <v>80000</v>
      </c>
      <c r="M30" s="10">
        <v>74000</v>
      </c>
      <c r="N30" s="10">
        <v>68000</v>
      </c>
      <c r="O30" s="10">
        <v>62000</v>
      </c>
      <c r="P30" s="10">
        <v>56000</v>
      </c>
      <c r="Q30" s="10">
        <v>50000</v>
      </c>
      <c r="R30" s="10">
        <v>44000</v>
      </c>
    </row>
    <row r="31" spans="1:18" x14ac:dyDescent="0.2">
      <c r="A31" s="87"/>
      <c r="B31" s="88"/>
      <c r="C31" s="88"/>
      <c r="D31" s="89">
        <f>SUM(D28:D28)</f>
        <v>72000</v>
      </c>
      <c r="G31" s="10">
        <v>260</v>
      </c>
      <c r="H31" s="10">
        <v>124000</v>
      </c>
      <c r="I31" s="10">
        <v>118000</v>
      </c>
      <c r="J31" s="10">
        <v>112000</v>
      </c>
      <c r="K31" s="10">
        <v>106000</v>
      </c>
      <c r="L31" s="10">
        <v>100000</v>
      </c>
      <c r="M31" s="10">
        <v>94000</v>
      </c>
      <c r="N31" s="10">
        <v>88000</v>
      </c>
      <c r="O31" s="10">
        <v>82000</v>
      </c>
      <c r="P31" s="10">
        <v>76000</v>
      </c>
      <c r="Q31" s="10">
        <v>70000</v>
      </c>
      <c r="R31" s="10">
        <v>64000</v>
      </c>
    </row>
    <row r="32" spans="1:18" x14ac:dyDescent="0.2">
      <c r="A32" s="87"/>
      <c r="B32" s="88"/>
      <c r="C32" s="88"/>
      <c r="D32" s="89"/>
      <c r="G32" s="10">
        <v>270</v>
      </c>
      <c r="H32" s="10">
        <v>144000</v>
      </c>
      <c r="I32" s="10">
        <v>138000</v>
      </c>
      <c r="J32" s="10">
        <v>132000</v>
      </c>
      <c r="K32" s="10">
        <v>126000</v>
      </c>
      <c r="L32" s="10">
        <v>120000</v>
      </c>
      <c r="M32" s="10">
        <v>114000</v>
      </c>
      <c r="N32" s="10">
        <v>108000</v>
      </c>
      <c r="O32" s="10">
        <v>102000</v>
      </c>
      <c r="P32" s="10">
        <v>96000</v>
      </c>
      <c r="Q32" s="10">
        <v>90000</v>
      </c>
      <c r="R32" s="10">
        <v>84000</v>
      </c>
    </row>
    <row r="33" spans="1:18" x14ac:dyDescent="0.2">
      <c r="A33" s="90" t="s">
        <v>42</v>
      </c>
      <c r="B33" s="91">
        <f>B24+B30</f>
        <v>266000</v>
      </c>
      <c r="C33" s="91">
        <f>C24+C30</f>
        <v>269000</v>
      </c>
      <c r="D33" s="31">
        <f>SUM(B33:C33)</f>
        <v>535000</v>
      </c>
      <c r="G33" s="10">
        <v>280</v>
      </c>
      <c r="H33" s="10">
        <v>164000</v>
      </c>
      <c r="I33" s="10">
        <v>158000</v>
      </c>
      <c r="J33" s="10">
        <v>152000</v>
      </c>
      <c r="K33" s="10">
        <v>146000</v>
      </c>
      <c r="L33" s="10">
        <v>140000</v>
      </c>
      <c r="M33" s="10">
        <v>134000</v>
      </c>
      <c r="N33" s="10">
        <v>128000</v>
      </c>
      <c r="O33" s="10">
        <v>122000</v>
      </c>
      <c r="P33" s="10">
        <v>116000</v>
      </c>
      <c r="Q33" s="10">
        <v>110000</v>
      </c>
      <c r="R33" s="10">
        <v>104000</v>
      </c>
    </row>
    <row r="34" spans="1:18" ht="17" thickBot="1" x14ac:dyDescent="0.25">
      <c r="A34" s="86"/>
      <c r="B34" s="57"/>
      <c r="C34" s="57"/>
      <c r="D34" s="44"/>
      <c r="G34" s="10">
        <v>290</v>
      </c>
      <c r="H34" s="10">
        <v>184000</v>
      </c>
      <c r="I34" s="10">
        <v>178000</v>
      </c>
      <c r="J34" s="10">
        <v>172000</v>
      </c>
      <c r="K34" s="10">
        <v>166000</v>
      </c>
      <c r="L34" s="10">
        <v>160000</v>
      </c>
      <c r="M34" s="10">
        <v>154000</v>
      </c>
      <c r="N34" s="10">
        <v>148000</v>
      </c>
      <c r="O34" s="10">
        <v>142000</v>
      </c>
      <c r="P34" s="10">
        <v>136000</v>
      </c>
      <c r="Q34" s="10">
        <v>130000</v>
      </c>
      <c r="R34" s="10">
        <v>124000</v>
      </c>
    </row>
    <row r="35" spans="1:18" ht="17" thickBot="1" x14ac:dyDescent="0.25">
      <c r="A35" s="93" t="s">
        <v>40</v>
      </c>
      <c r="B35" s="44">
        <f>B33+B14*B6</f>
        <v>396000</v>
      </c>
      <c r="C35" s="44">
        <f>C33+C14*C6</f>
        <v>405960</v>
      </c>
      <c r="D35" s="44">
        <f>SUM(B35:C35)</f>
        <v>801960</v>
      </c>
      <c r="G35" s="10">
        <v>300</v>
      </c>
      <c r="H35" s="10">
        <v>204000</v>
      </c>
      <c r="I35" s="10">
        <v>198000</v>
      </c>
      <c r="J35" s="10">
        <v>192000</v>
      </c>
      <c r="K35" s="10">
        <v>186000</v>
      </c>
      <c r="L35" s="10">
        <v>180000</v>
      </c>
      <c r="M35" s="10">
        <v>174000</v>
      </c>
      <c r="N35" s="10">
        <v>168000</v>
      </c>
      <c r="O35" s="10">
        <v>162000</v>
      </c>
      <c r="P35" s="10">
        <v>156000</v>
      </c>
      <c r="Q35" s="10">
        <v>150000</v>
      </c>
      <c r="R35" s="10">
        <v>144000</v>
      </c>
    </row>
    <row r="36" spans="1:18" ht="17" thickBot="1" x14ac:dyDescent="0.25">
      <c r="A36" s="83"/>
      <c r="B36" s="44"/>
      <c r="C36" s="44"/>
      <c r="D36" s="44"/>
    </row>
    <row r="37" spans="1:18" ht="17" thickBot="1" x14ac:dyDescent="0.25">
      <c r="A37" s="45" t="s">
        <v>29</v>
      </c>
      <c r="B37" s="46">
        <f>B8-B35</f>
        <v>-196000</v>
      </c>
      <c r="C37" s="46">
        <f>C8-C35</f>
        <v>-170559.99999999997</v>
      </c>
      <c r="D37" s="47">
        <f>SUM(B37:C37)</f>
        <v>-366560</v>
      </c>
      <c r="E37" s="10" t="s">
        <v>13</v>
      </c>
    </row>
    <row r="38" spans="1:18" x14ac:dyDescent="0.2">
      <c r="B38" s="26" t="s">
        <v>2</v>
      </c>
      <c r="D38" s="26">
        <f>D8-D35</f>
        <v>-366560</v>
      </c>
    </row>
    <row r="39" spans="1:18" ht="17" thickBot="1" x14ac:dyDescent="0.25"/>
    <row r="40" spans="1:18" x14ac:dyDescent="0.2">
      <c r="A40" s="60" t="s">
        <v>30</v>
      </c>
      <c r="B40" s="61"/>
      <c r="C40" s="61"/>
      <c r="D40" s="62"/>
      <c r="G40" s="10" t="s">
        <v>144</v>
      </c>
      <c r="H40" s="10" t="s">
        <v>145</v>
      </c>
    </row>
    <row r="41" spans="1:18" x14ac:dyDescent="0.2">
      <c r="A41" s="36" t="s">
        <v>6</v>
      </c>
      <c r="B41" s="37" t="e">
        <f>VLOOKUP(B37,taxtable,4)</f>
        <v>#N/A</v>
      </c>
      <c r="C41" s="37" t="e">
        <f>VLOOKUP(C37,taxtable,4)</f>
        <v>#N/A</v>
      </c>
      <c r="D41" s="38" t="s">
        <v>2</v>
      </c>
    </row>
    <row r="42" spans="1:18" x14ac:dyDescent="0.2">
      <c r="A42" s="36" t="s">
        <v>46</v>
      </c>
      <c r="B42" s="94" t="e">
        <f>B37-VLOOKUP(B37,taxtable,5,TRUE)</f>
        <v>#N/A</v>
      </c>
      <c r="C42" s="94" t="e">
        <f>C37-VLOOKUP(C37,taxtable,5,TRUE)</f>
        <v>#N/A</v>
      </c>
      <c r="D42" s="58" t="e">
        <f>SUM(B42:C42)</f>
        <v>#N/A</v>
      </c>
      <c r="G42" s="10">
        <v>100</v>
      </c>
      <c r="H42" s="10">
        <v>2725</v>
      </c>
      <c r="I42" s="26">
        <f>$B$33/G42+$B$14</f>
        <v>2725</v>
      </c>
    </row>
    <row r="43" spans="1:18" x14ac:dyDescent="0.2">
      <c r="A43" s="36" t="s">
        <v>32</v>
      </c>
      <c r="B43" s="56" t="e">
        <f>B41*B42</f>
        <v>#N/A</v>
      </c>
      <c r="C43" s="56" t="e">
        <f>C41*C42</f>
        <v>#N/A</v>
      </c>
      <c r="D43" s="58" t="e">
        <f>SUM(B43:C43)</f>
        <v>#N/A</v>
      </c>
      <c r="G43" s="10">
        <v>500</v>
      </c>
      <c r="H43" s="10">
        <v>597</v>
      </c>
      <c r="I43" s="26">
        <f t="shared" ref="I43:I50" si="1">$B$33/G43+$B$14</f>
        <v>597</v>
      </c>
    </row>
    <row r="44" spans="1:18" x14ac:dyDescent="0.2">
      <c r="A44" s="36" t="s">
        <v>28</v>
      </c>
      <c r="B44" s="56" t="e">
        <f>VLOOKUP(B37,taxtable,3)</f>
        <v>#N/A</v>
      </c>
      <c r="C44" s="56" t="e">
        <f>VLOOKUP(C37,taxtable,3)</f>
        <v>#N/A</v>
      </c>
      <c r="D44" s="58" t="e">
        <f>SUM(B44:C44)</f>
        <v>#N/A</v>
      </c>
      <c r="G44" s="10">
        <v>1000</v>
      </c>
      <c r="H44" s="10">
        <v>331</v>
      </c>
      <c r="I44" s="26">
        <f t="shared" si="1"/>
        <v>331</v>
      </c>
    </row>
    <row r="45" spans="1:18" ht="17" thickBot="1" x14ac:dyDescent="0.25">
      <c r="A45" s="32" t="s">
        <v>5</v>
      </c>
      <c r="B45" s="33" t="e">
        <f>SUM(B43:B44)</f>
        <v>#N/A</v>
      </c>
      <c r="C45" s="33" t="e">
        <f>SUM(C43:C44)</f>
        <v>#N/A</v>
      </c>
      <c r="D45" s="63" t="e">
        <f>SUM(B45:C45)</f>
        <v>#N/A</v>
      </c>
      <c r="G45" s="10">
        <v>1500</v>
      </c>
      <c r="H45" s="10">
        <v>242</v>
      </c>
      <c r="I45" s="26">
        <f t="shared" si="1"/>
        <v>242.33333333333334</v>
      </c>
    </row>
    <row r="46" spans="1:18" x14ac:dyDescent="0.2">
      <c r="E46" s="10" t="s">
        <v>13</v>
      </c>
      <c r="G46" s="10">
        <v>2000</v>
      </c>
      <c r="I46" s="26">
        <f t="shared" si="1"/>
        <v>198</v>
      </c>
    </row>
    <row r="47" spans="1:18" ht="17" thickBot="1" x14ac:dyDescent="0.25">
      <c r="G47" s="10">
        <v>2500</v>
      </c>
      <c r="I47" s="26">
        <f t="shared" si="1"/>
        <v>171.4</v>
      </c>
    </row>
    <row r="48" spans="1:18" ht="17" thickBot="1" x14ac:dyDescent="0.25">
      <c r="A48" s="59" t="s">
        <v>31</v>
      </c>
      <c r="B48" s="64">
        <f>IF(B37&gt;=0, B37-B45,0)</f>
        <v>0</v>
      </c>
      <c r="C48" s="64">
        <f>IF(C37&gt;=0, C37-C45,0)</f>
        <v>0</v>
      </c>
      <c r="D48" s="65">
        <f>SUM(B48:C48)</f>
        <v>0</v>
      </c>
      <c r="G48" s="10">
        <v>3000</v>
      </c>
      <c r="I48" s="26">
        <f t="shared" si="1"/>
        <v>153.66666666666669</v>
      </c>
    </row>
    <row r="49" spans="1:9" x14ac:dyDescent="0.2">
      <c r="A49" s="92" t="s">
        <v>43</v>
      </c>
      <c r="B49" s="26">
        <f>SUM($B$48:B48)</f>
        <v>0</v>
      </c>
      <c r="C49" s="26">
        <f>SUM($B$48:C48)</f>
        <v>0</v>
      </c>
      <c r="G49" s="10">
        <v>3500</v>
      </c>
      <c r="I49" s="26">
        <f t="shared" si="1"/>
        <v>141</v>
      </c>
    </row>
    <row r="50" spans="1:9" x14ac:dyDescent="0.2">
      <c r="G50" s="10">
        <v>4000</v>
      </c>
      <c r="I50" s="26">
        <f t="shared" si="1"/>
        <v>131.5</v>
      </c>
    </row>
    <row r="51" spans="1:9" x14ac:dyDescent="0.2">
      <c r="G51" s="10">
        <v>4500</v>
      </c>
      <c r="I51" s="26">
        <f>$B$33/G51+$B$14</f>
        <v>124.11111111111111</v>
      </c>
    </row>
  </sheetData>
  <phoneticPr fontId="7" type="noConversion"/>
  <dataValidations count="3">
    <dataValidation type="whole" operator="greaterThanOrEqual" allowBlank="1" showInputMessage="1" showErrorMessage="1" sqref="B19:C21 B29 B6">
      <formula1>0</formula1>
    </dataValidation>
    <dataValidation type="decimal" operator="greaterThanOrEqual" allowBlank="1" showInputMessage="1" showErrorMessage="1" sqref="B27:C27 B4:C4 B12:C13">
      <formula1>0</formula1>
    </dataValidation>
    <dataValidation type="decimal" allowBlank="1" showInputMessage="1" showErrorMessage="1" sqref="B5:C5">
      <formula1>-10</formula1>
      <formula2>10</formula2>
    </dataValidation>
  </dataValidations>
  <pageMargins left="0.75" right="0.75" top="1" bottom="1" header="0.5" footer="0.5"/>
  <pageSetup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157"/>
  <sheetViews>
    <sheetView workbookViewId="0">
      <selection activeCell="A146" sqref="A146:A157"/>
    </sheetView>
  </sheetViews>
  <sheetFormatPr baseColWidth="10" defaultColWidth="8.83203125" defaultRowHeight="16" x14ac:dyDescent="0.2"/>
  <sheetData>
    <row r="1" spans="1:2" x14ac:dyDescent="0.25">
      <c r="A1" t="s">
        <v>110</v>
      </c>
    </row>
    <row r="3" spans="1:2" x14ac:dyDescent="0.25">
      <c r="A3" t="s">
        <v>111</v>
      </c>
    </row>
    <row r="4" spans="1:2" x14ac:dyDescent="0.25">
      <c r="A4">
        <v>200</v>
      </c>
      <c r="B4">
        <v>40000</v>
      </c>
    </row>
    <row r="5" spans="1:2" x14ac:dyDescent="0.25">
      <c r="A5">
        <v>205</v>
      </c>
      <c r="B5">
        <v>42025</v>
      </c>
    </row>
    <row r="6" spans="1:2" x14ac:dyDescent="0.25">
      <c r="A6">
        <v>210</v>
      </c>
      <c r="B6">
        <v>44100</v>
      </c>
    </row>
    <row r="7" spans="1:2" x14ac:dyDescent="0.25">
      <c r="A7">
        <v>195</v>
      </c>
      <c r="B7">
        <v>38025</v>
      </c>
    </row>
    <row r="8" spans="1:2" x14ac:dyDescent="0.25">
      <c r="A8">
        <v>190</v>
      </c>
      <c r="B8">
        <v>36100</v>
      </c>
    </row>
    <row r="9" spans="1:2" x14ac:dyDescent="0.25">
      <c r="A9">
        <v>185</v>
      </c>
      <c r="B9">
        <v>34225</v>
      </c>
    </row>
    <row r="11" spans="1:2" x14ac:dyDescent="0.25">
      <c r="A11" t="s">
        <v>113</v>
      </c>
    </row>
    <row r="12" spans="1:2" x14ac:dyDescent="0.25">
      <c r="A12">
        <v>-2.0857142857139479</v>
      </c>
      <c r="B12">
        <v>-1.2521195202652196</v>
      </c>
    </row>
    <row r="13" spans="1:2" x14ac:dyDescent="0.25">
      <c r="A13">
        <v>-2.0714285714282141</v>
      </c>
      <c r="B13">
        <v>-0.63364000077970095</v>
      </c>
    </row>
    <row r="14" spans="1:2" x14ac:dyDescent="0.25">
      <c r="A14">
        <v>-0.75714285714229845</v>
      </c>
      <c r="B14">
        <v>-0.19920132478926703</v>
      </c>
    </row>
    <row r="15" spans="1:2" x14ac:dyDescent="0.25">
      <c r="A15">
        <v>8.5714285714630023E-2</v>
      </c>
      <c r="B15">
        <v>0.19920132478926703</v>
      </c>
    </row>
    <row r="16" spans="1:2" x14ac:dyDescent="0.25">
      <c r="A16">
        <v>1.0714285714286689</v>
      </c>
      <c r="B16">
        <v>0.63364000077970106</v>
      </c>
    </row>
    <row r="17" spans="1:2" x14ac:dyDescent="0.25">
      <c r="A17">
        <v>3.7571428571429806</v>
      </c>
      <c r="B17">
        <v>1.2521195202652196</v>
      </c>
    </row>
    <row r="19" spans="1:2" x14ac:dyDescent="0.25">
      <c r="A19" t="s">
        <v>120</v>
      </c>
    </row>
    <row r="20" spans="1:2" x14ac:dyDescent="0.25">
      <c r="A20">
        <v>200</v>
      </c>
      <c r="B20">
        <v>0</v>
      </c>
    </row>
    <row r="21" spans="1:2" x14ac:dyDescent="0.25">
      <c r="A21">
        <v>205</v>
      </c>
      <c r="B21">
        <v>0</v>
      </c>
    </row>
    <row r="22" spans="1:2" x14ac:dyDescent="0.25">
      <c r="A22">
        <v>210</v>
      </c>
      <c r="B22">
        <v>0</v>
      </c>
    </row>
    <row r="23" spans="1:2" x14ac:dyDescent="0.25">
      <c r="A23">
        <v>195</v>
      </c>
      <c r="B23">
        <v>0</v>
      </c>
    </row>
    <row r="24" spans="1:2" x14ac:dyDescent="0.25">
      <c r="A24">
        <v>190</v>
      </c>
      <c r="B24">
        <v>0</v>
      </c>
    </row>
    <row r="25" spans="1:2" x14ac:dyDescent="0.25">
      <c r="A25">
        <v>185</v>
      </c>
      <c r="B25">
        <v>0</v>
      </c>
    </row>
    <row r="26" spans="1:2" x14ac:dyDescent="0.25">
      <c r="A26">
        <v>200</v>
      </c>
      <c r="B26">
        <v>100000</v>
      </c>
    </row>
    <row r="27" spans="1:2" x14ac:dyDescent="0.25">
      <c r="A27">
        <v>200</v>
      </c>
      <c r="B27">
        <v>120000</v>
      </c>
    </row>
    <row r="28" spans="1:2" x14ac:dyDescent="0.25">
      <c r="A28">
        <v>200</v>
      </c>
      <c r="B28">
        <v>140000</v>
      </c>
    </row>
    <row r="29" spans="1:2" x14ac:dyDescent="0.25">
      <c r="A29">
        <v>200</v>
      </c>
      <c r="B29">
        <v>160000</v>
      </c>
    </row>
    <row r="30" spans="1:2" x14ac:dyDescent="0.25">
      <c r="A30">
        <v>200</v>
      </c>
      <c r="B30">
        <v>180000</v>
      </c>
    </row>
    <row r="31" spans="1:2" x14ac:dyDescent="0.25">
      <c r="A31">
        <v>200</v>
      </c>
      <c r="B31">
        <v>200000</v>
      </c>
    </row>
    <row r="33" spans="1:2" x14ac:dyDescent="0.25">
      <c r="A33" t="s">
        <v>122</v>
      </c>
    </row>
    <row r="34" spans="1:2" x14ac:dyDescent="0.25">
      <c r="A34">
        <v>-4.5576776165012234</v>
      </c>
      <c r="B34">
        <v>-1.6067550689692427</v>
      </c>
    </row>
    <row r="35" spans="1:2" x14ac:dyDescent="0.25">
      <c r="A35">
        <v>-3.6216959511077675</v>
      </c>
      <c r="B35">
        <v>-1.1024403670151643</v>
      </c>
    </row>
    <row r="36" spans="1:2" x14ac:dyDescent="0.25">
      <c r="A36">
        <v>-3.2311688311688727</v>
      </c>
      <c r="B36">
        <v>-0.78503604987689179</v>
      </c>
    </row>
    <row r="37" spans="1:2" x14ac:dyDescent="0.25">
      <c r="A37">
        <v>-2.4264323911383485</v>
      </c>
      <c r="B37">
        <v>-0.53218973091930422</v>
      </c>
    </row>
    <row r="38" spans="1:2" x14ac:dyDescent="0.25">
      <c r="A38">
        <v>-1.3941940412529448</v>
      </c>
      <c r="B38">
        <v>-0.30974253153853021</v>
      </c>
    </row>
    <row r="39" spans="1:2" x14ac:dyDescent="0.25">
      <c r="A39">
        <v>-1.0122230710466624</v>
      </c>
      <c r="B39">
        <v>-0.10179559909470488</v>
      </c>
    </row>
    <row r="40" spans="1:2" x14ac:dyDescent="0.25">
      <c r="A40">
        <v>-0.22689075630256639</v>
      </c>
      <c r="B40">
        <v>0.10179559909470504</v>
      </c>
    </row>
    <row r="41" spans="1:2" x14ac:dyDescent="0.25">
      <c r="A41">
        <v>-5.9587471352244847E-2</v>
      </c>
      <c r="B41">
        <v>0.30974253153853021</v>
      </c>
    </row>
    <row r="42" spans="1:2" x14ac:dyDescent="0.25">
      <c r="A42">
        <v>2.1077158135980767</v>
      </c>
      <c r="B42">
        <v>0.53218973091930433</v>
      </c>
    </row>
    <row r="43" spans="1:2" x14ac:dyDescent="0.25">
      <c r="A43">
        <v>3.9640947288005464</v>
      </c>
      <c r="B43">
        <v>0.78503604987689179</v>
      </c>
    </row>
    <row r="44" spans="1:2" x14ac:dyDescent="0.25">
      <c r="A44">
        <v>4.2750190985484551</v>
      </c>
      <c r="B44">
        <v>1.1024403670151648</v>
      </c>
    </row>
    <row r="45" spans="1:2" x14ac:dyDescent="0.2">
      <c r="A45">
        <v>6.1830404889227566</v>
      </c>
      <c r="B45">
        <v>1.6067550689692427</v>
      </c>
    </row>
    <row r="47" spans="1:2" x14ac:dyDescent="0.2">
      <c r="A47" t="s">
        <v>127</v>
      </c>
    </row>
    <row r="48" spans="1:2" x14ac:dyDescent="0.2">
      <c r="A48">
        <v>200</v>
      </c>
    </row>
    <row r="49" spans="1:2" x14ac:dyDescent="0.2">
      <c r="A49">
        <v>205</v>
      </c>
    </row>
    <row r="50" spans="1:2" x14ac:dyDescent="0.2">
      <c r="A50">
        <v>210</v>
      </c>
    </row>
    <row r="51" spans="1:2" x14ac:dyDescent="0.2">
      <c r="A51">
        <v>195</v>
      </c>
    </row>
    <row r="52" spans="1:2" x14ac:dyDescent="0.2">
      <c r="A52">
        <v>190</v>
      </c>
    </row>
    <row r="53" spans="1:2" x14ac:dyDescent="0.2">
      <c r="A53">
        <v>185</v>
      </c>
    </row>
    <row r="54" spans="1:2" x14ac:dyDescent="0.2">
      <c r="A54">
        <v>200</v>
      </c>
    </row>
    <row r="55" spans="1:2" x14ac:dyDescent="0.2">
      <c r="A55">
        <v>200</v>
      </c>
    </row>
    <row r="56" spans="1:2" x14ac:dyDescent="0.2">
      <c r="A56">
        <v>200</v>
      </c>
    </row>
    <row r="57" spans="1:2" x14ac:dyDescent="0.2">
      <c r="A57">
        <v>200</v>
      </c>
    </row>
    <row r="58" spans="1:2" x14ac:dyDescent="0.2">
      <c r="A58">
        <v>200</v>
      </c>
    </row>
    <row r="59" spans="1:2" x14ac:dyDescent="0.2">
      <c r="A59">
        <v>200</v>
      </c>
    </row>
    <row r="61" spans="1:2" x14ac:dyDescent="0.2">
      <c r="A61" t="s">
        <v>129</v>
      </c>
    </row>
    <row r="62" spans="1:2" x14ac:dyDescent="0.2">
      <c r="A62">
        <v>-7.534246575342479</v>
      </c>
      <c r="B62">
        <v>-1.6067550689692427</v>
      </c>
    </row>
    <row r="63" spans="1:2" x14ac:dyDescent="0.2">
      <c r="A63">
        <v>-7.0136986301370143</v>
      </c>
      <c r="B63">
        <v>-1.1024403670151643</v>
      </c>
    </row>
    <row r="64" spans="1:2" x14ac:dyDescent="0.2">
      <c r="A64">
        <v>-5.6301369863013804</v>
      </c>
      <c r="B64">
        <v>-0.78503604987689179</v>
      </c>
    </row>
    <row r="65" spans="1:3" x14ac:dyDescent="0.2">
      <c r="A65">
        <v>-4.7260273972602818</v>
      </c>
      <c r="B65">
        <v>-0.53218973091930422</v>
      </c>
    </row>
    <row r="66" spans="1:3" x14ac:dyDescent="0.2">
      <c r="A66">
        <v>-1.8219178082191831</v>
      </c>
      <c r="B66">
        <v>-0.30974253153853021</v>
      </c>
    </row>
    <row r="67" spans="1:3" x14ac:dyDescent="0.2">
      <c r="A67">
        <v>-0.72602739726028176</v>
      </c>
      <c r="B67">
        <v>-0.10179559909470488</v>
      </c>
    </row>
    <row r="68" spans="1:3" x14ac:dyDescent="0.2">
      <c r="A68">
        <v>1.0821917808219155</v>
      </c>
      <c r="B68">
        <v>0.10179559909470504</v>
      </c>
    </row>
    <row r="69" spans="1:3" x14ac:dyDescent="0.2">
      <c r="A69">
        <v>1.2739726027397182</v>
      </c>
      <c r="B69">
        <v>0.30974253153853021</v>
      </c>
    </row>
    <row r="70" spans="1:3" x14ac:dyDescent="0.2">
      <c r="A70">
        <v>1.2739726027397182</v>
      </c>
      <c r="B70">
        <v>0.53218973091930433</v>
      </c>
    </row>
    <row r="71" spans="1:3" x14ac:dyDescent="0.2">
      <c r="A71">
        <v>5.2739726027397182</v>
      </c>
      <c r="B71">
        <v>0.78503604987689179</v>
      </c>
    </row>
    <row r="72" spans="1:3" x14ac:dyDescent="0.2">
      <c r="A72">
        <v>6.2739726027397182</v>
      </c>
      <c r="B72">
        <v>1.1024403670151648</v>
      </c>
    </row>
    <row r="73" spans="1:3" x14ac:dyDescent="0.2">
      <c r="A73">
        <v>12.273972602739718</v>
      </c>
      <c r="B73">
        <v>1.6067550689692427</v>
      </c>
    </row>
    <row r="75" spans="1:3" x14ac:dyDescent="0.2">
      <c r="A75" t="s">
        <v>132</v>
      </c>
    </row>
    <row r="76" spans="1:3" x14ac:dyDescent="0.2">
      <c r="A76">
        <v>200</v>
      </c>
      <c r="B76">
        <v>40000</v>
      </c>
      <c r="C76">
        <v>0</v>
      </c>
    </row>
    <row r="77" spans="1:3" x14ac:dyDescent="0.2">
      <c r="A77">
        <v>205</v>
      </c>
      <c r="B77">
        <v>42025</v>
      </c>
      <c r="C77">
        <v>0</v>
      </c>
    </row>
    <row r="78" spans="1:3" x14ac:dyDescent="0.2">
      <c r="A78">
        <v>210</v>
      </c>
      <c r="B78">
        <v>44100</v>
      </c>
      <c r="C78">
        <v>0</v>
      </c>
    </row>
    <row r="79" spans="1:3" x14ac:dyDescent="0.2">
      <c r="A79">
        <v>195</v>
      </c>
      <c r="B79">
        <v>38025</v>
      </c>
      <c r="C79">
        <v>0</v>
      </c>
    </row>
    <row r="80" spans="1:3" x14ac:dyDescent="0.2">
      <c r="A80">
        <v>190</v>
      </c>
      <c r="B80">
        <v>36100</v>
      </c>
      <c r="C80">
        <v>0</v>
      </c>
    </row>
    <row r="81" spans="1:3" x14ac:dyDescent="0.2">
      <c r="A81">
        <v>185</v>
      </c>
      <c r="B81">
        <v>34225</v>
      </c>
      <c r="C81">
        <v>0</v>
      </c>
    </row>
    <row r="82" spans="1:3" x14ac:dyDescent="0.2">
      <c r="A82">
        <v>200</v>
      </c>
      <c r="B82">
        <v>40000</v>
      </c>
      <c r="C82">
        <v>100000</v>
      </c>
    </row>
    <row r="83" spans="1:3" x14ac:dyDescent="0.2">
      <c r="A83">
        <v>200</v>
      </c>
      <c r="B83">
        <v>40000</v>
      </c>
      <c r="C83">
        <v>120000</v>
      </c>
    </row>
    <row r="84" spans="1:3" x14ac:dyDescent="0.2">
      <c r="A84">
        <v>200</v>
      </c>
      <c r="B84">
        <v>40000</v>
      </c>
      <c r="C84">
        <v>140000</v>
      </c>
    </row>
    <row r="85" spans="1:3" x14ac:dyDescent="0.2">
      <c r="A85">
        <v>200</v>
      </c>
      <c r="B85">
        <v>40000</v>
      </c>
      <c r="C85">
        <v>160000</v>
      </c>
    </row>
    <row r="86" spans="1:3" x14ac:dyDescent="0.2">
      <c r="A86">
        <v>200</v>
      </c>
      <c r="B86">
        <v>40000</v>
      </c>
      <c r="C86">
        <v>180000</v>
      </c>
    </row>
    <row r="87" spans="1:3" x14ac:dyDescent="0.2">
      <c r="A87">
        <v>200</v>
      </c>
      <c r="B87">
        <v>40000</v>
      </c>
      <c r="C87">
        <v>200000</v>
      </c>
    </row>
    <row r="89" spans="1:3" x14ac:dyDescent="0.2">
      <c r="A89" t="s">
        <v>134</v>
      </c>
    </row>
    <row r="90" spans="1:3" x14ac:dyDescent="0.2">
      <c r="A90">
        <v>-3.656707759245819</v>
      </c>
      <c r="B90">
        <v>-1.6067550689692427</v>
      </c>
    </row>
    <row r="91" spans="1:3" x14ac:dyDescent="0.2">
      <c r="A91">
        <v>-3.5966642494561256</v>
      </c>
      <c r="B91">
        <v>-1.1024403670151643</v>
      </c>
    </row>
    <row r="92" spans="1:3" x14ac:dyDescent="0.2">
      <c r="A92">
        <v>-2.6266860043509723</v>
      </c>
      <c r="B92">
        <v>-0.78503604987689179</v>
      </c>
    </row>
    <row r="93" spans="1:3" x14ac:dyDescent="0.2">
      <c r="A93">
        <v>-2.1671501087744218</v>
      </c>
      <c r="B93">
        <v>-0.53218973091930422</v>
      </c>
    </row>
    <row r="94" spans="1:3" x14ac:dyDescent="0.2">
      <c r="A94">
        <v>-1.8368382886148993</v>
      </c>
      <c r="B94">
        <v>-0.30974253153853021</v>
      </c>
    </row>
    <row r="95" spans="1:3" x14ac:dyDescent="0.2">
      <c r="A95">
        <v>-0.58484408992035242</v>
      </c>
      <c r="B95">
        <v>-0.10179559909470488</v>
      </c>
    </row>
    <row r="96" spans="1:3" x14ac:dyDescent="0.2">
      <c r="A96">
        <v>-0.5366207396664322</v>
      </c>
      <c r="B96">
        <v>0.10179559909470504</v>
      </c>
    </row>
    <row r="97" spans="1:3" x14ac:dyDescent="0.2">
      <c r="A97">
        <v>0.31544597534434615</v>
      </c>
      <c r="B97">
        <v>0.30974253153853021</v>
      </c>
    </row>
    <row r="98" spans="1:3" x14ac:dyDescent="0.2">
      <c r="A98">
        <v>1.0714285714284415</v>
      </c>
      <c r="B98">
        <v>0.53218973091930433</v>
      </c>
    </row>
    <row r="99" spans="1:3" x14ac:dyDescent="0.2">
      <c r="A99">
        <v>3.3132704858593343</v>
      </c>
      <c r="B99">
        <v>0.78503604987689179</v>
      </c>
    </row>
    <row r="100" spans="1:3" x14ac:dyDescent="0.2">
      <c r="A100">
        <v>3.8720087019579523</v>
      </c>
      <c r="B100">
        <v>1.1024403670151648</v>
      </c>
    </row>
    <row r="101" spans="1:3" x14ac:dyDescent="0.2">
      <c r="A101">
        <v>6.4333575054387211</v>
      </c>
      <c r="B101">
        <v>1.6067550689692427</v>
      </c>
    </row>
    <row r="103" spans="1:3" x14ac:dyDescent="0.2">
      <c r="A103" t="s">
        <v>137</v>
      </c>
    </row>
    <row r="104" spans="1:3" x14ac:dyDescent="0.2">
      <c r="A104">
        <v>200</v>
      </c>
      <c r="B104">
        <v>40000</v>
      </c>
      <c r="C104">
        <v>0</v>
      </c>
    </row>
    <row r="105" spans="1:3" x14ac:dyDescent="0.2">
      <c r="A105">
        <v>205</v>
      </c>
      <c r="B105">
        <v>42025</v>
      </c>
      <c r="C105">
        <v>0</v>
      </c>
    </row>
    <row r="106" spans="1:3" x14ac:dyDescent="0.2">
      <c r="A106">
        <v>210</v>
      </c>
      <c r="B106">
        <v>44100</v>
      </c>
      <c r="C106">
        <v>0</v>
      </c>
    </row>
    <row r="107" spans="1:3" x14ac:dyDescent="0.2">
      <c r="A107">
        <v>195</v>
      </c>
      <c r="B107">
        <v>38025</v>
      </c>
      <c r="C107">
        <v>0</v>
      </c>
    </row>
    <row r="108" spans="1:3" x14ac:dyDescent="0.2">
      <c r="A108">
        <v>190</v>
      </c>
      <c r="B108">
        <v>36100</v>
      </c>
      <c r="C108">
        <v>0</v>
      </c>
    </row>
    <row r="109" spans="1:3" x14ac:dyDescent="0.2">
      <c r="A109">
        <v>185</v>
      </c>
      <c r="B109">
        <v>34225</v>
      </c>
      <c r="C109">
        <v>0</v>
      </c>
    </row>
    <row r="110" spans="1:3" x14ac:dyDescent="0.2">
      <c r="A110">
        <v>200</v>
      </c>
      <c r="B110">
        <v>40000</v>
      </c>
      <c r="C110">
        <v>100000</v>
      </c>
    </row>
    <row r="111" spans="1:3" x14ac:dyDescent="0.2">
      <c r="A111">
        <v>200</v>
      </c>
      <c r="B111">
        <v>40000</v>
      </c>
      <c r="C111">
        <v>120000</v>
      </c>
    </row>
    <row r="112" spans="1:3" x14ac:dyDescent="0.2">
      <c r="A112">
        <v>200</v>
      </c>
      <c r="B112">
        <v>40000</v>
      </c>
      <c r="C112">
        <v>140000</v>
      </c>
    </row>
    <row r="113" spans="1:3" x14ac:dyDescent="0.2">
      <c r="A113">
        <v>200</v>
      </c>
      <c r="B113">
        <v>40000</v>
      </c>
      <c r="C113">
        <v>160000</v>
      </c>
    </row>
    <row r="114" spans="1:3" x14ac:dyDescent="0.2">
      <c r="A114">
        <v>200</v>
      </c>
      <c r="B114">
        <v>40000</v>
      </c>
      <c r="C114">
        <v>180000</v>
      </c>
    </row>
    <row r="115" spans="1:3" x14ac:dyDescent="0.2">
      <c r="A115">
        <v>200</v>
      </c>
      <c r="B115">
        <v>40000</v>
      </c>
      <c r="C115">
        <v>200000</v>
      </c>
    </row>
    <row r="117" spans="1:3" x14ac:dyDescent="0.2">
      <c r="A117" t="s">
        <v>139</v>
      </c>
    </row>
    <row r="118" spans="1:3" x14ac:dyDescent="0.2">
      <c r="A118">
        <v>-3.656707759245819</v>
      </c>
      <c r="B118">
        <v>-1.6067550689692427</v>
      </c>
    </row>
    <row r="119" spans="1:3" x14ac:dyDescent="0.2">
      <c r="A119">
        <v>-3.5966642494561256</v>
      </c>
      <c r="B119">
        <v>-1.1024403670151643</v>
      </c>
    </row>
    <row r="120" spans="1:3" x14ac:dyDescent="0.2">
      <c r="A120">
        <v>-2.6266860043509723</v>
      </c>
      <c r="B120">
        <v>-0.78503604987689179</v>
      </c>
    </row>
    <row r="121" spans="1:3" x14ac:dyDescent="0.2">
      <c r="A121">
        <v>-2.1671501087744218</v>
      </c>
      <c r="B121">
        <v>-0.53218973091930422</v>
      </c>
    </row>
    <row r="122" spans="1:3" x14ac:dyDescent="0.2">
      <c r="A122">
        <v>-1.8368382886148993</v>
      </c>
      <c r="B122">
        <v>-0.30974253153853021</v>
      </c>
    </row>
    <row r="123" spans="1:3" x14ac:dyDescent="0.2">
      <c r="A123">
        <v>-0.58484408992035242</v>
      </c>
      <c r="B123">
        <v>-0.10179559909470488</v>
      </c>
    </row>
    <row r="124" spans="1:3" x14ac:dyDescent="0.2">
      <c r="A124">
        <v>-0.5366207396664322</v>
      </c>
      <c r="B124">
        <v>0.10179559909470504</v>
      </c>
    </row>
    <row r="125" spans="1:3" x14ac:dyDescent="0.2">
      <c r="A125">
        <v>0.31544597534434615</v>
      </c>
      <c r="B125">
        <v>0.30974253153853021</v>
      </c>
    </row>
    <row r="126" spans="1:3" x14ac:dyDescent="0.2">
      <c r="A126">
        <v>1.0714285714284415</v>
      </c>
      <c r="B126">
        <v>0.53218973091930433</v>
      </c>
    </row>
    <row r="127" spans="1:3" x14ac:dyDescent="0.2">
      <c r="A127">
        <v>3.3132704858593343</v>
      </c>
      <c r="B127">
        <v>0.78503604987689179</v>
      </c>
    </row>
    <row r="128" spans="1:3" x14ac:dyDescent="0.2">
      <c r="A128">
        <v>3.8720087019579523</v>
      </c>
      <c r="B128">
        <v>1.1024403670151648</v>
      </c>
    </row>
    <row r="129" spans="1:2" x14ac:dyDescent="0.2">
      <c r="A129">
        <v>6.4333575054387211</v>
      </c>
      <c r="B129">
        <v>1.6067550689692427</v>
      </c>
    </row>
    <row r="131" spans="1:2" x14ac:dyDescent="0.2">
      <c r="A131" t="s">
        <v>141</v>
      </c>
    </row>
    <row r="132" spans="1:2" x14ac:dyDescent="0.2">
      <c r="A132">
        <v>200</v>
      </c>
      <c r="B132">
        <v>40000</v>
      </c>
    </row>
    <row r="133" spans="1:2" x14ac:dyDescent="0.2">
      <c r="A133">
        <v>205</v>
      </c>
      <c r="B133">
        <v>42025</v>
      </c>
    </row>
    <row r="134" spans="1:2" x14ac:dyDescent="0.2">
      <c r="A134">
        <v>210</v>
      </c>
      <c r="B134">
        <v>44100</v>
      </c>
    </row>
    <row r="135" spans="1:2" x14ac:dyDescent="0.2">
      <c r="A135">
        <v>195</v>
      </c>
      <c r="B135">
        <v>38025</v>
      </c>
    </row>
    <row r="136" spans="1:2" x14ac:dyDescent="0.2">
      <c r="A136">
        <v>190</v>
      </c>
      <c r="B136">
        <v>36100</v>
      </c>
    </row>
    <row r="137" spans="1:2" x14ac:dyDescent="0.2">
      <c r="A137">
        <v>185</v>
      </c>
      <c r="B137">
        <v>34225</v>
      </c>
    </row>
    <row r="138" spans="1:2" x14ac:dyDescent="0.2">
      <c r="A138">
        <v>200</v>
      </c>
      <c r="B138">
        <v>40000</v>
      </c>
    </row>
    <row r="139" spans="1:2" x14ac:dyDescent="0.2">
      <c r="A139">
        <v>200</v>
      </c>
      <c r="B139">
        <v>40000</v>
      </c>
    </row>
    <row r="140" spans="1:2" x14ac:dyDescent="0.2">
      <c r="A140">
        <v>200</v>
      </c>
      <c r="B140">
        <v>40000</v>
      </c>
    </row>
    <row r="141" spans="1:2" x14ac:dyDescent="0.2">
      <c r="A141">
        <v>200</v>
      </c>
      <c r="B141">
        <v>40000</v>
      </c>
    </row>
    <row r="142" spans="1:2" x14ac:dyDescent="0.2">
      <c r="A142">
        <v>200</v>
      </c>
      <c r="B142">
        <v>40000</v>
      </c>
    </row>
    <row r="143" spans="1:2" x14ac:dyDescent="0.2">
      <c r="A143">
        <v>200</v>
      </c>
      <c r="B143">
        <v>40000</v>
      </c>
    </row>
    <row r="145" spans="1:2" x14ac:dyDescent="0.2">
      <c r="A145" t="s">
        <v>143</v>
      </c>
    </row>
    <row r="146" spans="1:2" x14ac:dyDescent="0.2">
      <c r="A146">
        <v>-6.8584070796455308</v>
      </c>
      <c r="B146">
        <v>-1.6067550689692427</v>
      </c>
    </row>
    <row r="147" spans="1:2" x14ac:dyDescent="0.2">
      <c r="A147">
        <v>-4.3198482932994011</v>
      </c>
      <c r="B147">
        <v>-1.1024403670151643</v>
      </c>
    </row>
    <row r="148" spans="1:2" x14ac:dyDescent="0.2">
      <c r="A148">
        <v>-4.0613147914036745</v>
      </c>
      <c r="B148">
        <v>-0.78503604987689179</v>
      </c>
    </row>
    <row r="149" spans="1:2" x14ac:dyDescent="0.2">
      <c r="A149">
        <v>-2.8584070796455308</v>
      </c>
      <c r="B149">
        <v>-0.53218973091930422</v>
      </c>
    </row>
    <row r="150" spans="1:2" x14ac:dyDescent="0.2">
      <c r="A150">
        <v>-0.85840707964553076</v>
      </c>
      <c r="B150">
        <v>-0.30974253153853021</v>
      </c>
    </row>
    <row r="151" spans="1:2" x14ac:dyDescent="0.2">
      <c r="A151">
        <v>-0.85840707964553076</v>
      </c>
      <c r="B151">
        <v>-0.10179559909470488</v>
      </c>
    </row>
    <row r="152" spans="1:2" x14ac:dyDescent="0.2">
      <c r="A152">
        <v>-0.23577749684000082</v>
      </c>
      <c r="B152">
        <v>0.10179559909470504</v>
      </c>
    </row>
    <row r="153" spans="1:2" x14ac:dyDescent="0.2">
      <c r="A153">
        <v>1.0714285714284415</v>
      </c>
      <c r="B153">
        <v>0.30974253153853021</v>
      </c>
    </row>
    <row r="154" spans="1:2" x14ac:dyDescent="0.2">
      <c r="A154">
        <v>1.5543615676356239</v>
      </c>
      <c r="B154">
        <v>0.53218973091930433</v>
      </c>
    </row>
    <row r="155" spans="1:2" x14ac:dyDescent="0.2">
      <c r="A155">
        <v>3.1415929203544692</v>
      </c>
      <c r="B155">
        <v>0.78503604987689179</v>
      </c>
    </row>
    <row r="156" spans="1:2" x14ac:dyDescent="0.2">
      <c r="A156">
        <v>4.1415929203544692</v>
      </c>
      <c r="B156">
        <v>1.1024403670151648</v>
      </c>
    </row>
    <row r="157" spans="1:2" x14ac:dyDescent="0.2">
      <c r="A157">
        <v>10.141592920354469</v>
      </c>
      <c r="B157">
        <v>1.6067550689692427</v>
      </c>
    </row>
  </sheetData>
  <sortState ref="A146:A157">
    <sortCondition ref="A1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2:I128"/>
  <sheetViews>
    <sheetView showGridLines="0" topLeftCell="A16" workbookViewId="0">
      <selection activeCell="A123" sqref="A123"/>
    </sheetView>
  </sheetViews>
  <sheetFormatPr baseColWidth="10" defaultColWidth="8.83203125" defaultRowHeight="13" x14ac:dyDescent="0.15"/>
  <cols>
    <col min="1" max="1" width="12.6640625" style="114" customWidth="1"/>
    <col min="2" max="2" width="15" style="114" bestFit="1" customWidth="1"/>
    <col min="3" max="3" width="8.6640625" style="114" bestFit="1" customWidth="1"/>
    <col min="4" max="4" width="8.1640625" style="114" bestFit="1" customWidth="1"/>
    <col min="5" max="5" width="7.83203125" style="114" bestFit="1" customWidth="1"/>
    <col min="6" max="7" width="10" style="114" bestFit="1" customWidth="1"/>
    <col min="8" max="16384" width="8.83203125" style="114"/>
  </cols>
  <sheetData>
    <row r="2" spans="1:9" ht="15" x14ac:dyDescent="0.2">
      <c r="A2" s="113" t="s">
        <v>77</v>
      </c>
    </row>
    <row r="4" spans="1:9" x14ac:dyDescent="0.15">
      <c r="B4" s="115" t="s">
        <v>78</v>
      </c>
      <c r="C4" s="117">
        <v>0.97157781278500954</v>
      </c>
    </row>
    <row r="5" spans="1:9" x14ac:dyDescent="0.15">
      <c r="B5" s="115" t="s">
        <v>102</v>
      </c>
      <c r="C5" s="117">
        <v>0.9526296879750159</v>
      </c>
      <c r="D5" s="116" t="s">
        <v>81</v>
      </c>
      <c r="E5" s="118">
        <v>6</v>
      </c>
    </row>
    <row r="6" spans="1:9" x14ac:dyDescent="0.15">
      <c r="B6" s="115" t="s">
        <v>79</v>
      </c>
      <c r="C6" s="117">
        <v>0.98568646779034641</v>
      </c>
      <c r="D6" s="116" t="s">
        <v>82</v>
      </c>
      <c r="E6" s="118">
        <v>2</v>
      </c>
    </row>
    <row r="7" spans="1:9" x14ac:dyDescent="0.15">
      <c r="B7" s="115" t="s">
        <v>80</v>
      </c>
      <c r="C7" s="117">
        <v>2.8569047519833002</v>
      </c>
      <c r="D7" s="116" t="s">
        <v>83</v>
      </c>
      <c r="E7" s="119" t="s">
        <v>73</v>
      </c>
    </row>
    <row r="9" spans="1:9" x14ac:dyDescent="0.15">
      <c r="A9" s="114" t="s">
        <v>94</v>
      </c>
    </row>
    <row r="10" spans="1:9" x14ac:dyDescent="0.15">
      <c r="A10" s="126" t="s">
        <v>95</v>
      </c>
      <c r="B10" s="126" t="s">
        <v>96</v>
      </c>
      <c r="C10" s="139" t="s">
        <v>97</v>
      </c>
      <c r="D10" s="126" t="s">
        <v>98</v>
      </c>
      <c r="E10" s="126" t="s">
        <v>99</v>
      </c>
      <c r="F10" s="126" t="s">
        <v>89</v>
      </c>
    </row>
    <row r="11" spans="1:9" x14ac:dyDescent="0.15">
      <c r="A11" s="116" t="s">
        <v>100</v>
      </c>
      <c r="B11" s="137">
        <v>837.01428571428573</v>
      </c>
      <c r="C11" s="140">
        <v>2</v>
      </c>
      <c r="D11" s="121">
        <v>418.50714285714287</v>
      </c>
      <c r="E11" s="142">
        <v>51.275670945157522</v>
      </c>
      <c r="F11" s="143">
        <v>4.7916627503308343E-3</v>
      </c>
    </row>
    <row r="12" spans="1:9" x14ac:dyDescent="0.15">
      <c r="A12" s="116" t="s">
        <v>101</v>
      </c>
      <c r="B12" s="137">
        <v>24.485714285714291</v>
      </c>
      <c r="C12" s="140">
        <v>3</v>
      </c>
      <c r="D12" s="121">
        <v>8.1619047619047631</v>
      </c>
    </row>
    <row r="13" spans="1:9" x14ac:dyDescent="0.15">
      <c r="A13" s="136" t="s">
        <v>16</v>
      </c>
      <c r="B13" s="138">
        <v>861.5</v>
      </c>
      <c r="C13" s="141">
        <v>5</v>
      </c>
      <c r="D13" s="135"/>
      <c r="E13" s="135"/>
      <c r="F13" s="135"/>
    </row>
    <row r="16" spans="1:9" x14ac:dyDescent="0.15">
      <c r="A16" s="114" t="s">
        <v>84</v>
      </c>
      <c r="D16" s="124"/>
      <c r="F16" s="133" t="s">
        <v>93</v>
      </c>
      <c r="G16" s="134"/>
      <c r="H16" s="124"/>
      <c r="I16" s="124"/>
    </row>
    <row r="17" spans="1:9" x14ac:dyDescent="0.15">
      <c r="A17" s="126" t="s">
        <v>85</v>
      </c>
      <c r="B17" s="126" t="s">
        <v>86</v>
      </c>
      <c r="C17" s="126" t="s">
        <v>87</v>
      </c>
      <c r="D17" s="127" t="s">
        <v>88</v>
      </c>
      <c r="E17" s="126" t="s">
        <v>89</v>
      </c>
      <c r="F17" s="126" t="s">
        <v>90</v>
      </c>
      <c r="G17" s="126" t="s">
        <v>91</v>
      </c>
      <c r="H17" s="124"/>
      <c r="I17" s="124"/>
    </row>
    <row r="18" spans="1:9" x14ac:dyDescent="0.15">
      <c r="A18" s="123" t="s">
        <v>92</v>
      </c>
      <c r="B18" s="120">
        <v>-649.77142857142599</v>
      </c>
      <c r="C18" s="156">
        <v>728.66402418127723</v>
      </c>
      <c r="D18" s="156">
        <v>-0.89172980551840131</v>
      </c>
      <c r="E18" s="156">
        <v>0.43823504645345057</v>
      </c>
      <c r="F18" s="156">
        <v>-2968.7055601202901</v>
      </c>
      <c r="G18" s="156">
        <v>1669.1627029774381</v>
      </c>
      <c r="H18" s="156"/>
      <c r="I18" s="124"/>
    </row>
    <row r="19" spans="1:9" x14ac:dyDescent="0.15">
      <c r="A19" s="123" t="s">
        <v>74</v>
      </c>
      <c r="B19" s="120">
        <v>10.484285714285686</v>
      </c>
      <c r="C19" s="121">
        <v>7.3888811024117889</v>
      </c>
      <c r="D19" s="124">
        <v>1.4189273814222743</v>
      </c>
      <c r="E19" s="122">
        <v>0.25097136253821734</v>
      </c>
      <c r="F19" s="120">
        <v>-13.030431650265321</v>
      </c>
      <c r="G19" s="120">
        <v>33.999003078836694</v>
      </c>
      <c r="H19" s="124"/>
      <c r="I19" s="124"/>
    </row>
    <row r="20" spans="1:9" x14ac:dyDescent="0.15">
      <c r="A20" s="128" t="s">
        <v>76</v>
      </c>
      <c r="B20" s="129">
        <v>-2.9999999999999933E-2</v>
      </c>
      <c r="C20" s="130">
        <v>1.8702831827489271E-2</v>
      </c>
      <c r="D20" s="131">
        <v>-1.6040351684019409</v>
      </c>
      <c r="E20" s="132">
        <v>0.20704318303956804</v>
      </c>
      <c r="F20" s="129">
        <v>-8.9520758047735696E-2</v>
      </c>
      <c r="G20" s="129">
        <v>2.9520758047735834E-2</v>
      </c>
      <c r="H20" s="124"/>
      <c r="I20" s="124"/>
    </row>
    <row r="22" spans="1:9" x14ac:dyDescent="0.15">
      <c r="E22" s="125"/>
      <c r="F22" s="125"/>
      <c r="G22" s="125" t="s">
        <v>106</v>
      </c>
      <c r="H22" s="125"/>
    </row>
    <row r="23" spans="1:9" x14ac:dyDescent="0.15">
      <c r="E23" s="125"/>
      <c r="F23" s="125" t="s">
        <v>106</v>
      </c>
      <c r="G23" s="125" t="s">
        <v>107</v>
      </c>
      <c r="H23" s="125"/>
    </row>
    <row r="24" spans="1:9" ht="12.75" hidden="1" x14ac:dyDescent="0.2">
      <c r="E24" s="125"/>
      <c r="F24" s="125"/>
      <c r="G24" s="125"/>
      <c r="H24" s="125"/>
    </row>
    <row r="25" spans="1:9" x14ac:dyDescent="0.15">
      <c r="A25" s="144" t="s">
        <v>103</v>
      </c>
      <c r="B25" s="153" t="s">
        <v>73</v>
      </c>
      <c r="C25" s="153" t="s">
        <v>104</v>
      </c>
      <c r="D25" s="153" t="s">
        <v>105</v>
      </c>
      <c r="E25" s="148" t="s">
        <v>108</v>
      </c>
      <c r="F25" s="148" t="s">
        <v>101</v>
      </c>
      <c r="G25" s="148" t="s">
        <v>101</v>
      </c>
      <c r="H25" s="149"/>
    </row>
    <row r="26" spans="1:9" x14ac:dyDescent="0.15">
      <c r="A26" s="146">
        <v>1</v>
      </c>
      <c r="B26" s="154">
        <v>245</v>
      </c>
      <c r="C26" s="154">
        <v>247.08571428571395</v>
      </c>
      <c r="D26" s="154">
        <v>-2.0857142857139479</v>
      </c>
      <c r="E26" s="150">
        <v>0.37142857140504759</v>
      </c>
      <c r="F26" s="150">
        <v>-0.92083482629061664</v>
      </c>
      <c r="G26" s="150">
        <v>-0.88770613442994684</v>
      </c>
      <c r="H26" s="150"/>
    </row>
    <row r="27" spans="1:9" x14ac:dyDescent="0.15">
      <c r="A27" s="146">
        <v>2</v>
      </c>
      <c r="B27" s="154">
        <v>238</v>
      </c>
      <c r="C27" s="154">
        <v>238.7571428571423</v>
      </c>
      <c r="D27" s="154">
        <v>-0.75714285714229845</v>
      </c>
      <c r="E27" s="150">
        <v>0.30714285714125822</v>
      </c>
      <c r="F27" s="150">
        <v>-0.31839058643480289</v>
      </c>
      <c r="G27" s="150">
        <v>-0.26447158471796561</v>
      </c>
      <c r="H27" s="150"/>
    </row>
    <row r="28" spans="1:9" x14ac:dyDescent="0.15">
      <c r="A28" s="146">
        <v>3</v>
      </c>
      <c r="B28" s="154">
        <v>230</v>
      </c>
      <c r="C28" s="154">
        <v>228.92857142857133</v>
      </c>
      <c r="D28" s="154">
        <v>1.0714285714286689</v>
      </c>
      <c r="E28" s="150">
        <v>0.82142857139999137</v>
      </c>
      <c r="F28" s="150">
        <v>0.88748592763645029</v>
      </c>
      <c r="G28" s="150">
        <v>0.84381592560305629</v>
      </c>
      <c r="H28" s="150"/>
    </row>
    <row r="29" spans="1:9" x14ac:dyDescent="0.15">
      <c r="A29" s="146">
        <v>4</v>
      </c>
      <c r="B29" s="154">
        <v>254</v>
      </c>
      <c r="C29" s="154">
        <v>253.91428571428537</v>
      </c>
      <c r="D29" s="154">
        <v>8.5714285714630023E-2</v>
      </c>
      <c r="E29" s="150">
        <v>0.37142857140490548</v>
      </c>
      <c r="F29" s="150">
        <v>3.7842527107987418E-2</v>
      </c>
      <c r="G29" s="150">
        <v>3.0905671324265659E-2</v>
      </c>
      <c r="H29" s="150"/>
    </row>
    <row r="30" spans="1:9" x14ac:dyDescent="0.15">
      <c r="A30" s="146">
        <v>5</v>
      </c>
      <c r="B30" s="154">
        <v>263</v>
      </c>
      <c r="C30" s="154">
        <v>259.24285714285702</v>
      </c>
      <c r="D30" s="154">
        <v>3.7571428571429806</v>
      </c>
      <c r="E30" s="150">
        <v>0.3071428571454291</v>
      </c>
      <c r="F30" s="150">
        <v>1.5799381930692404</v>
      </c>
      <c r="G30" s="150">
        <v>3.1479515329958794</v>
      </c>
      <c r="H30" s="150"/>
    </row>
    <row r="31" spans="1:9" x14ac:dyDescent="0.15">
      <c r="A31" s="147">
        <v>6</v>
      </c>
      <c r="B31" s="155">
        <v>261</v>
      </c>
      <c r="C31" s="155">
        <v>263.07142857142821</v>
      </c>
      <c r="D31" s="155">
        <v>-2.0714285714282141</v>
      </c>
      <c r="E31" s="151">
        <v>0.82142857141057846</v>
      </c>
      <c r="F31" s="151">
        <v>-1.7158061268142148</v>
      </c>
      <c r="G31" s="152">
        <v>-10.253048299442352</v>
      </c>
      <c r="H31" s="150"/>
    </row>
    <row r="36" spans="3:3" x14ac:dyDescent="0.15">
      <c r="C36" s="157" t="s">
        <v>109</v>
      </c>
    </row>
    <row r="53" spans="3:6" x14ac:dyDescent="0.15">
      <c r="F53" s="114" t="s">
        <v>2</v>
      </c>
    </row>
    <row r="58" spans="3:6" x14ac:dyDescent="0.15">
      <c r="C58" s="157" t="s">
        <v>109</v>
      </c>
    </row>
    <row r="75" spans="3:6" x14ac:dyDescent="0.15">
      <c r="F75" s="114" t="s">
        <v>2</v>
      </c>
    </row>
    <row r="80" spans="3:6" x14ac:dyDescent="0.15">
      <c r="C80" s="157" t="s">
        <v>109</v>
      </c>
    </row>
    <row r="97" spans="3:6" x14ac:dyDescent="0.15">
      <c r="F97" s="114" t="s">
        <v>2</v>
      </c>
    </row>
    <row r="102" spans="3:6" x14ac:dyDescent="0.15">
      <c r="C102" s="157" t="s">
        <v>112</v>
      </c>
    </row>
    <row r="119" spans="1:7" x14ac:dyDescent="0.15">
      <c r="F119" s="114" t="s">
        <v>2</v>
      </c>
    </row>
    <row r="123" spans="1:7" x14ac:dyDescent="0.15">
      <c r="A123" s="145"/>
      <c r="B123" s="145"/>
      <c r="C123" s="145"/>
      <c r="D123" s="145"/>
      <c r="E123" s="145"/>
      <c r="F123" s="145"/>
      <c r="G123" s="145"/>
    </row>
    <row r="124" spans="1:7" ht="16" x14ac:dyDescent="0.2">
      <c r="A124" s="113" t="s">
        <v>77</v>
      </c>
    </row>
    <row r="126" spans="1:7" x14ac:dyDescent="0.15">
      <c r="A126" s="114" t="s">
        <v>115</v>
      </c>
    </row>
    <row r="127" spans="1:7" x14ac:dyDescent="0.15">
      <c r="A127" s="114" t="s">
        <v>116</v>
      </c>
    </row>
    <row r="128" spans="1:7" x14ac:dyDescent="0.15">
      <c r="A128" s="114" t="s">
        <v>117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2:I387"/>
  <sheetViews>
    <sheetView showGridLines="0" workbookViewId="0">
      <selection activeCell="A257" sqref="A257:B260"/>
    </sheetView>
  </sheetViews>
  <sheetFormatPr baseColWidth="10" defaultColWidth="8.83203125" defaultRowHeight="13" x14ac:dyDescent="0.15"/>
  <cols>
    <col min="1" max="1" width="12.6640625" style="114" customWidth="1"/>
    <col min="2" max="2" width="15" style="114" bestFit="1" customWidth="1"/>
    <col min="3" max="3" width="9.6640625" style="114" bestFit="1" customWidth="1"/>
    <col min="4" max="4" width="8.1640625" style="114" bestFit="1" customWidth="1"/>
    <col min="5" max="5" width="7.83203125" style="114" bestFit="1" customWidth="1"/>
    <col min="6" max="7" width="10" style="114" bestFit="1" customWidth="1"/>
    <col min="8" max="16384" width="8.83203125" style="114"/>
  </cols>
  <sheetData>
    <row r="2" spans="1:9" ht="15" x14ac:dyDescent="0.2">
      <c r="A2" s="113" t="s">
        <v>77</v>
      </c>
    </row>
    <row r="4" spans="1:9" x14ac:dyDescent="0.15">
      <c r="B4" s="115" t="s">
        <v>78</v>
      </c>
      <c r="C4" s="117">
        <v>0.87793955688496161</v>
      </c>
    </row>
    <row r="5" spans="1:9" x14ac:dyDescent="0.15">
      <c r="B5" s="115" t="s">
        <v>102</v>
      </c>
      <c r="C5" s="117">
        <v>0.85081501397050874</v>
      </c>
      <c r="D5" s="116" t="s">
        <v>81</v>
      </c>
      <c r="E5" s="118">
        <v>12</v>
      </c>
    </row>
    <row r="6" spans="1:9" x14ac:dyDescent="0.15">
      <c r="B6" s="115" t="s">
        <v>79</v>
      </c>
      <c r="C6" s="117">
        <v>0.93698428849418902</v>
      </c>
      <c r="D6" s="116" t="s">
        <v>82</v>
      </c>
      <c r="E6" s="118">
        <v>2</v>
      </c>
    </row>
    <row r="7" spans="1:9" x14ac:dyDescent="0.15">
      <c r="B7" s="115" t="s">
        <v>80</v>
      </c>
      <c r="C7" s="117">
        <v>3.7991640394109445</v>
      </c>
      <c r="D7" s="116" t="s">
        <v>83</v>
      </c>
      <c r="E7" s="119" t="s">
        <v>73</v>
      </c>
    </row>
    <row r="9" spans="1:9" x14ac:dyDescent="0.15">
      <c r="A9" s="114" t="s">
        <v>94</v>
      </c>
    </row>
    <row r="10" spans="1:9" x14ac:dyDescent="0.15">
      <c r="A10" s="126" t="s">
        <v>95</v>
      </c>
      <c r="B10" s="126" t="s">
        <v>96</v>
      </c>
      <c r="C10" s="139" t="s">
        <v>97</v>
      </c>
      <c r="D10" s="126" t="s">
        <v>98</v>
      </c>
      <c r="E10" s="126" t="s">
        <v>99</v>
      </c>
      <c r="F10" s="126" t="s">
        <v>89</v>
      </c>
    </row>
    <row r="11" spans="1:9" x14ac:dyDescent="0.15">
      <c r="A11" s="116" t="s">
        <v>100</v>
      </c>
      <c r="B11" s="137">
        <v>934.34717341482042</v>
      </c>
      <c r="C11" s="140">
        <v>2</v>
      </c>
      <c r="D11" s="121">
        <v>467.17358670741021</v>
      </c>
      <c r="E11" s="142">
        <v>32.366980695448433</v>
      </c>
      <c r="F11" s="143">
        <v>7.7550971032033157E-5</v>
      </c>
    </row>
    <row r="12" spans="1:9" x14ac:dyDescent="0.15">
      <c r="A12" s="116" t="s">
        <v>101</v>
      </c>
      <c r="B12" s="137">
        <v>129.90282658517955</v>
      </c>
      <c r="C12" s="140">
        <v>9</v>
      </c>
      <c r="D12" s="121">
        <v>14.433647398353283</v>
      </c>
    </row>
    <row r="13" spans="1:9" x14ac:dyDescent="0.15">
      <c r="A13" s="136" t="s">
        <v>16</v>
      </c>
      <c r="B13" s="138">
        <v>1064.25</v>
      </c>
      <c r="C13" s="141">
        <v>11</v>
      </c>
      <c r="D13" s="135"/>
      <c r="E13" s="135"/>
      <c r="F13" s="135"/>
    </row>
    <row r="16" spans="1:9" x14ac:dyDescent="0.15">
      <c r="A16" s="114" t="s">
        <v>84</v>
      </c>
      <c r="D16" s="124"/>
      <c r="F16" s="133" t="s">
        <v>93</v>
      </c>
      <c r="G16" s="134"/>
      <c r="H16" s="124"/>
      <c r="I16" s="124"/>
    </row>
    <row r="17" spans="1:9" x14ac:dyDescent="0.15">
      <c r="A17" s="126" t="s">
        <v>85</v>
      </c>
      <c r="B17" s="126" t="s">
        <v>86</v>
      </c>
      <c r="C17" s="126" t="s">
        <v>87</v>
      </c>
      <c r="D17" s="127" t="s">
        <v>118</v>
      </c>
      <c r="E17" s="126" t="s">
        <v>89</v>
      </c>
      <c r="F17" s="126" t="s">
        <v>90</v>
      </c>
      <c r="G17" s="126" t="s">
        <v>91</v>
      </c>
      <c r="H17" s="124"/>
      <c r="I17" s="124"/>
    </row>
    <row r="18" spans="1:9" x14ac:dyDescent="0.15">
      <c r="A18" s="123" t="s">
        <v>92</v>
      </c>
      <c r="B18" s="120">
        <v>518.36745607333864</v>
      </c>
      <c r="C18" s="156">
        <v>35.854135104212688</v>
      </c>
      <c r="D18" s="156">
        <v>14.457675650707106</v>
      </c>
      <c r="E18" s="156">
        <v>1.5526211576148296E-7</v>
      </c>
      <c r="F18" s="156">
        <v>437.25976753140935</v>
      </c>
      <c r="G18" s="156">
        <v>599.47514461526794</v>
      </c>
      <c r="H18" s="156"/>
      <c r="I18" s="124"/>
    </row>
    <row r="19" spans="1:9" x14ac:dyDescent="0.15">
      <c r="A19" s="159" t="s">
        <v>74</v>
      </c>
      <c r="B19" s="120">
        <v>-1.366539343009932</v>
      </c>
      <c r="C19" s="121">
        <v>0.1812701752362208</v>
      </c>
      <c r="D19" s="124">
        <v>-7.5386882658944696</v>
      </c>
      <c r="E19" s="158">
        <v>3.5461252832862236E-5</v>
      </c>
      <c r="F19" s="120">
        <v>-1.7766009683222346</v>
      </c>
      <c r="G19" s="120">
        <v>-0.95647771769762935</v>
      </c>
      <c r="H19" s="124"/>
      <c r="I19" s="124"/>
    </row>
    <row r="20" spans="1:9" x14ac:dyDescent="0.15">
      <c r="A20" s="160" t="s">
        <v>114</v>
      </c>
      <c r="B20" s="161">
        <v>5.9763177998472112E-5</v>
      </c>
      <c r="C20" s="162">
        <v>1.4185663606729528E-5</v>
      </c>
      <c r="D20" s="131">
        <v>4.2129279006814384</v>
      </c>
      <c r="E20" s="163">
        <v>2.2629852676056485E-3</v>
      </c>
      <c r="F20" s="161">
        <v>2.767297746146309E-5</v>
      </c>
      <c r="G20" s="161">
        <v>9.1853378535481134E-5</v>
      </c>
      <c r="H20" s="124"/>
      <c r="I20" s="124"/>
    </row>
    <row r="22" spans="1:9" x14ac:dyDescent="0.15">
      <c r="E22" s="125"/>
      <c r="F22" s="125"/>
      <c r="G22" s="125" t="s">
        <v>106</v>
      </c>
      <c r="H22" s="125"/>
    </row>
    <row r="23" spans="1:9" x14ac:dyDescent="0.15">
      <c r="E23" s="125"/>
      <c r="F23" s="125" t="s">
        <v>106</v>
      </c>
      <c r="G23" s="125" t="s">
        <v>107</v>
      </c>
      <c r="H23" s="125"/>
    </row>
    <row r="24" spans="1:9" ht="12.75" hidden="1" x14ac:dyDescent="0.2">
      <c r="E24" s="125"/>
      <c r="F24" s="125"/>
      <c r="G24" s="125"/>
      <c r="H24" s="125"/>
    </row>
    <row r="25" spans="1:9" x14ac:dyDescent="0.15">
      <c r="A25" s="144" t="s">
        <v>103</v>
      </c>
      <c r="B25" s="153" t="s">
        <v>73</v>
      </c>
      <c r="C25" s="153" t="s">
        <v>104</v>
      </c>
      <c r="D25" s="153" t="s">
        <v>105</v>
      </c>
      <c r="E25" s="148" t="s">
        <v>108</v>
      </c>
      <c r="F25" s="148" t="s">
        <v>101</v>
      </c>
      <c r="G25" s="148" t="s">
        <v>101</v>
      </c>
      <c r="H25" s="149"/>
    </row>
    <row r="26" spans="1:9" x14ac:dyDescent="0.15">
      <c r="A26" s="146">
        <v>1</v>
      </c>
      <c r="B26" s="154">
        <v>245</v>
      </c>
      <c r="C26" s="154">
        <v>245.05958747135224</v>
      </c>
      <c r="D26" s="154">
        <v>-5.9587471352244847E-2</v>
      </c>
      <c r="E26" s="150">
        <v>0.17175961293609188</v>
      </c>
      <c r="F26" s="150">
        <v>-1.7234103958191808E-2</v>
      </c>
      <c r="G26" s="150">
        <v>-1.6248737154667767E-2</v>
      </c>
      <c r="H26" s="150"/>
    </row>
    <row r="27" spans="1:9" x14ac:dyDescent="0.15">
      <c r="A27" s="146">
        <v>2</v>
      </c>
      <c r="B27" s="154">
        <v>238</v>
      </c>
      <c r="C27" s="154">
        <v>238.22689075630257</v>
      </c>
      <c r="D27" s="154">
        <v>-0.22689075630256639</v>
      </c>
      <c r="E27" s="150">
        <v>0.28291316526611343</v>
      </c>
      <c r="F27" s="150">
        <v>-7.0524965494576444E-2</v>
      </c>
      <c r="G27" s="150">
        <v>-6.6509955736091114E-2</v>
      </c>
      <c r="H27" s="150"/>
    </row>
    <row r="28" spans="1:9" x14ac:dyDescent="0.15">
      <c r="A28" s="146">
        <v>3</v>
      </c>
      <c r="B28" s="154">
        <v>230</v>
      </c>
      <c r="C28" s="154">
        <v>231.39419404125294</v>
      </c>
      <c r="D28" s="154">
        <v>-1.3941940412529448</v>
      </c>
      <c r="E28" s="164">
        <v>0.50789406671758641</v>
      </c>
      <c r="F28" s="150">
        <v>-0.52312548232198475</v>
      </c>
      <c r="G28" s="150">
        <v>-0.5008812918481268</v>
      </c>
      <c r="H28" s="150"/>
    </row>
    <row r="29" spans="1:9" x14ac:dyDescent="0.15">
      <c r="A29" s="146">
        <v>4</v>
      </c>
      <c r="B29" s="154">
        <v>254</v>
      </c>
      <c r="C29" s="154">
        <v>251.89228418640192</v>
      </c>
      <c r="D29" s="154">
        <v>2.1077158135980767</v>
      </c>
      <c r="E29" s="150">
        <v>0.17443340972752619</v>
      </c>
      <c r="F29" s="150">
        <v>0.61058756234360212</v>
      </c>
      <c r="G29" s="150">
        <v>0.58797443856444276</v>
      </c>
      <c r="H29" s="150"/>
    </row>
    <row r="30" spans="1:9" x14ac:dyDescent="0.15">
      <c r="A30" s="146">
        <v>5</v>
      </c>
      <c r="B30" s="154">
        <v>263</v>
      </c>
      <c r="C30" s="154">
        <v>258.72498090145154</v>
      </c>
      <c r="D30" s="154">
        <v>4.2750190985484551</v>
      </c>
      <c r="E30" s="150">
        <v>0.29093455564043769</v>
      </c>
      <c r="F30" s="150">
        <v>1.3363088756570383</v>
      </c>
      <c r="G30" s="150">
        <v>1.4071985919225209</v>
      </c>
      <c r="H30" s="150"/>
    </row>
    <row r="31" spans="1:9" x14ac:dyDescent="0.15">
      <c r="A31" s="146">
        <v>6</v>
      </c>
      <c r="B31" s="154">
        <v>261</v>
      </c>
      <c r="C31" s="154">
        <v>265.55767761650122</v>
      </c>
      <c r="D31" s="154">
        <v>-4.5576776165012234</v>
      </c>
      <c r="E31" s="164">
        <v>0.52126305067482015</v>
      </c>
      <c r="F31" s="150">
        <v>-1.733832273577874</v>
      </c>
      <c r="G31" s="150">
        <v>-2.0030879727149529</v>
      </c>
      <c r="H31" s="150"/>
    </row>
    <row r="32" spans="1:9" x14ac:dyDescent="0.15">
      <c r="A32" s="146">
        <v>7</v>
      </c>
      <c r="B32" s="154">
        <v>255</v>
      </c>
      <c r="C32" s="154">
        <v>251.03590527119945</v>
      </c>
      <c r="D32" s="154">
        <v>3.9640947288005464</v>
      </c>
      <c r="E32" s="150">
        <v>9.3455564043807948E-2</v>
      </c>
      <c r="F32" s="150">
        <v>1.0958760355966755</v>
      </c>
      <c r="G32" s="150">
        <v>1.109903988451852</v>
      </c>
      <c r="H32" s="150"/>
    </row>
    <row r="33" spans="1:8" x14ac:dyDescent="0.15">
      <c r="A33" s="146">
        <v>8</v>
      </c>
      <c r="B33" s="154">
        <v>249</v>
      </c>
      <c r="C33" s="154">
        <v>252.23116883116887</v>
      </c>
      <c r="D33" s="154">
        <v>-3.2311688311688727</v>
      </c>
      <c r="E33" s="150">
        <v>0.11125541125541985</v>
      </c>
      <c r="F33" s="150">
        <v>-0.90215907115056382</v>
      </c>
      <c r="G33" s="150">
        <v>-0.89184493862694114</v>
      </c>
      <c r="H33" s="150"/>
    </row>
    <row r="34" spans="1:8" x14ac:dyDescent="0.15">
      <c r="A34" s="146">
        <v>9</v>
      </c>
      <c r="B34" s="154">
        <v>251</v>
      </c>
      <c r="C34" s="154">
        <v>253.42643239113835</v>
      </c>
      <c r="D34" s="154">
        <v>-2.4264323911383485</v>
      </c>
      <c r="E34" s="150">
        <v>0.14020881079705474</v>
      </c>
      <c r="F34" s="150">
        <v>-0.68878495743842905</v>
      </c>
      <c r="G34" s="150">
        <v>-0.66721653510626844</v>
      </c>
      <c r="H34" s="150"/>
    </row>
    <row r="35" spans="1:8" x14ac:dyDescent="0.15">
      <c r="A35" s="146">
        <v>10</v>
      </c>
      <c r="B35" s="154">
        <v>251</v>
      </c>
      <c r="C35" s="154">
        <v>254.62169595110777</v>
      </c>
      <c r="D35" s="154">
        <v>-3.6216959511077675</v>
      </c>
      <c r="E35" s="150">
        <v>0.18031576266871244</v>
      </c>
      <c r="F35" s="150">
        <v>-1.0529327886393669</v>
      </c>
      <c r="G35" s="150">
        <v>-1.0601576973791529</v>
      </c>
      <c r="H35" s="150"/>
    </row>
    <row r="36" spans="1:8" x14ac:dyDescent="0.15">
      <c r="A36" s="146">
        <v>11</v>
      </c>
      <c r="B36" s="154">
        <v>262</v>
      </c>
      <c r="C36" s="154">
        <v>255.81695951107724</v>
      </c>
      <c r="D36" s="154">
        <v>6.1830404889227566</v>
      </c>
      <c r="E36" s="150">
        <v>0.23157626687039304</v>
      </c>
      <c r="F36" s="150">
        <v>1.8565799658440907</v>
      </c>
      <c r="G36" s="150">
        <v>2.2283863142459146</v>
      </c>
      <c r="H36" s="150"/>
    </row>
    <row r="37" spans="1:8" x14ac:dyDescent="0.15">
      <c r="A37" s="147">
        <v>12</v>
      </c>
      <c r="B37" s="155">
        <v>256</v>
      </c>
      <c r="C37" s="155">
        <v>257.01222307104666</v>
      </c>
      <c r="D37" s="155">
        <v>-1.0122230710466624</v>
      </c>
      <c r="E37" s="151">
        <v>0.2939903234020968</v>
      </c>
      <c r="F37" s="151">
        <v>-0.31709022862612141</v>
      </c>
      <c r="G37" s="151">
        <v>-0.30063959417928082</v>
      </c>
      <c r="H37" s="150"/>
    </row>
    <row r="42" spans="1:8" x14ac:dyDescent="0.15">
      <c r="C42" s="157" t="s">
        <v>119</v>
      </c>
    </row>
    <row r="59" spans="3:6" x14ac:dyDescent="0.15">
      <c r="F59" s="114" t="s">
        <v>2</v>
      </c>
    </row>
    <row r="64" spans="3:6" x14ac:dyDescent="0.15">
      <c r="C64" s="157" t="s">
        <v>119</v>
      </c>
    </row>
    <row r="81" spans="3:6" x14ac:dyDescent="0.15">
      <c r="F81" s="114" t="s">
        <v>2</v>
      </c>
    </row>
    <row r="86" spans="3:6" x14ac:dyDescent="0.15">
      <c r="C86" s="157" t="s">
        <v>119</v>
      </c>
    </row>
    <row r="103" spans="3:6" x14ac:dyDescent="0.15">
      <c r="F103" s="114" t="s">
        <v>2</v>
      </c>
    </row>
    <row r="108" spans="3:6" x14ac:dyDescent="0.15">
      <c r="C108" s="157" t="s">
        <v>121</v>
      </c>
    </row>
    <row r="125" spans="6:6" x14ac:dyDescent="0.15">
      <c r="F125" s="114" t="s">
        <v>2</v>
      </c>
    </row>
    <row r="129" spans="1:9" x14ac:dyDescent="0.15">
      <c r="A129" s="145"/>
      <c r="B129" s="145"/>
      <c r="C129" s="145"/>
      <c r="D129" s="145"/>
      <c r="E129" s="145"/>
      <c r="F129" s="145"/>
      <c r="G129" s="145"/>
    </row>
    <row r="130" spans="1:9" ht="16" x14ac:dyDescent="0.2">
      <c r="A130" s="113" t="s">
        <v>77</v>
      </c>
    </row>
    <row r="132" spans="1:9" x14ac:dyDescent="0.15">
      <c r="B132" s="115" t="s">
        <v>123</v>
      </c>
      <c r="C132" s="117">
        <v>0.63722603544202783</v>
      </c>
      <c r="D132" s="116" t="s">
        <v>81</v>
      </c>
      <c r="E132" s="118">
        <v>12</v>
      </c>
    </row>
    <row r="133" spans="1:9" x14ac:dyDescent="0.15">
      <c r="B133" s="115" t="s">
        <v>124</v>
      </c>
      <c r="C133" s="117">
        <v>-0.79826438943624922</v>
      </c>
      <c r="D133" s="116" t="s">
        <v>82</v>
      </c>
      <c r="E133" s="118">
        <v>1</v>
      </c>
    </row>
    <row r="134" spans="1:9" x14ac:dyDescent="0.15">
      <c r="B134" s="115" t="s">
        <v>80</v>
      </c>
      <c r="C134" s="117">
        <v>6.2135512533560222</v>
      </c>
      <c r="D134" s="116" t="s">
        <v>83</v>
      </c>
      <c r="E134" s="119" t="s">
        <v>73</v>
      </c>
    </row>
    <row r="136" spans="1:9" x14ac:dyDescent="0.15">
      <c r="A136" s="114" t="s">
        <v>94</v>
      </c>
    </row>
    <row r="137" spans="1:9" x14ac:dyDescent="0.15">
      <c r="A137" s="126" t="s">
        <v>95</v>
      </c>
      <c r="B137" s="126" t="s">
        <v>96</v>
      </c>
      <c r="C137" s="139" t="s">
        <v>97</v>
      </c>
      <c r="D137" s="126" t="s">
        <v>98</v>
      </c>
      <c r="E137" s="126" t="s">
        <v>99</v>
      </c>
      <c r="F137" s="126" t="s">
        <v>89</v>
      </c>
    </row>
    <row r="138" spans="1:9" x14ac:dyDescent="0.15">
      <c r="A138" s="116" t="s">
        <v>100</v>
      </c>
      <c r="B138" s="137">
        <v>678.16780821917814</v>
      </c>
      <c r="C138" s="140">
        <v>1</v>
      </c>
      <c r="D138" s="121">
        <v>678.16780821917814</v>
      </c>
      <c r="E138" s="142">
        <v>17.565373971047404</v>
      </c>
      <c r="F138" s="143">
        <v>1.8546947872661787E-3</v>
      </c>
    </row>
    <row r="139" spans="1:9" x14ac:dyDescent="0.15">
      <c r="A139" s="116" t="s">
        <v>101</v>
      </c>
      <c r="B139" s="137">
        <v>386.08219178082192</v>
      </c>
      <c r="C139" s="140">
        <v>10</v>
      </c>
      <c r="D139" s="121">
        <v>38.608219178082194</v>
      </c>
    </row>
    <row r="140" spans="1:9" x14ac:dyDescent="0.15">
      <c r="A140" s="136" t="s">
        <v>16</v>
      </c>
      <c r="B140" s="138">
        <v>1064.25</v>
      </c>
      <c r="C140" s="141">
        <v>11</v>
      </c>
      <c r="D140" s="135"/>
      <c r="E140" s="135"/>
      <c r="F140" s="135"/>
    </row>
    <row r="143" spans="1:9" x14ac:dyDescent="0.15">
      <c r="A143" s="114" t="s">
        <v>84</v>
      </c>
      <c r="D143" s="124"/>
      <c r="F143" s="133" t="s">
        <v>93</v>
      </c>
      <c r="G143" s="134"/>
      <c r="H143" s="124"/>
      <c r="I143" s="124"/>
    </row>
    <row r="144" spans="1:9" x14ac:dyDescent="0.15">
      <c r="A144" s="126" t="s">
        <v>85</v>
      </c>
      <c r="B144" s="126" t="s">
        <v>86</v>
      </c>
      <c r="C144" s="126" t="s">
        <v>87</v>
      </c>
      <c r="D144" s="127" t="s">
        <v>125</v>
      </c>
      <c r="E144" s="126" t="s">
        <v>89</v>
      </c>
      <c r="F144" s="126" t="s">
        <v>90</v>
      </c>
      <c r="G144" s="126" t="s">
        <v>91</v>
      </c>
      <c r="H144" s="124"/>
      <c r="I144" s="124"/>
    </row>
    <row r="145" spans="1:9" x14ac:dyDescent="0.15">
      <c r="A145" s="123" t="s">
        <v>92</v>
      </c>
      <c r="B145" s="120">
        <v>493.56164383561639</v>
      </c>
      <c r="C145" s="156">
        <v>57.843490289419776</v>
      </c>
      <c r="D145" s="156">
        <v>8.5327085444893065</v>
      </c>
      <c r="E145" s="156">
        <v>6.6657905940119882E-6</v>
      </c>
      <c r="F145" s="156">
        <v>364.67831578726941</v>
      </c>
      <c r="G145" s="156">
        <v>622.44497188396338</v>
      </c>
      <c r="H145" s="156"/>
      <c r="I145" s="124"/>
    </row>
    <row r="146" spans="1:9" x14ac:dyDescent="0.15">
      <c r="A146" s="160" t="s">
        <v>74</v>
      </c>
      <c r="B146" s="129">
        <v>-1.2191780821917806</v>
      </c>
      <c r="C146" s="130">
        <v>0.29089646674189745</v>
      </c>
      <c r="D146" s="131">
        <v>-4.1911065330109896</v>
      </c>
      <c r="E146" s="163">
        <v>1.854694787266182E-3</v>
      </c>
      <c r="F146" s="129">
        <v>-1.8673358016449355</v>
      </c>
      <c r="G146" s="129">
        <v>-0.57102036273862578</v>
      </c>
      <c r="H146" s="124"/>
      <c r="I146" s="124"/>
    </row>
    <row r="148" spans="1:9" x14ac:dyDescent="0.15">
      <c r="E148" s="125"/>
      <c r="F148" s="125"/>
      <c r="G148" s="125" t="s">
        <v>106</v>
      </c>
      <c r="H148" s="125"/>
    </row>
    <row r="149" spans="1:9" x14ac:dyDescent="0.15">
      <c r="E149" s="125"/>
      <c r="F149" s="125" t="s">
        <v>106</v>
      </c>
      <c r="G149" s="125" t="s">
        <v>107</v>
      </c>
      <c r="H149" s="125"/>
    </row>
    <row r="150" spans="1:9" ht="12.75" hidden="1" x14ac:dyDescent="0.2">
      <c r="E150" s="125"/>
      <c r="F150" s="125"/>
      <c r="G150" s="125"/>
      <c r="H150" s="125"/>
    </row>
    <row r="151" spans="1:9" x14ac:dyDescent="0.15">
      <c r="A151" s="144" t="s">
        <v>103</v>
      </c>
      <c r="B151" s="153" t="s">
        <v>73</v>
      </c>
      <c r="C151" s="153" t="s">
        <v>104</v>
      </c>
      <c r="D151" s="153" t="s">
        <v>105</v>
      </c>
      <c r="E151" s="148" t="s">
        <v>108</v>
      </c>
      <c r="F151" s="148" t="s">
        <v>101</v>
      </c>
      <c r="G151" s="148" t="s">
        <v>101</v>
      </c>
      <c r="H151" s="149"/>
    </row>
    <row r="152" spans="1:9" x14ac:dyDescent="0.15">
      <c r="A152" s="146">
        <v>1</v>
      </c>
      <c r="B152" s="154">
        <v>245</v>
      </c>
      <c r="C152" s="154">
        <v>249.72602739726028</v>
      </c>
      <c r="D152" s="154">
        <v>-4.7260273972602818</v>
      </c>
      <c r="E152" s="150">
        <v>8.6757990867575074E-2</v>
      </c>
      <c r="F152" s="150">
        <v>-0.7959089887449623</v>
      </c>
      <c r="G152" s="150">
        <v>-0.78018092157101571</v>
      </c>
      <c r="H152" s="150"/>
    </row>
    <row r="153" spans="1:9" x14ac:dyDescent="0.15">
      <c r="A153" s="146">
        <v>2</v>
      </c>
      <c r="B153" s="154">
        <v>238</v>
      </c>
      <c r="C153" s="154">
        <v>243.63013698630138</v>
      </c>
      <c r="D153" s="154">
        <v>-5.6301369863013804</v>
      </c>
      <c r="E153" s="150">
        <v>0.16894977168949499</v>
      </c>
      <c r="F153" s="150">
        <v>-0.99395206461519015</v>
      </c>
      <c r="G153" s="150">
        <v>-0.9932868242113041</v>
      </c>
      <c r="H153" s="150"/>
    </row>
    <row r="154" spans="1:9" x14ac:dyDescent="0.15">
      <c r="A154" s="146">
        <v>3</v>
      </c>
      <c r="B154" s="154">
        <v>230</v>
      </c>
      <c r="C154" s="154">
        <v>237.53424657534248</v>
      </c>
      <c r="D154" s="154">
        <v>-7.534246575342479</v>
      </c>
      <c r="E154" s="164">
        <v>0.3607305936073093</v>
      </c>
      <c r="F154" s="150">
        <v>-1.5165543668867085</v>
      </c>
      <c r="G154" s="150">
        <v>-1.6395780803876268</v>
      </c>
      <c r="H154" s="150"/>
    </row>
    <row r="155" spans="1:9" x14ac:dyDescent="0.15">
      <c r="A155" s="146">
        <v>4</v>
      </c>
      <c r="B155" s="154">
        <v>254</v>
      </c>
      <c r="C155" s="154">
        <v>255.82191780821918</v>
      </c>
      <c r="D155" s="154">
        <v>-1.8219178082191831</v>
      </c>
      <c r="E155" s="150">
        <v>0.11415525114153868</v>
      </c>
      <c r="F155" s="150">
        <v>-0.3115373262488027</v>
      </c>
      <c r="G155" s="150">
        <v>-0.29699502234032837</v>
      </c>
      <c r="H155" s="150"/>
    </row>
    <row r="156" spans="1:9" x14ac:dyDescent="0.15">
      <c r="A156" s="146">
        <v>5</v>
      </c>
      <c r="B156" s="154">
        <v>263</v>
      </c>
      <c r="C156" s="154">
        <v>261.91780821917808</v>
      </c>
      <c r="D156" s="154">
        <v>1.0821917808219155</v>
      </c>
      <c r="E156" s="150">
        <v>0.25114155251142201</v>
      </c>
      <c r="F156" s="150">
        <v>0.20126324913796381</v>
      </c>
      <c r="G156" s="150">
        <v>0.19132297115031813</v>
      </c>
      <c r="H156" s="150"/>
    </row>
    <row r="157" spans="1:9" x14ac:dyDescent="0.15">
      <c r="A157" s="146">
        <v>6</v>
      </c>
      <c r="B157" s="154">
        <v>261</v>
      </c>
      <c r="C157" s="154">
        <v>268.01369863013701</v>
      </c>
      <c r="D157" s="154">
        <v>-7.0136986301370143</v>
      </c>
      <c r="E157" s="164">
        <v>0.49771689497717553</v>
      </c>
      <c r="F157" s="150">
        <v>-1.5926961515449294</v>
      </c>
      <c r="G157" s="150">
        <v>-1.748993453438545</v>
      </c>
      <c r="H157" s="150"/>
    </row>
    <row r="158" spans="1:9" x14ac:dyDescent="0.15">
      <c r="A158" s="146">
        <v>7</v>
      </c>
      <c r="B158" s="154">
        <v>255</v>
      </c>
      <c r="C158" s="154">
        <v>249.72602739726028</v>
      </c>
      <c r="D158" s="154">
        <v>5.2739726027397182</v>
      </c>
      <c r="E158" s="150">
        <v>8.6757990867575074E-2</v>
      </c>
      <c r="F158" s="150">
        <v>0.88818829178785375</v>
      </c>
      <c r="G158" s="150">
        <v>0.87795052288806286</v>
      </c>
      <c r="H158" s="150"/>
    </row>
    <row r="159" spans="1:9" x14ac:dyDescent="0.15">
      <c r="A159" s="146">
        <v>8</v>
      </c>
      <c r="B159" s="154">
        <v>249</v>
      </c>
      <c r="C159" s="154">
        <v>249.72602739726028</v>
      </c>
      <c r="D159" s="154">
        <v>-0.72602739726028176</v>
      </c>
      <c r="E159" s="150">
        <v>8.6757990867575074E-2</v>
      </c>
      <c r="F159" s="150">
        <v>-0.1222700765318359</v>
      </c>
      <c r="G159" s="150">
        <v>-0.1160823833289199</v>
      </c>
      <c r="H159" s="150"/>
    </row>
    <row r="160" spans="1:9" x14ac:dyDescent="0.15">
      <c r="A160" s="146">
        <v>9</v>
      </c>
      <c r="B160" s="154">
        <v>251</v>
      </c>
      <c r="C160" s="154">
        <v>249.72602739726028</v>
      </c>
      <c r="D160" s="154">
        <v>1.2739726027397182</v>
      </c>
      <c r="E160" s="150">
        <v>8.6757990867575074E-2</v>
      </c>
      <c r="F160" s="150">
        <v>0.21454937957472731</v>
      </c>
      <c r="G160" s="150">
        <v>0.20400949710806296</v>
      </c>
      <c r="H160" s="150"/>
    </row>
    <row r="161" spans="1:8" x14ac:dyDescent="0.15">
      <c r="A161" s="146">
        <v>10</v>
      </c>
      <c r="B161" s="154">
        <v>251</v>
      </c>
      <c r="C161" s="154">
        <v>249.72602739726028</v>
      </c>
      <c r="D161" s="154">
        <v>1.2739726027397182</v>
      </c>
      <c r="E161" s="150">
        <v>8.6757990867575074E-2</v>
      </c>
      <c r="F161" s="150">
        <v>0.21454937957472731</v>
      </c>
      <c r="G161" s="150">
        <v>0.20400949710806296</v>
      </c>
      <c r="H161" s="150"/>
    </row>
    <row r="162" spans="1:8" x14ac:dyDescent="0.15">
      <c r="A162" s="146">
        <v>11</v>
      </c>
      <c r="B162" s="154">
        <v>262</v>
      </c>
      <c r="C162" s="154">
        <v>249.72602739726028</v>
      </c>
      <c r="D162" s="154">
        <v>12.273972602739718</v>
      </c>
      <c r="E162" s="150">
        <v>8.6757990867575074E-2</v>
      </c>
      <c r="F162" s="150">
        <v>2.0670563881608248</v>
      </c>
      <c r="G162" s="165">
        <v>2.5911911457920671</v>
      </c>
      <c r="H162" s="150"/>
    </row>
    <row r="163" spans="1:8" x14ac:dyDescent="0.15">
      <c r="A163" s="147">
        <v>12</v>
      </c>
      <c r="B163" s="155">
        <v>256</v>
      </c>
      <c r="C163" s="155">
        <v>249.72602739726028</v>
      </c>
      <c r="D163" s="155">
        <v>6.2739726027397182</v>
      </c>
      <c r="E163" s="151">
        <v>8.6757990867575074E-2</v>
      </c>
      <c r="F163" s="151">
        <v>1.0565980198411353</v>
      </c>
      <c r="G163" s="151">
        <v>1.0634976490252188</v>
      </c>
      <c r="H163" s="150"/>
    </row>
    <row r="168" spans="1:8" x14ac:dyDescent="0.15">
      <c r="C168" s="157" t="s">
        <v>126</v>
      </c>
    </row>
    <row r="185" spans="3:6" x14ac:dyDescent="0.15">
      <c r="F185" s="114" t="s">
        <v>2</v>
      </c>
    </row>
    <row r="190" spans="3:6" x14ac:dyDescent="0.15">
      <c r="C190" s="157" t="s">
        <v>126</v>
      </c>
    </row>
    <row r="207" spans="6:6" x14ac:dyDescent="0.15">
      <c r="F207" s="114" t="s">
        <v>2</v>
      </c>
    </row>
    <row r="212" spans="3:3" x14ac:dyDescent="0.15">
      <c r="C212" s="157" t="s">
        <v>128</v>
      </c>
    </row>
    <row r="229" spans="1:7" x14ac:dyDescent="0.15">
      <c r="F229" s="114" t="s">
        <v>2</v>
      </c>
    </row>
    <row r="234" spans="1:7" x14ac:dyDescent="0.15">
      <c r="A234" s="145"/>
      <c r="B234" s="145"/>
      <c r="C234" s="145"/>
      <c r="D234" s="145"/>
      <c r="E234" s="145"/>
      <c r="F234" s="145"/>
      <c r="G234" s="145"/>
    </row>
    <row r="235" spans="1:7" ht="16" x14ac:dyDescent="0.2">
      <c r="A235" s="113" t="s">
        <v>77</v>
      </c>
    </row>
    <row r="237" spans="1:7" x14ac:dyDescent="0.15">
      <c r="A237" s="114" t="s">
        <v>115</v>
      </c>
    </row>
    <row r="238" spans="1:7" x14ac:dyDescent="0.15">
      <c r="A238" s="114" t="s">
        <v>116</v>
      </c>
    </row>
    <row r="239" spans="1:7" x14ac:dyDescent="0.15">
      <c r="A239" s="114" t="s">
        <v>117</v>
      </c>
    </row>
    <row r="240" spans="1:7" x14ac:dyDescent="0.15">
      <c r="A240" s="145"/>
      <c r="B240" s="145"/>
      <c r="C240" s="145"/>
      <c r="D240" s="145"/>
      <c r="E240" s="145"/>
      <c r="F240" s="145"/>
      <c r="G240" s="145"/>
    </row>
    <row r="241" spans="1:9" ht="16" x14ac:dyDescent="0.2">
      <c r="A241" s="113" t="s">
        <v>77</v>
      </c>
    </row>
    <row r="243" spans="1:9" x14ac:dyDescent="0.15">
      <c r="B243" s="115" t="s">
        <v>78</v>
      </c>
      <c r="C243" s="117">
        <v>0.8961585431187602</v>
      </c>
    </row>
    <row r="244" spans="1:9" x14ac:dyDescent="0.15">
      <c r="B244" s="115" t="s">
        <v>102</v>
      </c>
      <c r="C244" s="117">
        <v>0.85721799678829513</v>
      </c>
      <c r="D244" s="116" t="s">
        <v>81</v>
      </c>
      <c r="E244" s="118">
        <v>12</v>
      </c>
    </row>
    <row r="245" spans="1:9" x14ac:dyDescent="0.15">
      <c r="B245" s="115" t="s">
        <v>79</v>
      </c>
      <c r="C245" s="117">
        <v>0.94665650746126506</v>
      </c>
      <c r="D245" s="116" t="s">
        <v>82</v>
      </c>
      <c r="E245" s="118">
        <v>3</v>
      </c>
    </row>
    <row r="246" spans="1:9" x14ac:dyDescent="0.15">
      <c r="B246" s="115" t="s">
        <v>80</v>
      </c>
      <c r="C246" s="117">
        <v>3.7167403474997336</v>
      </c>
      <c r="D246" s="116" t="s">
        <v>83</v>
      </c>
      <c r="E246" s="119" t="s">
        <v>73</v>
      </c>
    </row>
    <row r="248" spans="1:9" x14ac:dyDescent="0.15">
      <c r="A248" s="114" t="s">
        <v>94</v>
      </c>
    </row>
    <row r="249" spans="1:9" x14ac:dyDescent="0.15">
      <c r="A249" s="126" t="s">
        <v>95</v>
      </c>
      <c r="B249" s="126" t="s">
        <v>96</v>
      </c>
      <c r="C249" s="139" t="s">
        <v>97</v>
      </c>
      <c r="D249" s="126" t="s">
        <v>98</v>
      </c>
      <c r="E249" s="126" t="s">
        <v>99</v>
      </c>
      <c r="F249" s="126" t="s">
        <v>89</v>
      </c>
    </row>
    <row r="250" spans="1:9" x14ac:dyDescent="0.15">
      <c r="A250" s="116" t="s">
        <v>100</v>
      </c>
      <c r="B250" s="137">
        <v>953.73672951414051</v>
      </c>
      <c r="C250" s="140">
        <v>3</v>
      </c>
      <c r="D250" s="121">
        <v>317.91224317138017</v>
      </c>
      <c r="E250" s="142">
        <v>23.013507194110804</v>
      </c>
      <c r="F250" s="143">
        <v>2.7398868117336247E-4</v>
      </c>
    </row>
    <row r="251" spans="1:9" x14ac:dyDescent="0.15">
      <c r="A251" s="116" t="s">
        <v>101</v>
      </c>
      <c r="B251" s="137">
        <v>110.51327048585952</v>
      </c>
      <c r="C251" s="140">
        <v>8</v>
      </c>
      <c r="D251" s="121">
        <v>13.81415881073244</v>
      </c>
    </row>
    <row r="252" spans="1:9" x14ac:dyDescent="0.15">
      <c r="A252" s="136" t="s">
        <v>16</v>
      </c>
      <c r="B252" s="138">
        <v>1064.25</v>
      </c>
      <c r="C252" s="141">
        <v>11</v>
      </c>
      <c r="D252" s="135"/>
      <c r="E252" s="135"/>
      <c r="F252" s="135"/>
    </row>
    <row r="255" spans="1:9" x14ac:dyDescent="0.15">
      <c r="A255" s="114" t="s">
        <v>84</v>
      </c>
      <c r="D255" s="124"/>
      <c r="F255" s="133" t="s">
        <v>93</v>
      </c>
      <c r="G255" s="134"/>
      <c r="H255" s="124"/>
      <c r="I255" s="124"/>
    </row>
    <row r="256" spans="1:9" x14ac:dyDescent="0.15">
      <c r="A256" s="126" t="s">
        <v>85</v>
      </c>
      <c r="B256" s="126" t="s">
        <v>86</v>
      </c>
      <c r="C256" s="126" t="s">
        <v>87</v>
      </c>
      <c r="D256" s="127" t="s">
        <v>130</v>
      </c>
      <c r="E256" s="126" t="s">
        <v>89</v>
      </c>
      <c r="F256" s="126" t="s">
        <v>90</v>
      </c>
      <c r="G256" s="126" t="s">
        <v>91</v>
      </c>
      <c r="H256" s="124"/>
      <c r="I256" s="124"/>
    </row>
    <row r="257" spans="1:9" x14ac:dyDescent="0.15">
      <c r="A257" s="123" t="s">
        <v>92</v>
      </c>
      <c r="B257" s="120">
        <v>-574.59173313994097</v>
      </c>
      <c r="C257" s="156">
        <v>923.20027766571764</v>
      </c>
      <c r="D257" s="156">
        <v>-0.62239120485619626</v>
      </c>
      <c r="E257" s="156">
        <v>0.55100792256671127</v>
      </c>
      <c r="F257" s="156">
        <v>-2703.4953910587205</v>
      </c>
      <c r="G257" s="156">
        <v>1554.3119247788386</v>
      </c>
      <c r="H257" s="156"/>
      <c r="I257" s="124"/>
    </row>
    <row r="258" spans="1:9" x14ac:dyDescent="0.15">
      <c r="A258" s="123" t="s">
        <v>74</v>
      </c>
      <c r="B258" s="120">
        <v>9.7242567077590856</v>
      </c>
      <c r="C258" s="121">
        <v>9.3630839746730512</v>
      </c>
      <c r="D258" s="124">
        <v>1.0385741208839949</v>
      </c>
      <c r="E258" s="122">
        <v>0.32937160783279484</v>
      </c>
      <c r="F258" s="120">
        <v>-11.867053656100833</v>
      </c>
      <c r="G258" s="120">
        <v>31.315567071619004</v>
      </c>
      <c r="H258" s="124"/>
      <c r="I258" s="124"/>
    </row>
    <row r="259" spans="1:9" x14ac:dyDescent="0.15">
      <c r="A259" s="123" t="s">
        <v>76</v>
      </c>
      <c r="B259" s="120">
        <v>-2.8085569253081529E-2</v>
      </c>
      <c r="C259" s="121">
        <v>2.3706176839888932E-2</v>
      </c>
      <c r="D259" s="124">
        <v>-1.1847363428852713</v>
      </c>
      <c r="E259" s="122">
        <v>0.27012140542526053</v>
      </c>
      <c r="F259" s="120">
        <v>-8.2752111075746634E-2</v>
      </c>
      <c r="G259" s="120">
        <v>2.658097256958358E-2</v>
      </c>
      <c r="H259" s="124"/>
      <c r="I259" s="124"/>
    </row>
    <row r="260" spans="1:9" x14ac:dyDescent="0.15">
      <c r="A260" s="168" t="s">
        <v>114</v>
      </c>
      <c r="B260" s="161">
        <v>4.8498912255257509E-5</v>
      </c>
      <c r="C260" s="162">
        <v>1.6822452674861739E-5</v>
      </c>
      <c r="D260" s="131">
        <v>2.8829869931945646</v>
      </c>
      <c r="E260" s="169">
        <v>2.041770856341462E-2</v>
      </c>
      <c r="F260" s="161">
        <v>9.7062668227499484E-6</v>
      </c>
      <c r="G260" s="161">
        <v>8.729155768776507E-5</v>
      </c>
      <c r="H260" s="124"/>
      <c r="I260" s="124"/>
    </row>
    <row r="262" spans="1:9" x14ac:dyDescent="0.15">
      <c r="E262" s="125"/>
      <c r="F262" s="125"/>
      <c r="G262" s="125" t="s">
        <v>106</v>
      </c>
      <c r="H262" s="125"/>
    </row>
    <row r="263" spans="1:9" x14ac:dyDescent="0.15">
      <c r="E263" s="125"/>
      <c r="F263" s="125" t="s">
        <v>106</v>
      </c>
      <c r="G263" s="125" t="s">
        <v>107</v>
      </c>
      <c r="H263" s="125"/>
    </row>
    <row r="264" spans="1:9" ht="12.75" hidden="1" x14ac:dyDescent="0.2">
      <c r="E264" s="125"/>
      <c r="F264" s="125"/>
      <c r="G264" s="125"/>
      <c r="H264" s="125"/>
    </row>
    <row r="265" spans="1:9" x14ac:dyDescent="0.15">
      <c r="A265" s="144" t="s">
        <v>103</v>
      </c>
      <c r="B265" s="153" t="s">
        <v>73</v>
      </c>
      <c r="C265" s="153" t="s">
        <v>104</v>
      </c>
      <c r="D265" s="153" t="s">
        <v>105</v>
      </c>
      <c r="E265" s="148" t="s">
        <v>108</v>
      </c>
      <c r="F265" s="148" t="s">
        <v>101</v>
      </c>
      <c r="G265" s="148" t="s">
        <v>101</v>
      </c>
      <c r="H265" s="149"/>
    </row>
    <row r="266" spans="1:9" x14ac:dyDescent="0.15">
      <c r="A266" s="146">
        <v>1</v>
      </c>
      <c r="B266" s="154">
        <v>245</v>
      </c>
      <c r="C266" s="154">
        <v>246.8368382886149</v>
      </c>
      <c r="D266" s="154">
        <v>-1.8368382886148993</v>
      </c>
      <c r="E266" s="150">
        <v>0.33466279917170993</v>
      </c>
      <c r="F266" s="150">
        <v>-0.60588164800464972</v>
      </c>
      <c r="G266" s="150">
        <v>-0.58021883187743972</v>
      </c>
      <c r="H266" s="150"/>
    </row>
    <row r="267" spans="1:9" x14ac:dyDescent="0.15">
      <c r="A267" s="146">
        <v>2</v>
      </c>
      <c r="B267" s="154">
        <v>238</v>
      </c>
      <c r="C267" s="154">
        <v>238.58484408992035</v>
      </c>
      <c r="D267" s="154">
        <v>-0.58484408992035242</v>
      </c>
      <c r="E267" s="150">
        <v>0.28952139239639507</v>
      </c>
      <c r="F267" s="150">
        <v>-0.18668197221126423</v>
      </c>
      <c r="G267" s="150">
        <v>-0.17500659910663968</v>
      </c>
      <c r="H267" s="150"/>
    </row>
    <row r="268" spans="1:9" x14ac:dyDescent="0.15">
      <c r="A268" s="146">
        <v>3</v>
      </c>
      <c r="B268" s="154">
        <v>230</v>
      </c>
      <c r="C268" s="154">
        <v>228.92857142857156</v>
      </c>
      <c r="D268" s="154">
        <v>1.0714285714284415</v>
      </c>
      <c r="E268" s="164">
        <v>0.8214285715052938</v>
      </c>
      <c r="F268" s="150">
        <v>0.68217376724621981</v>
      </c>
      <c r="G268" s="150">
        <v>0.65752582000203785</v>
      </c>
      <c r="H268" s="150"/>
    </row>
    <row r="269" spans="1:9" x14ac:dyDescent="0.15">
      <c r="A269" s="146">
        <v>4</v>
      </c>
      <c r="B269" s="154">
        <v>254</v>
      </c>
      <c r="C269" s="154">
        <v>253.68455402465565</v>
      </c>
      <c r="D269" s="154">
        <v>0.31544597534434615</v>
      </c>
      <c r="E269" s="150">
        <v>0.34010152288875872</v>
      </c>
      <c r="F269" s="150">
        <v>0.1044778448552084</v>
      </c>
      <c r="G269" s="150">
        <v>9.7796817319977622E-2</v>
      </c>
      <c r="H269" s="150"/>
    </row>
    <row r="270" spans="1:9" x14ac:dyDescent="0.15">
      <c r="A270" s="146">
        <v>5</v>
      </c>
      <c r="B270" s="154">
        <v>263</v>
      </c>
      <c r="C270" s="154">
        <v>259.12799129804205</v>
      </c>
      <c r="D270" s="154">
        <v>3.8720087019579523</v>
      </c>
      <c r="E270" s="150">
        <v>0.29931109507738185</v>
      </c>
      <c r="F270" s="150">
        <v>1.2445475153141217</v>
      </c>
      <c r="G270" s="150">
        <v>1.2964135607497798</v>
      </c>
      <c r="H270" s="150"/>
    </row>
    <row r="271" spans="1:9" x14ac:dyDescent="0.15">
      <c r="A271" s="146">
        <v>6</v>
      </c>
      <c r="B271" s="154">
        <v>261</v>
      </c>
      <c r="C271" s="154">
        <v>263.16715010877442</v>
      </c>
      <c r="D271" s="154">
        <v>-2.1671501087744218</v>
      </c>
      <c r="E271" s="164">
        <v>0.81598984779232353</v>
      </c>
      <c r="F271" s="150">
        <v>-1.3592704621308136</v>
      </c>
      <c r="G271" s="150">
        <v>-1.4498837725125933</v>
      </c>
      <c r="H271" s="150"/>
    </row>
    <row r="272" spans="1:9" x14ac:dyDescent="0.15">
      <c r="A272" s="146">
        <v>7</v>
      </c>
      <c r="B272" s="154">
        <v>255</v>
      </c>
      <c r="C272" s="154">
        <v>251.68672951414067</v>
      </c>
      <c r="D272" s="154">
        <v>3.3132704858593343</v>
      </c>
      <c r="E272" s="150">
        <v>0.11530094275420114</v>
      </c>
      <c r="F272" s="150">
        <v>0.94775675267793147</v>
      </c>
      <c r="G272" s="150">
        <v>0.94094231419693208</v>
      </c>
      <c r="H272" s="150"/>
    </row>
    <row r="273" spans="1:8" x14ac:dyDescent="0.15">
      <c r="A273" s="146">
        <v>8</v>
      </c>
      <c r="B273" s="154">
        <v>249</v>
      </c>
      <c r="C273" s="154">
        <v>252.65670775924582</v>
      </c>
      <c r="D273" s="154">
        <v>-3.656707759245819</v>
      </c>
      <c r="E273" s="150">
        <v>0.12059463383471664</v>
      </c>
      <c r="F273" s="150">
        <v>-1.049140072319255</v>
      </c>
      <c r="G273" s="150">
        <v>-1.0567684035903726</v>
      </c>
      <c r="H273" s="150"/>
    </row>
    <row r="274" spans="1:8" x14ac:dyDescent="0.15">
      <c r="A274" s="146">
        <v>9</v>
      </c>
      <c r="B274" s="154">
        <v>251</v>
      </c>
      <c r="C274" s="154">
        <v>253.62668600435097</v>
      </c>
      <c r="D274" s="154">
        <v>-2.6266860043509723</v>
      </c>
      <c r="E274" s="150">
        <v>0.14227701236988199</v>
      </c>
      <c r="F274" s="150">
        <v>-0.76308411499865436</v>
      </c>
      <c r="G274" s="150">
        <v>-0.7412875796107935</v>
      </c>
      <c r="H274" s="150"/>
    </row>
    <row r="275" spans="1:8" x14ac:dyDescent="0.15">
      <c r="A275" s="146">
        <v>10</v>
      </c>
      <c r="B275" s="154">
        <v>251</v>
      </c>
      <c r="C275" s="154">
        <v>254.59666424945613</v>
      </c>
      <c r="D275" s="154">
        <v>-3.5966642494561256</v>
      </c>
      <c r="E275" s="150">
        <v>0.18034807835975949</v>
      </c>
      <c r="F275" s="150">
        <v>-1.0688652186426186</v>
      </c>
      <c r="G275" s="150">
        <v>-1.0799115782757938</v>
      </c>
      <c r="H275" s="150"/>
    </row>
    <row r="276" spans="1:8" x14ac:dyDescent="0.15">
      <c r="A276" s="146">
        <v>11</v>
      </c>
      <c r="B276" s="154">
        <v>262</v>
      </c>
      <c r="C276" s="154">
        <v>255.56664249456128</v>
      </c>
      <c r="D276" s="154">
        <v>6.4333575054387211</v>
      </c>
      <c r="E276" s="150">
        <v>0.23480783180428516</v>
      </c>
      <c r="F276" s="150">
        <v>1.9787467095124383</v>
      </c>
      <c r="G276" s="165">
        <v>2.5903980715195489</v>
      </c>
      <c r="H276" s="150"/>
    </row>
    <row r="277" spans="1:8" x14ac:dyDescent="0.15">
      <c r="A277" s="147">
        <v>12</v>
      </c>
      <c r="B277" s="155">
        <v>256</v>
      </c>
      <c r="C277" s="155">
        <v>256.53662073966643</v>
      </c>
      <c r="D277" s="155">
        <v>-0.5366207396664322</v>
      </c>
      <c r="E277" s="151">
        <v>0.30565627270346601</v>
      </c>
      <c r="F277" s="151">
        <v>-0.17326784467027251</v>
      </c>
      <c r="G277" s="151">
        <v>-0.16238220143964929</v>
      </c>
      <c r="H277" s="150"/>
    </row>
    <row r="282" spans="1:8" x14ac:dyDescent="0.15">
      <c r="C282" s="157" t="s">
        <v>131</v>
      </c>
    </row>
    <row r="299" spans="3:6" x14ac:dyDescent="0.15">
      <c r="F299" s="114" t="s">
        <v>2</v>
      </c>
    </row>
    <row r="304" spans="3:6" x14ac:dyDescent="0.15">
      <c r="C304" s="157" t="s">
        <v>131</v>
      </c>
    </row>
    <row r="321" spans="3:6" x14ac:dyDescent="0.15">
      <c r="F321" s="114" t="s">
        <v>2</v>
      </c>
    </row>
    <row r="326" spans="3:6" x14ac:dyDescent="0.15">
      <c r="C326" s="157" t="s">
        <v>131</v>
      </c>
    </row>
    <row r="343" spans="3:6" x14ac:dyDescent="0.15">
      <c r="F343" s="114" t="s">
        <v>2</v>
      </c>
    </row>
    <row r="348" spans="3:6" x14ac:dyDescent="0.15">
      <c r="C348" s="157" t="s">
        <v>131</v>
      </c>
    </row>
    <row r="365" spans="6:6" x14ac:dyDescent="0.15">
      <c r="F365" s="114" t="s">
        <v>2</v>
      </c>
    </row>
    <row r="370" spans="3:3" x14ac:dyDescent="0.15">
      <c r="C370" s="157" t="s">
        <v>133</v>
      </c>
    </row>
    <row r="387" spans="6:6" x14ac:dyDescent="0.15">
      <c r="F387" s="114" t="s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2:I276"/>
  <sheetViews>
    <sheetView showGridLines="0" workbookViewId="0">
      <selection activeCell="A18" sqref="A18:B21"/>
    </sheetView>
  </sheetViews>
  <sheetFormatPr baseColWidth="10" defaultColWidth="8.83203125" defaultRowHeight="13" x14ac:dyDescent="0.15"/>
  <cols>
    <col min="1" max="1" width="12.6640625" style="114" customWidth="1"/>
    <col min="2" max="2" width="15" style="114" bestFit="1" customWidth="1"/>
    <col min="3" max="3" width="9.33203125" style="114" bestFit="1" customWidth="1"/>
    <col min="4" max="4" width="8.1640625" style="114" bestFit="1" customWidth="1"/>
    <col min="5" max="5" width="7.83203125" style="114" bestFit="1" customWidth="1"/>
    <col min="6" max="7" width="10" style="114" bestFit="1" customWidth="1"/>
    <col min="8" max="16384" width="8.83203125" style="114"/>
  </cols>
  <sheetData>
    <row r="2" spans="1:9" ht="15" x14ac:dyDescent="0.2">
      <c r="A2" s="113" t="s">
        <v>77</v>
      </c>
    </row>
    <row r="4" spans="1:9" x14ac:dyDescent="0.15">
      <c r="B4" s="115" t="s">
        <v>78</v>
      </c>
      <c r="C4" s="117">
        <v>0.8961585431187602</v>
      </c>
    </row>
    <row r="5" spans="1:9" x14ac:dyDescent="0.15">
      <c r="B5" s="115" t="s">
        <v>102</v>
      </c>
      <c r="C5" s="117">
        <v>0.85721799678829513</v>
      </c>
      <c r="D5" s="116" t="s">
        <v>81</v>
      </c>
      <c r="E5" s="118">
        <v>12</v>
      </c>
    </row>
    <row r="6" spans="1:9" x14ac:dyDescent="0.15">
      <c r="B6" s="115" t="s">
        <v>79</v>
      </c>
      <c r="C6" s="117">
        <v>0.94665650746126506</v>
      </c>
      <c r="D6" s="116" t="s">
        <v>82</v>
      </c>
      <c r="E6" s="118">
        <v>3</v>
      </c>
    </row>
    <row r="7" spans="1:9" x14ac:dyDescent="0.15">
      <c r="B7" s="115" t="s">
        <v>80</v>
      </c>
      <c r="C7" s="117">
        <v>3.7167403474997336</v>
      </c>
      <c r="D7" s="116" t="s">
        <v>83</v>
      </c>
      <c r="E7" s="119" t="s">
        <v>73</v>
      </c>
    </row>
    <row r="9" spans="1:9" x14ac:dyDescent="0.15">
      <c r="A9" s="114" t="s">
        <v>94</v>
      </c>
    </row>
    <row r="10" spans="1:9" x14ac:dyDescent="0.15">
      <c r="A10" s="126" t="s">
        <v>95</v>
      </c>
      <c r="B10" s="126" t="s">
        <v>96</v>
      </c>
      <c r="C10" s="139" t="s">
        <v>97</v>
      </c>
      <c r="D10" s="126" t="s">
        <v>98</v>
      </c>
      <c r="E10" s="126" t="s">
        <v>99</v>
      </c>
      <c r="F10" s="126" t="s">
        <v>89</v>
      </c>
    </row>
    <row r="11" spans="1:9" x14ac:dyDescent="0.15">
      <c r="A11" s="116" t="s">
        <v>100</v>
      </c>
      <c r="B11" s="137">
        <v>953.73672951414051</v>
      </c>
      <c r="C11" s="140">
        <v>3</v>
      </c>
      <c r="D11" s="121">
        <v>317.91224317138017</v>
      </c>
      <c r="E11" s="142">
        <v>23.013507194110804</v>
      </c>
      <c r="F11" s="143">
        <v>2.7398868117336247E-4</v>
      </c>
    </row>
    <row r="12" spans="1:9" x14ac:dyDescent="0.15">
      <c r="A12" s="116" t="s">
        <v>101</v>
      </c>
      <c r="B12" s="137">
        <v>110.51327048585952</v>
      </c>
      <c r="C12" s="140">
        <v>8</v>
      </c>
      <c r="D12" s="121">
        <v>13.81415881073244</v>
      </c>
    </row>
    <row r="13" spans="1:9" x14ac:dyDescent="0.15">
      <c r="A13" s="136" t="s">
        <v>16</v>
      </c>
      <c r="B13" s="138">
        <v>1064.25</v>
      </c>
      <c r="C13" s="141">
        <v>11</v>
      </c>
      <c r="D13" s="135"/>
      <c r="E13" s="135"/>
      <c r="F13" s="135"/>
    </row>
    <row r="16" spans="1:9" x14ac:dyDescent="0.15">
      <c r="A16" s="114" t="s">
        <v>84</v>
      </c>
      <c r="D16" s="124"/>
      <c r="F16" s="133" t="s">
        <v>93</v>
      </c>
      <c r="G16" s="134"/>
      <c r="H16" s="124"/>
      <c r="I16" s="124"/>
    </row>
    <row r="17" spans="1:9" x14ac:dyDescent="0.15">
      <c r="A17" s="126" t="s">
        <v>85</v>
      </c>
      <c r="B17" s="126" t="s">
        <v>86</v>
      </c>
      <c r="C17" s="126" t="s">
        <v>87</v>
      </c>
      <c r="D17" s="127" t="s">
        <v>130</v>
      </c>
      <c r="E17" s="126" t="s">
        <v>89</v>
      </c>
      <c r="F17" s="126" t="s">
        <v>90</v>
      </c>
      <c r="G17" s="126" t="s">
        <v>91</v>
      </c>
      <c r="H17" s="124"/>
      <c r="I17" s="124"/>
    </row>
    <row r="18" spans="1:9" x14ac:dyDescent="0.15">
      <c r="A18" s="123" t="s">
        <v>92</v>
      </c>
      <c r="B18" s="120">
        <v>-574.59173313994097</v>
      </c>
      <c r="C18" s="156">
        <v>923.20027766571764</v>
      </c>
      <c r="D18" s="156">
        <v>-0.62239120485619626</v>
      </c>
      <c r="E18" s="156">
        <v>0.55100792256671127</v>
      </c>
      <c r="F18" s="156">
        <v>-2703.4953910587205</v>
      </c>
      <c r="G18" s="156">
        <v>1554.3119247788386</v>
      </c>
      <c r="H18" s="156"/>
      <c r="I18" s="124"/>
    </row>
    <row r="19" spans="1:9" x14ac:dyDescent="0.15">
      <c r="A19" s="123" t="s">
        <v>74</v>
      </c>
      <c r="B19" s="120">
        <v>9.7242567077590856</v>
      </c>
      <c r="C19" s="121">
        <v>9.3630839746730512</v>
      </c>
      <c r="D19" s="124">
        <v>1.0385741208839949</v>
      </c>
      <c r="E19" s="122">
        <v>0.32937160783279484</v>
      </c>
      <c r="F19" s="120">
        <v>-11.867053656100833</v>
      </c>
      <c r="G19" s="120">
        <v>31.315567071619004</v>
      </c>
      <c r="H19" s="124"/>
      <c r="I19" s="124"/>
    </row>
    <row r="20" spans="1:9" x14ac:dyDescent="0.15">
      <c r="A20" s="123" t="s">
        <v>76</v>
      </c>
      <c r="B20" s="120">
        <v>-2.8085569253081529E-2</v>
      </c>
      <c r="C20" s="121">
        <v>2.3706176839888932E-2</v>
      </c>
      <c r="D20" s="124">
        <v>-1.1847363428852713</v>
      </c>
      <c r="E20" s="122">
        <v>0.27012140542526053</v>
      </c>
      <c r="F20" s="120">
        <v>-8.2752111075746634E-2</v>
      </c>
      <c r="G20" s="120">
        <v>2.658097256958358E-2</v>
      </c>
      <c r="H20" s="124"/>
      <c r="I20" s="124"/>
    </row>
    <row r="21" spans="1:9" x14ac:dyDescent="0.15">
      <c r="A21" s="168" t="s">
        <v>114</v>
      </c>
      <c r="B21" s="161">
        <v>4.8498912255257509E-5</v>
      </c>
      <c r="C21" s="162">
        <v>1.6822452674861739E-5</v>
      </c>
      <c r="D21" s="131">
        <v>2.8829869931945646</v>
      </c>
      <c r="E21" s="169">
        <v>2.041770856341462E-2</v>
      </c>
      <c r="F21" s="161">
        <v>9.7062668227499484E-6</v>
      </c>
      <c r="G21" s="161">
        <v>8.729155768776507E-5</v>
      </c>
      <c r="H21" s="124"/>
      <c r="I21" s="124"/>
    </row>
    <row r="23" spans="1:9" x14ac:dyDescent="0.15">
      <c r="E23" s="125"/>
      <c r="F23" s="125"/>
      <c r="G23" s="125" t="s">
        <v>106</v>
      </c>
      <c r="H23" s="125"/>
    </row>
    <row r="24" spans="1:9" x14ac:dyDescent="0.15">
      <c r="E24" s="125"/>
      <c r="F24" s="125" t="s">
        <v>106</v>
      </c>
      <c r="G24" s="125" t="s">
        <v>107</v>
      </c>
      <c r="H24" s="125"/>
    </row>
    <row r="25" spans="1:9" ht="12.75" hidden="1" x14ac:dyDescent="0.2">
      <c r="E25" s="125"/>
      <c r="F25" s="125"/>
      <c r="G25" s="125"/>
      <c r="H25" s="125"/>
    </row>
    <row r="26" spans="1:9" x14ac:dyDescent="0.15">
      <c r="A26" s="144" t="s">
        <v>103</v>
      </c>
      <c r="B26" s="153" t="s">
        <v>73</v>
      </c>
      <c r="C26" s="153" t="s">
        <v>104</v>
      </c>
      <c r="D26" s="153" t="s">
        <v>105</v>
      </c>
      <c r="E26" s="148" t="s">
        <v>108</v>
      </c>
      <c r="F26" s="148" t="s">
        <v>101</v>
      </c>
      <c r="G26" s="148" t="s">
        <v>101</v>
      </c>
      <c r="H26" s="149"/>
    </row>
    <row r="27" spans="1:9" x14ac:dyDescent="0.15">
      <c r="A27" s="146">
        <v>1</v>
      </c>
      <c r="B27" s="154">
        <v>245</v>
      </c>
      <c r="C27" s="154">
        <v>246.8368382886149</v>
      </c>
      <c r="D27" s="154">
        <v>-1.8368382886148993</v>
      </c>
      <c r="E27" s="150">
        <v>0.33466279917170993</v>
      </c>
      <c r="F27" s="150">
        <v>-0.60588164800464972</v>
      </c>
      <c r="G27" s="150">
        <v>-0.58021883187743972</v>
      </c>
      <c r="H27" s="150"/>
    </row>
    <row r="28" spans="1:9" x14ac:dyDescent="0.15">
      <c r="A28" s="146">
        <v>2</v>
      </c>
      <c r="B28" s="154">
        <v>238</v>
      </c>
      <c r="C28" s="154">
        <v>238.58484408992035</v>
      </c>
      <c r="D28" s="154">
        <v>-0.58484408992035242</v>
      </c>
      <c r="E28" s="150">
        <v>0.28952139239639507</v>
      </c>
      <c r="F28" s="150">
        <v>-0.18668197221126423</v>
      </c>
      <c r="G28" s="150">
        <v>-0.17500659910663968</v>
      </c>
      <c r="H28" s="150"/>
    </row>
    <row r="29" spans="1:9" x14ac:dyDescent="0.15">
      <c r="A29" s="146">
        <v>3</v>
      </c>
      <c r="B29" s="154">
        <v>230</v>
      </c>
      <c r="C29" s="154">
        <v>228.92857142857156</v>
      </c>
      <c r="D29" s="154">
        <v>1.0714285714284415</v>
      </c>
      <c r="E29" s="164">
        <v>0.8214285715052938</v>
      </c>
      <c r="F29" s="150">
        <v>0.68217376724621981</v>
      </c>
      <c r="G29" s="150">
        <v>0.65752582000203785</v>
      </c>
      <c r="H29" s="150"/>
    </row>
    <row r="30" spans="1:9" x14ac:dyDescent="0.15">
      <c r="A30" s="146">
        <v>4</v>
      </c>
      <c r="B30" s="154">
        <v>254</v>
      </c>
      <c r="C30" s="154">
        <v>253.68455402465565</v>
      </c>
      <c r="D30" s="154">
        <v>0.31544597534434615</v>
      </c>
      <c r="E30" s="150">
        <v>0.34010152288875872</v>
      </c>
      <c r="F30" s="150">
        <v>0.1044778448552084</v>
      </c>
      <c r="G30" s="150">
        <v>9.7796817319977622E-2</v>
      </c>
      <c r="H30" s="150"/>
    </row>
    <row r="31" spans="1:9" x14ac:dyDescent="0.15">
      <c r="A31" s="146">
        <v>5</v>
      </c>
      <c r="B31" s="154">
        <v>263</v>
      </c>
      <c r="C31" s="154">
        <v>259.12799129804205</v>
      </c>
      <c r="D31" s="154">
        <v>3.8720087019579523</v>
      </c>
      <c r="E31" s="150">
        <v>0.29931109507738185</v>
      </c>
      <c r="F31" s="150">
        <v>1.2445475153141217</v>
      </c>
      <c r="G31" s="150">
        <v>1.2964135607497798</v>
      </c>
      <c r="H31" s="150"/>
    </row>
    <row r="32" spans="1:9" x14ac:dyDescent="0.15">
      <c r="A32" s="146">
        <v>6</v>
      </c>
      <c r="B32" s="154">
        <v>261</v>
      </c>
      <c r="C32" s="154">
        <v>263.16715010877442</v>
      </c>
      <c r="D32" s="154">
        <v>-2.1671501087744218</v>
      </c>
      <c r="E32" s="164">
        <v>0.81598984779232353</v>
      </c>
      <c r="F32" s="150">
        <v>-1.3592704621308136</v>
      </c>
      <c r="G32" s="150">
        <v>-1.4498837725125933</v>
      </c>
      <c r="H32" s="150"/>
    </row>
    <row r="33" spans="1:8" x14ac:dyDescent="0.15">
      <c r="A33" s="146">
        <v>7</v>
      </c>
      <c r="B33" s="154">
        <v>255</v>
      </c>
      <c r="C33" s="154">
        <v>251.68672951414067</v>
      </c>
      <c r="D33" s="154">
        <v>3.3132704858593343</v>
      </c>
      <c r="E33" s="150">
        <v>0.11530094275420114</v>
      </c>
      <c r="F33" s="150">
        <v>0.94775675267793147</v>
      </c>
      <c r="G33" s="150">
        <v>0.94094231419693208</v>
      </c>
      <c r="H33" s="150"/>
    </row>
    <row r="34" spans="1:8" x14ac:dyDescent="0.15">
      <c r="A34" s="146">
        <v>8</v>
      </c>
      <c r="B34" s="154">
        <v>249</v>
      </c>
      <c r="C34" s="154">
        <v>252.65670775924582</v>
      </c>
      <c r="D34" s="154">
        <v>-3.656707759245819</v>
      </c>
      <c r="E34" s="150">
        <v>0.12059463383471664</v>
      </c>
      <c r="F34" s="150">
        <v>-1.049140072319255</v>
      </c>
      <c r="G34" s="150">
        <v>-1.0567684035903726</v>
      </c>
      <c r="H34" s="150"/>
    </row>
    <row r="35" spans="1:8" x14ac:dyDescent="0.15">
      <c r="A35" s="146">
        <v>9</v>
      </c>
      <c r="B35" s="154">
        <v>251</v>
      </c>
      <c r="C35" s="154">
        <v>253.62668600435097</v>
      </c>
      <c r="D35" s="154">
        <v>-2.6266860043509723</v>
      </c>
      <c r="E35" s="150">
        <v>0.14227701236988199</v>
      </c>
      <c r="F35" s="150">
        <v>-0.76308411499865436</v>
      </c>
      <c r="G35" s="150">
        <v>-0.7412875796107935</v>
      </c>
      <c r="H35" s="150"/>
    </row>
    <row r="36" spans="1:8" x14ac:dyDescent="0.15">
      <c r="A36" s="146">
        <v>10</v>
      </c>
      <c r="B36" s="154">
        <v>251</v>
      </c>
      <c r="C36" s="154">
        <v>254.59666424945613</v>
      </c>
      <c r="D36" s="154">
        <v>-3.5966642494561256</v>
      </c>
      <c r="E36" s="150">
        <v>0.18034807835975949</v>
      </c>
      <c r="F36" s="150">
        <v>-1.0688652186426186</v>
      </c>
      <c r="G36" s="150">
        <v>-1.0799115782757938</v>
      </c>
      <c r="H36" s="150"/>
    </row>
    <row r="37" spans="1:8" x14ac:dyDescent="0.15">
      <c r="A37" s="146">
        <v>11</v>
      </c>
      <c r="B37" s="154">
        <v>262</v>
      </c>
      <c r="C37" s="154">
        <v>255.56664249456128</v>
      </c>
      <c r="D37" s="154">
        <v>6.4333575054387211</v>
      </c>
      <c r="E37" s="150">
        <v>0.23480783180428516</v>
      </c>
      <c r="F37" s="150">
        <v>1.9787467095124383</v>
      </c>
      <c r="G37" s="165">
        <v>2.5903980715195489</v>
      </c>
      <c r="H37" s="150"/>
    </row>
    <row r="38" spans="1:8" x14ac:dyDescent="0.15">
      <c r="A38" s="147">
        <v>12</v>
      </c>
      <c r="B38" s="155">
        <v>256</v>
      </c>
      <c r="C38" s="155">
        <v>256.53662073966643</v>
      </c>
      <c r="D38" s="155">
        <v>-0.5366207396664322</v>
      </c>
      <c r="E38" s="151">
        <v>0.30565627270346601</v>
      </c>
      <c r="F38" s="151">
        <v>-0.17326784467027251</v>
      </c>
      <c r="G38" s="151">
        <v>-0.16238220143964929</v>
      </c>
      <c r="H38" s="150"/>
    </row>
    <row r="43" spans="1:8" x14ac:dyDescent="0.15">
      <c r="C43" s="157" t="s">
        <v>136</v>
      </c>
    </row>
    <row r="60" spans="6:6" x14ac:dyDescent="0.15">
      <c r="F60" s="114" t="s">
        <v>2</v>
      </c>
    </row>
    <row r="65" spans="3:3" x14ac:dyDescent="0.15">
      <c r="C65" s="157" t="s">
        <v>136</v>
      </c>
    </row>
    <row r="82" spans="3:6" x14ac:dyDescent="0.15">
      <c r="F82" s="114" t="s">
        <v>2</v>
      </c>
    </row>
    <row r="87" spans="3:6" x14ac:dyDescent="0.15">
      <c r="C87" s="157" t="s">
        <v>136</v>
      </c>
    </row>
    <row r="104" spans="3:6" x14ac:dyDescent="0.15">
      <c r="F104" s="114" t="s">
        <v>2</v>
      </c>
    </row>
    <row r="109" spans="3:6" x14ac:dyDescent="0.15">
      <c r="C109" s="157" t="s">
        <v>136</v>
      </c>
    </row>
    <row r="126" spans="6:6" x14ac:dyDescent="0.15">
      <c r="F126" s="114" t="s">
        <v>2</v>
      </c>
    </row>
    <row r="131" spans="3:3" x14ac:dyDescent="0.15">
      <c r="C131" s="157" t="s">
        <v>138</v>
      </c>
    </row>
    <row r="148" spans="1:7" x14ac:dyDescent="0.15">
      <c r="F148" s="114" t="s">
        <v>2</v>
      </c>
    </row>
    <row r="152" spans="1:7" x14ac:dyDescent="0.15">
      <c r="A152" s="145"/>
      <c r="B152" s="145"/>
      <c r="C152" s="145"/>
      <c r="D152" s="145"/>
      <c r="E152" s="145"/>
      <c r="F152" s="145"/>
      <c r="G152" s="145"/>
    </row>
    <row r="153" spans="1:7" ht="16" x14ac:dyDescent="0.2">
      <c r="A153" s="113" t="s">
        <v>77</v>
      </c>
    </row>
    <row r="155" spans="1:7" x14ac:dyDescent="0.15">
      <c r="B155" s="115" t="s">
        <v>78</v>
      </c>
      <c r="C155" s="117">
        <v>0.78827227973142744</v>
      </c>
    </row>
    <row r="156" spans="1:7" x14ac:dyDescent="0.15">
      <c r="B156" s="115" t="s">
        <v>102</v>
      </c>
      <c r="C156" s="117">
        <v>0.7412216752273002</v>
      </c>
      <c r="D156" s="116" t="s">
        <v>81</v>
      </c>
      <c r="E156" s="118">
        <v>12</v>
      </c>
    </row>
    <row r="157" spans="1:7" x14ac:dyDescent="0.15">
      <c r="B157" s="115" t="s">
        <v>79</v>
      </c>
      <c r="C157" s="117">
        <v>0.88784699117101673</v>
      </c>
      <c r="D157" s="116" t="s">
        <v>82</v>
      </c>
      <c r="E157" s="118">
        <v>2</v>
      </c>
    </row>
    <row r="158" spans="1:7" x14ac:dyDescent="0.15">
      <c r="B158" s="115" t="s">
        <v>80</v>
      </c>
      <c r="C158" s="117">
        <v>5.0036789387168623</v>
      </c>
      <c r="D158" s="116" t="s">
        <v>83</v>
      </c>
      <c r="E158" s="119" t="s">
        <v>73</v>
      </c>
    </row>
    <row r="160" spans="1:7" x14ac:dyDescent="0.15">
      <c r="A160" s="114" t="s">
        <v>94</v>
      </c>
    </row>
    <row r="161" spans="1:9" x14ac:dyDescent="0.15">
      <c r="A161" s="126" t="s">
        <v>95</v>
      </c>
      <c r="B161" s="126" t="s">
        <v>96</v>
      </c>
      <c r="C161" s="139" t="s">
        <v>97</v>
      </c>
      <c r="D161" s="126" t="s">
        <v>98</v>
      </c>
      <c r="E161" s="126" t="s">
        <v>99</v>
      </c>
      <c r="F161" s="126" t="s">
        <v>89</v>
      </c>
    </row>
    <row r="162" spans="1:9" x14ac:dyDescent="0.15">
      <c r="A162" s="116" t="s">
        <v>100</v>
      </c>
      <c r="B162" s="137">
        <v>838.9187737041716</v>
      </c>
      <c r="C162" s="140">
        <v>2</v>
      </c>
      <c r="D162" s="121">
        <v>419.4593868520858</v>
      </c>
      <c r="E162" s="142">
        <v>16.753712051930826</v>
      </c>
      <c r="F162" s="143">
        <v>9.2469763348480643E-4</v>
      </c>
    </row>
    <row r="163" spans="1:9" x14ac:dyDescent="0.15">
      <c r="A163" s="116" t="s">
        <v>101</v>
      </c>
      <c r="B163" s="137">
        <v>225.33122629582837</v>
      </c>
      <c r="C163" s="140">
        <v>9</v>
      </c>
      <c r="D163" s="121">
        <v>25.036802921758706</v>
      </c>
    </row>
    <row r="164" spans="1:9" x14ac:dyDescent="0.15">
      <c r="A164" s="136" t="s">
        <v>16</v>
      </c>
      <c r="B164" s="138">
        <v>1064.25</v>
      </c>
      <c r="C164" s="141">
        <v>11</v>
      </c>
      <c r="D164" s="135"/>
      <c r="E164" s="135"/>
      <c r="F164" s="135"/>
    </row>
    <row r="167" spans="1:9" x14ac:dyDescent="0.15">
      <c r="A167" s="114" t="s">
        <v>84</v>
      </c>
      <c r="D167" s="124"/>
      <c r="F167" s="133" t="s">
        <v>93</v>
      </c>
      <c r="G167" s="134"/>
      <c r="H167" s="124"/>
      <c r="I167" s="124"/>
    </row>
    <row r="168" spans="1:9" x14ac:dyDescent="0.15">
      <c r="A168" s="126" t="s">
        <v>85</v>
      </c>
      <c r="B168" s="126" t="s">
        <v>86</v>
      </c>
      <c r="C168" s="126" t="s">
        <v>87</v>
      </c>
      <c r="D168" s="127" t="s">
        <v>118</v>
      </c>
      <c r="E168" s="126" t="s">
        <v>89</v>
      </c>
      <c r="F168" s="126" t="s">
        <v>90</v>
      </c>
      <c r="G168" s="126" t="s">
        <v>91</v>
      </c>
      <c r="H168" s="124"/>
      <c r="I168" s="124"/>
    </row>
    <row r="169" spans="1:9" x14ac:dyDescent="0.15">
      <c r="A169" s="123" t="s">
        <v>92</v>
      </c>
      <c r="B169" s="120">
        <v>-2091.491782553735</v>
      </c>
      <c r="C169" s="156">
        <v>1021.2554319133974</v>
      </c>
      <c r="D169" s="156">
        <v>-2.0479614768218868</v>
      </c>
      <c r="E169" s="156">
        <v>7.0847011413003425E-2</v>
      </c>
      <c r="F169" s="156">
        <v>-4401.7320729032017</v>
      </c>
      <c r="G169" s="156">
        <v>218.74850779573126</v>
      </c>
      <c r="H169" s="156"/>
      <c r="I169" s="124"/>
    </row>
    <row r="170" spans="1:9" x14ac:dyDescent="0.15">
      <c r="A170" s="167" t="s">
        <v>74</v>
      </c>
      <c r="B170" s="120">
        <v>25.059355246523452</v>
      </c>
      <c r="C170" s="121">
        <v>10.373481223502779</v>
      </c>
      <c r="D170" s="124">
        <v>2.4157131734858188</v>
      </c>
      <c r="E170" s="166">
        <v>3.8883025659415475E-2</v>
      </c>
      <c r="F170" s="120">
        <v>1.5929103936239564</v>
      </c>
      <c r="G170" s="120">
        <v>48.525800099422952</v>
      </c>
      <c r="H170" s="124"/>
      <c r="I170" s="124"/>
    </row>
    <row r="171" spans="1:9" x14ac:dyDescent="0.15">
      <c r="A171" s="168" t="s">
        <v>76</v>
      </c>
      <c r="B171" s="129">
        <v>-6.6713021491782737E-2</v>
      </c>
      <c r="C171" s="130">
        <v>2.6328326258487269E-2</v>
      </c>
      <c r="D171" s="131">
        <v>-2.5338876781153892</v>
      </c>
      <c r="E171" s="169">
        <v>3.203040332936289E-2</v>
      </c>
      <c r="F171" s="129">
        <v>-0.12627183332190778</v>
      </c>
      <c r="G171" s="129">
        <v>-7.1542096616577025E-3</v>
      </c>
      <c r="H171" s="124"/>
      <c r="I171" s="124"/>
    </row>
    <row r="173" spans="1:9" x14ac:dyDescent="0.15">
      <c r="E173" s="125"/>
      <c r="F173" s="125"/>
      <c r="G173" s="125" t="s">
        <v>106</v>
      </c>
      <c r="H173" s="125"/>
    </row>
    <row r="174" spans="1:9" x14ac:dyDescent="0.15">
      <c r="E174" s="125"/>
      <c r="F174" s="125" t="s">
        <v>106</v>
      </c>
      <c r="G174" s="125" t="s">
        <v>107</v>
      </c>
      <c r="H174" s="125"/>
    </row>
    <row r="175" spans="1:9" ht="12.75" hidden="1" x14ac:dyDescent="0.2">
      <c r="E175" s="125"/>
      <c r="F175" s="125"/>
      <c r="G175" s="125"/>
      <c r="H175" s="125"/>
    </row>
    <row r="176" spans="1:9" x14ac:dyDescent="0.15">
      <c r="A176" s="144" t="s">
        <v>103</v>
      </c>
      <c r="B176" s="153" t="s">
        <v>73</v>
      </c>
      <c r="C176" s="153" t="s">
        <v>104</v>
      </c>
      <c r="D176" s="153" t="s">
        <v>105</v>
      </c>
      <c r="E176" s="148" t="s">
        <v>108</v>
      </c>
      <c r="F176" s="148" t="s">
        <v>101</v>
      </c>
      <c r="G176" s="148" t="s">
        <v>101</v>
      </c>
      <c r="H176" s="149"/>
    </row>
    <row r="177" spans="1:8" x14ac:dyDescent="0.15">
      <c r="A177" s="146">
        <v>1</v>
      </c>
      <c r="B177" s="154">
        <v>245</v>
      </c>
      <c r="C177" s="154">
        <v>251.85840707964553</v>
      </c>
      <c r="D177" s="154">
        <v>-6.8584070796455308</v>
      </c>
      <c r="E177" s="150">
        <v>0.11504424779084843</v>
      </c>
      <c r="F177" s="150">
        <v>-1.4570452699459746</v>
      </c>
      <c r="G177" s="150">
        <v>-1.5715128053800922</v>
      </c>
      <c r="H177" s="150"/>
    </row>
    <row r="178" spans="1:8" x14ac:dyDescent="0.15">
      <c r="A178" s="146">
        <v>2</v>
      </c>
      <c r="B178" s="154">
        <v>238</v>
      </c>
      <c r="C178" s="154">
        <v>242.06131479140367</v>
      </c>
      <c r="D178" s="154">
        <v>-4.0613147914036745</v>
      </c>
      <c r="E178" s="150">
        <v>0.1842604298195134</v>
      </c>
      <c r="F178" s="150">
        <v>-0.89867250083873551</v>
      </c>
      <c r="G178" s="150">
        <v>-0.88805772550960393</v>
      </c>
      <c r="H178" s="150"/>
    </row>
    <row r="179" spans="1:8" x14ac:dyDescent="0.15">
      <c r="A179" s="146">
        <v>3</v>
      </c>
      <c r="B179" s="154">
        <v>230</v>
      </c>
      <c r="C179" s="154">
        <v>228.92857142857156</v>
      </c>
      <c r="D179" s="154">
        <v>1.0714285714284415</v>
      </c>
      <c r="E179" s="164">
        <v>0.82142857151495718</v>
      </c>
      <c r="F179" s="150">
        <v>0.50671971480422595</v>
      </c>
      <c r="G179" s="150">
        <v>0.48470412541543001</v>
      </c>
      <c r="H179" s="150"/>
    </row>
    <row r="180" spans="1:8" x14ac:dyDescent="0.15">
      <c r="A180" s="146">
        <v>4</v>
      </c>
      <c r="B180" s="154">
        <v>254</v>
      </c>
      <c r="C180" s="154">
        <v>258.3198482932994</v>
      </c>
      <c r="D180" s="154">
        <v>-4.3198482932994011</v>
      </c>
      <c r="E180" s="150">
        <v>0.15297092290499847</v>
      </c>
      <c r="F180" s="150">
        <v>-0.93805845086144779</v>
      </c>
      <c r="G180" s="150">
        <v>-0.93109852761929834</v>
      </c>
      <c r="H180" s="150"/>
    </row>
    <row r="181" spans="1:8" x14ac:dyDescent="0.15">
      <c r="A181" s="146">
        <v>5</v>
      </c>
      <c r="B181" s="154">
        <v>263</v>
      </c>
      <c r="C181" s="154">
        <v>261.44563843236438</v>
      </c>
      <c r="D181" s="154">
        <v>1.5543615676356239</v>
      </c>
      <c r="E181" s="150">
        <v>0.25252844499853566</v>
      </c>
      <c r="F181" s="150">
        <v>0.35930666978669851</v>
      </c>
      <c r="G181" s="150">
        <v>0.34121370162795311</v>
      </c>
      <c r="H181" s="150"/>
    </row>
    <row r="182" spans="1:8" x14ac:dyDescent="0.15">
      <c r="A182" s="146">
        <v>6</v>
      </c>
      <c r="B182" s="154">
        <v>261</v>
      </c>
      <c r="C182" s="154">
        <v>261.23577749684</v>
      </c>
      <c r="D182" s="154">
        <v>-0.23577749684000082</v>
      </c>
      <c r="E182" s="164">
        <v>0.78350189638013035</v>
      </c>
      <c r="F182" s="150">
        <v>-0.10127117967658411</v>
      </c>
      <c r="G182" s="150">
        <v>-9.5533831634436156E-2</v>
      </c>
      <c r="H182" s="150"/>
    </row>
    <row r="183" spans="1:8" x14ac:dyDescent="0.15">
      <c r="A183" s="146">
        <v>7</v>
      </c>
      <c r="B183" s="154">
        <v>255</v>
      </c>
      <c r="C183" s="154">
        <v>251.85840707964553</v>
      </c>
      <c r="D183" s="154">
        <v>3.1415929203544692</v>
      </c>
      <c r="E183" s="150">
        <v>0.11504424779084843</v>
      </c>
      <c r="F183" s="150">
        <v>0.66742073655604883</v>
      </c>
      <c r="G183" s="150">
        <v>0.64542549434231822</v>
      </c>
      <c r="H183" s="150"/>
    </row>
    <row r="184" spans="1:8" x14ac:dyDescent="0.15">
      <c r="A184" s="146">
        <v>8</v>
      </c>
      <c r="B184" s="154">
        <v>249</v>
      </c>
      <c r="C184" s="154">
        <v>251.85840707964553</v>
      </c>
      <c r="D184" s="154">
        <v>-2.8584070796455308</v>
      </c>
      <c r="E184" s="150">
        <v>0.11504424779084843</v>
      </c>
      <c r="F184" s="150">
        <v>-0.60725886734516521</v>
      </c>
      <c r="G184" s="150">
        <v>-0.58463168128043164</v>
      </c>
      <c r="H184" s="150"/>
    </row>
    <row r="185" spans="1:8" x14ac:dyDescent="0.15">
      <c r="A185" s="146">
        <v>9</v>
      </c>
      <c r="B185" s="154">
        <v>251</v>
      </c>
      <c r="C185" s="154">
        <v>251.85840707964553</v>
      </c>
      <c r="D185" s="154">
        <v>-0.85840707964553076</v>
      </c>
      <c r="E185" s="150">
        <v>0.11504424779084843</v>
      </c>
      <c r="F185" s="150">
        <v>-0.18236566604476051</v>
      </c>
      <c r="G185" s="150">
        <v>-0.17225455506941389</v>
      </c>
      <c r="H185" s="150"/>
    </row>
    <row r="186" spans="1:8" x14ac:dyDescent="0.15">
      <c r="A186" s="146">
        <v>10</v>
      </c>
      <c r="B186" s="154">
        <v>251</v>
      </c>
      <c r="C186" s="154">
        <v>251.85840707964553</v>
      </c>
      <c r="D186" s="154">
        <v>-0.85840707964553076</v>
      </c>
      <c r="E186" s="150">
        <v>0.11504424779084843</v>
      </c>
      <c r="F186" s="150">
        <v>-0.18236566604476051</v>
      </c>
      <c r="G186" s="150">
        <v>-0.17225455506941389</v>
      </c>
      <c r="H186" s="150"/>
    </row>
    <row r="187" spans="1:8" x14ac:dyDescent="0.15">
      <c r="A187" s="146">
        <v>11</v>
      </c>
      <c r="B187" s="154">
        <v>262</v>
      </c>
      <c r="C187" s="154">
        <v>251.85840707964553</v>
      </c>
      <c r="D187" s="154">
        <v>10.141592920354469</v>
      </c>
      <c r="E187" s="150">
        <v>0.11504424779084843</v>
      </c>
      <c r="F187" s="150">
        <v>2.1545469411074651</v>
      </c>
      <c r="G187" s="165">
        <v>2.9191805357469565</v>
      </c>
      <c r="H187" s="150"/>
    </row>
    <row r="188" spans="1:8" x14ac:dyDescent="0.15">
      <c r="A188" s="147">
        <v>12</v>
      </c>
      <c r="B188" s="155">
        <v>256</v>
      </c>
      <c r="C188" s="155">
        <v>251.85840707964553</v>
      </c>
      <c r="D188" s="155">
        <v>4.1415929203544692</v>
      </c>
      <c r="E188" s="151">
        <v>0.11504424779084843</v>
      </c>
      <c r="F188" s="151">
        <v>0.87986733720625121</v>
      </c>
      <c r="G188" s="151">
        <v>0.86770526557649919</v>
      </c>
      <c r="H188" s="150"/>
    </row>
    <row r="193" spans="3:3" x14ac:dyDescent="0.15">
      <c r="C193" s="157" t="s">
        <v>140</v>
      </c>
    </row>
    <row r="210" spans="3:6" x14ac:dyDescent="0.15">
      <c r="F210" s="114" t="s">
        <v>2</v>
      </c>
    </row>
    <row r="215" spans="3:6" x14ac:dyDescent="0.15">
      <c r="C215" s="157" t="s">
        <v>140</v>
      </c>
    </row>
    <row r="232" spans="3:6" x14ac:dyDescent="0.15">
      <c r="F232" s="114" t="s">
        <v>2</v>
      </c>
    </row>
    <row r="237" spans="3:6" x14ac:dyDescent="0.15">
      <c r="C237" s="157" t="s">
        <v>140</v>
      </c>
    </row>
    <row r="254" spans="6:6" x14ac:dyDescent="0.15">
      <c r="F254" s="114" t="s">
        <v>2</v>
      </c>
    </row>
    <row r="259" spans="3:3" x14ac:dyDescent="0.15">
      <c r="C259" s="157" t="s">
        <v>142</v>
      </c>
    </row>
    <row r="276" spans="6:6" x14ac:dyDescent="0.15">
      <c r="F276" s="114" t="s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S71"/>
  <sheetViews>
    <sheetView tabSelected="1" topLeftCell="A26" workbookViewId="0">
      <selection activeCell="U34" sqref="U34"/>
    </sheetView>
  </sheetViews>
  <sheetFormatPr baseColWidth="10" defaultColWidth="8.83203125" defaultRowHeight="16" x14ac:dyDescent="0.2"/>
  <cols>
    <col min="4" max="4" width="22.1640625" customWidth="1"/>
    <col min="6" max="6" width="18.6640625" customWidth="1"/>
  </cols>
  <sheetData>
    <row r="1" spans="1:19" ht="17" thickBot="1" x14ac:dyDescent="0.25">
      <c r="A1" s="109" t="s">
        <v>74</v>
      </c>
      <c r="B1" s="112" t="s">
        <v>76</v>
      </c>
      <c r="C1" s="108" t="s">
        <v>73</v>
      </c>
      <c r="D1" s="109" t="s">
        <v>75</v>
      </c>
      <c r="E1" s="112" t="s">
        <v>114</v>
      </c>
      <c r="F1" s="108" t="s">
        <v>73</v>
      </c>
      <c r="G1" s="112" t="s">
        <v>146</v>
      </c>
      <c r="H1" s="112" t="s">
        <v>149</v>
      </c>
      <c r="P1" s="109" t="s">
        <v>74</v>
      </c>
      <c r="Q1" s="108" t="s">
        <v>73</v>
      </c>
    </row>
    <row r="2" spans="1:19" ht="17" thickBot="1" x14ac:dyDescent="0.25">
      <c r="A2" s="111">
        <v>200</v>
      </c>
      <c r="B2">
        <f t="shared" ref="B2:B13" si="0">A2^2</f>
        <v>40000</v>
      </c>
      <c r="C2" s="110">
        <v>245</v>
      </c>
      <c r="D2" s="111">
        <v>0</v>
      </c>
      <c r="E2">
        <f>A2*D2</f>
        <v>0</v>
      </c>
      <c r="F2" s="110">
        <v>245</v>
      </c>
      <c r="G2">
        <f>A2-200</f>
        <v>0</v>
      </c>
      <c r="H2" t="s">
        <v>148</v>
      </c>
      <c r="P2" s="111">
        <v>200</v>
      </c>
      <c r="Q2" s="110">
        <v>245</v>
      </c>
    </row>
    <row r="3" spans="1:19" ht="17" thickBot="1" x14ac:dyDescent="0.25">
      <c r="A3" s="111">
        <v>205</v>
      </c>
      <c r="B3">
        <f t="shared" si="0"/>
        <v>42025</v>
      </c>
      <c r="C3" s="110">
        <v>238</v>
      </c>
      <c r="D3" s="111">
        <v>0</v>
      </c>
      <c r="E3">
        <f t="shared" ref="E3:E13" si="1">A3*D3</f>
        <v>0</v>
      </c>
      <c r="F3" s="110">
        <v>238</v>
      </c>
      <c r="G3">
        <f t="shared" ref="G3:G13" si="2">A3-200</f>
        <v>5</v>
      </c>
      <c r="H3" t="s">
        <v>148</v>
      </c>
      <c r="P3" s="111">
        <v>205</v>
      </c>
      <c r="Q3" s="110">
        <v>238</v>
      </c>
    </row>
    <row r="4" spans="1:19" ht="17" thickBot="1" x14ac:dyDescent="0.25">
      <c r="A4" s="111">
        <v>210</v>
      </c>
      <c r="B4">
        <f t="shared" si="0"/>
        <v>44100</v>
      </c>
      <c r="C4" s="110">
        <v>230</v>
      </c>
      <c r="D4" s="111">
        <v>0</v>
      </c>
      <c r="E4">
        <f t="shared" si="1"/>
        <v>0</v>
      </c>
      <c r="F4" s="110">
        <v>230</v>
      </c>
      <c r="G4">
        <f t="shared" si="2"/>
        <v>10</v>
      </c>
      <c r="H4" t="s">
        <v>148</v>
      </c>
      <c r="P4" s="111">
        <v>210</v>
      </c>
      <c r="Q4" s="110">
        <v>230</v>
      </c>
    </row>
    <row r="5" spans="1:19" ht="17" thickBot="1" x14ac:dyDescent="0.25">
      <c r="A5" s="111">
        <v>195</v>
      </c>
      <c r="B5">
        <f t="shared" si="0"/>
        <v>38025</v>
      </c>
      <c r="C5" s="110">
        <v>254</v>
      </c>
      <c r="D5" s="111">
        <v>0</v>
      </c>
      <c r="E5">
        <f t="shared" si="1"/>
        <v>0</v>
      </c>
      <c r="F5" s="110">
        <v>254</v>
      </c>
      <c r="G5">
        <f t="shared" si="2"/>
        <v>-5</v>
      </c>
      <c r="H5" t="s">
        <v>148</v>
      </c>
      <c r="P5" s="111">
        <v>195</v>
      </c>
      <c r="Q5" s="110">
        <v>254</v>
      </c>
    </row>
    <row r="6" spans="1:19" ht="17" thickBot="1" x14ac:dyDescent="0.25">
      <c r="A6" s="111">
        <v>190</v>
      </c>
      <c r="B6">
        <f t="shared" si="0"/>
        <v>36100</v>
      </c>
      <c r="C6" s="110">
        <v>263</v>
      </c>
      <c r="D6" s="111">
        <v>0</v>
      </c>
      <c r="E6">
        <f t="shared" si="1"/>
        <v>0</v>
      </c>
      <c r="F6" s="110">
        <v>263</v>
      </c>
      <c r="G6">
        <f t="shared" si="2"/>
        <v>-10</v>
      </c>
      <c r="H6" t="s">
        <v>148</v>
      </c>
      <c r="P6" s="111">
        <v>190</v>
      </c>
      <c r="Q6" s="110">
        <v>263</v>
      </c>
    </row>
    <row r="7" spans="1:19" ht="17" thickBot="1" x14ac:dyDescent="0.25">
      <c r="A7" s="111">
        <v>185</v>
      </c>
      <c r="B7">
        <f t="shared" si="0"/>
        <v>34225</v>
      </c>
      <c r="C7" s="110">
        <v>261</v>
      </c>
      <c r="D7" s="111">
        <v>0</v>
      </c>
      <c r="E7">
        <f t="shared" si="1"/>
        <v>0</v>
      </c>
      <c r="F7" s="110">
        <v>261</v>
      </c>
      <c r="G7">
        <f t="shared" si="2"/>
        <v>-15</v>
      </c>
      <c r="H7" t="s">
        <v>148</v>
      </c>
      <c r="P7" s="111">
        <v>185</v>
      </c>
      <c r="Q7" s="110">
        <v>261</v>
      </c>
    </row>
    <row r="8" spans="1:19" ht="17" thickBot="1" x14ac:dyDescent="0.25">
      <c r="A8" s="111">
        <v>200</v>
      </c>
      <c r="B8">
        <f t="shared" si="0"/>
        <v>40000</v>
      </c>
      <c r="C8" s="110">
        <v>255</v>
      </c>
      <c r="D8" s="111">
        <v>500</v>
      </c>
      <c r="E8">
        <f t="shared" si="1"/>
        <v>100000</v>
      </c>
      <c r="F8" s="110">
        <v>255</v>
      </c>
      <c r="G8">
        <f t="shared" si="2"/>
        <v>0</v>
      </c>
      <c r="H8" t="s">
        <v>150</v>
      </c>
      <c r="P8" s="111">
        <v>200</v>
      </c>
      <c r="R8" s="110">
        <v>255</v>
      </c>
    </row>
    <row r="9" spans="1:19" ht="17" thickBot="1" x14ac:dyDescent="0.25">
      <c r="A9" s="111">
        <v>200</v>
      </c>
      <c r="B9">
        <f t="shared" si="0"/>
        <v>40000</v>
      </c>
      <c r="C9" s="110">
        <v>249</v>
      </c>
      <c r="D9" s="111">
        <v>600</v>
      </c>
      <c r="E9">
        <f t="shared" si="1"/>
        <v>120000</v>
      </c>
      <c r="F9" s="110">
        <v>249</v>
      </c>
      <c r="G9">
        <f t="shared" si="2"/>
        <v>0</v>
      </c>
      <c r="H9" t="s">
        <v>150</v>
      </c>
      <c r="P9" s="111">
        <v>200</v>
      </c>
      <c r="R9" s="110">
        <v>249</v>
      </c>
    </row>
    <row r="10" spans="1:19" ht="17" thickBot="1" x14ac:dyDescent="0.25">
      <c r="A10" s="111">
        <v>200</v>
      </c>
      <c r="B10">
        <f t="shared" si="0"/>
        <v>40000</v>
      </c>
      <c r="C10" s="110">
        <v>251</v>
      </c>
      <c r="D10" s="111">
        <v>700</v>
      </c>
      <c r="E10">
        <f t="shared" si="1"/>
        <v>140000</v>
      </c>
      <c r="F10" s="110">
        <v>251</v>
      </c>
      <c r="G10">
        <f t="shared" si="2"/>
        <v>0</v>
      </c>
      <c r="H10" t="s">
        <v>150</v>
      </c>
      <c r="P10" s="111">
        <v>200</v>
      </c>
      <c r="R10" s="110">
        <v>251</v>
      </c>
    </row>
    <row r="11" spans="1:19" ht="17" thickBot="1" x14ac:dyDescent="0.25">
      <c r="A11" s="111">
        <v>200</v>
      </c>
      <c r="B11">
        <f t="shared" si="0"/>
        <v>40000</v>
      </c>
      <c r="C11" s="110">
        <v>251</v>
      </c>
      <c r="D11" s="111">
        <v>800</v>
      </c>
      <c r="E11">
        <f t="shared" si="1"/>
        <v>160000</v>
      </c>
      <c r="F11" s="110">
        <v>251</v>
      </c>
      <c r="G11">
        <f t="shared" si="2"/>
        <v>0</v>
      </c>
      <c r="H11" t="s">
        <v>151</v>
      </c>
      <c r="P11" s="111">
        <v>200</v>
      </c>
      <c r="S11" s="110">
        <v>251</v>
      </c>
    </row>
    <row r="12" spans="1:19" ht="17" thickBot="1" x14ac:dyDescent="0.25">
      <c r="A12" s="111">
        <v>200</v>
      </c>
      <c r="B12">
        <f t="shared" si="0"/>
        <v>40000</v>
      </c>
      <c r="C12" s="110">
        <v>262</v>
      </c>
      <c r="D12" s="111">
        <v>900</v>
      </c>
      <c r="E12">
        <f t="shared" si="1"/>
        <v>180000</v>
      </c>
      <c r="F12" s="110">
        <v>262</v>
      </c>
      <c r="G12">
        <f t="shared" si="2"/>
        <v>0</v>
      </c>
      <c r="H12" t="s">
        <v>151</v>
      </c>
      <c r="P12" s="111">
        <v>200</v>
      </c>
      <c r="S12" s="110">
        <v>262</v>
      </c>
    </row>
    <row r="13" spans="1:19" ht="17" thickBot="1" x14ac:dyDescent="0.25">
      <c r="A13" s="111">
        <v>200</v>
      </c>
      <c r="B13">
        <f t="shared" si="0"/>
        <v>40000</v>
      </c>
      <c r="C13" s="110">
        <v>256</v>
      </c>
      <c r="D13" s="111">
        <v>1000</v>
      </c>
      <c r="E13">
        <f t="shared" si="1"/>
        <v>200000</v>
      </c>
      <c r="F13" s="110">
        <v>256</v>
      </c>
      <c r="G13">
        <f t="shared" si="2"/>
        <v>0</v>
      </c>
      <c r="H13" t="s">
        <v>151</v>
      </c>
      <c r="P13" s="111">
        <v>200</v>
      </c>
      <c r="S13" s="110">
        <v>256</v>
      </c>
    </row>
    <row r="15" spans="1:19" x14ac:dyDescent="0.2">
      <c r="Q15">
        <f>AVERAGE(Q2:Q13)</f>
        <v>248.5</v>
      </c>
      <c r="R15">
        <f t="shared" ref="R15:S15" si="3">AVERAGE(R2:R13)</f>
        <v>251.66666666666666</v>
      </c>
      <c r="S15">
        <f t="shared" si="3"/>
        <v>256.33333333333331</v>
      </c>
    </row>
    <row r="40" spans="2:3" ht="17" thickBot="1" x14ac:dyDescent="0.25"/>
    <row r="41" spans="2:3" ht="17" thickBot="1" x14ac:dyDescent="0.25">
      <c r="B41" s="109" t="s">
        <v>75</v>
      </c>
      <c r="C41" s="108" t="s">
        <v>73</v>
      </c>
    </row>
    <row r="42" spans="2:3" ht="17" thickBot="1" x14ac:dyDescent="0.25">
      <c r="B42" s="111">
        <v>500</v>
      </c>
      <c r="C42" s="110">
        <v>255</v>
      </c>
    </row>
    <row r="43" spans="2:3" ht="17" thickBot="1" x14ac:dyDescent="0.25">
      <c r="B43" s="111">
        <v>600</v>
      </c>
      <c r="C43" s="110">
        <v>249</v>
      </c>
    </row>
    <row r="44" spans="2:3" ht="17" thickBot="1" x14ac:dyDescent="0.25">
      <c r="B44" s="111">
        <v>700</v>
      </c>
      <c r="C44" s="110">
        <v>251</v>
      </c>
    </row>
    <row r="45" spans="2:3" ht="17" thickBot="1" x14ac:dyDescent="0.25">
      <c r="B45" s="111">
        <v>800</v>
      </c>
      <c r="C45" s="110">
        <v>251</v>
      </c>
    </row>
    <row r="46" spans="2:3" ht="17" thickBot="1" x14ac:dyDescent="0.25">
      <c r="B46" s="111">
        <v>900</v>
      </c>
      <c r="C46" s="110">
        <v>262</v>
      </c>
    </row>
    <row r="47" spans="2:3" ht="17" thickBot="1" x14ac:dyDescent="0.25">
      <c r="B47" s="111">
        <v>1000</v>
      </c>
      <c r="C47" s="110">
        <v>256</v>
      </c>
    </row>
    <row r="59" spans="1:2" x14ac:dyDescent="0.2">
      <c r="A59" t="s">
        <v>74</v>
      </c>
      <c r="B59" t="s">
        <v>152</v>
      </c>
    </row>
    <row r="60" spans="1:2" x14ac:dyDescent="0.2">
      <c r="A60">
        <v>200</v>
      </c>
      <c r="B60">
        <v>245</v>
      </c>
    </row>
    <row r="61" spans="1:2" x14ac:dyDescent="0.2">
      <c r="A61">
        <v>205</v>
      </c>
      <c r="B61">
        <v>238</v>
      </c>
    </row>
    <row r="62" spans="1:2" x14ac:dyDescent="0.2">
      <c r="A62">
        <v>210</v>
      </c>
      <c r="B62">
        <v>230</v>
      </c>
    </row>
    <row r="63" spans="1:2" x14ac:dyDescent="0.2">
      <c r="A63">
        <v>195</v>
      </c>
      <c r="B63">
        <v>254</v>
      </c>
    </row>
    <row r="64" spans="1:2" x14ac:dyDescent="0.2">
      <c r="A64">
        <v>190</v>
      </c>
      <c r="B64">
        <v>263</v>
      </c>
    </row>
    <row r="65" spans="1:4" x14ac:dyDescent="0.2">
      <c r="A65">
        <v>185</v>
      </c>
      <c r="B65">
        <v>261</v>
      </c>
    </row>
    <row r="66" spans="1:4" x14ac:dyDescent="0.2">
      <c r="A66">
        <v>200</v>
      </c>
      <c r="C66">
        <v>255</v>
      </c>
    </row>
    <row r="67" spans="1:4" x14ac:dyDescent="0.2">
      <c r="A67">
        <v>200</v>
      </c>
      <c r="C67">
        <v>249</v>
      </c>
    </row>
    <row r="68" spans="1:4" x14ac:dyDescent="0.2">
      <c r="A68">
        <v>200</v>
      </c>
      <c r="C68">
        <v>251</v>
      </c>
    </row>
    <row r="69" spans="1:4" x14ac:dyDescent="0.2">
      <c r="A69">
        <v>200</v>
      </c>
      <c r="D69">
        <v>251</v>
      </c>
    </row>
    <row r="70" spans="1:4" x14ac:dyDescent="0.2">
      <c r="A70">
        <v>200</v>
      </c>
      <c r="D70">
        <v>262</v>
      </c>
    </row>
    <row r="71" spans="1:4" x14ac:dyDescent="0.2">
      <c r="A71">
        <v>200</v>
      </c>
      <c r="D71">
        <v>256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E9"/>
  <sheetViews>
    <sheetView workbookViewId="0">
      <selection activeCell="F29" sqref="F29"/>
    </sheetView>
  </sheetViews>
  <sheetFormatPr baseColWidth="10" defaultColWidth="11" defaultRowHeight="16" x14ac:dyDescent="0.2"/>
  <cols>
    <col min="1" max="1" width="18.83203125" customWidth="1"/>
    <col min="2" max="2" width="15.6640625" bestFit="1" customWidth="1"/>
    <col min="3" max="3" width="14.6640625" bestFit="1" customWidth="1"/>
    <col min="5" max="5" width="15.6640625" bestFit="1" customWidth="1"/>
  </cols>
  <sheetData>
    <row r="1" spans="1:5" ht="35" thickBot="1" x14ac:dyDescent="0.25">
      <c r="A1" s="49" t="s">
        <v>22</v>
      </c>
      <c r="B1" s="50" t="s">
        <v>23</v>
      </c>
      <c r="C1" s="50" t="s">
        <v>26</v>
      </c>
      <c r="D1" s="50" t="s">
        <v>27</v>
      </c>
      <c r="E1" s="50" t="s">
        <v>24</v>
      </c>
    </row>
    <row r="2" spans="1:5" ht="18" thickBot="1" x14ac:dyDescent="0.25">
      <c r="A2" s="51">
        <v>0</v>
      </c>
      <c r="B2" s="52">
        <v>50000</v>
      </c>
      <c r="C2" s="53">
        <v>0</v>
      </c>
      <c r="D2" s="48">
        <v>0.15</v>
      </c>
      <c r="E2" s="55">
        <v>0</v>
      </c>
    </row>
    <row r="3" spans="1:5" ht="18" thickBot="1" x14ac:dyDescent="0.25">
      <c r="A3" s="51">
        <v>50000</v>
      </c>
      <c r="B3" s="52">
        <v>75000</v>
      </c>
      <c r="C3" s="52">
        <v>7500</v>
      </c>
      <c r="D3" s="48">
        <v>0.25</v>
      </c>
      <c r="E3" s="55">
        <v>50000</v>
      </c>
    </row>
    <row r="4" spans="1:5" ht="18" thickBot="1" x14ac:dyDescent="0.25">
      <c r="A4" s="51">
        <v>75000</v>
      </c>
      <c r="B4" s="52">
        <v>100000</v>
      </c>
      <c r="C4" s="52">
        <v>13750</v>
      </c>
      <c r="D4" s="48">
        <v>0.34</v>
      </c>
      <c r="E4" s="55">
        <v>75000</v>
      </c>
    </row>
    <row r="5" spans="1:5" ht="18" thickBot="1" x14ac:dyDescent="0.25">
      <c r="A5" s="51">
        <v>100000</v>
      </c>
      <c r="B5" s="52">
        <v>335000</v>
      </c>
      <c r="C5" s="52">
        <v>22250</v>
      </c>
      <c r="D5" s="48">
        <v>0.39</v>
      </c>
      <c r="E5" s="55">
        <v>100000</v>
      </c>
    </row>
    <row r="6" spans="1:5" ht="18" thickBot="1" x14ac:dyDescent="0.25">
      <c r="A6" s="51">
        <v>335000</v>
      </c>
      <c r="B6" s="52">
        <v>10000000</v>
      </c>
      <c r="C6" s="52">
        <v>113900</v>
      </c>
      <c r="D6" s="48">
        <v>0.34</v>
      </c>
      <c r="E6" s="55">
        <v>335000</v>
      </c>
    </row>
    <row r="7" spans="1:5" ht="18" thickBot="1" x14ac:dyDescent="0.25">
      <c r="A7" s="51">
        <v>10000000</v>
      </c>
      <c r="B7" s="52">
        <v>15000000</v>
      </c>
      <c r="C7" s="52">
        <v>3400000</v>
      </c>
      <c r="D7" s="48">
        <v>0.35</v>
      </c>
      <c r="E7" s="55">
        <v>10000000</v>
      </c>
    </row>
    <row r="8" spans="1:5" ht="18" thickBot="1" x14ac:dyDescent="0.25">
      <c r="A8" s="51">
        <v>15000000</v>
      </c>
      <c r="B8" s="52">
        <v>18333333</v>
      </c>
      <c r="C8" s="52">
        <v>5150000</v>
      </c>
      <c r="D8" s="48">
        <v>0.38</v>
      </c>
      <c r="E8" s="55">
        <v>15000000</v>
      </c>
    </row>
    <row r="9" spans="1:5" ht="18" thickBot="1" x14ac:dyDescent="0.25">
      <c r="A9" s="51">
        <v>18333333</v>
      </c>
      <c r="B9" s="52" t="s">
        <v>25</v>
      </c>
      <c r="C9" s="54">
        <v>0</v>
      </c>
      <c r="D9" s="48">
        <v>0.35</v>
      </c>
      <c r="E9" s="55">
        <v>0</v>
      </c>
    </row>
  </sheetData>
  <pageMargins left="0.75" right="0.75" top="1" bottom="1" header="0.5" footer="0.5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6B5EE59-813E-44D5-BAED-E765A34D7D6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3F46CD6-10E0-43DD-ABEE-2A9CD5747B4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456789D-6574-40FE-8B0C-D2588E48CF1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Linearity Report 1</vt:lpstr>
      <vt:lpstr>ProForma</vt:lpstr>
      <vt:lpstr>ChartDataSheet_</vt:lpstr>
      <vt:lpstr>Output (2)</vt:lpstr>
      <vt:lpstr>Output (3)</vt:lpstr>
      <vt:lpstr>Output</vt:lpstr>
      <vt:lpstr>Sheet1</vt:lpstr>
      <vt:lpstr>Tax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Microsoft Office User</cp:lastModifiedBy>
  <dcterms:created xsi:type="dcterms:W3CDTF">2011-01-14T06:55:19Z</dcterms:created>
  <dcterms:modified xsi:type="dcterms:W3CDTF">2018-02-25T05:05:55Z</dcterms:modified>
</cp:coreProperties>
</file>