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CBBA8C5-B1C2-442A-9384-585B9B60B1A0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BCA" sheetId="2" r:id="rId1"/>
    <sheet name="BRI" sheetId="3" r:id="rId2"/>
    <sheet name="UNVR" sheetId="4" r:id="rId3"/>
    <sheet name="TLKM" sheetId="5" r:id="rId4"/>
    <sheet name="ICBP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3" i="6" l="1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C248" i="6" s="1"/>
  <c r="A247" i="6"/>
  <c r="B246" i="6"/>
  <c r="A246" i="6"/>
  <c r="B245" i="6"/>
  <c r="C245" i="6" s="1"/>
  <c r="A245" i="6"/>
  <c r="B244" i="6"/>
  <c r="A244" i="6"/>
  <c r="B243" i="6"/>
  <c r="C244" i="6" s="1"/>
  <c r="A243" i="6"/>
  <c r="B242" i="6"/>
  <c r="A242" i="6"/>
  <c r="B241" i="6"/>
  <c r="C241" i="6" s="1"/>
  <c r="A241" i="6"/>
  <c r="B240" i="6"/>
  <c r="A240" i="6"/>
  <c r="B239" i="6"/>
  <c r="C240" i="6" s="1"/>
  <c r="A239" i="6"/>
  <c r="B238" i="6"/>
  <c r="A238" i="6"/>
  <c r="B237" i="6"/>
  <c r="C237" i="6" s="1"/>
  <c r="A237" i="6"/>
  <c r="B236" i="6"/>
  <c r="A236" i="6"/>
  <c r="B235" i="6"/>
  <c r="C236" i="6" s="1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C143" i="6" s="1"/>
  <c r="A143" i="6"/>
  <c r="B142" i="6"/>
  <c r="A142" i="6"/>
  <c r="B141" i="6"/>
  <c r="A141" i="6"/>
  <c r="B140" i="6"/>
  <c r="A140" i="6"/>
  <c r="B139" i="6"/>
  <c r="A139" i="6"/>
  <c r="B138" i="6"/>
  <c r="A138" i="6"/>
  <c r="B137" i="6"/>
  <c r="C137" i="6" s="1"/>
  <c r="A137" i="6"/>
  <c r="B136" i="6"/>
  <c r="A136" i="6"/>
  <c r="B135" i="6"/>
  <c r="A135" i="6"/>
  <c r="B134" i="6"/>
  <c r="A134" i="6"/>
  <c r="B133" i="6"/>
  <c r="C133" i="6" s="1"/>
  <c r="A133" i="6"/>
  <c r="B132" i="6"/>
  <c r="A132" i="6"/>
  <c r="B131" i="6"/>
  <c r="C131" i="6" s="1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C101" i="6" s="1"/>
  <c r="A101" i="6"/>
  <c r="B100" i="6"/>
  <c r="A100" i="6"/>
  <c r="B99" i="6"/>
  <c r="C99" i="6" s="1"/>
  <c r="A99" i="6"/>
  <c r="B98" i="6"/>
  <c r="A98" i="6"/>
  <c r="B97" i="6"/>
  <c r="A97" i="6"/>
  <c r="B96" i="6"/>
  <c r="A96" i="6"/>
  <c r="B95" i="6"/>
  <c r="A95" i="6"/>
  <c r="B94" i="6"/>
  <c r="A94" i="6"/>
  <c r="C93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C53" i="6" s="1"/>
  <c r="A53" i="6"/>
  <c r="B52" i="6"/>
  <c r="A52" i="6"/>
  <c r="B51" i="6"/>
  <c r="C51" i="6" s="1"/>
  <c r="A51" i="6"/>
  <c r="B50" i="6"/>
  <c r="A50" i="6"/>
  <c r="B49" i="6"/>
  <c r="C49" i="6" s="1"/>
  <c r="A49" i="6"/>
  <c r="B48" i="6"/>
  <c r="A48" i="6"/>
  <c r="B47" i="6"/>
  <c r="A47" i="6"/>
  <c r="B46" i="6"/>
  <c r="A46" i="6"/>
  <c r="B45" i="6"/>
  <c r="C45" i="6" s="1"/>
  <c r="A45" i="6"/>
  <c r="B44" i="6"/>
  <c r="A44" i="6"/>
  <c r="B43" i="6"/>
  <c r="A43" i="6"/>
  <c r="B42" i="6"/>
  <c r="A42" i="6"/>
  <c r="B41" i="6"/>
  <c r="C41" i="6" s="1"/>
  <c r="A41" i="6"/>
  <c r="B40" i="6"/>
  <c r="A40" i="6"/>
  <c r="B39" i="6"/>
  <c r="A39" i="6"/>
  <c r="B38" i="6"/>
  <c r="A38" i="6"/>
  <c r="B37" i="6"/>
  <c r="C37" i="6" s="1"/>
  <c r="A37" i="6"/>
  <c r="B36" i="6"/>
  <c r="A36" i="6"/>
  <c r="B35" i="6"/>
  <c r="C35" i="6" s="1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B315" i="5"/>
  <c r="A315" i="5"/>
  <c r="B314" i="5"/>
  <c r="C314" i="5" s="1"/>
  <c r="A314" i="5"/>
  <c r="B313" i="5"/>
  <c r="A313" i="5"/>
  <c r="B312" i="5"/>
  <c r="A312" i="5"/>
  <c r="B311" i="5"/>
  <c r="A311" i="5"/>
  <c r="B310" i="5"/>
  <c r="A310" i="5"/>
  <c r="B309" i="5"/>
  <c r="A309" i="5"/>
  <c r="B308" i="5"/>
  <c r="C308" i="5" s="1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C300" i="5" s="1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C3" i="2" s="1"/>
  <c r="A3" i="2"/>
  <c r="B2" i="2"/>
  <c r="A2" i="2"/>
  <c r="B1" i="2"/>
  <c r="A1" i="2"/>
  <c r="C151" i="4" l="1"/>
  <c r="C161" i="4"/>
  <c r="C162" i="4"/>
  <c r="C193" i="4"/>
  <c r="C242" i="4"/>
  <c r="C282" i="4"/>
  <c r="C286" i="4"/>
  <c r="C290" i="4"/>
  <c r="C292" i="4"/>
  <c r="C13" i="5"/>
  <c r="C58" i="5"/>
  <c r="C59" i="5"/>
  <c r="C72" i="5"/>
  <c r="C78" i="5"/>
  <c r="C82" i="5"/>
  <c r="C83" i="5"/>
  <c r="C86" i="5"/>
  <c r="C87" i="5"/>
  <c r="C111" i="5"/>
  <c r="C114" i="5"/>
  <c r="C115" i="5"/>
  <c r="C118" i="5"/>
  <c r="C130" i="5"/>
  <c r="C131" i="5"/>
  <c r="C134" i="5"/>
  <c r="C135" i="5"/>
  <c r="C138" i="5"/>
  <c r="C139" i="5"/>
  <c r="C152" i="5"/>
  <c r="C158" i="5"/>
  <c r="C159" i="5"/>
  <c r="C162" i="5"/>
  <c r="C226" i="5"/>
  <c r="C298" i="5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99" i="3"/>
  <c r="C100" i="3"/>
  <c r="C104" i="3"/>
  <c r="C108" i="3"/>
  <c r="C112" i="3"/>
  <c r="C115" i="3"/>
  <c r="C116" i="3"/>
  <c r="C119" i="3"/>
  <c r="C120" i="3"/>
  <c r="C123" i="3"/>
  <c r="C124" i="3"/>
  <c r="C127" i="3"/>
  <c r="C128" i="3"/>
  <c r="C131" i="3"/>
  <c r="C132" i="3"/>
  <c r="C135" i="3"/>
  <c r="C136" i="3"/>
  <c r="C139" i="3"/>
  <c r="C140" i="3"/>
  <c r="C143" i="3"/>
  <c r="C144" i="3"/>
  <c r="C147" i="3"/>
  <c r="C148" i="3"/>
  <c r="C151" i="3"/>
  <c r="C152" i="3"/>
  <c r="C155" i="3"/>
  <c r="C156" i="3"/>
  <c r="C159" i="3"/>
  <c r="C160" i="3"/>
  <c r="C163" i="3"/>
  <c r="C164" i="3"/>
  <c r="C167" i="3"/>
  <c r="C168" i="3"/>
  <c r="C171" i="3"/>
  <c r="C172" i="3"/>
  <c r="C175" i="3"/>
  <c r="C176" i="3"/>
  <c r="C179" i="3"/>
  <c r="C180" i="3"/>
  <c r="C183" i="3"/>
  <c r="C184" i="3"/>
  <c r="C187" i="3"/>
  <c r="C188" i="3"/>
  <c r="C191" i="3"/>
  <c r="C192" i="3"/>
  <c r="C195" i="3"/>
  <c r="C196" i="3"/>
  <c r="C199" i="3"/>
  <c r="C200" i="3"/>
  <c r="C203" i="3"/>
  <c r="C204" i="3"/>
  <c r="C207" i="3"/>
  <c r="C208" i="3"/>
  <c r="C211" i="3"/>
  <c r="C212" i="3"/>
  <c r="C215" i="3"/>
  <c r="C216" i="3"/>
  <c r="C219" i="3"/>
  <c r="C220" i="3"/>
  <c r="C223" i="3"/>
  <c r="C224" i="3"/>
  <c r="C227" i="3"/>
  <c r="C228" i="3"/>
  <c r="C231" i="3"/>
  <c r="C232" i="3"/>
  <c r="C235" i="3"/>
  <c r="C236" i="3"/>
  <c r="C239" i="3"/>
  <c r="C240" i="3"/>
  <c r="C243" i="3"/>
  <c r="C244" i="3"/>
  <c r="C247" i="3"/>
  <c r="C248" i="3"/>
  <c r="C251" i="3"/>
  <c r="C252" i="3"/>
  <c r="C255" i="3"/>
  <c r="C256" i="3"/>
  <c r="C259" i="3"/>
  <c r="C260" i="3"/>
  <c r="C263" i="3"/>
  <c r="C264" i="3"/>
  <c r="C267" i="3"/>
  <c r="C268" i="3"/>
  <c r="C271" i="3"/>
  <c r="C272" i="3"/>
  <c r="C275" i="3"/>
  <c r="C276" i="3"/>
  <c r="C279" i="3"/>
  <c r="C280" i="3"/>
  <c r="C283" i="3"/>
  <c r="C284" i="3"/>
  <c r="C287" i="3"/>
  <c r="C288" i="3"/>
  <c r="C291" i="3"/>
  <c r="C292" i="3"/>
  <c r="C295" i="3"/>
  <c r="C296" i="3"/>
  <c r="C299" i="3"/>
  <c r="C300" i="3"/>
  <c r="C303" i="3"/>
  <c r="C304" i="3"/>
  <c r="C307" i="3"/>
  <c r="C308" i="3"/>
  <c r="C311" i="3"/>
  <c r="C312" i="3"/>
  <c r="C315" i="3"/>
  <c r="C30" i="5"/>
  <c r="C169" i="5"/>
  <c r="C282" i="5"/>
  <c r="C284" i="5"/>
  <c r="C59" i="6"/>
  <c r="C85" i="6"/>
  <c r="C163" i="5"/>
  <c r="C166" i="5"/>
  <c r="C227" i="5"/>
  <c r="C230" i="5"/>
  <c r="C234" i="5"/>
  <c r="C235" i="5"/>
  <c r="C3" i="4"/>
  <c r="C6" i="4"/>
  <c r="C7" i="4"/>
  <c r="C10" i="4"/>
  <c r="C11" i="4"/>
  <c r="C14" i="4"/>
  <c r="C15" i="4"/>
  <c r="C18" i="4"/>
  <c r="C19" i="4"/>
  <c r="C22" i="4"/>
  <c r="C23" i="4"/>
  <c r="C26" i="4"/>
  <c r="C27" i="4"/>
  <c r="C30" i="4"/>
  <c r="C31" i="4"/>
  <c r="C34" i="4"/>
  <c r="C35" i="4"/>
  <c r="C38" i="4"/>
  <c r="C39" i="4"/>
  <c r="C42" i="4"/>
  <c r="C43" i="4"/>
  <c r="C46" i="4"/>
  <c r="C47" i="4"/>
  <c r="C50" i="4"/>
  <c r="C51" i="4"/>
  <c r="C54" i="4"/>
  <c r="C55" i="4"/>
  <c r="C58" i="4"/>
  <c r="C59" i="4"/>
  <c r="C62" i="4"/>
  <c r="C63" i="4"/>
  <c r="C66" i="4"/>
  <c r="C67" i="4"/>
  <c r="C70" i="4"/>
  <c r="C71" i="4"/>
  <c r="C74" i="4"/>
  <c r="C75" i="4"/>
  <c r="C78" i="4"/>
  <c r="C79" i="4"/>
  <c r="C82" i="4"/>
  <c r="C83" i="4"/>
  <c r="C86" i="4"/>
  <c r="C87" i="4"/>
  <c r="C90" i="4"/>
  <c r="C91" i="4"/>
  <c r="C94" i="4"/>
  <c r="C95" i="4"/>
  <c r="C98" i="4"/>
  <c r="C99" i="4"/>
  <c r="C102" i="4"/>
  <c r="C103" i="4"/>
  <c r="C106" i="4"/>
  <c r="C107" i="4"/>
  <c r="C110" i="4"/>
  <c r="C111" i="4"/>
  <c r="C114" i="4"/>
  <c r="C115" i="4"/>
  <c r="C118" i="4"/>
  <c r="C119" i="4"/>
  <c r="C122" i="4"/>
  <c r="C123" i="4"/>
  <c r="C126" i="4"/>
  <c r="C127" i="4"/>
  <c r="C130" i="4"/>
  <c r="C131" i="4"/>
  <c r="C176" i="4"/>
  <c r="C216" i="4"/>
  <c r="C223" i="4"/>
  <c r="C225" i="4"/>
  <c r="C227" i="4"/>
  <c r="C232" i="4"/>
  <c r="C261" i="4"/>
  <c r="C264" i="4"/>
  <c r="C312" i="4"/>
  <c r="C3" i="5"/>
  <c r="C18" i="6"/>
  <c r="C28" i="6"/>
  <c r="C34" i="6"/>
  <c r="C96" i="5"/>
  <c r="C130" i="6"/>
  <c r="C184" i="6"/>
  <c r="C188" i="6"/>
  <c r="C190" i="6"/>
  <c r="C192" i="6"/>
  <c r="C164" i="4"/>
  <c r="C194" i="4"/>
  <c r="C199" i="4"/>
  <c r="C212" i="4"/>
  <c r="C244" i="4"/>
  <c r="C260" i="4"/>
  <c r="C308" i="4"/>
  <c r="C22" i="5"/>
  <c r="C27" i="5"/>
  <c r="C29" i="5"/>
  <c r="C109" i="5"/>
  <c r="C193" i="5"/>
  <c r="C205" i="5"/>
  <c r="C82" i="6"/>
  <c r="C151" i="6"/>
  <c r="C155" i="6"/>
  <c r="C167" i="6"/>
  <c r="C3" i="6"/>
  <c r="C135" i="4"/>
  <c r="C145" i="4"/>
  <c r="C191" i="4"/>
  <c r="C239" i="4"/>
  <c r="C271" i="4"/>
  <c r="C273" i="4"/>
  <c r="C275" i="4"/>
  <c r="C279" i="4"/>
  <c r="C4" i="5"/>
  <c r="C11" i="5"/>
  <c r="C167" i="5"/>
  <c r="C247" i="5"/>
  <c r="C267" i="5"/>
  <c r="C269" i="5"/>
  <c r="C275" i="5"/>
  <c r="C89" i="6"/>
  <c r="C196" i="6"/>
  <c r="C198" i="6"/>
  <c r="C218" i="6"/>
  <c r="C220" i="6"/>
  <c r="C222" i="6"/>
  <c r="C224" i="6"/>
  <c r="C230" i="6"/>
  <c r="C235" i="6"/>
  <c r="C39" i="5"/>
  <c r="C40" i="5"/>
  <c r="C42" i="5"/>
  <c r="C44" i="5"/>
  <c r="C56" i="5"/>
  <c r="C107" i="6"/>
  <c r="C251" i="5"/>
  <c r="C252" i="5"/>
  <c r="C146" i="4"/>
  <c r="C168" i="5"/>
  <c r="C217" i="5"/>
  <c r="C216" i="5"/>
  <c r="C20" i="6"/>
  <c r="C21" i="6"/>
  <c r="C116" i="6"/>
  <c r="C117" i="6"/>
  <c r="C179" i="4"/>
  <c r="C180" i="4"/>
  <c r="C72" i="6"/>
  <c r="C73" i="6"/>
  <c r="C246" i="4"/>
  <c r="C247" i="4"/>
  <c r="C309" i="4"/>
  <c r="C88" i="5"/>
  <c r="C276" i="5"/>
  <c r="C83" i="6"/>
  <c r="C166" i="4"/>
  <c r="C169" i="4"/>
  <c r="C170" i="4"/>
  <c r="C173" i="4"/>
  <c r="C174" i="4"/>
  <c r="C214" i="4"/>
  <c r="C217" i="4"/>
  <c r="C218" i="4"/>
  <c r="C222" i="4"/>
  <c r="C262" i="4"/>
  <c r="C266" i="4"/>
  <c r="C288" i="4"/>
  <c r="C310" i="4"/>
  <c r="C314" i="4"/>
  <c r="C12" i="5"/>
  <c r="C15" i="5"/>
  <c r="C16" i="5"/>
  <c r="C20" i="5"/>
  <c r="C33" i="5"/>
  <c r="C37" i="5"/>
  <c r="C65" i="5"/>
  <c r="C90" i="5"/>
  <c r="C91" i="5"/>
  <c r="C124" i="5"/>
  <c r="C145" i="5"/>
  <c r="C153" i="5"/>
  <c r="C178" i="5"/>
  <c r="C179" i="5"/>
  <c r="C182" i="5"/>
  <c r="C186" i="5"/>
  <c r="C187" i="5"/>
  <c r="C202" i="5"/>
  <c r="C203" i="5"/>
  <c r="C206" i="5"/>
  <c r="C220" i="5"/>
  <c r="C246" i="5"/>
  <c r="C253" i="5"/>
  <c r="C285" i="5"/>
  <c r="C291" i="5"/>
  <c r="C293" i="5"/>
  <c r="C297" i="5"/>
  <c r="C11" i="6"/>
  <c r="C17" i="6"/>
  <c r="C19" i="6"/>
  <c r="C36" i="6"/>
  <c r="C42" i="6"/>
  <c r="C44" i="6"/>
  <c r="C61" i="6"/>
  <c r="C67" i="6"/>
  <c r="C92" i="6"/>
  <c r="C109" i="6"/>
  <c r="C199" i="6"/>
  <c r="C203" i="6"/>
  <c r="C213" i="6"/>
  <c r="C215" i="6"/>
  <c r="C232" i="6"/>
  <c r="C233" i="6"/>
  <c r="C4" i="2"/>
  <c r="C141" i="4"/>
  <c r="C144" i="4"/>
  <c r="C185" i="4"/>
  <c r="C186" i="4"/>
  <c r="C189" i="4"/>
  <c r="C211" i="4"/>
  <c r="C249" i="4"/>
  <c r="C253" i="4"/>
  <c r="C257" i="4"/>
  <c r="C259" i="4"/>
  <c r="C293" i="4"/>
  <c r="C296" i="4"/>
  <c r="C297" i="4"/>
  <c r="C301" i="4"/>
  <c r="C305" i="4"/>
  <c r="C307" i="4"/>
  <c r="C9" i="5"/>
  <c r="C24" i="5"/>
  <c r="C26" i="5"/>
  <c r="C43" i="5"/>
  <c r="C50" i="5"/>
  <c r="C51" i="5"/>
  <c r="C54" i="5"/>
  <c r="C55" i="5"/>
  <c r="C76" i="5"/>
  <c r="C106" i="5"/>
  <c r="C107" i="5"/>
  <c r="C210" i="5"/>
  <c r="C211" i="5"/>
  <c r="C214" i="5"/>
  <c r="C215" i="5"/>
  <c r="C264" i="5"/>
  <c r="C266" i="5"/>
  <c r="C309" i="5"/>
  <c r="C313" i="5"/>
  <c r="C315" i="5"/>
  <c r="C25" i="6"/>
  <c r="C27" i="6"/>
  <c r="C52" i="6"/>
  <c r="C58" i="6"/>
  <c r="C75" i="6"/>
  <c r="C77" i="6"/>
  <c r="C106" i="6"/>
  <c r="C121" i="6"/>
  <c r="C123" i="6"/>
  <c r="C156" i="6"/>
  <c r="C160" i="6"/>
  <c r="C164" i="6"/>
  <c r="C166" i="6"/>
  <c r="C113" i="6"/>
  <c r="C140" i="6"/>
  <c r="C142" i="6"/>
  <c r="C171" i="6"/>
  <c r="C183" i="6"/>
  <c r="C250" i="6"/>
  <c r="C254" i="6"/>
  <c r="C262" i="6"/>
  <c r="C80" i="6"/>
  <c r="C81" i="6"/>
  <c r="C124" i="6"/>
  <c r="C125" i="6"/>
  <c r="C140" i="4"/>
  <c r="C139" i="4"/>
  <c r="C184" i="4"/>
  <c r="C183" i="4"/>
  <c r="C49" i="5"/>
  <c r="C48" i="5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7" i="5"/>
  <c r="C6" i="5"/>
  <c r="C105" i="5"/>
  <c r="C104" i="5"/>
  <c r="C94" i="5"/>
  <c r="C93" i="5"/>
  <c r="C183" i="5"/>
  <c r="C184" i="5"/>
  <c r="C190" i="5"/>
  <c r="C189" i="5"/>
  <c r="C42" i="2"/>
  <c r="C47" i="2"/>
  <c r="C50" i="2"/>
  <c r="C54" i="2"/>
  <c r="C58" i="2"/>
  <c r="C63" i="2"/>
  <c r="C66" i="2"/>
  <c r="C70" i="2"/>
  <c r="C74" i="2"/>
  <c r="C78" i="2"/>
  <c r="C82" i="2"/>
  <c r="C87" i="2"/>
  <c r="C90" i="2"/>
  <c r="C94" i="2"/>
  <c r="C98" i="2"/>
  <c r="C103" i="2"/>
  <c r="C106" i="2"/>
  <c r="C110" i="2"/>
  <c r="C114" i="2"/>
  <c r="C118" i="2"/>
  <c r="C122" i="2"/>
  <c r="C126" i="2"/>
  <c r="C130" i="2"/>
  <c r="C134" i="2"/>
  <c r="C138" i="2"/>
  <c r="C143" i="2"/>
  <c r="C146" i="2"/>
  <c r="C150" i="2"/>
  <c r="C154" i="2"/>
  <c r="C158" i="2"/>
  <c r="C162" i="2"/>
  <c r="C166" i="2"/>
  <c r="C168" i="2"/>
  <c r="C170" i="2"/>
  <c r="C172" i="2"/>
  <c r="C174" i="2"/>
  <c r="C176" i="2"/>
  <c r="C178" i="2"/>
  <c r="C180" i="2"/>
  <c r="C182" i="2"/>
  <c r="C184" i="2"/>
  <c r="C186" i="2"/>
  <c r="C191" i="2"/>
  <c r="C192" i="2"/>
  <c r="C194" i="2"/>
  <c r="C196" i="2"/>
  <c r="C198" i="2"/>
  <c r="C200" i="2"/>
  <c r="C202" i="2"/>
  <c r="C204" i="2"/>
  <c r="C207" i="2"/>
  <c r="C208" i="2"/>
  <c r="C210" i="2"/>
  <c r="C212" i="2"/>
  <c r="C214" i="2"/>
  <c r="C216" i="2"/>
  <c r="C218" i="2"/>
  <c r="C220" i="2"/>
  <c r="C222" i="2"/>
  <c r="C224" i="2"/>
  <c r="C226" i="2"/>
  <c r="C228" i="2"/>
  <c r="C231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4" i="2"/>
  <c r="C266" i="2"/>
  <c r="C268" i="2"/>
  <c r="C270" i="2"/>
  <c r="C272" i="2"/>
  <c r="C274" i="2"/>
  <c r="C276" i="2"/>
  <c r="C280" i="2"/>
  <c r="C282" i="2"/>
  <c r="C284" i="2"/>
  <c r="C286" i="2"/>
  <c r="C288" i="2"/>
  <c r="C291" i="2"/>
  <c r="C292" i="2"/>
  <c r="C296" i="2"/>
  <c r="C298" i="2"/>
  <c r="C300" i="2"/>
  <c r="C302" i="2"/>
  <c r="C304" i="2"/>
  <c r="C306" i="2"/>
  <c r="C308" i="2"/>
  <c r="C312" i="2"/>
  <c r="C314" i="2"/>
  <c r="C5" i="3"/>
  <c r="C7" i="3"/>
  <c r="C9" i="3"/>
  <c r="C11" i="3"/>
  <c r="C15" i="3"/>
  <c r="C17" i="3"/>
  <c r="C19" i="3"/>
  <c r="C21" i="3"/>
  <c r="C23" i="3"/>
  <c r="C25" i="3"/>
  <c r="C27" i="3"/>
  <c r="C31" i="3"/>
  <c r="C33" i="3"/>
  <c r="C35" i="3"/>
  <c r="C37" i="3"/>
  <c r="C39" i="3"/>
  <c r="C41" i="3"/>
  <c r="C43" i="3"/>
  <c r="C47" i="3"/>
  <c r="C49" i="3"/>
  <c r="C51" i="3"/>
  <c r="C53" i="3"/>
  <c r="C55" i="3"/>
  <c r="C58" i="3"/>
  <c r="C59" i="3"/>
  <c r="C63" i="3"/>
  <c r="C65" i="3"/>
  <c r="C67" i="3"/>
  <c r="C69" i="3"/>
  <c r="C71" i="3"/>
  <c r="C73" i="3"/>
  <c r="C75" i="3"/>
  <c r="C79" i="3"/>
  <c r="C81" i="3"/>
  <c r="C83" i="3"/>
  <c r="C85" i="3"/>
  <c r="C87" i="3"/>
  <c r="C89" i="3"/>
  <c r="C91" i="3"/>
  <c r="C95" i="3"/>
  <c r="C97" i="3"/>
  <c r="C101" i="3"/>
  <c r="C103" i="3"/>
  <c r="C105" i="3"/>
  <c r="C107" i="3"/>
  <c r="C111" i="3"/>
  <c r="C113" i="3"/>
  <c r="C117" i="3"/>
  <c r="C121" i="3"/>
  <c r="C129" i="3"/>
  <c r="C133" i="3"/>
  <c r="C137" i="3"/>
  <c r="C145" i="3"/>
  <c r="C149" i="3"/>
  <c r="C153" i="3"/>
  <c r="C161" i="3"/>
  <c r="C165" i="3"/>
  <c r="C169" i="3"/>
  <c r="C177" i="3"/>
  <c r="C181" i="3"/>
  <c r="C185" i="3"/>
  <c r="C193" i="3"/>
  <c r="C197" i="3"/>
  <c r="C201" i="3"/>
  <c r="C209" i="3"/>
  <c r="C213" i="3"/>
  <c r="C160" i="4"/>
  <c r="C159" i="4"/>
  <c r="C208" i="4"/>
  <c r="C207" i="4"/>
  <c r="C228" i="4"/>
  <c r="C256" i="4"/>
  <c r="C255" i="4"/>
  <c r="C276" i="4"/>
  <c r="C304" i="4"/>
  <c r="C303" i="4"/>
  <c r="C156" i="5"/>
  <c r="C157" i="5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88" i="2"/>
  <c r="C149" i="4"/>
  <c r="C148" i="4"/>
  <c r="C197" i="4"/>
  <c r="C196" i="4"/>
  <c r="C62" i="5"/>
  <c r="C61" i="5"/>
  <c r="C119" i="5"/>
  <c r="C120" i="5"/>
  <c r="C150" i="4"/>
  <c r="C163" i="4"/>
  <c r="C177" i="4"/>
  <c r="C178" i="4"/>
  <c r="C181" i="4"/>
  <c r="C192" i="4"/>
  <c r="C198" i="4"/>
  <c r="C229" i="4"/>
  <c r="C233" i="4"/>
  <c r="C237" i="4"/>
  <c r="C240" i="4"/>
  <c r="C270" i="4"/>
  <c r="C277" i="4"/>
  <c r="C280" i="4"/>
  <c r="C8" i="5"/>
  <c r="C10" i="5"/>
  <c r="C17" i="5"/>
  <c r="C21" i="5"/>
  <c r="C28" i="5"/>
  <c r="C31" i="5"/>
  <c r="C41" i="5"/>
  <c r="C57" i="5"/>
  <c r="C63" i="5"/>
  <c r="C66" i="5"/>
  <c r="C67" i="5"/>
  <c r="C70" i="5"/>
  <c r="C71" i="5"/>
  <c r="C81" i="5"/>
  <c r="C89" i="5"/>
  <c r="C95" i="5"/>
  <c r="C108" i="5"/>
  <c r="C142" i="5"/>
  <c r="C141" i="5"/>
  <c r="C241" i="5"/>
  <c r="C240" i="5"/>
  <c r="C90" i="6"/>
  <c r="C91" i="6"/>
  <c r="C138" i="6"/>
  <c r="C139" i="6"/>
  <c r="C217" i="3"/>
  <c r="C225" i="3"/>
  <c r="C229" i="3"/>
  <c r="C233" i="3"/>
  <c r="C241" i="3"/>
  <c r="C245" i="3"/>
  <c r="C249" i="3"/>
  <c r="C257" i="3"/>
  <c r="C261" i="3"/>
  <c r="C265" i="3"/>
  <c r="C273" i="3"/>
  <c r="C277" i="3"/>
  <c r="C281" i="3"/>
  <c r="C289" i="3"/>
  <c r="C293" i="3"/>
  <c r="C297" i="3"/>
  <c r="C305" i="3"/>
  <c r="C309" i="3"/>
  <c r="C313" i="3"/>
  <c r="C8" i="4"/>
  <c r="C12" i="4"/>
  <c r="C16" i="4"/>
  <c r="C24" i="4"/>
  <c r="C28" i="4"/>
  <c r="C32" i="4"/>
  <c r="C40" i="4"/>
  <c r="C44" i="4"/>
  <c r="C48" i="4"/>
  <c r="C56" i="4"/>
  <c r="C60" i="4"/>
  <c r="C64" i="4"/>
  <c r="C72" i="4"/>
  <c r="C76" i="4"/>
  <c r="C80" i="4"/>
  <c r="C88" i="4"/>
  <c r="C92" i="4"/>
  <c r="C97" i="4"/>
  <c r="C104" i="4"/>
  <c r="C108" i="4"/>
  <c r="C112" i="4"/>
  <c r="C120" i="4"/>
  <c r="C124" i="4"/>
  <c r="C128" i="4"/>
  <c r="C137" i="4"/>
  <c r="C138" i="4"/>
  <c r="C147" i="4"/>
  <c r="C153" i="4"/>
  <c r="C154" i="4"/>
  <c r="C157" i="4"/>
  <c r="C158" i="4"/>
  <c r="C168" i="4"/>
  <c r="C182" i="4"/>
  <c r="C195" i="4"/>
  <c r="C201" i="4"/>
  <c r="C202" i="4"/>
  <c r="C205" i="4"/>
  <c r="C206" i="4"/>
  <c r="C226" i="4"/>
  <c r="C241" i="4"/>
  <c r="C243" i="4"/>
  <c r="C250" i="4"/>
  <c r="C254" i="4"/>
  <c r="C274" i="4"/>
  <c r="C281" i="4"/>
  <c r="C285" i="4"/>
  <c r="C294" i="4"/>
  <c r="C298" i="4"/>
  <c r="C302" i="4"/>
  <c r="C5" i="5"/>
  <c r="C25" i="5"/>
  <c r="C32" i="5"/>
  <c r="C36" i="5"/>
  <c r="C47" i="5"/>
  <c r="C60" i="5"/>
  <c r="C74" i="5"/>
  <c r="C75" i="5"/>
  <c r="C92" i="5"/>
  <c r="C98" i="5"/>
  <c r="C99" i="5"/>
  <c r="C102" i="5"/>
  <c r="C103" i="5"/>
  <c r="C172" i="5"/>
  <c r="C173" i="5"/>
  <c r="C177" i="5"/>
  <c r="C176" i="5"/>
  <c r="C257" i="5"/>
  <c r="C256" i="5"/>
  <c r="C268" i="5"/>
  <c r="C29" i="6"/>
  <c r="C104" i="6"/>
  <c r="C105" i="6"/>
  <c r="C158" i="6"/>
  <c r="C159" i="6"/>
  <c r="C152" i="4"/>
  <c r="C165" i="4"/>
  <c r="C175" i="4"/>
  <c r="C190" i="4"/>
  <c r="C200" i="4"/>
  <c r="C209" i="4"/>
  <c r="C210" i="4"/>
  <c r="C213" i="4"/>
  <c r="C215" i="4"/>
  <c r="C221" i="4"/>
  <c r="C224" i="4"/>
  <c r="C230" i="4"/>
  <c r="C234" i="4"/>
  <c r="C238" i="4"/>
  <c r="C245" i="4"/>
  <c r="C248" i="4"/>
  <c r="C258" i="4"/>
  <c r="C263" i="4"/>
  <c r="C265" i="4"/>
  <c r="C269" i="4"/>
  <c r="C272" i="4"/>
  <c r="C278" i="4"/>
  <c r="C287" i="4"/>
  <c r="C289" i="4"/>
  <c r="C291" i="4"/>
  <c r="C306" i="4"/>
  <c r="C311" i="4"/>
  <c r="C313" i="4"/>
  <c r="C315" i="4"/>
  <c r="C14" i="5"/>
  <c r="C23" i="5"/>
  <c r="C38" i="5"/>
  <c r="C73" i="5"/>
  <c r="C77" i="5"/>
  <c r="C97" i="5"/>
  <c r="C129" i="5"/>
  <c r="C128" i="5"/>
  <c r="C192" i="5"/>
  <c r="C201" i="5"/>
  <c r="C200" i="5"/>
  <c r="C231" i="5"/>
  <c r="C232" i="5"/>
  <c r="C250" i="5"/>
  <c r="C249" i="5"/>
  <c r="C292" i="5"/>
  <c r="C43" i="6"/>
  <c r="C68" i="6"/>
  <c r="C69" i="6"/>
  <c r="C114" i="6"/>
  <c r="C115" i="6"/>
  <c r="C186" i="6"/>
  <c r="C187" i="6"/>
  <c r="C216" i="6"/>
  <c r="C231" i="6"/>
  <c r="C225" i="5"/>
  <c r="C238" i="5"/>
  <c r="C113" i="5"/>
  <c r="C122" i="5"/>
  <c r="C123" i="5"/>
  <c r="C126" i="5"/>
  <c r="C137" i="5"/>
  <c r="C146" i="5"/>
  <c r="C147" i="5"/>
  <c r="C150" i="5"/>
  <c r="C151" i="5"/>
  <c r="C161" i="5"/>
  <c r="C170" i="5"/>
  <c r="C171" i="5"/>
  <c r="C174" i="5"/>
  <c r="C185" i="5"/>
  <c r="C191" i="5"/>
  <c r="C204" i="5"/>
  <c r="C218" i="5"/>
  <c r="C219" i="5"/>
  <c r="C222" i="5"/>
  <c r="C224" i="5"/>
  <c r="C233" i="5"/>
  <c r="C237" i="5"/>
  <c r="C239" i="5"/>
  <c r="C248" i="5"/>
  <c r="C254" i="5"/>
  <c r="C255" i="5"/>
  <c r="C277" i="5"/>
  <c r="C281" i="5"/>
  <c r="C299" i="5"/>
  <c r="C4" i="6"/>
  <c r="C10" i="6"/>
  <c r="C24" i="6"/>
  <c r="C48" i="6"/>
  <c r="C60" i="6"/>
  <c r="C74" i="6"/>
  <c r="C84" i="6"/>
  <c r="C98" i="6"/>
  <c r="C108" i="6"/>
  <c r="C120" i="6"/>
  <c r="C132" i="6"/>
  <c r="C144" i="6"/>
  <c r="C148" i="6"/>
  <c r="C150" i="6"/>
  <c r="C168" i="6"/>
  <c r="C170" i="6"/>
  <c r="C200" i="6"/>
  <c r="C202" i="6"/>
  <c r="C217" i="6"/>
  <c r="C234" i="6"/>
  <c r="C247" i="6"/>
  <c r="C249" i="6"/>
  <c r="C252" i="6"/>
  <c r="C110" i="5"/>
  <c r="C112" i="5"/>
  <c r="C121" i="5"/>
  <c r="C125" i="5"/>
  <c r="C127" i="5"/>
  <c r="C136" i="5"/>
  <c r="C140" i="5"/>
  <c r="C154" i="5"/>
  <c r="C155" i="5"/>
  <c r="C160" i="5"/>
  <c r="C175" i="5"/>
  <c r="C188" i="5"/>
  <c r="C194" i="5"/>
  <c r="C195" i="5"/>
  <c r="C198" i="5"/>
  <c r="C199" i="5"/>
  <c r="C209" i="5"/>
  <c r="C221" i="5"/>
  <c r="C223" i="5"/>
  <c r="C236" i="5"/>
  <c r="C242" i="5"/>
  <c r="C245" i="5"/>
  <c r="C258" i="5"/>
  <c r="C263" i="5"/>
  <c r="C265" i="5"/>
  <c r="C283" i="5"/>
  <c r="C301" i="5"/>
  <c r="C307" i="5"/>
  <c r="C12" i="6"/>
  <c r="C16" i="6"/>
  <c r="C26" i="6"/>
  <c r="C40" i="6"/>
  <c r="C50" i="6"/>
  <c r="C66" i="6"/>
  <c r="C76" i="6"/>
  <c r="C88" i="6"/>
  <c r="C100" i="6"/>
  <c r="C112" i="6"/>
  <c r="C122" i="6"/>
  <c r="C136" i="6"/>
  <c r="C152" i="6"/>
  <c r="C154" i="6"/>
  <c r="C172" i="6"/>
  <c r="C174" i="6"/>
  <c r="C176" i="6"/>
  <c r="C180" i="6"/>
  <c r="C182" i="6"/>
  <c r="C204" i="6"/>
  <c r="C206" i="6"/>
  <c r="C208" i="6"/>
  <c r="C212" i="6"/>
  <c r="C214" i="6"/>
  <c r="C219" i="6"/>
  <c r="C221" i="6"/>
  <c r="C225" i="6"/>
  <c r="C228" i="6"/>
  <c r="C229" i="6"/>
  <c r="C238" i="6"/>
  <c r="C246" i="6"/>
  <c r="C251" i="6"/>
  <c r="C253" i="6"/>
  <c r="C256" i="6"/>
  <c r="C257" i="6"/>
  <c r="C260" i="6"/>
  <c r="C261" i="6"/>
  <c r="C263" i="6"/>
  <c r="C7" i="2"/>
  <c r="C23" i="2"/>
  <c r="C39" i="2"/>
  <c r="C55" i="2"/>
  <c r="C79" i="2"/>
  <c r="C95" i="2"/>
  <c r="C111" i="2"/>
  <c r="C127" i="2"/>
  <c r="C151" i="2"/>
  <c r="C159" i="2"/>
  <c r="C183" i="2"/>
  <c r="C199" i="2"/>
  <c r="C215" i="2"/>
  <c r="C239" i="2"/>
  <c r="C247" i="2"/>
  <c r="C275" i="2"/>
  <c r="C307" i="2"/>
  <c r="C26" i="3"/>
  <c r="C90" i="3"/>
  <c r="C122" i="3"/>
  <c r="C138" i="3"/>
  <c r="C154" i="3"/>
  <c r="C170" i="3"/>
  <c r="C186" i="3"/>
  <c r="C202" i="3"/>
  <c r="C218" i="3"/>
  <c r="C234" i="3"/>
  <c r="C250" i="3"/>
  <c r="C266" i="3"/>
  <c r="C282" i="3"/>
  <c r="C298" i="3"/>
  <c r="C314" i="3"/>
  <c r="C17" i="4"/>
  <c r="C33" i="4"/>
  <c r="C49" i="4"/>
  <c r="C65" i="4"/>
  <c r="C155" i="4"/>
  <c r="C156" i="4"/>
  <c r="C52" i="5"/>
  <c r="C53" i="5"/>
  <c r="C46" i="2"/>
  <c r="C62" i="2"/>
  <c r="C86" i="2"/>
  <c r="C102" i="2"/>
  <c r="C142" i="2"/>
  <c r="C190" i="2"/>
  <c r="C206" i="2"/>
  <c r="C230" i="2"/>
  <c r="C290" i="2"/>
  <c r="C57" i="3"/>
  <c r="C96" i="4"/>
  <c r="C267" i="4"/>
  <c r="C268" i="4"/>
  <c r="C34" i="5"/>
  <c r="C35" i="5"/>
  <c r="C271" i="5"/>
  <c r="C272" i="5"/>
  <c r="C30" i="6"/>
  <c r="C31" i="6"/>
  <c r="C54" i="6"/>
  <c r="C55" i="6"/>
  <c r="C126" i="6"/>
  <c r="C127" i="6"/>
  <c r="C194" i="6"/>
  <c r="C195" i="6"/>
  <c r="C226" i="6"/>
  <c r="C227" i="6"/>
  <c r="C258" i="6"/>
  <c r="C259" i="6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62" i="2"/>
  <c r="C267" i="2"/>
  <c r="C278" i="2"/>
  <c r="C283" i="2"/>
  <c r="C294" i="2"/>
  <c r="C299" i="2"/>
  <c r="C310" i="2"/>
  <c r="C315" i="2"/>
  <c r="C13" i="3"/>
  <c r="C18" i="3"/>
  <c r="C29" i="3"/>
  <c r="C34" i="3"/>
  <c r="C45" i="3"/>
  <c r="C50" i="3"/>
  <c r="C61" i="3"/>
  <c r="C66" i="3"/>
  <c r="C77" i="3"/>
  <c r="C82" i="3"/>
  <c r="C93" i="3"/>
  <c r="C98" i="3"/>
  <c r="C109" i="3"/>
  <c r="C114" i="3"/>
  <c r="C125" i="3"/>
  <c r="C130" i="3"/>
  <c r="C141" i="3"/>
  <c r="C146" i="3"/>
  <c r="C157" i="3"/>
  <c r="C162" i="3"/>
  <c r="C173" i="3"/>
  <c r="C178" i="3"/>
  <c r="C189" i="3"/>
  <c r="C194" i="3"/>
  <c r="C205" i="3"/>
  <c r="C210" i="3"/>
  <c r="C221" i="3"/>
  <c r="C226" i="3"/>
  <c r="C237" i="3"/>
  <c r="C242" i="3"/>
  <c r="C253" i="3"/>
  <c r="C258" i="3"/>
  <c r="C269" i="3"/>
  <c r="C274" i="3"/>
  <c r="C285" i="3"/>
  <c r="C290" i="3"/>
  <c r="C301" i="3"/>
  <c r="C306" i="3"/>
  <c r="C4" i="4"/>
  <c r="C9" i="4"/>
  <c r="C20" i="4"/>
  <c r="C25" i="4"/>
  <c r="C36" i="4"/>
  <c r="C41" i="4"/>
  <c r="C52" i="4"/>
  <c r="C57" i="4"/>
  <c r="C68" i="4"/>
  <c r="C73" i="4"/>
  <c r="C84" i="4"/>
  <c r="C89" i="4"/>
  <c r="C100" i="4"/>
  <c r="C105" i="4"/>
  <c r="C116" i="4"/>
  <c r="C121" i="4"/>
  <c r="C132" i="4"/>
  <c r="C187" i="4"/>
  <c r="C188" i="4"/>
  <c r="C251" i="4"/>
  <c r="C252" i="4"/>
  <c r="C18" i="5"/>
  <c r="C19" i="5"/>
  <c r="C132" i="5"/>
  <c r="C133" i="5"/>
  <c r="C143" i="5"/>
  <c r="C144" i="5"/>
  <c r="C180" i="5"/>
  <c r="C181" i="5"/>
  <c r="C15" i="2"/>
  <c r="C31" i="2"/>
  <c r="C71" i="2"/>
  <c r="C119" i="2"/>
  <c r="C135" i="2"/>
  <c r="C167" i="2"/>
  <c r="C175" i="2"/>
  <c r="C223" i="2"/>
  <c r="C259" i="2"/>
  <c r="C10" i="3"/>
  <c r="C42" i="3"/>
  <c r="C74" i="3"/>
  <c r="C106" i="3"/>
  <c r="C81" i="4"/>
  <c r="C113" i="4"/>
  <c r="C129" i="4"/>
  <c r="C219" i="4"/>
  <c r="C220" i="4"/>
  <c r="C283" i="4"/>
  <c r="C284" i="4"/>
  <c r="C203" i="4"/>
  <c r="C204" i="4"/>
  <c r="C46" i="5"/>
  <c r="C45" i="5"/>
  <c r="C196" i="5"/>
  <c r="C197" i="5"/>
  <c r="C207" i="5"/>
  <c r="C208" i="5"/>
  <c r="C273" i="5"/>
  <c r="C274" i="5"/>
  <c r="C32" i="6"/>
  <c r="C33" i="6"/>
  <c r="C56" i="6"/>
  <c r="C57" i="6"/>
  <c r="C128" i="6"/>
  <c r="C129" i="6"/>
  <c r="C162" i="6"/>
  <c r="C163" i="6"/>
  <c r="C167" i="4"/>
  <c r="C171" i="4"/>
  <c r="C172" i="4"/>
  <c r="C231" i="4"/>
  <c r="C235" i="4"/>
  <c r="C236" i="4"/>
  <c r="C295" i="4"/>
  <c r="C299" i="4"/>
  <c r="C300" i="4"/>
  <c r="C64" i="5"/>
  <c r="C68" i="5"/>
  <c r="C69" i="5"/>
  <c r="C79" i="5"/>
  <c r="C80" i="5"/>
  <c r="C116" i="5"/>
  <c r="C117" i="5"/>
  <c r="C255" i="2"/>
  <c r="C263" i="2"/>
  <c r="C271" i="2"/>
  <c r="C279" i="2"/>
  <c r="C287" i="2"/>
  <c r="C295" i="2"/>
  <c r="C303" i="2"/>
  <c r="C311" i="2"/>
  <c r="C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36" i="4"/>
  <c r="C100" i="5"/>
  <c r="C101" i="5"/>
  <c r="C164" i="5"/>
  <c r="C165" i="5"/>
  <c r="C228" i="5"/>
  <c r="C229" i="5"/>
  <c r="C6" i="6"/>
  <c r="C7" i="6"/>
  <c r="C8" i="6"/>
  <c r="C9" i="6"/>
  <c r="C22" i="6"/>
  <c r="C23" i="6"/>
  <c r="C142" i="4"/>
  <c r="C143" i="4"/>
  <c r="C84" i="5"/>
  <c r="C85" i="5"/>
  <c r="C148" i="5"/>
  <c r="C149" i="5"/>
  <c r="C212" i="5"/>
  <c r="C213" i="5"/>
  <c r="C134" i="4"/>
  <c r="C259" i="5"/>
  <c r="C260" i="5"/>
  <c r="C261" i="5"/>
  <c r="C262" i="5"/>
  <c r="C303" i="5"/>
  <c r="C304" i="5"/>
  <c r="C305" i="5"/>
  <c r="C306" i="5"/>
  <c r="C94" i="6"/>
  <c r="C95" i="6"/>
  <c r="C96" i="6"/>
  <c r="C97" i="6"/>
  <c r="C118" i="6"/>
  <c r="C119" i="6"/>
  <c r="C287" i="5"/>
  <c r="C288" i="5"/>
  <c r="C289" i="5"/>
  <c r="C290" i="5"/>
  <c r="C62" i="6"/>
  <c r="C63" i="6"/>
  <c r="C64" i="6"/>
  <c r="C65" i="6"/>
  <c r="C86" i="6"/>
  <c r="C87" i="6"/>
  <c r="C243" i="5"/>
  <c r="C244" i="5"/>
  <c r="C279" i="5"/>
  <c r="C280" i="5"/>
  <c r="C295" i="5"/>
  <c r="C296" i="5"/>
  <c r="C311" i="5"/>
  <c r="C312" i="5"/>
  <c r="C14" i="6"/>
  <c r="C15" i="6"/>
  <c r="C46" i="6"/>
  <c r="C47" i="6"/>
  <c r="C78" i="6"/>
  <c r="C79" i="6"/>
  <c r="C110" i="6"/>
  <c r="C111" i="6"/>
  <c r="C146" i="6"/>
  <c r="C147" i="6"/>
  <c r="C38" i="6"/>
  <c r="C39" i="6"/>
  <c r="C70" i="6"/>
  <c r="C71" i="6"/>
  <c r="C102" i="6"/>
  <c r="C103" i="6"/>
  <c r="C134" i="6"/>
  <c r="C135" i="6"/>
  <c r="C178" i="6"/>
  <c r="C179" i="6"/>
  <c r="C210" i="6"/>
  <c r="C211" i="6"/>
  <c r="C242" i="6"/>
  <c r="C243" i="6"/>
  <c r="C270" i="5"/>
  <c r="C278" i="5"/>
  <c r="C286" i="5"/>
  <c r="C294" i="5"/>
  <c r="C302" i="5"/>
  <c r="C310" i="5"/>
  <c r="C5" i="6"/>
  <c r="C13" i="6"/>
  <c r="C175" i="6"/>
  <c r="C191" i="6"/>
  <c r="C207" i="6"/>
  <c r="C223" i="6"/>
  <c r="C239" i="6"/>
  <c r="C255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193" i="6"/>
  <c r="C197" i="6"/>
  <c r="C201" i="6"/>
  <c r="C205" i="6"/>
  <c r="C209" i="6"/>
</calcChain>
</file>

<file path=xl/sharedStrings.xml><?xml version="1.0" encoding="utf-8"?>
<sst xmlns="http://schemas.openxmlformats.org/spreadsheetml/2006/main" count="5" uniqueCount="1">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</sst>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>
        <row r="1">
          <cell r="H1" t="str">
            <v>PRICE</v>
          </cell>
        </row>
        <row r="2">
          <cell r="G2">
            <v>43832.625</v>
          </cell>
          <cell r="H2">
            <v>1000</v>
          </cell>
        </row>
        <row r="3">
          <cell r="G3">
            <v>43833.625</v>
          </cell>
          <cell r="H3">
            <v>1008.7783778663102</v>
          </cell>
        </row>
        <row r="4">
          <cell r="G4">
            <v>43836.625</v>
          </cell>
          <cell r="H4">
            <v>998.04493410654186</v>
          </cell>
        </row>
        <row r="5">
          <cell r="G5">
            <v>43837.625</v>
          </cell>
          <cell r="H5">
            <v>996.81750360816329</v>
          </cell>
        </row>
        <row r="6">
          <cell r="G6">
            <v>43838.625</v>
          </cell>
          <cell r="H6">
            <v>989.34159806432456</v>
          </cell>
        </row>
        <row r="7">
          <cell r="G7">
            <v>43839.625</v>
          </cell>
          <cell r="H7">
            <v>994.75229833939591</v>
          </cell>
        </row>
        <row r="8">
          <cell r="G8">
            <v>43840.625</v>
          </cell>
          <cell r="H8">
            <v>994.33765706676854</v>
          </cell>
        </row>
        <row r="9">
          <cell r="G9">
            <v>43843.625</v>
          </cell>
          <cell r="H9">
            <v>1011.3012128765943</v>
          </cell>
        </row>
        <row r="10">
          <cell r="G10">
            <v>43844.625</v>
          </cell>
          <cell r="H10">
            <v>1021.2665181269491</v>
          </cell>
        </row>
        <row r="11">
          <cell r="G11">
            <v>43845.625</v>
          </cell>
          <cell r="H11">
            <v>1014.6001984593722</v>
          </cell>
        </row>
        <row r="12">
          <cell r="G12">
            <v>43846.625</v>
          </cell>
          <cell r="H12">
            <v>1015.3753000402703</v>
          </cell>
        </row>
        <row r="13">
          <cell r="G13">
            <v>43847.625</v>
          </cell>
          <cell r="H13">
            <v>1017.7329555876072</v>
          </cell>
        </row>
        <row r="14">
          <cell r="G14">
            <v>43850.625</v>
          </cell>
          <cell r="H14">
            <v>1016.5388524342874</v>
          </cell>
        </row>
        <row r="15">
          <cell r="G15">
            <v>43851.625</v>
          </cell>
          <cell r="H15">
            <v>1020.371636927199</v>
          </cell>
        </row>
        <row r="16">
          <cell r="G16">
            <v>43852.625</v>
          </cell>
          <cell r="H16">
            <v>1022.4992862037188</v>
          </cell>
        </row>
        <row r="17">
          <cell r="G17">
            <v>43853.625</v>
          </cell>
          <cell r="H17">
            <v>1024.8116127994174</v>
          </cell>
        </row>
        <row r="18">
          <cell r="G18">
            <v>43854.625</v>
          </cell>
          <cell r="H18">
            <v>1021.7698939331204</v>
          </cell>
        </row>
        <row r="19">
          <cell r="G19">
            <v>43857.625</v>
          </cell>
          <cell r="H19">
            <v>1017.3572338554966</v>
          </cell>
        </row>
        <row r="20">
          <cell r="G20">
            <v>43858.625</v>
          </cell>
          <cell r="H20">
            <v>1012.1734832377842</v>
          </cell>
        </row>
        <row r="21">
          <cell r="G21">
            <v>43859.625</v>
          </cell>
          <cell r="H21">
            <v>1016.2760647056007</v>
          </cell>
        </row>
        <row r="22">
          <cell r="G22">
            <v>43860.625</v>
          </cell>
          <cell r="H22">
            <v>1008.0771520919952</v>
          </cell>
        </row>
        <row r="23">
          <cell r="G23">
            <v>43861.625</v>
          </cell>
          <cell r="H23">
            <v>978.10339182346456</v>
          </cell>
        </row>
        <row r="24">
          <cell r="G24">
            <v>43864.625</v>
          </cell>
          <cell r="H24">
            <v>972.72601718517808</v>
          </cell>
        </row>
        <row r="25">
          <cell r="G25">
            <v>43865.625</v>
          </cell>
          <cell r="H25">
            <v>989.34592510143386</v>
          </cell>
        </row>
        <row r="26">
          <cell r="G26">
            <v>43866.625</v>
          </cell>
          <cell r="H26">
            <v>999.68181042588481</v>
          </cell>
        </row>
        <row r="27">
          <cell r="G27">
            <v>43867.625</v>
          </cell>
          <cell r="H27">
            <v>998.02512147812365</v>
          </cell>
        </row>
        <row r="28">
          <cell r="G28">
            <v>43868.625</v>
          </cell>
          <cell r="H28">
            <v>1000.9460192548055</v>
          </cell>
        </row>
        <row r="29">
          <cell r="G29">
            <v>43871.625</v>
          </cell>
          <cell r="H29">
            <v>999.43499377940873</v>
          </cell>
        </row>
        <row r="30">
          <cell r="G30">
            <v>43872.625</v>
          </cell>
          <cell r="H30">
            <v>998.50482883091297</v>
          </cell>
        </row>
        <row r="31">
          <cell r="G31">
            <v>43873.625</v>
          </cell>
          <cell r="H31">
            <v>1000.5998993702067</v>
          </cell>
        </row>
        <row r="32">
          <cell r="G32">
            <v>43874.625</v>
          </cell>
          <cell r="H32">
            <v>995.43030718921057</v>
          </cell>
        </row>
        <row r="33">
          <cell r="G33">
            <v>43875.625</v>
          </cell>
          <cell r="H33">
            <v>982.85596699891005</v>
          </cell>
        </row>
        <row r="34">
          <cell r="G34">
            <v>43878.625</v>
          </cell>
          <cell r="H34">
            <v>977.65692690442324</v>
          </cell>
        </row>
        <row r="35">
          <cell r="G35">
            <v>43879.625</v>
          </cell>
          <cell r="H35">
            <v>972.87529564297313</v>
          </cell>
        </row>
        <row r="36">
          <cell r="G36">
            <v>43880.625</v>
          </cell>
          <cell r="H36">
            <v>977.94735757965361</v>
          </cell>
        </row>
        <row r="37">
          <cell r="G37">
            <v>43881.625</v>
          </cell>
          <cell r="H37">
            <v>978.48412906576925</v>
          </cell>
        </row>
        <row r="38">
          <cell r="G38">
            <v>43882.625</v>
          </cell>
          <cell r="H38">
            <v>979.33411432709158</v>
          </cell>
        </row>
        <row r="39">
          <cell r="G39">
            <v>43885.625</v>
          </cell>
          <cell r="H39">
            <v>967.27299104779195</v>
          </cell>
        </row>
        <row r="40">
          <cell r="G40">
            <v>43886.625</v>
          </cell>
          <cell r="H40">
            <v>965.7481816244017</v>
          </cell>
        </row>
        <row r="41">
          <cell r="G41">
            <v>43887.625</v>
          </cell>
          <cell r="H41">
            <v>953.7228873443778</v>
          </cell>
        </row>
        <row r="42">
          <cell r="G42">
            <v>43888.625</v>
          </cell>
          <cell r="H42">
            <v>922.29098404825845</v>
          </cell>
        </row>
        <row r="43">
          <cell r="G43">
            <v>43889.625</v>
          </cell>
          <cell r="H43">
            <v>923.92851708489366</v>
          </cell>
        </row>
        <row r="44">
          <cell r="G44">
            <v>43892.625</v>
          </cell>
          <cell r="H44">
            <v>897.59264558574409</v>
          </cell>
        </row>
        <row r="45">
          <cell r="G45">
            <v>43893.625</v>
          </cell>
          <cell r="H45">
            <v>930.16874485156086</v>
          </cell>
        </row>
        <row r="46">
          <cell r="G46">
            <v>43894.625</v>
          </cell>
          <cell r="H46">
            <v>956.07584996441142</v>
          </cell>
        </row>
        <row r="47">
          <cell r="G47">
            <v>43895.625</v>
          </cell>
          <cell r="H47">
            <v>948.615343321821</v>
          </cell>
        </row>
        <row r="48">
          <cell r="G48">
            <v>43896.625</v>
          </cell>
          <cell r="H48">
            <v>922.15264448909033</v>
          </cell>
        </row>
        <row r="49">
          <cell r="G49">
            <v>43899.625</v>
          </cell>
          <cell r="H49">
            <v>863.39587069694676</v>
          </cell>
        </row>
        <row r="50">
          <cell r="G50">
            <v>43900.625</v>
          </cell>
          <cell r="H50">
            <v>883.3830603951136</v>
          </cell>
        </row>
        <row r="51">
          <cell r="G51">
            <v>43901.625</v>
          </cell>
          <cell r="H51">
            <v>875.97475019411218</v>
          </cell>
        </row>
        <row r="52">
          <cell r="G52">
            <v>43902.625</v>
          </cell>
          <cell r="H52">
            <v>834.7608008343276</v>
          </cell>
        </row>
        <row r="53">
          <cell r="G53">
            <v>43903.625</v>
          </cell>
          <cell r="H53">
            <v>854.69664765208609</v>
          </cell>
        </row>
        <row r="54">
          <cell r="G54">
            <v>43906.625</v>
          </cell>
          <cell r="H54">
            <v>815.9365798704149</v>
          </cell>
        </row>
        <row r="55">
          <cell r="G55">
            <v>43907.625</v>
          </cell>
          <cell r="H55">
            <v>762.14897444828614</v>
          </cell>
        </row>
        <row r="56">
          <cell r="G56">
            <v>43908.625</v>
          </cell>
          <cell r="H56">
            <v>735.64007783510647</v>
          </cell>
        </row>
        <row r="57">
          <cell r="G57">
            <v>43909.625</v>
          </cell>
          <cell r="H57">
            <v>687.25939718592622</v>
          </cell>
        </row>
        <row r="58">
          <cell r="G58">
            <v>43910.625</v>
          </cell>
          <cell r="H58">
            <v>704.24209486622169</v>
          </cell>
        </row>
        <row r="59">
          <cell r="G59">
            <v>43913.625</v>
          </cell>
          <cell r="H59">
            <v>659.55653380589604</v>
          </cell>
        </row>
        <row r="60">
          <cell r="G60">
            <v>43914.625</v>
          </cell>
          <cell r="H60">
            <v>648.44112219168528</v>
          </cell>
        </row>
        <row r="61">
          <cell r="G61">
            <v>43916.625</v>
          </cell>
          <cell r="H61">
            <v>758.02596744474818</v>
          </cell>
        </row>
        <row r="62">
          <cell r="G62">
            <v>43917.625</v>
          </cell>
          <cell r="H62">
            <v>796.72739345834952</v>
          </cell>
        </row>
        <row r="63">
          <cell r="G63">
            <v>43920.625</v>
          </cell>
          <cell r="H63">
            <v>781.61909179300892</v>
          </cell>
        </row>
        <row r="64">
          <cell r="G64">
            <v>43921.625</v>
          </cell>
          <cell r="H64">
            <v>793.10432734990695</v>
          </cell>
        </row>
        <row r="65">
          <cell r="G65">
            <v>43922.625</v>
          </cell>
          <cell r="H65">
            <v>779.66707418464216</v>
          </cell>
        </row>
        <row r="66">
          <cell r="G66">
            <v>43923.625</v>
          </cell>
          <cell r="H66">
            <v>774.00361206594687</v>
          </cell>
        </row>
        <row r="67">
          <cell r="G67">
            <v>43924.625</v>
          </cell>
          <cell r="H67">
            <v>782.71587656243912</v>
          </cell>
        </row>
        <row r="68">
          <cell r="G68">
            <v>43927.625</v>
          </cell>
          <cell r="H68">
            <v>815.2803553508827</v>
          </cell>
        </row>
        <row r="69">
          <cell r="G69">
            <v>43928.625</v>
          </cell>
          <cell r="H69">
            <v>806.14539993026517</v>
          </cell>
        </row>
        <row r="70">
          <cell r="G70">
            <v>43929.625</v>
          </cell>
          <cell r="H70">
            <v>783.19639697078787</v>
          </cell>
        </row>
        <row r="71">
          <cell r="G71">
            <v>43930.625</v>
          </cell>
          <cell r="H71">
            <v>779.69731317965852</v>
          </cell>
        </row>
        <row r="72">
          <cell r="G72">
            <v>43934.625</v>
          </cell>
          <cell r="H72">
            <v>775.82321512764895</v>
          </cell>
        </row>
        <row r="73">
          <cell r="G73">
            <v>43935.625</v>
          </cell>
          <cell r="H73">
            <v>789.28026256792532</v>
          </cell>
        </row>
        <row r="74">
          <cell r="G74">
            <v>43936.625</v>
          </cell>
          <cell r="H74">
            <v>769.53546312603567</v>
          </cell>
        </row>
        <row r="75">
          <cell r="G75">
            <v>43937.625</v>
          </cell>
          <cell r="H75">
            <v>736.22605967477386</v>
          </cell>
        </row>
        <row r="76">
          <cell r="G76">
            <v>43938.625</v>
          </cell>
          <cell r="H76">
            <v>776.66288639703464</v>
          </cell>
        </row>
        <row r="77">
          <cell r="G77">
            <v>43941.625</v>
          </cell>
          <cell r="H77">
            <v>764.13812300867767</v>
          </cell>
        </row>
        <row r="78">
          <cell r="G78">
            <v>43942.625</v>
          </cell>
          <cell r="H78">
            <v>744.66244146673739</v>
          </cell>
        </row>
        <row r="79">
          <cell r="G79">
            <v>43943.625</v>
          </cell>
          <cell r="H79">
            <v>754.75533259905865</v>
          </cell>
        </row>
        <row r="80">
          <cell r="G80">
            <v>43944.625</v>
          </cell>
          <cell r="H80">
            <v>753.31337909793558</v>
          </cell>
        </row>
        <row r="81">
          <cell r="G81">
            <v>43945.625</v>
          </cell>
          <cell r="H81">
            <v>730.02041086334191</v>
          </cell>
        </row>
        <row r="82">
          <cell r="G82">
            <v>43948.625</v>
          </cell>
          <cell r="H82">
            <v>737.99553207128235</v>
          </cell>
        </row>
        <row r="83">
          <cell r="G83">
            <v>43949.625</v>
          </cell>
          <cell r="H83">
            <v>726.88396210788869</v>
          </cell>
        </row>
        <row r="84">
          <cell r="G84">
            <v>43950.625</v>
          </cell>
          <cell r="H84">
            <v>737.56350428175017</v>
          </cell>
        </row>
        <row r="85">
          <cell r="G85">
            <v>43951.625</v>
          </cell>
          <cell r="H85">
            <v>777.78167259607233</v>
          </cell>
        </row>
        <row r="86">
          <cell r="G86">
            <v>43955.625</v>
          </cell>
          <cell r="H86">
            <v>762.95306066633532</v>
          </cell>
        </row>
        <row r="87">
          <cell r="G87">
            <v>43956.625</v>
          </cell>
          <cell r="H87">
            <v>769.64773175159394</v>
          </cell>
        </row>
        <row r="88">
          <cell r="G88">
            <v>43957.625</v>
          </cell>
          <cell r="H88">
            <v>767.19642075181935</v>
          </cell>
        </row>
        <row r="89">
          <cell r="G89">
            <v>43959.625</v>
          </cell>
          <cell r="H89">
            <v>754.93405784577726</v>
          </cell>
        </row>
        <row r="90">
          <cell r="G90">
            <v>43962.625</v>
          </cell>
          <cell r="H90">
            <v>762.03851232755039</v>
          </cell>
        </row>
        <row r="91">
          <cell r="G91">
            <v>43963.625</v>
          </cell>
          <cell r="H91">
            <v>745.13636036152343</v>
          </cell>
        </row>
        <row r="92">
          <cell r="G92">
            <v>43964.625</v>
          </cell>
          <cell r="H92">
            <v>738.25626530082866</v>
          </cell>
        </row>
        <row r="93">
          <cell r="G93">
            <v>43965.625</v>
          </cell>
          <cell r="H93">
            <v>713.71251527563561</v>
          </cell>
        </row>
        <row r="94">
          <cell r="G94">
            <v>43966.625</v>
          </cell>
          <cell r="H94">
            <v>702.21239615178536</v>
          </cell>
        </row>
        <row r="95">
          <cell r="G95">
            <v>43969.625</v>
          </cell>
          <cell r="H95">
            <v>701.7091103550888</v>
          </cell>
        </row>
        <row r="96">
          <cell r="G96">
            <v>43970.625</v>
          </cell>
          <cell r="H96">
            <v>713.76903913546948</v>
          </cell>
        </row>
        <row r="97">
          <cell r="G97">
            <v>43971.625</v>
          </cell>
          <cell r="H97">
            <v>722.15672150261457</v>
          </cell>
        </row>
        <row r="98">
          <cell r="G98">
            <v>43977.625</v>
          </cell>
          <cell r="H98">
            <v>742.09759287439272</v>
          </cell>
        </row>
        <row r="99">
          <cell r="G99">
            <v>43978.625</v>
          </cell>
          <cell r="H99">
            <v>746.96619407727326</v>
          </cell>
        </row>
        <row r="100">
          <cell r="G100">
            <v>43979.625</v>
          </cell>
          <cell r="H100">
            <v>771.87556597893104</v>
          </cell>
        </row>
        <row r="101">
          <cell r="G101">
            <v>43980.625</v>
          </cell>
          <cell r="H101">
            <v>781.24914238221106</v>
          </cell>
        </row>
        <row r="102">
          <cell r="G102">
            <v>43984.625</v>
          </cell>
          <cell r="H102">
            <v>815.399126255689</v>
          </cell>
        </row>
        <row r="103">
          <cell r="G103">
            <v>43985.625</v>
          </cell>
          <cell r="H103">
            <v>839.70048172742565</v>
          </cell>
        </row>
        <row r="104">
          <cell r="G104">
            <v>43986.625</v>
          </cell>
          <cell r="H104">
            <v>837.26627586725635</v>
          </cell>
        </row>
        <row r="105">
          <cell r="G105">
            <v>43987.625</v>
          </cell>
          <cell r="H105">
            <v>832.78397371634628</v>
          </cell>
        </row>
        <row r="106">
          <cell r="G106">
            <v>43990.625</v>
          </cell>
          <cell r="H106">
            <v>858.59212972809564</v>
          </cell>
        </row>
        <row r="107">
          <cell r="G107">
            <v>43991.625</v>
          </cell>
          <cell r="H107">
            <v>842.26582316230713</v>
          </cell>
        </row>
        <row r="108">
          <cell r="G108">
            <v>43992.625</v>
          </cell>
          <cell r="H108">
            <v>827.13468107611425</v>
          </cell>
        </row>
        <row r="109">
          <cell r="G109">
            <v>43993.625</v>
          </cell>
          <cell r="H109">
            <v>813.96951757325769</v>
          </cell>
        </row>
        <row r="110">
          <cell r="G110">
            <v>43994.625</v>
          </cell>
          <cell r="H110">
            <v>814.66029748525284</v>
          </cell>
        </row>
        <row r="111">
          <cell r="G111">
            <v>43997.625</v>
          </cell>
          <cell r="H111">
            <v>799.14401824969354</v>
          </cell>
        </row>
        <row r="112">
          <cell r="G112">
            <v>43998.625</v>
          </cell>
          <cell r="H112">
            <v>837.3365921731945</v>
          </cell>
        </row>
        <row r="113">
          <cell r="G113">
            <v>43999.625</v>
          </cell>
          <cell r="H113">
            <v>833.42290466379245</v>
          </cell>
        </row>
        <row r="114">
          <cell r="G114">
            <v>44000.625</v>
          </cell>
          <cell r="H114">
            <v>824.00886787352351</v>
          </cell>
        </row>
        <row r="115">
          <cell r="G115">
            <v>44001.625</v>
          </cell>
          <cell r="H115">
            <v>827.03104815000597</v>
          </cell>
        </row>
        <row r="116">
          <cell r="G116">
            <v>44004.625</v>
          </cell>
          <cell r="H116">
            <v>817.91271692191708</v>
          </cell>
        </row>
        <row r="117">
          <cell r="G117">
            <v>44005.625</v>
          </cell>
          <cell r="H117">
            <v>815.10537932790669</v>
          </cell>
        </row>
        <row r="118">
          <cell r="G118">
            <v>44006.625</v>
          </cell>
          <cell r="H118">
            <v>830.34343148751282</v>
          </cell>
        </row>
        <row r="119">
          <cell r="G119">
            <v>44007.625</v>
          </cell>
          <cell r="H119">
            <v>825.89924886773383</v>
          </cell>
        </row>
        <row r="120">
          <cell r="G120">
            <v>44008.625</v>
          </cell>
          <cell r="H120">
            <v>821.56196247539617</v>
          </cell>
        </row>
        <row r="121">
          <cell r="G121">
            <v>44011.625</v>
          </cell>
          <cell r="H121">
            <v>823.27740098374272</v>
          </cell>
        </row>
        <row r="122">
          <cell r="G122">
            <v>44012.625</v>
          </cell>
          <cell r="H122">
            <v>816.82847375521146</v>
          </cell>
        </row>
        <row r="123">
          <cell r="G123">
            <v>44013.625</v>
          </cell>
          <cell r="H123">
            <v>823.12186254741857</v>
          </cell>
        </row>
        <row r="124">
          <cell r="G124">
            <v>44014.625</v>
          </cell>
          <cell r="H124">
            <v>834.682174587242</v>
          </cell>
        </row>
        <row r="125">
          <cell r="G125">
            <v>44015.625</v>
          </cell>
          <cell r="H125">
            <v>831.64519483999948</v>
          </cell>
        </row>
        <row r="126">
          <cell r="G126">
            <v>44018.625</v>
          </cell>
          <cell r="H126">
            <v>831.26741266402325</v>
          </cell>
        </row>
        <row r="127">
          <cell r="G127">
            <v>44019.625</v>
          </cell>
          <cell r="H127">
            <v>838.20587699369798</v>
          </cell>
        </row>
        <row r="128">
          <cell r="G128">
            <v>44020.625</v>
          </cell>
          <cell r="H128">
            <v>864.28717193324007</v>
          </cell>
        </row>
        <row r="129">
          <cell r="G129">
            <v>44021.625</v>
          </cell>
          <cell r="H129">
            <v>851.50085191300741</v>
          </cell>
        </row>
        <row r="130">
          <cell r="G130">
            <v>44022.625</v>
          </cell>
          <cell r="H130">
            <v>854.87289919065529</v>
          </cell>
        </row>
        <row r="131">
          <cell r="G131">
            <v>44025.625</v>
          </cell>
          <cell r="H131">
            <v>856.9767388605311</v>
          </cell>
        </row>
        <row r="132">
          <cell r="G132">
            <v>44026.625</v>
          </cell>
          <cell r="H132">
            <v>858.69870823791439</v>
          </cell>
        </row>
        <row r="133">
          <cell r="G133">
            <v>44027.625</v>
          </cell>
          <cell r="H133">
            <v>853.60100849225898</v>
          </cell>
        </row>
        <row r="134">
          <cell r="G134">
            <v>44028.625</v>
          </cell>
          <cell r="H134">
            <v>856.75244056745987</v>
          </cell>
        </row>
        <row r="135">
          <cell r="G135">
            <v>44029.625</v>
          </cell>
          <cell r="H135">
            <v>848.42259247775587</v>
          </cell>
        </row>
        <row r="136">
          <cell r="G136">
            <v>44032.625</v>
          </cell>
          <cell r="H136">
            <v>845.97691971381118</v>
          </cell>
        </row>
        <row r="137">
          <cell r="G137">
            <v>44033.625</v>
          </cell>
          <cell r="H137">
            <v>855.42244607114196</v>
          </cell>
        </row>
        <row r="138">
          <cell r="G138">
            <v>44034.625</v>
          </cell>
          <cell r="H138">
            <v>851.53687719871891</v>
          </cell>
        </row>
        <row r="139">
          <cell r="G139">
            <v>44035.625</v>
          </cell>
          <cell r="H139">
            <v>855.88122886445615</v>
          </cell>
        </row>
        <row r="140">
          <cell r="G140">
            <v>44036.625</v>
          </cell>
          <cell r="H140">
            <v>843.32618005799031</v>
          </cell>
        </row>
        <row r="141">
          <cell r="G141">
            <v>44039.625</v>
          </cell>
          <cell r="H141">
            <v>848.88891542348574</v>
          </cell>
        </row>
        <row r="142">
          <cell r="G142">
            <v>44040.625</v>
          </cell>
          <cell r="H142">
            <v>852.62894637563738</v>
          </cell>
        </row>
        <row r="143">
          <cell r="G143">
            <v>44041.625</v>
          </cell>
          <cell r="H143">
            <v>847.23100031364254</v>
          </cell>
        </row>
        <row r="144">
          <cell r="G144">
            <v>44042.625</v>
          </cell>
          <cell r="H144">
            <v>860.16679689097089</v>
          </cell>
        </row>
        <row r="145">
          <cell r="G145">
            <v>44046.625</v>
          </cell>
          <cell r="H145">
            <v>833.27679209923122</v>
          </cell>
        </row>
        <row r="146">
          <cell r="G146">
            <v>44047.625</v>
          </cell>
          <cell r="H146">
            <v>845.63617720875004</v>
          </cell>
        </row>
        <row r="147">
          <cell r="G147">
            <v>44048.625</v>
          </cell>
          <cell r="H147">
            <v>849.57605363488176</v>
          </cell>
        </row>
        <row r="148">
          <cell r="G148">
            <v>44049.625</v>
          </cell>
          <cell r="H148">
            <v>854.14554413971996</v>
          </cell>
        </row>
        <row r="149">
          <cell r="G149">
            <v>44050.625</v>
          </cell>
          <cell r="H149">
            <v>847.15957811028773</v>
          </cell>
        </row>
        <row r="150">
          <cell r="G150">
            <v>44053.625</v>
          </cell>
          <cell r="H150">
            <v>844.56829531666165</v>
          </cell>
        </row>
        <row r="151">
          <cell r="G151">
            <v>44054.625</v>
          </cell>
          <cell r="H151">
            <v>848.82845810377364</v>
          </cell>
        </row>
        <row r="152">
          <cell r="G152">
            <v>44055.625</v>
          </cell>
          <cell r="H152">
            <v>866.45487610569694</v>
          </cell>
        </row>
        <row r="153">
          <cell r="G153">
            <v>44056.625</v>
          </cell>
          <cell r="H153">
            <v>871.9200236449567</v>
          </cell>
        </row>
        <row r="154">
          <cell r="G154">
            <v>44057.625</v>
          </cell>
          <cell r="H154">
            <v>880.23668122135882</v>
          </cell>
        </row>
        <row r="155">
          <cell r="G155">
            <v>44061.625</v>
          </cell>
          <cell r="H155">
            <v>891.99673776969553</v>
          </cell>
        </row>
        <row r="156">
          <cell r="G156">
            <v>44062.625</v>
          </cell>
          <cell r="H156">
            <v>889.61359629904814</v>
          </cell>
        </row>
        <row r="157">
          <cell r="G157">
            <v>44067.625</v>
          </cell>
          <cell r="H157">
            <v>893.33458922259797</v>
          </cell>
        </row>
        <row r="158">
          <cell r="G158">
            <v>44068.625</v>
          </cell>
          <cell r="H158">
            <v>905.3112461589177</v>
          </cell>
        </row>
        <row r="159">
          <cell r="G159">
            <v>44069.625</v>
          </cell>
          <cell r="H159">
            <v>902.27672913035872</v>
          </cell>
        </row>
        <row r="160">
          <cell r="G160">
            <v>44070.625</v>
          </cell>
          <cell r="H160">
            <v>914.39673225672414</v>
          </cell>
        </row>
        <row r="161">
          <cell r="G161">
            <v>44071.625</v>
          </cell>
          <cell r="H161">
            <v>905.5093538859395</v>
          </cell>
        </row>
        <row r="162">
          <cell r="G162">
            <v>44074.625</v>
          </cell>
          <cell r="H162">
            <v>874.80338099596861</v>
          </cell>
        </row>
        <row r="163">
          <cell r="G163">
            <v>44075.625</v>
          </cell>
          <cell r="H163">
            <v>899.95507553845812</v>
          </cell>
        </row>
        <row r="164">
          <cell r="G164">
            <v>44076.625</v>
          </cell>
          <cell r="H164">
            <v>901.02182806066355</v>
          </cell>
        </row>
        <row r="165">
          <cell r="G165">
            <v>44077.625</v>
          </cell>
          <cell r="H165">
            <v>896.96644515261789</v>
          </cell>
        </row>
        <row r="166">
          <cell r="G166">
            <v>44078.625</v>
          </cell>
          <cell r="H166">
            <v>886.46709322377831</v>
          </cell>
        </row>
        <row r="167">
          <cell r="G167">
            <v>44081.625</v>
          </cell>
          <cell r="H167">
            <v>881.05151099230284</v>
          </cell>
        </row>
        <row r="168">
          <cell r="G168">
            <v>44082.625</v>
          </cell>
          <cell r="H168">
            <v>881.8698872892495</v>
          </cell>
        </row>
        <row r="169">
          <cell r="G169">
            <v>44083.625</v>
          </cell>
          <cell r="H169">
            <v>864.17927323731817</v>
          </cell>
        </row>
        <row r="170">
          <cell r="G170">
            <v>44084.625</v>
          </cell>
          <cell r="H170">
            <v>815.7347076684789</v>
          </cell>
        </row>
        <row r="171">
          <cell r="G171">
            <v>44085.625</v>
          </cell>
          <cell r="H171">
            <v>836.86275832426224</v>
          </cell>
        </row>
        <row r="172">
          <cell r="G172">
            <v>44088.625</v>
          </cell>
          <cell r="H172">
            <v>860.19079485778104</v>
          </cell>
        </row>
        <row r="173">
          <cell r="G173">
            <v>44089.625</v>
          </cell>
          <cell r="H173">
            <v>837.96490530630172</v>
          </cell>
        </row>
        <row r="174">
          <cell r="G174">
            <v>44090.625</v>
          </cell>
          <cell r="H174">
            <v>823.83437992517054</v>
          </cell>
        </row>
        <row r="175">
          <cell r="G175">
            <v>44091.625</v>
          </cell>
          <cell r="H175">
            <v>822.03187417406423</v>
          </cell>
        </row>
        <row r="176">
          <cell r="G176">
            <v>44092.625</v>
          </cell>
          <cell r="H176">
            <v>819.50962253343062</v>
          </cell>
        </row>
        <row r="177">
          <cell r="G177">
            <v>44095.625</v>
          </cell>
          <cell r="H177">
            <v>811.13348817834446</v>
          </cell>
        </row>
        <row r="178">
          <cell r="G178">
            <v>44096.625</v>
          </cell>
          <cell r="H178">
            <v>795.1149509217762</v>
          </cell>
        </row>
        <row r="179">
          <cell r="G179">
            <v>44097.625</v>
          </cell>
          <cell r="H179">
            <v>796.60842278016185</v>
          </cell>
        </row>
        <row r="180">
          <cell r="G180">
            <v>44098.625</v>
          </cell>
          <cell r="H180">
            <v>784.15945655238102</v>
          </cell>
        </row>
        <row r="181">
          <cell r="G181">
            <v>44099.625</v>
          </cell>
          <cell r="H181">
            <v>801.47926779547197</v>
          </cell>
        </row>
        <row r="182">
          <cell r="G182">
            <v>44102.625</v>
          </cell>
          <cell r="H182">
            <v>788.70844598429392</v>
          </cell>
        </row>
        <row r="183">
          <cell r="G183">
            <v>44103.625</v>
          </cell>
          <cell r="H183">
            <v>783.72574162978083</v>
          </cell>
        </row>
        <row r="184">
          <cell r="G184">
            <v>44104.625</v>
          </cell>
          <cell r="H184">
            <v>775.13227482457887</v>
          </cell>
        </row>
        <row r="185">
          <cell r="G185">
            <v>44105.625</v>
          </cell>
          <cell r="H185">
            <v>803.34095260090828</v>
          </cell>
        </row>
        <row r="186">
          <cell r="G186">
            <v>44106.625</v>
          </cell>
          <cell r="H186">
            <v>791.28771115562552</v>
          </cell>
        </row>
        <row r="187">
          <cell r="G187">
            <v>44109.625</v>
          </cell>
          <cell r="H187">
            <v>794.35961894026821</v>
          </cell>
        </row>
        <row r="188">
          <cell r="G188">
            <v>44110.625</v>
          </cell>
          <cell r="H188">
            <v>806.16349925197733</v>
          </cell>
        </row>
        <row r="189">
          <cell r="G189">
            <v>44111.625</v>
          </cell>
          <cell r="H189">
            <v>805.38727350919521</v>
          </cell>
        </row>
        <row r="190">
          <cell r="G190">
            <v>44112.625</v>
          </cell>
          <cell r="H190">
            <v>810.94687223794745</v>
          </cell>
        </row>
        <row r="191">
          <cell r="G191">
            <v>44113.625</v>
          </cell>
          <cell r="H191">
            <v>813.67642547388789</v>
          </cell>
        </row>
        <row r="192">
          <cell r="G192">
            <v>44116.625</v>
          </cell>
          <cell r="H192">
            <v>820.35137021658772</v>
          </cell>
        </row>
        <row r="193">
          <cell r="G193">
            <v>44117.625</v>
          </cell>
          <cell r="H193">
            <v>826.19218915415001</v>
          </cell>
        </row>
        <row r="194">
          <cell r="G194">
            <v>44118.625</v>
          </cell>
          <cell r="H194">
            <v>838.64790375601501</v>
          </cell>
        </row>
        <row r="195">
          <cell r="G195">
            <v>44119.625</v>
          </cell>
          <cell r="H195">
            <v>826.98404602481685</v>
          </cell>
        </row>
        <row r="196">
          <cell r="G196">
            <v>44120.625</v>
          </cell>
          <cell r="H196">
            <v>820.37926490642849</v>
          </cell>
        </row>
        <row r="197">
          <cell r="G197">
            <v>44123.625</v>
          </cell>
          <cell r="H197">
            <v>827.47747868723388</v>
          </cell>
        </row>
        <row r="198">
          <cell r="G198">
            <v>44124.625</v>
          </cell>
          <cell r="H198">
            <v>817.83462037718266</v>
          </cell>
        </row>
        <row r="199">
          <cell r="G199">
            <v>44125.625</v>
          </cell>
          <cell r="H199">
            <v>815.60225538131908</v>
          </cell>
        </row>
        <row r="200">
          <cell r="G200">
            <v>44126.625</v>
          </cell>
          <cell r="H200">
            <v>821.34071819930307</v>
          </cell>
        </row>
        <row r="201">
          <cell r="G201">
            <v>44127.625</v>
          </cell>
          <cell r="H201">
            <v>815.20491865559575</v>
          </cell>
        </row>
        <row r="202">
          <cell r="G202">
            <v>44130.625</v>
          </cell>
          <cell r="H202">
            <v>822.90420982754029</v>
          </cell>
        </row>
        <row r="203">
          <cell r="G203">
            <v>44131.625</v>
          </cell>
          <cell r="H203">
            <v>820.86677419665466</v>
          </cell>
        </row>
        <row r="204">
          <cell r="G204">
            <v>44137.625</v>
          </cell>
          <cell r="H204">
            <v>818.26168460239148</v>
          </cell>
        </row>
        <row r="205">
          <cell r="G205">
            <v>44138.625</v>
          </cell>
          <cell r="H205">
            <v>824.90660111311161</v>
          </cell>
        </row>
        <row r="206">
          <cell r="G206">
            <v>44139.625</v>
          </cell>
          <cell r="H206">
            <v>814.49260391989583</v>
          </cell>
        </row>
        <row r="207">
          <cell r="G207">
            <v>44140.625</v>
          </cell>
          <cell r="H207">
            <v>859.95529569255382</v>
          </cell>
        </row>
        <row r="208">
          <cell r="G208">
            <v>44141.625</v>
          </cell>
          <cell r="H208">
            <v>878.46428326507942</v>
          </cell>
        </row>
        <row r="209">
          <cell r="G209">
            <v>44144.625</v>
          </cell>
          <cell r="H209">
            <v>888.22598202128142</v>
          </cell>
        </row>
        <row r="210">
          <cell r="G210">
            <v>44145.625</v>
          </cell>
          <cell r="H210">
            <v>916.27608003305727</v>
          </cell>
        </row>
        <row r="211">
          <cell r="G211">
            <v>44146.625</v>
          </cell>
          <cell r="H211">
            <v>940.09550414992987</v>
          </cell>
        </row>
        <row r="212">
          <cell r="G212">
            <v>44147.625</v>
          </cell>
          <cell r="H212">
            <v>921.16362715240984</v>
          </cell>
        </row>
        <row r="213">
          <cell r="G213">
            <v>44148.625</v>
          </cell>
          <cell r="H213">
            <v>920.01795780060934</v>
          </cell>
        </row>
        <row r="214">
          <cell r="G214">
            <v>44151.625</v>
          </cell>
          <cell r="H214">
            <v>927.54078544246568</v>
          </cell>
        </row>
        <row r="215">
          <cell r="G215">
            <v>44152.625</v>
          </cell>
          <cell r="H215">
            <v>941.06841546530416</v>
          </cell>
        </row>
        <row r="216">
          <cell r="G216">
            <v>44153.625</v>
          </cell>
          <cell r="H216">
            <v>944.67459178025149</v>
          </cell>
        </row>
        <row r="217">
          <cell r="G217">
            <v>44154.625</v>
          </cell>
          <cell r="H217">
            <v>946.0130093266356</v>
          </cell>
        </row>
        <row r="218">
          <cell r="G218">
            <v>44155.625</v>
          </cell>
          <cell r="H218">
            <v>945.22600119676349</v>
          </cell>
        </row>
        <row r="219">
          <cell r="G219">
            <v>44158.625</v>
          </cell>
          <cell r="H219">
            <v>956.75266093848586</v>
          </cell>
        </row>
        <row r="220">
          <cell r="G220">
            <v>44159.625</v>
          </cell>
          <cell r="H220">
            <v>963.93579611734901</v>
          </cell>
        </row>
        <row r="221">
          <cell r="G221">
            <v>44160.625</v>
          </cell>
          <cell r="H221">
            <v>956.4309626039709</v>
          </cell>
        </row>
        <row r="222">
          <cell r="G222">
            <v>44161.625</v>
          </cell>
          <cell r="H222">
            <v>969.99437018855224</v>
          </cell>
        </row>
        <row r="223">
          <cell r="G223">
            <v>44162.625</v>
          </cell>
          <cell r="H223">
            <v>962.30256616529311</v>
          </cell>
        </row>
        <row r="224">
          <cell r="G224">
            <v>44165.625</v>
          </cell>
          <cell r="H224">
            <v>926.60865606868583</v>
          </cell>
        </row>
        <row r="225">
          <cell r="G225">
            <v>44166.625</v>
          </cell>
          <cell r="H225">
            <v>947.09533380114578</v>
          </cell>
        </row>
        <row r="226">
          <cell r="G226">
            <v>44167.625</v>
          </cell>
          <cell r="H226">
            <v>959.08597381389222</v>
          </cell>
        </row>
        <row r="227">
          <cell r="G227">
            <v>44168.625</v>
          </cell>
          <cell r="H227">
            <v>962.53662416107545</v>
          </cell>
        </row>
        <row r="228">
          <cell r="G228">
            <v>44169.625</v>
          </cell>
          <cell r="H228">
            <v>950.36519449162506</v>
          </cell>
        </row>
        <row r="229">
          <cell r="G229">
            <v>44172.625</v>
          </cell>
          <cell r="H229">
            <v>969.39891439609596</v>
          </cell>
        </row>
        <row r="230">
          <cell r="G230">
            <v>44173.625</v>
          </cell>
          <cell r="H230">
            <v>965.28104000758799</v>
          </cell>
        </row>
        <row r="231">
          <cell r="G231">
            <v>44175.625</v>
          </cell>
          <cell r="H231">
            <v>963.52240981109344</v>
          </cell>
        </row>
        <row r="232">
          <cell r="G232">
            <v>44176.625</v>
          </cell>
          <cell r="H232">
            <v>971.33901506183236</v>
          </cell>
        </row>
        <row r="233">
          <cell r="G233">
            <v>44179.625</v>
          </cell>
          <cell r="H233">
            <v>979.23635609432893</v>
          </cell>
        </row>
        <row r="234">
          <cell r="G234">
            <v>44180.625</v>
          </cell>
          <cell r="H234">
            <v>984.50603628781846</v>
          </cell>
        </row>
        <row r="235">
          <cell r="G235">
            <v>44181.625</v>
          </cell>
          <cell r="H235">
            <v>1005.7528106594074</v>
          </cell>
        </row>
        <row r="236">
          <cell r="G236">
            <v>44182.625</v>
          </cell>
          <cell r="H236">
            <v>1000.106638457056</v>
          </cell>
        </row>
        <row r="237">
          <cell r="G237">
            <v>44183.625</v>
          </cell>
          <cell r="H237">
            <v>988.69687040959866</v>
          </cell>
        </row>
        <row r="238">
          <cell r="G238">
            <v>44186.625</v>
          </cell>
          <cell r="H238">
            <v>987.32093166072229</v>
          </cell>
        </row>
        <row r="239">
          <cell r="G239">
            <v>44187.625</v>
          </cell>
          <cell r="H239">
            <v>964.80429668977195</v>
          </cell>
        </row>
        <row r="240">
          <cell r="G240">
            <v>44188.625</v>
          </cell>
          <cell r="H240">
            <v>965.00410691963475</v>
          </cell>
        </row>
        <row r="241">
          <cell r="G241">
            <v>44193.625</v>
          </cell>
          <cell r="H241">
            <v>981.06409808328135</v>
          </cell>
        </row>
        <row r="242">
          <cell r="G242">
            <v>44194.625</v>
          </cell>
          <cell r="H242">
            <v>974.46901115359867</v>
          </cell>
        </row>
        <row r="243">
          <cell r="G243">
            <v>44195.625</v>
          </cell>
          <cell r="H243">
            <v>968.0617413481466</v>
          </cell>
        </row>
        <row r="244">
          <cell r="G244">
            <v>44200.625</v>
          </cell>
          <cell r="H244">
            <v>993.08905006460986</v>
          </cell>
        </row>
        <row r="245">
          <cell r="G245">
            <v>44201.625</v>
          </cell>
          <cell r="H245">
            <v>1003.9607000296426</v>
          </cell>
        </row>
        <row r="246">
          <cell r="G246">
            <v>44202.625</v>
          </cell>
          <cell r="H246">
            <v>985.12676713357018</v>
          </cell>
        </row>
        <row r="247">
          <cell r="G247">
            <v>44203.625</v>
          </cell>
          <cell r="H247">
            <v>992.66887791328452</v>
          </cell>
        </row>
        <row r="248">
          <cell r="G248">
            <v>44204.625</v>
          </cell>
          <cell r="H248">
            <v>1013.690555411918</v>
          </cell>
        </row>
        <row r="249">
          <cell r="G249">
            <v>44207.625</v>
          </cell>
          <cell r="H249">
            <v>1049.8775505121596</v>
          </cell>
        </row>
        <row r="250">
          <cell r="G250">
            <v>44208.625</v>
          </cell>
          <cell r="H250">
            <v>1037.1418351730281</v>
          </cell>
        </row>
        <row r="251">
          <cell r="G251">
            <v>44209.625</v>
          </cell>
          <cell r="H251">
            <v>1035.455920921258</v>
          </cell>
        </row>
        <row r="252">
          <cell r="G252">
            <v>44210.625</v>
          </cell>
          <cell r="H252">
            <v>1029.7946050601511</v>
          </cell>
        </row>
        <row r="253">
          <cell r="G253">
            <v>44211.625</v>
          </cell>
          <cell r="H253">
            <v>1012.1267463451239</v>
          </cell>
        </row>
        <row r="254">
          <cell r="G254">
            <v>44214.625</v>
          </cell>
          <cell r="H254">
            <v>1028.4341809435741</v>
          </cell>
        </row>
        <row r="255">
          <cell r="G255">
            <v>44215.625</v>
          </cell>
          <cell r="H255">
            <v>1024.7605840324625</v>
          </cell>
        </row>
        <row r="256">
          <cell r="G256">
            <v>44216.625</v>
          </cell>
          <cell r="H256">
            <v>1042.8463655543048</v>
          </cell>
        </row>
        <row r="257">
          <cell r="G257">
            <v>44217.625</v>
          </cell>
          <cell r="H257">
            <v>1035.3690697993288</v>
          </cell>
        </row>
        <row r="258">
          <cell r="G258">
            <v>44218.625</v>
          </cell>
          <cell r="H258">
            <v>1026.0319022416606</v>
          </cell>
        </row>
        <row r="259">
          <cell r="G259">
            <v>44221.625</v>
          </cell>
          <cell r="H259">
            <v>1024.1752692991929</v>
          </cell>
        </row>
        <row r="260">
          <cell r="G260">
            <v>44222.625</v>
          </cell>
          <cell r="H260">
            <v>996.80640997100613</v>
          </cell>
        </row>
        <row r="261">
          <cell r="G261">
            <v>44223.625</v>
          </cell>
          <cell r="H261">
            <v>1000.1586196133561</v>
          </cell>
        </row>
        <row r="262">
          <cell r="G262">
            <v>44224.625</v>
          </cell>
          <cell r="H262">
            <v>989.33624201384066</v>
          </cell>
        </row>
        <row r="263">
          <cell r="G263">
            <v>44225.625</v>
          </cell>
          <cell r="H263">
            <v>955.30715694417518</v>
          </cell>
        </row>
        <row r="264">
          <cell r="G264">
            <v>44228.625</v>
          </cell>
          <cell r="H264">
            <v>980.66245308047667</v>
          </cell>
        </row>
        <row r="265">
          <cell r="G265">
            <v>44229.625</v>
          </cell>
          <cell r="H265">
            <v>979.35732203758926</v>
          </cell>
        </row>
        <row r="266">
          <cell r="G266">
            <v>44230.625</v>
          </cell>
          <cell r="H266">
            <v>981.99180395867711</v>
          </cell>
        </row>
        <row r="267">
          <cell r="G267">
            <v>44231.625</v>
          </cell>
          <cell r="H267">
            <v>994.65228771570901</v>
          </cell>
        </row>
        <row r="268">
          <cell r="G268">
            <v>44232.625</v>
          </cell>
          <cell r="H268">
            <v>996.36445088393043</v>
          </cell>
        </row>
        <row r="269">
          <cell r="G269">
            <v>44235.625</v>
          </cell>
          <cell r="H269">
            <v>994.18969091110523</v>
          </cell>
        </row>
        <row r="270">
          <cell r="G270">
            <v>44236.625</v>
          </cell>
          <cell r="H270">
            <v>1002.1850911863839</v>
          </cell>
        </row>
        <row r="271">
          <cell r="G271">
            <v>44237.625</v>
          </cell>
          <cell r="H271">
            <v>1000.1817167436194</v>
          </cell>
        </row>
        <row r="272">
          <cell r="G272">
            <v>44238.625</v>
          </cell>
          <cell r="H272">
            <v>999.72704398881524</v>
          </cell>
        </row>
        <row r="273">
          <cell r="G273">
            <v>44242.625</v>
          </cell>
          <cell r="H273">
            <v>997.22160600728193</v>
          </cell>
        </row>
        <row r="274">
          <cell r="G274">
            <v>44243.625</v>
          </cell>
          <cell r="H274">
            <v>1002.6539673293385</v>
          </cell>
        </row>
        <row r="275">
          <cell r="G275">
            <v>44244.625</v>
          </cell>
          <cell r="H275">
            <v>994.91942196453545</v>
          </cell>
        </row>
        <row r="276">
          <cell r="G276">
            <v>44245.625</v>
          </cell>
          <cell r="H276">
            <v>987.92619128528906</v>
          </cell>
        </row>
        <row r="277">
          <cell r="G277">
            <v>44246.625</v>
          </cell>
          <cell r="H277">
            <v>1001.7649821244856</v>
          </cell>
        </row>
        <row r="278">
          <cell r="G278">
            <v>44249.625</v>
          </cell>
          <cell r="H278">
            <v>996.26419622482797</v>
          </cell>
        </row>
        <row r="279">
          <cell r="G279">
            <v>44250.625</v>
          </cell>
          <cell r="H279">
            <v>1017.5166532048289</v>
          </cell>
        </row>
        <row r="280">
          <cell r="G280">
            <v>44251.625</v>
          </cell>
          <cell r="H280">
            <v>1008.5511026876621</v>
          </cell>
        </row>
        <row r="281">
          <cell r="G281">
            <v>44252.625</v>
          </cell>
          <cell r="H281">
            <v>1007.085617932726</v>
          </cell>
        </row>
        <row r="282">
          <cell r="G282">
            <v>44253.625</v>
          </cell>
          <cell r="H282">
            <v>1008.7342606594899</v>
          </cell>
        </row>
        <row r="283">
          <cell r="G283">
            <v>44256.625</v>
          </cell>
          <cell r="H283">
            <v>1034.6365860575588</v>
          </cell>
        </row>
        <row r="284">
          <cell r="G284">
            <v>44257.625</v>
          </cell>
          <cell r="H284">
            <v>1029.2810753330214</v>
          </cell>
        </row>
        <row r="285">
          <cell r="G285">
            <v>44258.625</v>
          </cell>
          <cell r="H285">
            <v>1030.5163531405458</v>
          </cell>
        </row>
        <row r="286">
          <cell r="G286">
            <v>44259.625</v>
          </cell>
          <cell r="H286">
            <v>1001.7259863279634</v>
          </cell>
        </row>
        <row r="287">
          <cell r="G287">
            <v>44260.625</v>
          </cell>
          <cell r="H287">
            <v>1004.7993162512079</v>
          </cell>
        </row>
        <row r="288">
          <cell r="G288">
            <v>44263.625</v>
          </cell>
          <cell r="H288">
            <v>998.07583501784097</v>
          </cell>
        </row>
        <row r="289">
          <cell r="G289">
            <v>44264.625</v>
          </cell>
          <cell r="H289">
            <v>978.45388120465407</v>
          </cell>
        </row>
        <row r="290">
          <cell r="G290">
            <v>44265.625</v>
          </cell>
          <cell r="H290">
            <v>994.4374934847948</v>
          </cell>
        </row>
        <row r="291">
          <cell r="G291">
            <v>44267.625</v>
          </cell>
          <cell r="H291">
            <v>999.7144335628916</v>
          </cell>
        </row>
        <row r="292">
          <cell r="G292">
            <v>44270.625</v>
          </cell>
          <cell r="H292">
            <v>987.44183439713572</v>
          </cell>
        </row>
        <row r="293">
          <cell r="G293">
            <v>44271.625</v>
          </cell>
          <cell r="H293">
            <v>992.02474759815732</v>
          </cell>
        </row>
        <row r="294">
          <cell r="G294">
            <v>44272.625</v>
          </cell>
          <cell r="H294">
            <v>989.30919121009663</v>
          </cell>
        </row>
        <row r="295">
          <cell r="G295">
            <v>44273.625</v>
          </cell>
          <cell r="H295">
            <v>1005.254543914199</v>
          </cell>
        </row>
        <row r="296">
          <cell r="G296">
            <v>44274.625</v>
          </cell>
          <cell r="H296">
            <v>1004.7684011810868</v>
          </cell>
        </row>
        <row r="297">
          <cell r="G297">
            <v>44277.625</v>
          </cell>
          <cell r="H297">
            <v>989.68182705072832</v>
          </cell>
        </row>
        <row r="298">
          <cell r="G298">
            <v>44278.625</v>
          </cell>
          <cell r="H298">
            <v>987.84367460759802</v>
          </cell>
        </row>
        <row r="299">
          <cell r="G299">
            <v>44279.625</v>
          </cell>
          <cell r="H299">
            <v>978.72745367930008</v>
          </cell>
        </row>
        <row r="300">
          <cell r="G300">
            <v>44280.625</v>
          </cell>
          <cell r="H300">
            <v>974.74315629128546</v>
          </cell>
        </row>
        <row r="301">
          <cell r="G301">
            <v>44281.625</v>
          </cell>
          <cell r="H301">
            <v>987.32750508187803</v>
          </cell>
        </row>
        <row r="302">
          <cell r="G302">
            <v>44284.625</v>
          </cell>
          <cell r="H302">
            <v>980.52100189031751</v>
          </cell>
        </row>
        <row r="303">
          <cell r="G303">
            <v>44285.625</v>
          </cell>
          <cell r="H303">
            <v>967.09565158591249</v>
          </cell>
        </row>
        <row r="304">
          <cell r="G304">
            <v>44286.625</v>
          </cell>
          <cell r="H304">
            <v>952.71746740222818</v>
          </cell>
        </row>
        <row r="305">
          <cell r="G305">
            <v>44287.625</v>
          </cell>
          <cell r="H305">
            <v>945.90261805992122</v>
          </cell>
        </row>
        <row r="306">
          <cell r="G306">
            <v>44291.625</v>
          </cell>
          <cell r="H306">
            <v>934.10047088511942</v>
          </cell>
        </row>
        <row r="307">
          <cell r="G307">
            <v>44292.625</v>
          </cell>
          <cell r="H307">
            <v>934.16501839911621</v>
          </cell>
        </row>
        <row r="308">
          <cell r="G308">
            <v>44293.625</v>
          </cell>
          <cell r="H308">
            <v>941.77231564011777</v>
          </cell>
        </row>
        <row r="309">
          <cell r="G309">
            <v>44294.625</v>
          </cell>
          <cell r="H309">
            <v>943.62712959566079</v>
          </cell>
        </row>
        <row r="310">
          <cell r="G310">
            <v>44295.625</v>
          </cell>
          <cell r="H310">
            <v>944.76535237136204</v>
          </cell>
        </row>
        <row r="311">
          <cell r="G311">
            <v>44298.625</v>
          </cell>
          <cell r="H311">
            <v>923.69212048285374</v>
          </cell>
        </row>
        <row r="312">
          <cell r="G312">
            <v>44299.625</v>
          </cell>
          <cell r="H312">
            <v>916.75354800141281</v>
          </cell>
        </row>
        <row r="313">
          <cell r="G313">
            <v>44300.625</v>
          </cell>
          <cell r="H313">
            <v>948.57348337637745</v>
          </cell>
        </row>
        <row r="314">
          <cell r="G314">
            <v>44301.625</v>
          </cell>
          <cell r="H314">
            <v>952.72229984477883</v>
          </cell>
        </row>
        <row r="315">
          <cell r="G315">
            <v>44302.625</v>
          </cell>
          <cell r="H315">
            <v>947.60635036557574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15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8.140625" bestFit="1" customWidth="1"/>
  </cols>
  <sheetData>
    <row r="1" spans="1:3" x14ac:dyDescent="0.2">
      <c r="A1" s="2" t="str">
        <f ca="1">IFERROR(__xludf.DUMMYFUNCTION("GOOGLEFINANCE(""IDX:BBCA"",""PRICE"",DATE(2020,1,1),DATE(2021,4,16),""DAILY"")"),"Date")</f>
        <v>Date</v>
      </c>
      <c r="B1" s="2" t="str">
        <f ca="1">IFERROR(__xludf.DUMMYFUNCTION("""COMPUTED_VALUE"""),"Close")</f>
        <v>Close</v>
      </c>
      <c r="C1" s="1" t="s">
        <v>0</v>
      </c>
    </row>
    <row r="2" spans="1:3" x14ac:dyDescent="0.2">
      <c r="A2" s="4">
        <f ca="1">IFERROR(__xludf.DUMMYFUNCTION("""COMPUTED_VALUE"""),43832.625)</f>
        <v>43832.625</v>
      </c>
      <c r="B2" s="2">
        <f ca="1">IFERROR(__xludf.DUMMYFUNCTION("""COMPUTED_VALUE"""),33450)</f>
        <v>33450</v>
      </c>
    </row>
    <row r="3" spans="1:3" x14ac:dyDescent="0.2">
      <c r="A3" s="4">
        <f ca="1">IFERROR(__xludf.DUMMYFUNCTION("""COMPUTED_VALUE"""),43833.625)</f>
        <v>43833.625</v>
      </c>
      <c r="B3" s="2">
        <f ca="1">IFERROR(__xludf.DUMMYFUNCTION("""COMPUTED_VALUE"""),34000)</f>
        <v>34000</v>
      </c>
      <c r="C3" s="3">
        <f t="shared" ref="C3:C315" ca="1" si="0">B3/B2-1</f>
        <v>1.6442451420029869E-2</v>
      </c>
    </row>
    <row r="4" spans="1:3" x14ac:dyDescent="0.2">
      <c r="A4" s="4">
        <f ca="1">IFERROR(__xludf.DUMMYFUNCTION("""COMPUTED_VALUE"""),43836.625)</f>
        <v>43836.625</v>
      </c>
      <c r="B4" s="2">
        <f ca="1">IFERROR(__xludf.DUMMYFUNCTION("""COMPUTED_VALUE"""),33675)</f>
        <v>33675</v>
      </c>
      <c r="C4" s="3">
        <f t="shared" ca="1" si="0"/>
        <v>-9.5588235294117307E-3</v>
      </c>
    </row>
    <row r="5" spans="1:3" x14ac:dyDescent="0.2">
      <c r="A5" s="4">
        <f ca="1">IFERROR(__xludf.DUMMYFUNCTION("""COMPUTED_VALUE"""),43837.625)</f>
        <v>43837.625</v>
      </c>
      <c r="B5" s="2">
        <f ca="1">IFERROR(__xludf.DUMMYFUNCTION("""COMPUTED_VALUE"""),33700)</f>
        <v>33700</v>
      </c>
      <c r="C5" s="3">
        <f t="shared" ca="1" si="0"/>
        <v>7.4239049740154606E-4</v>
      </c>
    </row>
    <row r="6" spans="1:3" x14ac:dyDescent="0.2">
      <c r="A6" s="4">
        <f ca="1">IFERROR(__xludf.DUMMYFUNCTION("""COMPUTED_VALUE"""),43838.625)</f>
        <v>43838.625</v>
      </c>
      <c r="B6" s="2">
        <f ca="1">IFERROR(__xludf.DUMMYFUNCTION("""COMPUTED_VALUE"""),33400)</f>
        <v>33400</v>
      </c>
      <c r="C6" s="3">
        <f t="shared" ca="1" si="0"/>
        <v>-8.9020771513352859E-3</v>
      </c>
    </row>
    <row r="7" spans="1:3" x14ac:dyDescent="0.2">
      <c r="A7" s="4">
        <f ca="1">IFERROR(__xludf.DUMMYFUNCTION("""COMPUTED_VALUE"""),43839.625)</f>
        <v>43839.625</v>
      </c>
      <c r="B7" s="2">
        <f ca="1">IFERROR(__xludf.DUMMYFUNCTION("""COMPUTED_VALUE"""),33700)</f>
        <v>33700</v>
      </c>
      <c r="C7" s="3">
        <f t="shared" ca="1" si="0"/>
        <v>8.9820359281436168E-3</v>
      </c>
    </row>
    <row r="8" spans="1:3" x14ac:dyDescent="0.2">
      <c r="A8" s="4">
        <f ca="1">IFERROR(__xludf.DUMMYFUNCTION("""COMPUTED_VALUE"""),43840.625)</f>
        <v>43840.625</v>
      </c>
      <c r="B8" s="2">
        <f ca="1">IFERROR(__xludf.DUMMYFUNCTION("""COMPUTED_VALUE"""),33625)</f>
        <v>33625</v>
      </c>
      <c r="C8" s="3">
        <f t="shared" ca="1" si="0"/>
        <v>-2.225519287833877E-3</v>
      </c>
    </row>
    <row r="9" spans="1:3" x14ac:dyDescent="0.2">
      <c r="A9" s="4">
        <f ca="1">IFERROR(__xludf.DUMMYFUNCTION("""COMPUTED_VALUE"""),43843.625)</f>
        <v>43843.625</v>
      </c>
      <c r="B9" s="2">
        <f ca="1">IFERROR(__xludf.DUMMYFUNCTION("""COMPUTED_VALUE"""),33725)</f>
        <v>33725</v>
      </c>
      <c r="C9" s="3">
        <f t="shared" ca="1" si="0"/>
        <v>2.9739776951673846E-3</v>
      </c>
    </row>
    <row r="10" spans="1:3" x14ac:dyDescent="0.2">
      <c r="A10" s="4">
        <f ca="1">IFERROR(__xludf.DUMMYFUNCTION("""COMPUTED_VALUE"""),43844.625)</f>
        <v>43844.625</v>
      </c>
      <c r="B10" s="2">
        <f ca="1">IFERROR(__xludf.DUMMYFUNCTION("""COMPUTED_VALUE"""),34350)</f>
        <v>34350</v>
      </c>
      <c r="C10" s="3">
        <f t="shared" ca="1" si="0"/>
        <v>1.8532246108228234E-2</v>
      </c>
    </row>
    <row r="11" spans="1:3" x14ac:dyDescent="0.2">
      <c r="A11" s="4">
        <f ca="1">IFERROR(__xludf.DUMMYFUNCTION("""COMPUTED_VALUE"""),43845.625)</f>
        <v>43845.625</v>
      </c>
      <c r="B11" s="2">
        <f ca="1">IFERROR(__xludf.DUMMYFUNCTION("""COMPUTED_VALUE"""),34175)</f>
        <v>34175</v>
      </c>
      <c r="C11" s="3">
        <f t="shared" ca="1" si="0"/>
        <v>-5.0946142649199722E-3</v>
      </c>
    </row>
    <row r="12" spans="1:3" x14ac:dyDescent="0.2">
      <c r="A12" s="4">
        <f ca="1">IFERROR(__xludf.DUMMYFUNCTION("""COMPUTED_VALUE"""),43846.625)</f>
        <v>43846.625</v>
      </c>
      <c r="B12" s="2">
        <f ca="1">IFERROR(__xludf.DUMMYFUNCTION("""COMPUTED_VALUE"""),34250)</f>
        <v>34250</v>
      </c>
      <c r="C12" s="3">
        <f t="shared" ca="1" si="0"/>
        <v>2.1945866861741159E-3</v>
      </c>
    </row>
    <row r="13" spans="1:3" x14ac:dyDescent="0.2">
      <c r="A13" s="4">
        <f ca="1">IFERROR(__xludf.DUMMYFUNCTION("""COMPUTED_VALUE"""),43847.625)</f>
        <v>43847.625</v>
      </c>
      <c r="B13" s="2">
        <f ca="1">IFERROR(__xludf.DUMMYFUNCTION("""COMPUTED_VALUE"""),34375)</f>
        <v>34375</v>
      </c>
      <c r="C13" s="3">
        <f t="shared" ca="1" si="0"/>
        <v>3.6496350364962904E-3</v>
      </c>
    </row>
    <row r="14" spans="1:3" x14ac:dyDescent="0.2">
      <c r="A14" s="4">
        <f ca="1">IFERROR(__xludf.DUMMYFUNCTION("""COMPUTED_VALUE"""),43850.625)</f>
        <v>43850.625</v>
      </c>
      <c r="B14" s="2">
        <f ca="1">IFERROR(__xludf.DUMMYFUNCTION("""COMPUTED_VALUE"""),34175)</f>
        <v>34175</v>
      </c>
      <c r="C14" s="3">
        <f t="shared" ca="1" si="0"/>
        <v>-5.8181818181818334E-3</v>
      </c>
    </row>
    <row r="15" spans="1:3" x14ac:dyDescent="0.2">
      <c r="A15" s="4">
        <f ca="1">IFERROR(__xludf.DUMMYFUNCTION("""COMPUTED_VALUE"""),43851.625)</f>
        <v>43851.625</v>
      </c>
      <c r="B15" s="2">
        <f ca="1">IFERROR(__xludf.DUMMYFUNCTION("""COMPUTED_VALUE"""),34150)</f>
        <v>34150</v>
      </c>
      <c r="C15" s="3">
        <f t="shared" ca="1" si="0"/>
        <v>-7.3152889539140897E-4</v>
      </c>
    </row>
    <row r="16" spans="1:3" x14ac:dyDescent="0.2">
      <c r="A16" s="4">
        <f ca="1">IFERROR(__xludf.DUMMYFUNCTION("""COMPUTED_VALUE"""),43852.625)</f>
        <v>43852.625</v>
      </c>
      <c r="B16" s="2">
        <f ca="1">IFERROR(__xludf.DUMMYFUNCTION("""COMPUTED_VALUE"""),34200)</f>
        <v>34200</v>
      </c>
      <c r="C16" s="3">
        <f t="shared" ca="1" si="0"/>
        <v>1.4641288433381305E-3</v>
      </c>
    </row>
    <row r="17" spans="1:3" x14ac:dyDescent="0.2">
      <c r="A17" s="4">
        <f ca="1">IFERROR(__xludf.DUMMYFUNCTION("""COMPUTED_VALUE"""),43853.625)</f>
        <v>43853.625</v>
      </c>
      <c r="B17" s="2">
        <f ca="1">IFERROR(__xludf.DUMMYFUNCTION("""COMPUTED_VALUE"""),34200)</f>
        <v>34200</v>
      </c>
      <c r="C17" s="3">
        <f t="shared" ca="1" si="0"/>
        <v>0</v>
      </c>
    </row>
    <row r="18" spans="1:3" x14ac:dyDescent="0.2">
      <c r="A18" s="4">
        <f ca="1">IFERROR(__xludf.DUMMYFUNCTION("""COMPUTED_VALUE"""),43854.625)</f>
        <v>43854.625</v>
      </c>
      <c r="B18" s="2">
        <f ca="1">IFERROR(__xludf.DUMMYFUNCTION("""COMPUTED_VALUE"""),34050)</f>
        <v>34050</v>
      </c>
      <c r="C18" s="3">
        <f t="shared" ca="1" si="0"/>
        <v>-4.3859649122807154E-3</v>
      </c>
    </row>
    <row r="19" spans="1:3" x14ac:dyDescent="0.2">
      <c r="A19" s="4">
        <f ca="1">IFERROR(__xludf.DUMMYFUNCTION("""COMPUTED_VALUE"""),43857.625)</f>
        <v>43857.625</v>
      </c>
      <c r="B19" s="2">
        <f ca="1">IFERROR(__xludf.DUMMYFUNCTION("""COMPUTED_VALUE"""),34200)</f>
        <v>34200</v>
      </c>
      <c r="C19" s="3">
        <f t="shared" ca="1" si="0"/>
        <v>4.405286343612369E-3</v>
      </c>
    </row>
    <row r="20" spans="1:3" x14ac:dyDescent="0.2">
      <c r="A20" s="4">
        <f ca="1">IFERROR(__xludf.DUMMYFUNCTION("""COMPUTED_VALUE"""),43858.625)</f>
        <v>43858.625</v>
      </c>
      <c r="B20" s="2">
        <f ca="1">IFERROR(__xludf.DUMMYFUNCTION("""COMPUTED_VALUE"""),33950)</f>
        <v>33950</v>
      </c>
      <c r="C20" s="3">
        <f t="shared" ca="1" si="0"/>
        <v>-7.309941520467822E-3</v>
      </c>
    </row>
    <row r="21" spans="1:3" x14ac:dyDescent="0.2">
      <c r="A21" s="4">
        <f ca="1">IFERROR(__xludf.DUMMYFUNCTION("""COMPUTED_VALUE"""),43859.625)</f>
        <v>43859.625</v>
      </c>
      <c r="B21" s="2">
        <f ca="1">IFERROR(__xludf.DUMMYFUNCTION("""COMPUTED_VALUE"""),33925)</f>
        <v>33925</v>
      </c>
      <c r="C21" s="3">
        <f t="shared" ca="1" si="0"/>
        <v>-7.3637702503681624E-4</v>
      </c>
    </row>
    <row r="22" spans="1:3" x14ac:dyDescent="0.2">
      <c r="A22" s="4">
        <f ca="1">IFERROR(__xludf.DUMMYFUNCTION("""COMPUTED_VALUE"""),43860.625)</f>
        <v>43860.625</v>
      </c>
      <c r="B22" s="2">
        <f ca="1">IFERROR(__xludf.DUMMYFUNCTION("""COMPUTED_VALUE"""),33700)</f>
        <v>33700</v>
      </c>
      <c r="C22" s="3">
        <f t="shared" ca="1" si="0"/>
        <v>-6.6322770817980325E-3</v>
      </c>
    </row>
    <row r="23" spans="1:3" x14ac:dyDescent="0.2">
      <c r="A23" s="4">
        <f ca="1">IFERROR(__xludf.DUMMYFUNCTION("""COMPUTED_VALUE"""),43861.625)</f>
        <v>43861.625</v>
      </c>
      <c r="B23" s="2">
        <f ca="1">IFERROR(__xludf.DUMMYFUNCTION("""COMPUTED_VALUE"""),32400)</f>
        <v>32400</v>
      </c>
      <c r="C23" s="3">
        <f t="shared" ca="1" si="0"/>
        <v>-3.857566765578635E-2</v>
      </c>
    </row>
    <row r="24" spans="1:3" x14ac:dyDescent="0.2">
      <c r="A24" s="4">
        <f ca="1">IFERROR(__xludf.DUMMYFUNCTION("""COMPUTED_VALUE"""),43864.625)</f>
        <v>43864.625</v>
      </c>
      <c r="B24" s="2">
        <f ca="1">IFERROR(__xludf.DUMMYFUNCTION("""COMPUTED_VALUE"""),32200)</f>
        <v>32200</v>
      </c>
      <c r="C24" s="3">
        <f t="shared" ca="1" si="0"/>
        <v>-6.1728395061728669E-3</v>
      </c>
    </row>
    <row r="25" spans="1:3" x14ac:dyDescent="0.2">
      <c r="A25" s="4">
        <f ca="1">IFERROR(__xludf.DUMMYFUNCTION("""COMPUTED_VALUE"""),43865.625)</f>
        <v>43865.625</v>
      </c>
      <c r="B25" s="2">
        <f ca="1">IFERROR(__xludf.DUMMYFUNCTION("""COMPUTED_VALUE"""),33000)</f>
        <v>33000</v>
      </c>
      <c r="C25" s="3">
        <f t="shared" ca="1" si="0"/>
        <v>2.4844720496894457E-2</v>
      </c>
    </row>
    <row r="26" spans="1:3" x14ac:dyDescent="0.2">
      <c r="A26" s="4">
        <f ca="1">IFERROR(__xludf.DUMMYFUNCTION("""COMPUTED_VALUE"""),43866.625)</f>
        <v>43866.625</v>
      </c>
      <c r="B26" s="2">
        <f ca="1">IFERROR(__xludf.DUMMYFUNCTION("""COMPUTED_VALUE"""),33650)</f>
        <v>33650</v>
      </c>
      <c r="C26" s="3">
        <f t="shared" ca="1" si="0"/>
        <v>1.9696969696969768E-2</v>
      </c>
    </row>
    <row r="27" spans="1:3" x14ac:dyDescent="0.2">
      <c r="A27" s="4">
        <f ca="1">IFERROR(__xludf.DUMMYFUNCTION("""COMPUTED_VALUE"""),43867.625)</f>
        <v>43867.625</v>
      </c>
      <c r="B27" s="2">
        <f ca="1">IFERROR(__xludf.DUMMYFUNCTION("""COMPUTED_VALUE"""),33700)</f>
        <v>33700</v>
      </c>
      <c r="C27" s="3">
        <f t="shared" ca="1" si="0"/>
        <v>1.4858841010401136E-3</v>
      </c>
    </row>
    <row r="28" spans="1:3" x14ac:dyDescent="0.2">
      <c r="A28" s="4">
        <f ca="1">IFERROR(__xludf.DUMMYFUNCTION("""COMPUTED_VALUE"""),43868.625)</f>
        <v>43868.625</v>
      </c>
      <c r="B28" s="2">
        <f ca="1">IFERROR(__xludf.DUMMYFUNCTION("""COMPUTED_VALUE"""),33800)</f>
        <v>33800</v>
      </c>
      <c r="C28" s="3">
        <f t="shared" ca="1" si="0"/>
        <v>2.9673590504450953E-3</v>
      </c>
    </row>
    <row r="29" spans="1:3" x14ac:dyDescent="0.2">
      <c r="A29" s="4">
        <f ca="1">IFERROR(__xludf.DUMMYFUNCTION("""COMPUTED_VALUE"""),43871.625)</f>
        <v>43871.625</v>
      </c>
      <c r="B29" s="2">
        <f ca="1">IFERROR(__xludf.DUMMYFUNCTION("""COMPUTED_VALUE"""),33925)</f>
        <v>33925</v>
      </c>
      <c r="C29" s="3">
        <f t="shared" ca="1" si="0"/>
        <v>3.6982248520709415E-3</v>
      </c>
    </row>
    <row r="30" spans="1:3" x14ac:dyDescent="0.2">
      <c r="A30" s="4">
        <f ca="1">IFERROR(__xludf.DUMMYFUNCTION("""COMPUTED_VALUE"""),43872.625)</f>
        <v>43872.625</v>
      </c>
      <c r="B30" s="2">
        <f ca="1">IFERROR(__xludf.DUMMYFUNCTION("""COMPUTED_VALUE"""),33900)</f>
        <v>33900</v>
      </c>
      <c r="C30" s="3">
        <f t="shared" ca="1" si="0"/>
        <v>-7.3691967575528761E-4</v>
      </c>
    </row>
    <row r="31" spans="1:3" x14ac:dyDescent="0.2">
      <c r="A31" s="4">
        <f ca="1">IFERROR(__xludf.DUMMYFUNCTION("""COMPUTED_VALUE"""),43873.625)</f>
        <v>43873.625</v>
      </c>
      <c r="B31" s="2">
        <f ca="1">IFERROR(__xludf.DUMMYFUNCTION("""COMPUTED_VALUE"""),34000)</f>
        <v>34000</v>
      </c>
      <c r="C31" s="3">
        <f t="shared" ca="1" si="0"/>
        <v>2.9498525073745618E-3</v>
      </c>
    </row>
    <row r="32" spans="1:3" x14ac:dyDescent="0.2">
      <c r="A32" s="4">
        <f ca="1">IFERROR(__xludf.DUMMYFUNCTION("""COMPUTED_VALUE"""),43874.625)</f>
        <v>43874.625</v>
      </c>
      <c r="B32" s="2">
        <f ca="1">IFERROR(__xludf.DUMMYFUNCTION("""COMPUTED_VALUE"""),33950)</f>
        <v>33950</v>
      </c>
      <c r="C32" s="3">
        <f t="shared" ca="1" si="0"/>
        <v>-1.4705882352941124E-3</v>
      </c>
    </row>
    <row r="33" spans="1:3" x14ac:dyDescent="0.2">
      <c r="A33" s="4">
        <f ca="1">IFERROR(__xludf.DUMMYFUNCTION("""COMPUTED_VALUE"""),43875.625)</f>
        <v>43875.625</v>
      </c>
      <c r="B33" s="2">
        <f ca="1">IFERROR(__xludf.DUMMYFUNCTION("""COMPUTED_VALUE"""),33400)</f>
        <v>33400</v>
      </c>
      <c r="C33" s="3">
        <f t="shared" ca="1" si="0"/>
        <v>-1.6200294550810068E-2</v>
      </c>
    </row>
    <row r="34" spans="1:3" x14ac:dyDescent="0.2">
      <c r="A34" s="4">
        <f ca="1">IFERROR(__xludf.DUMMYFUNCTION("""COMPUTED_VALUE"""),43878.625)</f>
        <v>43878.625</v>
      </c>
      <c r="B34" s="2">
        <f ca="1">IFERROR(__xludf.DUMMYFUNCTION("""COMPUTED_VALUE"""),33600)</f>
        <v>33600</v>
      </c>
      <c r="C34" s="3">
        <f t="shared" ca="1" si="0"/>
        <v>5.9880239520957446E-3</v>
      </c>
    </row>
    <row r="35" spans="1:3" x14ac:dyDescent="0.2">
      <c r="A35" s="4">
        <f ca="1">IFERROR(__xludf.DUMMYFUNCTION("""COMPUTED_VALUE"""),43879.625)</f>
        <v>43879.625</v>
      </c>
      <c r="B35" s="2">
        <f ca="1">IFERROR(__xludf.DUMMYFUNCTION("""COMPUTED_VALUE"""),33475)</f>
        <v>33475</v>
      </c>
      <c r="C35" s="3">
        <f t="shared" ca="1" si="0"/>
        <v>-3.7202380952381375E-3</v>
      </c>
    </row>
    <row r="36" spans="1:3" x14ac:dyDescent="0.2">
      <c r="A36" s="4">
        <f ca="1">IFERROR(__xludf.DUMMYFUNCTION("""COMPUTED_VALUE"""),43880.625)</f>
        <v>43880.625</v>
      </c>
      <c r="B36" s="2">
        <f ca="1">IFERROR(__xludf.DUMMYFUNCTION("""COMPUTED_VALUE"""),33475)</f>
        <v>33475</v>
      </c>
      <c r="C36" s="3">
        <f t="shared" ca="1" si="0"/>
        <v>0</v>
      </c>
    </row>
    <row r="37" spans="1:3" x14ac:dyDescent="0.2">
      <c r="A37" s="4">
        <f ca="1">IFERROR(__xludf.DUMMYFUNCTION("""COMPUTED_VALUE"""),43881.625)</f>
        <v>43881.625</v>
      </c>
      <c r="B37" s="2">
        <f ca="1">IFERROR(__xludf.DUMMYFUNCTION("""COMPUTED_VALUE"""),32975)</f>
        <v>32975</v>
      </c>
      <c r="C37" s="3">
        <f t="shared" ca="1" si="0"/>
        <v>-1.4936519790888725E-2</v>
      </c>
    </row>
    <row r="38" spans="1:3" x14ac:dyDescent="0.2">
      <c r="A38" s="4">
        <f ca="1">IFERROR(__xludf.DUMMYFUNCTION("""COMPUTED_VALUE"""),43882.625)</f>
        <v>43882.625</v>
      </c>
      <c r="B38" s="2">
        <f ca="1">IFERROR(__xludf.DUMMYFUNCTION("""COMPUTED_VALUE"""),33075)</f>
        <v>33075</v>
      </c>
      <c r="C38" s="3">
        <f t="shared" ca="1" si="0"/>
        <v>3.0326004548901775E-3</v>
      </c>
    </row>
    <row r="39" spans="1:3" x14ac:dyDescent="0.2">
      <c r="A39" s="4">
        <f ca="1">IFERROR(__xludf.DUMMYFUNCTION("""COMPUTED_VALUE"""),43885.625)</f>
        <v>43885.625</v>
      </c>
      <c r="B39" s="2">
        <f ca="1">IFERROR(__xludf.DUMMYFUNCTION("""COMPUTED_VALUE"""),32625)</f>
        <v>32625</v>
      </c>
      <c r="C39" s="3">
        <f t="shared" ca="1" si="0"/>
        <v>-1.3605442176870763E-2</v>
      </c>
    </row>
    <row r="40" spans="1:3" x14ac:dyDescent="0.2">
      <c r="A40" s="4">
        <f ca="1">IFERROR(__xludf.DUMMYFUNCTION("""COMPUTED_VALUE"""),43886.625)</f>
        <v>43886.625</v>
      </c>
      <c r="B40" s="2">
        <f ca="1">IFERROR(__xludf.DUMMYFUNCTION("""COMPUTED_VALUE"""),32650)</f>
        <v>32650</v>
      </c>
      <c r="C40" s="3">
        <f t="shared" ca="1" si="0"/>
        <v>7.6628352490426543E-4</v>
      </c>
    </row>
    <row r="41" spans="1:3" x14ac:dyDescent="0.2">
      <c r="A41" s="4">
        <f ca="1">IFERROR(__xludf.DUMMYFUNCTION("""COMPUTED_VALUE"""),43887.625)</f>
        <v>43887.625</v>
      </c>
      <c r="B41" s="2">
        <f ca="1">IFERROR(__xludf.DUMMYFUNCTION("""COMPUTED_VALUE"""),32100)</f>
        <v>32100</v>
      </c>
      <c r="C41" s="3">
        <f t="shared" ca="1" si="0"/>
        <v>-1.6845329249617125E-2</v>
      </c>
    </row>
    <row r="42" spans="1:3" x14ac:dyDescent="0.2">
      <c r="A42" s="4">
        <f ca="1">IFERROR(__xludf.DUMMYFUNCTION("""COMPUTED_VALUE"""),43888.625)</f>
        <v>43888.625</v>
      </c>
      <c r="B42" s="2">
        <f ca="1">IFERROR(__xludf.DUMMYFUNCTION("""COMPUTED_VALUE"""),31450)</f>
        <v>31450</v>
      </c>
      <c r="C42" s="3">
        <f t="shared" ca="1" si="0"/>
        <v>-2.024922118380057E-2</v>
      </c>
    </row>
    <row r="43" spans="1:3" x14ac:dyDescent="0.2">
      <c r="A43" s="4">
        <f ca="1">IFERROR(__xludf.DUMMYFUNCTION("""COMPUTED_VALUE"""),43889.625)</f>
        <v>43889.625</v>
      </c>
      <c r="B43" s="2">
        <f ca="1">IFERROR(__xludf.DUMMYFUNCTION("""COMPUTED_VALUE"""),31450)</f>
        <v>31450</v>
      </c>
      <c r="C43" s="3">
        <f t="shared" ca="1" si="0"/>
        <v>0</v>
      </c>
    </row>
    <row r="44" spans="1:3" x14ac:dyDescent="0.2">
      <c r="A44" s="4">
        <f ca="1">IFERROR(__xludf.DUMMYFUNCTION("""COMPUTED_VALUE"""),43892.625)</f>
        <v>43892.625</v>
      </c>
      <c r="B44" s="2">
        <f ca="1">IFERROR(__xludf.DUMMYFUNCTION("""COMPUTED_VALUE"""),30400)</f>
        <v>30400</v>
      </c>
      <c r="C44" s="3">
        <f t="shared" ca="1" si="0"/>
        <v>-3.3386327503974522E-2</v>
      </c>
    </row>
    <row r="45" spans="1:3" x14ac:dyDescent="0.2">
      <c r="A45" s="4">
        <f ca="1">IFERROR(__xludf.DUMMYFUNCTION("""COMPUTED_VALUE"""),43893.625)</f>
        <v>43893.625</v>
      </c>
      <c r="B45" s="2">
        <f ca="1">IFERROR(__xludf.DUMMYFUNCTION("""COMPUTED_VALUE"""),31600)</f>
        <v>31600</v>
      </c>
      <c r="C45" s="3">
        <f t="shared" ca="1" si="0"/>
        <v>3.9473684210526327E-2</v>
      </c>
    </row>
    <row r="46" spans="1:3" x14ac:dyDescent="0.2">
      <c r="A46" s="4">
        <f ca="1">IFERROR(__xludf.DUMMYFUNCTION("""COMPUTED_VALUE"""),43894.625)</f>
        <v>43894.625</v>
      </c>
      <c r="B46" s="2">
        <f ca="1">IFERROR(__xludf.DUMMYFUNCTION("""COMPUTED_VALUE"""),32200)</f>
        <v>32200</v>
      </c>
      <c r="C46" s="3">
        <f t="shared" ca="1" si="0"/>
        <v>1.8987341772152E-2</v>
      </c>
    </row>
    <row r="47" spans="1:3" x14ac:dyDescent="0.2">
      <c r="A47" s="4">
        <f ca="1">IFERROR(__xludf.DUMMYFUNCTION("""COMPUTED_VALUE"""),43895.625)</f>
        <v>43895.625</v>
      </c>
      <c r="B47" s="2">
        <f ca="1">IFERROR(__xludf.DUMMYFUNCTION("""COMPUTED_VALUE"""),32175)</f>
        <v>32175</v>
      </c>
      <c r="C47" s="3">
        <f t="shared" ca="1" si="0"/>
        <v>-7.763975155279379E-4</v>
      </c>
    </row>
    <row r="48" spans="1:3" x14ac:dyDescent="0.2">
      <c r="A48" s="4">
        <f ca="1">IFERROR(__xludf.DUMMYFUNCTION("""COMPUTED_VALUE"""),43896.625)</f>
        <v>43896.625</v>
      </c>
      <c r="B48" s="2">
        <f ca="1">IFERROR(__xludf.DUMMYFUNCTION("""COMPUTED_VALUE"""),31000)</f>
        <v>31000</v>
      </c>
      <c r="C48" s="3">
        <f t="shared" ca="1" si="0"/>
        <v>-3.6519036519036541E-2</v>
      </c>
    </row>
    <row r="49" spans="1:3" x14ac:dyDescent="0.2">
      <c r="A49" s="4">
        <f ca="1">IFERROR(__xludf.DUMMYFUNCTION("""COMPUTED_VALUE"""),43899.625)</f>
        <v>43899.625</v>
      </c>
      <c r="B49" s="2">
        <f ca="1">IFERROR(__xludf.DUMMYFUNCTION("""COMPUTED_VALUE"""),28925)</f>
        <v>28925</v>
      </c>
      <c r="C49" s="3">
        <f t="shared" ca="1" si="0"/>
        <v>-6.6935483870967705E-2</v>
      </c>
    </row>
    <row r="50" spans="1:3" x14ac:dyDescent="0.2">
      <c r="A50" s="4">
        <f ca="1">IFERROR(__xludf.DUMMYFUNCTION("""COMPUTED_VALUE"""),43900.625)</f>
        <v>43900.625</v>
      </c>
      <c r="B50" s="2">
        <f ca="1">IFERROR(__xludf.DUMMYFUNCTION("""COMPUTED_VALUE"""),29625)</f>
        <v>29625</v>
      </c>
      <c r="C50" s="3">
        <f t="shared" ca="1" si="0"/>
        <v>2.4200518582541131E-2</v>
      </c>
    </row>
    <row r="51" spans="1:3" x14ac:dyDescent="0.2">
      <c r="A51" s="4">
        <f ca="1">IFERROR(__xludf.DUMMYFUNCTION("""COMPUTED_VALUE"""),43901.625)</f>
        <v>43901.625</v>
      </c>
      <c r="B51" s="2">
        <f ca="1">IFERROR(__xludf.DUMMYFUNCTION("""COMPUTED_VALUE"""),29250)</f>
        <v>29250</v>
      </c>
      <c r="C51" s="3">
        <f t="shared" ca="1" si="0"/>
        <v>-1.2658227848101222E-2</v>
      </c>
    </row>
    <row r="52" spans="1:3" x14ac:dyDescent="0.2">
      <c r="A52" s="4">
        <f ca="1">IFERROR(__xludf.DUMMYFUNCTION("""COMPUTED_VALUE"""),43902.625)</f>
        <v>43902.625</v>
      </c>
      <c r="B52" s="2">
        <f ca="1">IFERROR(__xludf.DUMMYFUNCTION("""COMPUTED_VALUE"""),27800)</f>
        <v>27800</v>
      </c>
      <c r="C52" s="3">
        <f t="shared" ca="1" si="0"/>
        <v>-4.9572649572649619E-2</v>
      </c>
    </row>
    <row r="53" spans="1:3" x14ac:dyDescent="0.2">
      <c r="A53" s="4">
        <f ca="1">IFERROR(__xludf.DUMMYFUNCTION("""COMPUTED_VALUE"""),43903.625)</f>
        <v>43903.625</v>
      </c>
      <c r="B53" s="2">
        <f ca="1">IFERROR(__xludf.DUMMYFUNCTION("""COMPUTED_VALUE"""),28300)</f>
        <v>28300</v>
      </c>
      <c r="C53" s="3">
        <f t="shared" ca="1" si="0"/>
        <v>1.7985611510791477E-2</v>
      </c>
    </row>
    <row r="54" spans="1:3" x14ac:dyDescent="0.2">
      <c r="A54" s="4">
        <f ca="1">IFERROR(__xludf.DUMMYFUNCTION("""COMPUTED_VALUE"""),43906.625)</f>
        <v>43906.625</v>
      </c>
      <c r="B54" s="2">
        <f ca="1">IFERROR(__xludf.DUMMYFUNCTION("""COMPUTED_VALUE"""),27525)</f>
        <v>27525</v>
      </c>
      <c r="C54" s="3">
        <f t="shared" ca="1" si="0"/>
        <v>-2.7385159010600679E-2</v>
      </c>
    </row>
    <row r="55" spans="1:3" x14ac:dyDescent="0.2">
      <c r="A55" s="4">
        <f ca="1">IFERROR(__xludf.DUMMYFUNCTION("""COMPUTED_VALUE"""),43907.625)</f>
        <v>43907.625</v>
      </c>
      <c r="B55" s="2">
        <f ca="1">IFERROR(__xludf.DUMMYFUNCTION("""COMPUTED_VALUE"""),25600)</f>
        <v>25600</v>
      </c>
      <c r="C55" s="3">
        <f t="shared" ca="1" si="0"/>
        <v>-6.9936421435059071E-2</v>
      </c>
    </row>
    <row r="56" spans="1:3" x14ac:dyDescent="0.2">
      <c r="A56" s="4">
        <f ca="1">IFERROR(__xludf.DUMMYFUNCTION("""COMPUTED_VALUE"""),43908.625)</f>
        <v>43908.625</v>
      </c>
      <c r="B56" s="2">
        <f ca="1">IFERROR(__xludf.DUMMYFUNCTION("""COMPUTED_VALUE"""),25000)</f>
        <v>25000</v>
      </c>
      <c r="C56" s="3">
        <f t="shared" ca="1" si="0"/>
        <v>-2.34375E-2</v>
      </c>
    </row>
    <row r="57" spans="1:3" x14ac:dyDescent="0.2">
      <c r="A57" s="4">
        <f ca="1">IFERROR(__xludf.DUMMYFUNCTION("""COMPUTED_VALUE"""),43909.625)</f>
        <v>43909.625</v>
      </c>
      <c r="B57" s="2">
        <f ca="1">IFERROR(__xludf.DUMMYFUNCTION("""COMPUTED_VALUE"""),23250)</f>
        <v>23250</v>
      </c>
      <c r="C57" s="3">
        <f t="shared" ca="1" si="0"/>
        <v>-6.9999999999999951E-2</v>
      </c>
    </row>
    <row r="58" spans="1:3" x14ac:dyDescent="0.2">
      <c r="A58" s="4">
        <f ca="1">IFERROR(__xludf.DUMMYFUNCTION("""COMPUTED_VALUE"""),43910.625)</f>
        <v>43910.625</v>
      </c>
      <c r="B58" s="2">
        <f ca="1">IFERROR(__xludf.DUMMYFUNCTION("""COMPUTED_VALUE"""),23675)</f>
        <v>23675</v>
      </c>
      <c r="C58" s="3">
        <f t="shared" ca="1" si="0"/>
        <v>1.8279569892473146E-2</v>
      </c>
    </row>
    <row r="59" spans="1:3" x14ac:dyDescent="0.2">
      <c r="A59" s="4">
        <f ca="1">IFERROR(__xludf.DUMMYFUNCTION("""COMPUTED_VALUE"""),43913.625)</f>
        <v>43913.625</v>
      </c>
      <c r="B59" s="2">
        <f ca="1">IFERROR(__xludf.DUMMYFUNCTION("""COMPUTED_VALUE"""),22150)</f>
        <v>22150</v>
      </c>
      <c r="C59" s="3">
        <f t="shared" ca="1" si="0"/>
        <v>-6.4413938753959843E-2</v>
      </c>
    </row>
    <row r="60" spans="1:3" x14ac:dyDescent="0.2">
      <c r="A60" s="4">
        <f ca="1">IFERROR(__xludf.DUMMYFUNCTION("""COMPUTED_VALUE"""),43914.625)</f>
        <v>43914.625</v>
      </c>
      <c r="B60" s="2">
        <f ca="1">IFERROR(__xludf.DUMMYFUNCTION("""COMPUTED_VALUE"""),22500)</f>
        <v>22500</v>
      </c>
      <c r="C60" s="3">
        <f t="shared" ca="1" si="0"/>
        <v>1.5801354401805856E-2</v>
      </c>
    </row>
    <row r="61" spans="1:3" x14ac:dyDescent="0.2">
      <c r="A61" s="4">
        <f ca="1">IFERROR(__xludf.DUMMYFUNCTION("""COMPUTED_VALUE"""),43916.625)</f>
        <v>43916.625</v>
      </c>
      <c r="B61" s="2">
        <f ca="1">IFERROR(__xludf.DUMMYFUNCTION("""COMPUTED_VALUE"""),26400)</f>
        <v>26400</v>
      </c>
      <c r="C61" s="3">
        <f t="shared" ca="1" si="0"/>
        <v>0.17333333333333334</v>
      </c>
    </row>
    <row r="62" spans="1:3" x14ac:dyDescent="0.2">
      <c r="A62" s="4">
        <f ca="1">IFERROR(__xludf.DUMMYFUNCTION("""COMPUTED_VALUE"""),43917.625)</f>
        <v>43917.625</v>
      </c>
      <c r="B62" s="2">
        <f ca="1">IFERROR(__xludf.DUMMYFUNCTION("""COMPUTED_VALUE"""),27550)</f>
        <v>27550</v>
      </c>
      <c r="C62" s="3">
        <f t="shared" ca="1" si="0"/>
        <v>4.3560606060605966E-2</v>
      </c>
    </row>
    <row r="63" spans="1:3" x14ac:dyDescent="0.2">
      <c r="A63" s="4">
        <f ca="1">IFERROR(__xludf.DUMMYFUNCTION("""COMPUTED_VALUE"""),43920.625)</f>
        <v>43920.625</v>
      </c>
      <c r="B63" s="2">
        <f ca="1">IFERROR(__xludf.DUMMYFUNCTION("""COMPUTED_VALUE"""),27475)</f>
        <v>27475</v>
      </c>
      <c r="C63" s="3">
        <f t="shared" ca="1" si="0"/>
        <v>-2.7223230490017736E-3</v>
      </c>
    </row>
    <row r="64" spans="1:3" x14ac:dyDescent="0.2">
      <c r="A64" s="4">
        <f ca="1">IFERROR(__xludf.DUMMYFUNCTION("""COMPUTED_VALUE"""),43921.625)</f>
        <v>43921.625</v>
      </c>
      <c r="B64" s="2">
        <f ca="1">IFERROR(__xludf.DUMMYFUNCTION("""COMPUTED_VALUE"""),27625)</f>
        <v>27625</v>
      </c>
      <c r="C64" s="3">
        <f t="shared" ca="1" si="0"/>
        <v>5.4595086442219554E-3</v>
      </c>
    </row>
    <row r="65" spans="1:3" x14ac:dyDescent="0.2">
      <c r="A65" s="4">
        <f ca="1">IFERROR(__xludf.DUMMYFUNCTION("""COMPUTED_VALUE"""),43922.625)</f>
        <v>43922.625</v>
      </c>
      <c r="B65" s="2">
        <f ca="1">IFERROR(__xludf.DUMMYFUNCTION("""COMPUTED_VALUE"""),27400)</f>
        <v>27400</v>
      </c>
      <c r="C65" s="3">
        <f t="shared" ca="1" si="0"/>
        <v>-8.1447963800904688E-3</v>
      </c>
    </row>
    <row r="66" spans="1:3" x14ac:dyDescent="0.2">
      <c r="A66" s="4">
        <f ca="1">IFERROR(__xludf.DUMMYFUNCTION("""COMPUTED_VALUE"""),43923.625)</f>
        <v>43923.625</v>
      </c>
      <c r="B66" s="2">
        <f ca="1">IFERROR(__xludf.DUMMYFUNCTION("""COMPUTED_VALUE"""),27050)</f>
        <v>27050</v>
      </c>
      <c r="C66" s="3">
        <f t="shared" ca="1" si="0"/>
        <v>-1.2773722627737238E-2</v>
      </c>
    </row>
    <row r="67" spans="1:3" x14ac:dyDescent="0.2">
      <c r="A67" s="4">
        <f ca="1">IFERROR(__xludf.DUMMYFUNCTION("""COMPUTED_VALUE"""),43924.625)</f>
        <v>43924.625</v>
      </c>
      <c r="B67" s="2">
        <f ca="1">IFERROR(__xludf.DUMMYFUNCTION("""COMPUTED_VALUE"""),27475)</f>
        <v>27475</v>
      </c>
      <c r="C67" s="3">
        <f t="shared" ca="1" si="0"/>
        <v>1.5711645101663674E-2</v>
      </c>
    </row>
    <row r="68" spans="1:3" x14ac:dyDescent="0.2">
      <c r="A68" s="4">
        <f ca="1">IFERROR(__xludf.DUMMYFUNCTION("""COMPUTED_VALUE"""),43927.625)</f>
        <v>43927.625</v>
      </c>
      <c r="B68" s="2">
        <f ca="1">IFERROR(__xludf.DUMMYFUNCTION("""COMPUTED_VALUE"""),28675)</f>
        <v>28675</v>
      </c>
      <c r="C68" s="3">
        <f t="shared" ca="1" si="0"/>
        <v>4.3676069153776087E-2</v>
      </c>
    </row>
    <row r="69" spans="1:3" x14ac:dyDescent="0.2">
      <c r="A69" s="4">
        <f ca="1">IFERROR(__xludf.DUMMYFUNCTION("""COMPUTED_VALUE"""),43928.625)</f>
        <v>43928.625</v>
      </c>
      <c r="B69" s="2">
        <f ca="1">IFERROR(__xludf.DUMMYFUNCTION("""COMPUTED_VALUE"""),28275)</f>
        <v>28275</v>
      </c>
      <c r="C69" s="3">
        <f t="shared" ca="1" si="0"/>
        <v>-1.3949433304272008E-2</v>
      </c>
    </row>
    <row r="70" spans="1:3" x14ac:dyDescent="0.2">
      <c r="A70" s="4">
        <f ca="1">IFERROR(__xludf.DUMMYFUNCTION("""COMPUTED_VALUE"""),43929.625)</f>
        <v>43929.625</v>
      </c>
      <c r="B70" s="2">
        <f ca="1">IFERROR(__xludf.DUMMYFUNCTION("""COMPUTED_VALUE"""),28175)</f>
        <v>28175</v>
      </c>
      <c r="C70" s="3">
        <f t="shared" ca="1" si="0"/>
        <v>-3.5366931918655586E-3</v>
      </c>
    </row>
    <row r="71" spans="1:3" x14ac:dyDescent="0.2">
      <c r="A71" s="4">
        <f ca="1">IFERROR(__xludf.DUMMYFUNCTION("""COMPUTED_VALUE"""),43930.625)</f>
        <v>43930.625</v>
      </c>
      <c r="B71" s="2">
        <f ca="1">IFERROR(__xludf.DUMMYFUNCTION("""COMPUTED_VALUE"""),27975)</f>
        <v>27975</v>
      </c>
      <c r="C71" s="3">
        <f t="shared" ca="1" si="0"/>
        <v>-7.0984915705412099E-3</v>
      </c>
    </row>
    <row r="72" spans="1:3" x14ac:dyDescent="0.2">
      <c r="A72" s="4">
        <f ca="1">IFERROR(__xludf.DUMMYFUNCTION("""COMPUTED_VALUE"""),43934.625)</f>
        <v>43934.625</v>
      </c>
      <c r="B72" s="2">
        <f ca="1">IFERROR(__xludf.DUMMYFUNCTION("""COMPUTED_VALUE"""),27500)</f>
        <v>27500</v>
      </c>
      <c r="C72" s="3">
        <f t="shared" ca="1" si="0"/>
        <v>-1.6979445933869575E-2</v>
      </c>
    </row>
    <row r="73" spans="1:3" x14ac:dyDescent="0.2">
      <c r="A73" s="4">
        <f ca="1">IFERROR(__xludf.DUMMYFUNCTION("""COMPUTED_VALUE"""),43935.625)</f>
        <v>43935.625</v>
      </c>
      <c r="B73" s="2">
        <f ca="1">IFERROR(__xludf.DUMMYFUNCTION("""COMPUTED_VALUE"""),27575)</f>
        <v>27575</v>
      </c>
      <c r="C73" s="3">
        <f t="shared" ca="1" si="0"/>
        <v>2.7272727272726893E-3</v>
      </c>
    </row>
    <row r="74" spans="1:3" x14ac:dyDescent="0.2">
      <c r="A74" s="4">
        <f ca="1">IFERROR(__xludf.DUMMYFUNCTION("""COMPUTED_VALUE"""),43936.625)</f>
        <v>43936.625</v>
      </c>
      <c r="B74" s="2">
        <f ca="1">IFERROR(__xludf.DUMMYFUNCTION("""COMPUTED_VALUE"""),27425)</f>
        <v>27425</v>
      </c>
      <c r="C74" s="3">
        <f t="shared" ca="1" si="0"/>
        <v>-5.4397098821395984E-3</v>
      </c>
    </row>
    <row r="75" spans="1:3" x14ac:dyDescent="0.2">
      <c r="A75" s="4">
        <f ca="1">IFERROR(__xludf.DUMMYFUNCTION("""COMPUTED_VALUE"""),43937.625)</f>
        <v>43937.625</v>
      </c>
      <c r="B75" s="2">
        <f ca="1">IFERROR(__xludf.DUMMYFUNCTION("""COMPUTED_VALUE"""),26200)</f>
        <v>26200</v>
      </c>
      <c r="C75" s="3">
        <f t="shared" ca="1" si="0"/>
        <v>-4.466727438468554E-2</v>
      </c>
    </row>
    <row r="76" spans="1:3" x14ac:dyDescent="0.2">
      <c r="A76" s="4">
        <f ca="1">IFERROR(__xludf.DUMMYFUNCTION("""COMPUTED_VALUE"""),43938.625)</f>
        <v>43938.625</v>
      </c>
      <c r="B76" s="2">
        <f ca="1">IFERROR(__xludf.DUMMYFUNCTION("""COMPUTED_VALUE"""),27125)</f>
        <v>27125</v>
      </c>
      <c r="C76" s="3">
        <f t="shared" ca="1" si="0"/>
        <v>3.5305343511450316E-2</v>
      </c>
    </row>
    <row r="77" spans="1:3" x14ac:dyDescent="0.2">
      <c r="A77" s="4">
        <f ca="1">IFERROR(__xludf.DUMMYFUNCTION("""COMPUTED_VALUE"""),43941.625)</f>
        <v>43941.625</v>
      </c>
      <c r="B77" s="2">
        <f ca="1">IFERROR(__xludf.DUMMYFUNCTION("""COMPUTED_VALUE"""),26775)</f>
        <v>26775</v>
      </c>
      <c r="C77" s="3">
        <f t="shared" ca="1" si="0"/>
        <v>-1.2903225806451646E-2</v>
      </c>
    </row>
    <row r="78" spans="1:3" x14ac:dyDescent="0.2">
      <c r="A78" s="4">
        <f ca="1">IFERROR(__xludf.DUMMYFUNCTION("""COMPUTED_VALUE"""),43942.625)</f>
        <v>43942.625</v>
      </c>
      <c r="B78" s="2">
        <f ca="1">IFERROR(__xludf.DUMMYFUNCTION("""COMPUTED_VALUE"""),25800)</f>
        <v>25800</v>
      </c>
      <c r="C78" s="3">
        <f t="shared" ca="1" si="0"/>
        <v>-3.6414565826330514E-2</v>
      </c>
    </row>
    <row r="79" spans="1:3" x14ac:dyDescent="0.2">
      <c r="A79" s="4">
        <f ca="1">IFERROR(__xludf.DUMMYFUNCTION("""COMPUTED_VALUE"""),43943.625)</f>
        <v>43943.625</v>
      </c>
      <c r="B79" s="2">
        <f ca="1">IFERROR(__xludf.DUMMYFUNCTION("""COMPUTED_VALUE"""),25725)</f>
        <v>25725</v>
      </c>
      <c r="C79" s="3">
        <f t="shared" ca="1" si="0"/>
        <v>-2.9069767441860517E-3</v>
      </c>
    </row>
    <row r="80" spans="1:3" x14ac:dyDescent="0.2">
      <c r="A80" s="4">
        <f ca="1">IFERROR(__xludf.DUMMYFUNCTION("""COMPUTED_VALUE"""),43944.625)</f>
        <v>43944.625</v>
      </c>
      <c r="B80" s="2">
        <f ca="1">IFERROR(__xludf.DUMMYFUNCTION("""COMPUTED_VALUE"""),25600)</f>
        <v>25600</v>
      </c>
      <c r="C80" s="3">
        <f t="shared" ca="1" si="0"/>
        <v>-4.8590864917396059E-3</v>
      </c>
    </row>
    <row r="81" spans="1:3" x14ac:dyDescent="0.2">
      <c r="A81" s="4">
        <f ca="1">IFERROR(__xludf.DUMMYFUNCTION("""COMPUTED_VALUE"""),43945.625)</f>
        <v>43945.625</v>
      </c>
      <c r="B81" s="2">
        <f ca="1">IFERROR(__xludf.DUMMYFUNCTION("""COMPUTED_VALUE"""),24600)</f>
        <v>24600</v>
      </c>
      <c r="C81" s="3">
        <f t="shared" ca="1" si="0"/>
        <v>-3.90625E-2</v>
      </c>
    </row>
    <row r="82" spans="1:3" x14ac:dyDescent="0.2">
      <c r="A82" s="4">
        <f ca="1">IFERROR(__xludf.DUMMYFUNCTION("""COMPUTED_VALUE"""),43948.625)</f>
        <v>43948.625</v>
      </c>
      <c r="B82" s="2">
        <f ca="1">IFERROR(__xludf.DUMMYFUNCTION("""COMPUTED_VALUE"""),24800)</f>
        <v>24800</v>
      </c>
      <c r="C82" s="3">
        <f t="shared" ca="1" si="0"/>
        <v>8.1300813008129413E-3</v>
      </c>
    </row>
    <row r="83" spans="1:3" x14ac:dyDescent="0.2">
      <c r="A83" s="4">
        <f ca="1">IFERROR(__xludf.DUMMYFUNCTION("""COMPUTED_VALUE"""),43949.625)</f>
        <v>43949.625</v>
      </c>
      <c r="B83" s="2">
        <f ca="1">IFERROR(__xludf.DUMMYFUNCTION("""COMPUTED_VALUE"""),24150)</f>
        <v>24150</v>
      </c>
      <c r="C83" s="3">
        <f t="shared" ca="1" si="0"/>
        <v>-2.6209677419354871E-2</v>
      </c>
    </row>
    <row r="84" spans="1:3" x14ac:dyDescent="0.2">
      <c r="A84" s="4">
        <f ca="1">IFERROR(__xludf.DUMMYFUNCTION("""COMPUTED_VALUE"""),43950.625)</f>
        <v>43950.625</v>
      </c>
      <c r="B84" s="2">
        <f ca="1">IFERROR(__xludf.DUMMYFUNCTION("""COMPUTED_VALUE"""),24250)</f>
        <v>24250</v>
      </c>
      <c r="C84" s="3">
        <f t="shared" ca="1" si="0"/>
        <v>4.1407867494824835E-3</v>
      </c>
    </row>
    <row r="85" spans="1:3" x14ac:dyDescent="0.2">
      <c r="A85" s="4">
        <f ca="1">IFERROR(__xludf.DUMMYFUNCTION("""COMPUTED_VALUE"""),43951.625)</f>
        <v>43951.625</v>
      </c>
      <c r="B85" s="2">
        <f ca="1">IFERROR(__xludf.DUMMYFUNCTION("""COMPUTED_VALUE"""),25850)</f>
        <v>25850</v>
      </c>
      <c r="C85" s="3">
        <f t="shared" ca="1" si="0"/>
        <v>6.5979381443298957E-2</v>
      </c>
    </row>
    <row r="86" spans="1:3" x14ac:dyDescent="0.2">
      <c r="A86" s="4">
        <f ca="1">IFERROR(__xludf.DUMMYFUNCTION("""COMPUTED_VALUE"""),43955.625)</f>
        <v>43955.625</v>
      </c>
      <c r="B86" s="2">
        <f ca="1">IFERROR(__xludf.DUMMYFUNCTION("""COMPUTED_VALUE"""),26100)</f>
        <v>26100</v>
      </c>
      <c r="C86" s="3">
        <f t="shared" ca="1" si="0"/>
        <v>9.6711798839459462E-3</v>
      </c>
    </row>
    <row r="87" spans="1:3" x14ac:dyDescent="0.2">
      <c r="A87" s="4">
        <f ca="1">IFERROR(__xludf.DUMMYFUNCTION("""COMPUTED_VALUE"""),43956.625)</f>
        <v>43956.625</v>
      </c>
      <c r="B87" s="2">
        <f ca="1">IFERROR(__xludf.DUMMYFUNCTION("""COMPUTED_VALUE"""),26425)</f>
        <v>26425</v>
      </c>
      <c r="C87" s="3">
        <f t="shared" ca="1" si="0"/>
        <v>1.2452107279693481E-2</v>
      </c>
    </row>
    <row r="88" spans="1:3" x14ac:dyDescent="0.2">
      <c r="A88" s="4">
        <f ca="1">IFERROR(__xludf.DUMMYFUNCTION("""COMPUTED_VALUE"""),43957.625)</f>
        <v>43957.625</v>
      </c>
      <c r="B88" s="2">
        <f ca="1">IFERROR(__xludf.DUMMYFUNCTION("""COMPUTED_VALUE"""),26775)</f>
        <v>26775</v>
      </c>
      <c r="C88" s="3">
        <f t="shared" ca="1" si="0"/>
        <v>1.3245033112582849E-2</v>
      </c>
    </row>
    <row r="89" spans="1:3" x14ac:dyDescent="0.2">
      <c r="A89" s="4">
        <f ca="1">IFERROR(__xludf.DUMMYFUNCTION("""COMPUTED_VALUE"""),43959.625)</f>
        <v>43959.625</v>
      </c>
      <c r="B89" s="2">
        <f ca="1">IFERROR(__xludf.DUMMYFUNCTION("""COMPUTED_VALUE"""),26225)</f>
        <v>26225</v>
      </c>
      <c r="C89" s="3">
        <f t="shared" ca="1" si="0"/>
        <v>-2.0541549953314697E-2</v>
      </c>
    </row>
    <row r="90" spans="1:3" x14ac:dyDescent="0.2">
      <c r="A90" s="4">
        <f ca="1">IFERROR(__xludf.DUMMYFUNCTION("""COMPUTED_VALUE"""),43962.625)</f>
        <v>43962.625</v>
      </c>
      <c r="B90" s="2">
        <f ca="1">IFERROR(__xludf.DUMMYFUNCTION("""COMPUTED_VALUE"""),26475)</f>
        <v>26475</v>
      </c>
      <c r="C90" s="3">
        <f t="shared" ca="1" si="0"/>
        <v>9.5328884652050583E-3</v>
      </c>
    </row>
    <row r="91" spans="1:3" x14ac:dyDescent="0.2">
      <c r="A91" s="4">
        <f ca="1">IFERROR(__xludf.DUMMYFUNCTION("""COMPUTED_VALUE"""),43963.625)</f>
        <v>43963.625</v>
      </c>
      <c r="B91" s="2">
        <f ca="1">IFERROR(__xludf.DUMMYFUNCTION("""COMPUTED_VALUE"""),26100)</f>
        <v>26100</v>
      </c>
      <c r="C91" s="3">
        <f t="shared" ca="1" si="0"/>
        <v>-1.4164305949008527E-2</v>
      </c>
    </row>
    <row r="92" spans="1:3" x14ac:dyDescent="0.2">
      <c r="A92" s="4">
        <f ca="1">IFERROR(__xludf.DUMMYFUNCTION("""COMPUTED_VALUE"""),43964.625)</f>
        <v>43964.625</v>
      </c>
      <c r="B92" s="2">
        <f ca="1">IFERROR(__xludf.DUMMYFUNCTION("""COMPUTED_VALUE"""),25550)</f>
        <v>25550</v>
      </c>
      <c r="C92" s="3">
        <f t="shared" ca="1" si="0"/>
        <v>-2.1072796934865856E-2</v>
      </c>
    </row>
    <row r="93" spans="1:3" x14ac:dyDescent="0.2">
      <c r="A93" s="4">
        <f ca="1">IFERROR(__xludf.DUMMYFUNCTION("""COMPUTED_VALUE"""),43965.625)</f>
        <v>43965.625</v>
      </c>
      <c r="B93" s="2">
        <f ca="1">IFERROR(__xludf.DUMMYFUNCTION("""COMPUTED_VALUE"""),24600)</f>
        <v>24600</v>
      </c>
      <c r="C93" s="3">
        <f t="shared" ca="1" si="0"/>
        <v>-3.7181996086105729E-2</v>
      </c>
    </row>
    <row r="94" spans="1:3" x14ac:dyDescent="0.2">
      <c r="A94" s="4">
        <f ca="1">IFERROR(__xludf.DUMMYFUNCTION("""COMPUTED_VALUE"""),43966.625)</f>
        <v>43966.625</v>
      </c>
      <c r="B94" s="2">
        <f ca="1">IFERROR(__xludf.DUMMYFUNCTION("""COMPUTED_VALUE"""),23925)</f>
        <v>23925</v>
      </c>
      <c r="C94" s="3">
        <f t="shared" ca="1" si="0"/>
        <v>-2.7439024390243927E-2</v>
      </c>
    </row>
    <row r="95" spans="1:3" x14ac:dyDescent="0.2">
      <c r="A95" s="4">
        <f ca="1">IFERROR(__xludf.DUMMYFUNCTION("""COMPUTED_VALUE"""),43969.625)</f>
        <v>43969.625</v>
      </c>
      <c r="B95" s="2">
        <f ca="1">IFERROR(__xludf.DUMMYFUNCTION("""COMPUTED_VALUE"""),23825)</f>
        <v>23825</v>
      </c>
      <c r="C95" s="3">
        <f t="shared" ca="1" si="0"/>
        <v>-4.1797283176593369E-3</v>
      </c>
    </row>
    <row r="96" spans="1:3" x14ac:dyDescent="0.2">
      <c r="A96" s="4">
        <f ca="1">IFERROR(__xludf.DUMMYFUNCTION("""COMPUTED_VALUE"""),43970.625)</f>
        <v>43970.625</v>
      </c>
      <c r="B96" s="2">
        <f ca="1">IFERROR(__xludf.DUMMYFUNCTION("""COMPUTED_VALUE"""),23400)</f>
        <v>23400</v>
      </c>
      <c r="C96" s="3">
        <f t="shared" ca="1" si="0"/>
        <v>-1.7838405036726179E-2</v>
      </c>
    </row>
    <row r="97" spans="1:3" x14ac:dyDescent="0.2">
      <c r="A97" s="4">
        <f ca="1">IFERROR(__xludf.DUMMYFUNCTION("""COMPUTED_VALUE"""),43971.625)</f>
        <v>43971.625</v>
      </c>
      <c r="B97" s="2">
        <f ca="1">IFERROR(__xludf.DUMMYFUNCTION("""COMPUTED_VALUE"""),23825)</f>
        <v>23825</v>
      </c>
      <c r="C97" s="3">
        <f t="shared" ca="1" si="0"/>
        <v>1.8162393162393098E-2</v>
      </c>
    </row>
    <row r="98" spans="1:3" x14ac:dyDescent="0.2">
      <c r="A98" s="4">
        <f ca="1">IFERROR(__xludf.DUMMYFUNCTION("""COMPUTED_VALUE"""),43977.625)</f>
        <v>43977.625</v>
      </c>
      <c r="B98" s="2">
        <f ca="1">IFERROR(__xludf.DUMMYFUNCTION("""COMPUTED_VALUE"""),24850)</f>
        <v>24850</v>
      </c>
      <c r="C98" s="3">
        <f t="shared" ca="1" si="0"/>
        <v>4.3022035676810066E-2</v>
      </c>
    </row>
    <row r="99" spans="1:3" x14ac:dyDescent="0.2">
      <c r="A99" s="4">
        <f ca="1">IFERROR(__xludf.DUMMYFUNCTION("""COMPUTED_VALUE"""),43978.625)</f>
        <v>43978.625</v>
      </c>
      <c r="B99" s="2">
        <f ca="1">IFERROR(__xludf.DUMMYFUNCTION("""COMPUTED_VALUE"""),24825)</f>
        <v>24825</v>
      </c>
      <c r="C99" s="3">
        <f t="shared" ca="1" si="0"/>
        <v>-1.006036217303774E-3</v>
      </c>
    </row>
    <row r="100" spans="1:3" x14ac:dyDescent="0.2">
      <c r="A100" s="4">
        <f ca="1">IFERROR(__xludf.DUMMYFUNCTION("""COMPUTED_VALUE"""),43979.625)</f>
        <v>43979.625</v>
      </c>
      <c r="B100" s="2">
        <f ca="1">IFERROR(__xludf.DUMMYFUNCTION("""COMPUTED_VALUE"""),26475)</f>
        <v>26475</v>
      </c>
      <c r="C100" s="3">
        <f t="shared" ca="1" si="0"/>
        <v>6.6465256797582972E-2</v>
      </c>
    </row>
    <row r="101" spans="1:3" x14ac:dyDescent="0.2">
      <c r="A101" s="4">
        <f ca="1">IFERROR(__xludf.DUMMYFUNCTION("""COMPUTED_VALUE"""),43980.625)</f>
        <v>43980.625</v>
      </c>
      <c r="B101" s="2">
        <f ca="1">IFERROR(__xludf.DUMMYFUNCTION("""COMPUTED_VALUE"""),25950)</f>
        <v>25950</v>
      </c>
      <c r="C101" s="3">
        <f t="shared" ca="1" si="0"/>
        <v>-1.9830028328611915E-2</v>
      </c>
    </row>
    <row r="102" spans="1:3" x14ac:dyDescent="0.2">
      <c r="A102" s="4">
        <f ca="1">IFERROR(__xludf.DUMMYFUNCTION("""COMPUTED_VALUE"""),43984.625)</f>
        <v>43984.625</v>
      </c>
      <c r="B102" s="2">
        <f ca="1">IFERROR(__xludf.DUMMYFUNCTION("""COMPUTED_VALUE"""),26800)</f>
        <v>26800</v>
      </c>
      <c r="C102" s="3">
        <f t="shared" ca="1" si="0"/>
        <v>3.2755298651252485E-2</v>
      </c>
    </row>
    <row r="103" spans="1:3" x14ac:dyDescent="0.2">
      <c r="A103" s="4">
        <f ca="1">IFERROR(__xludf.DUMMYFUNCTION("""COMPUTED_VALUE"""),43985.625)</f>
        <v>43985.625</v>
      </c>
      <c r="B103" s="2">
        <f ca="1">IFERROR(__xludf.DUMMYFUNCTION("""COMPUTED_VALUE"""),28900)</f>
        <v>28900</v>
      </c>
      <c r="C103" s="3">
        <f t="shared" ca="1" si="0"/>
        <v>7.835820895522394E-2</v>
      </c>
    </row>
    <row r="104" spans="1:3" x14ac:dyDescent="0.2">
      <c r="A104" s="4">
        <f ca="1">IFERROR(__xludf.DUMMYFUNCTION("""COMPUTED_VALUE"""),43986.625)</f>
        <v>43986.625</v>
      </c>
      <c r="B104" s="2">
        <f ca="1">IFERROR(__xludf.DUMMYFUNCTION("""COMPUTED_VALUE"""),28950)</f>
        <v>28950</v>
      </c>
      <c r="C104" s="3">
        <f t="shared" ca="1" si="0"/>
        <v>1.7301038062282892E-3</v>
      </c>
    </row>
    <row r="105" spans="1:3" x14ac:dyDescent="0.2">
      <c r="A105" s="4">
        <f ca="1">IFERROR(__xludf.DUMMYFUNCTION("""COMPUTED_VALUE"""),43987.625)</f>
        <v>43987.625</v>
      </c>
      <c r="B105" s="2">
        <f ca="1">IFERROR(__xludf.DUMMYFUNCTION("""COMPUTED_VALUE"""),28625)</f>
        <v>28625</v>
      </c>
      <c r="C105" s="3">
        <f t="shared" ca="1" si="0"/>
        <v>-1.1226252158894612E-2</v>
      </c>
    </row>
    <row r="106" spans="1:3" x14ac:dyDescent="0.2">
      <c r="A106" s="4">
        <f ca="1">IFERROR(__xludf.DUMMYFUNCTION("""COMPUTED_VALUE"""),43990.625)</f>
        <v>43990.625</v>
      </c>
      <c r="B106" s="2">
        <f ca="1">IFERROR(__xludf.DUMMYFUNCTION("""COMPUTED_VALUE"""),29500)</f>
        <v>29500</v>
      </c>
      <c r="C106" s="3">
        <f t="shared" ca="1" si="0"/>
        <v>3.0567685589519611E-2</v>
      </c>
    </row>
    <row r="107" spans="1:3" x14ac:dyDescent="0.2">
      <c r="A107" s="4">
        <f ca="1">IFERROR(__xludf.DUMMYFUNCTION("""COMPUTED_VALUE"""),43991.625)</f>
        <v>43991.625</v>
      </c>
      <c r="B107" s="2">
        <f ca="1">IFERROR(__xludf.DUMMYFUNCTION("""COMPUTED_VALUE"""),29025)</f>
        <v>29025</v>
      </c>
      <c r="C107" s="3">
        <f t="shared" ca="1" si="0"/>
        <v>-1.6101694915254261E-2</v>
      </c>
    </row>
    <row r="108" spans="1:3" x14ac:dyDescent="0.2">
      <c r="A108" s="4">
        <f ca="1">IFERROR(__xludf.DUMMYFUNCTION("""COMPUTED_VALUE"""),43992.625)</f>
        <v>43992.625</v>
      </c>
      <c r="B108" s="2">
        <f ca="1">IFERROR(__xludf.DUMMYFUNCTION("""COMPUTED_VALUE"""),29000)</f>
        <v>29000</v>
      </c>
      <c r="C108" s="3">
        <f t="shared" ca="1" si="0"/>
        <v>-8.6132644272174375E-4</v>
      </c>
    </row>
    <row r="109" spans="1:3" x14ac:dyDescent="0.2">
      <c r="A109" s="4">
        <f ca="1">IFERROR(__xludf.DUMMYFUNCTION("""COMPUTED_VALUE"""),43993.625)</f>
        <v>43993.625</v>
      </c>
      <c r="B109" s="2">
        <f ca="1">IFERROR(__xludf.DUMMYFUNCTION("""COMPUTED_VALUE"""),28400)</f>
        <v>28400</v>
      </c>
      <c r="C109" s="3">
        <f t="shared" ca="1" si="0"/>
        <v>-2.0689655172413834E-2</v>
      </c>
    </row>
    <row r="110" spans="1:3" x14ac:dyDescent="0.2">
      <c r="A110" s="4">
        <f ca="1">IFERROR(__xludf.DUMMYFUNCTION("""COMPUTED_VALUE"""),43994.625)</f>
        <v>43994.625</v>
      </c>
      <c r="B110" s="2">
        <f ca="1">IFERROR(__xludf.DUMMYFUNCTION("""COMPUTED_VALUE"""),28350)</f>
        <v>28350</v>
      </c>
      <c r="C110" s="3">
        <f t="shared" ca="1" si="0"/>
        <v>-1.7605633802817433E-3</v>
      </c>
    </row>
    <row r="111" spans="1:3" x14ac:dyDescent="0.2">
      <c r="A111" s="4">
        <f ca="1">IFERROR(__xludf.DUMMYFUNCTION("""COMPUTED_VALUE"""),43997.625)</f>
        <v>43997.625</v>
      </c>
      <c r="B111" s="2">
        <f ca="1">IFERROR(__xludf.DUMMYFUNCTION("""COMPUTED_VALUE"""),27500)</f>
        <v>27500</v>
      </c>
      <c r="C111" s="3">
        <f t="shared" ca="1" si="0"/>
        <v>-2.9982363315696703E-2</v>
      </c>
    </row>
    <row r="112" spans="1:3" x14ac:dyDescent="0.2">
      <c r="A112" s="4">
        <f ca="1">IFERROR(__xludf.DUMMYFUNCTION("""COMPUTED_VALUE"""),43998.625)</f>
        <v>43998.625</v>
      </c>
      <c r="B112" s="2">
        <f ca="1">IFERROR(__xludf.DUMMYFUNCTION("""COMPUTED_VALUE"""),28800)</f>
        <v>28800</v>
      </c>
      <c r="C112" s="3">
        <f t="shared" ca="1" si="0"/>
        <v>4.7272727272727355E-2</v>
      </c>
    </row>
    <row r="113" spans="1:3" x14ac:dyDescent="0.2">
      <c r="A113" s="4">
        <f ca="1">IFERROR(__xludf.DUMMYFUNCTION("""COMPUTED_VALUE"""),43999.625)</f>
        <v>43999.625</v>
      </c>
      <c r="B113" s="2">
        <f ca="1">IFERROR(__xludf.DUMMYFUNCTION("""COMPUTED_VALUE"""),28600)</f>
        <v>28600</v>
      </c>
      <c r="C113" s="3">
        <f t="shared" ca="1" si="0"/>
        <v>-6.9444444444444198E-3</v>
      </c>
    </row>
    <row r="114" spans="1:3" x14ac:dyDescent="0.2">
      <c r="A114" s="4">
        <f ca="1">IFERROR(__xludf.DUMMYFUNCTION("""COMPUTED_VALUE"""),44000.625)</f>
        <v>44000.625</v>
      </c>
      <c r="B114" s="2">
        <f ca="1">IFERROR(__xludf.DUMMYFUNCTION("""COMPUTED_VALUE"""),27925)</f>
        <v>27925</v>
      </c>
      <c r="C114" s="3">
        <f t="shared" ca="1" si="0"/>
        <v>-2.3601398601398649E-2</v>
      </c>
    </row>
    <row r="115" spans="1:3" x14ac:dyDescent="0.2">
      <c r="A115" s="4">
        <f ca="1">IFERROR(__xludf.DUMMYFUNCTION("""COMPUTED_VALUE"""),44001.625)</f>
        <v>44001.625</v>
      </c>
      <c r="B115" s="2">
        <f ca="1">IFERROR(__xludf.DUMMYFUNCTION("""COMPUTED_VALUE"""),27875)</f>
        <v>27875</v>
      </c>
      <c r="C115" s="3">
        <f t="shared" ca="1" si="0"/>
        <v>-1.7905102954342E-3</v>
      </c>
    </row>
    <row r="116" spans="1:3" x14ac:dyDescent="0.2">
      <c r="A116" s="4">
        <f ca="1">IFERROR(__xludf.DUMMYFUNCTION("""COMPUTED_VALUE"""),44004.625)</f>
        <v>44004.625</v>
      </c>
      <c r="B116" s="2">
        <f ca="1">IFERROR(__xludf.DUMMYFUNCTION("""COMPUTED_VALUE"""),27700)</f>
        <v>27700</v>
      </c>
      <c r="C116" s="3">
        <f t="shared" ca="1" si="0"/>
        <v>-6.2780269058295701E-3</v>
      </c>
    </row>
    <row r="117" spans="1:3" x14ac:dyDescent="0.2">
      <c r="A117" s="4">
        <f ca="1">IFERROR(__xludf.DUMMYFUNCTION("""COMPUTED_VALUE"""),44005.625)</f>
        <v>44005.625</v>
      </c>
      <c r="B117" s="2">
        <f ca="1">IFERROR(__xludf.DUMMYFUNCTION("""COMPUTED_VALUE"""),28100)</f>
        <v>28100</v>
      </c>
      <c r="C117" s="3">
        <f t="shared" ca="1" si="0"/>
        <v>1.4440433212996373E-2</v>
      </c>
    </row>
    <row r="118" spans="1:3" x14ac:dyDescent="0.2">
      <c r="A118" s="4">
        <f ca="1">IFERROR(__xludf.DUMMYFUNCTION("""COMPUTED_VALUE"""),44006.625)</f>
        <v>44006.625</v>
      </c>
      <c r="B118" s="2">
        <f ca="1">IFERROR(__xludf.DUMMYFUNCTION("""COMPUTED_VALUE"""),28525)</f>
        <v>28525</v>
      </c>
      <c r="C118" s="3">
        <f t="shared" ca="1" si="0"/>
        <v>1.5124555160142439E-2</v>
      </c>
    </row>
    <row r="119" spans="1:3" x14ac:dyDescent="0.2">
      <c r="A119" s="4">
        <f ca="1">IFERROR(__xludf.DUMMYFUNCTION("""COMPUTED_VALUE"""),44007.625)</f>
        <v>44007.625</v>
      </c>
      <c r="B119" s="2">
        <f ca="1">IFERROR(__xludf.DUMMYFUNCTION("""COMPUTED_VALUE"""),28625)</f>
        <v>28625</v>
      </c>
      <c r="C119" s="3">
        <f t="shared" ca="1" si="0"/>
        <v>3.5056967572304476E-3</v>
      </c>
    </row>
    <row r="120" spans="1:3" x14ac:dyDescent="0.2">
      <c r="A120" s="4">
        <f ca="1">IFERROR(__xludf.DUMMYFUNCTION("""COMPUTED_VALUE"""),44008.625)</f>
        <v>44008.625</v>
      </c>
      <c r="B120" s="2">
        <f ca="1">IFERROR(__xludf.DUMMYFUNCTION("""COMPUTED_VALUE"""),28225)</f>
        <v>28225</v>
      </c>
      <c r="C120" s="3">
        <f t="shared" ca="1" si="0"/>
        <v>-1.3973799126637543E-2</v>
      </c>
    </row>
    <row r="121" spans="1:3" x14ac:dyDescent="0.2">
      <c r="A121" s="4">
        <f ca="1">IFERROR(__xludf.DUMMYFUNCTION("""COMPUTED_VALUE"""),44011.625)</f>
        <v>44011.625</v>
      </c>
      <c r="B121" s="2">
        <f ca="1">IFERROR(__xludf.DUMMYFUNCTION("""COMPUTED_VALUE"""),28375)</f>
        <v>28375</v>
      </c>
      <c r="C121" s="3">
        <f t="shared" ca="1" si="0"/>
        <v>5.3144375553586531E-3</v>
      </c>
    </row>
    <row r="122" spans="1:3" x14ac:dyDescent="0.2">
      <c r="A122" s="4">
        <f ca="1">IFERROR(__xludf.DUMMYFUNCTION("""COMPUTED_VALUE"""),44012.625)</f>
        <v>44012.625</v>
      </c>
      <c r="B122" s="2">
        <f ca="1">IFERROR(__xludf.DUMMYFUNCTION("""COMPUTED_VALUE"""),28475)</f>
        <v>28475</v>
      </c>
      <c r="C122" s="3">
        <f t="shared" ca="1" si="0"/>
        <v>3.5242290748898064E-3</v>
      </c>
    </row>
    <row r="123" spans="1:3" x14ac:dyDescent="0.2">
      <c r="A123" s="4">
        <f ca="1">IFERROR(__xludf.DUMMYFUNCTION("""COMPUTED_VALUE"""),44013.625)</f>
        <v>44013.625</v>
      </c>
      <c r="B123" s="2">
        <f ca="1">IFERROR(__xludf.DUMMYFUNCTION("""COMPUTED_VALUE"""),29000)</f>
        <v>29000</v>
      </c>
      <c r="C123" s="3">
        <f t="shared" ca="1" si="0"/>
        <v>1.843722563652328E-2</v>
      </c>
    </row>
    <row r="124" spans="1:3" x14ac:dyDescent="0.2">
      <c r="A124" s="4">
        <f ca="1">IFERROR(__xludf.DUMMYFUNCTION("""COMPUTED_VALUE"""),44014.625)</f>
        <v>44014.625</v>
      </c>
      <c r="B124" s="2">
        <f ca="1">IFERROR(__xludf.DUMMYFUNCTION("""COMPUTED_VALUE"""),29350)</f>
        <v>29350</v>
      </c>
      <c r="C124" s="3">
        <f t="shared" ca="1" si="0"/>
        <v>1.2068965517241459E-2</v>
      </c>
    </row>
    <row r="125" spans="1:3" x14ac:dyDescent="0.2">
      <c r="A125" s="4">
        <f ca="1">IFERROR(__xludf.DUMMYFUNCTION("""COMPUTED_VALUE"""),44015.625)</f>
        <v>44015.625</v>
      </c>
      <c r="B125" s="2">
        <f ca="1">IFERROR(__xludf.DUMMYFUNCTION("""COMPUTED_VALUE"""),29350)</f>
        <v>29350</v>
      </c>
      <c r="C125" s="3">
        <f t="shared" ca="1" si="0"/>
        <v>0</v>
      </c>
    </row>
    <row r="126" spans="1:3" x14ac:dyDescent="0.2">
      <c r="A126" s="4">
        <f ca="1">IFERROR(__xludf.DUMMYFUNCTION("""COMPUTED_VALUE"""),44018.625)</f>
        <v>44018.625</v>
      </c>
      <c r="B126" s="2">
        <f ca="1">IFERROR(__xludf.DUMMYFUNCTION("""COMPUTED_VALUE"""),29675)</f>
        <v>29675</v>
      </c>
      <c r="C126" s="3">
        <f t="shared" ca="1" si="0"/>
        <v>1.1073253833049357E-2</v>
      </c>
    </row>
    <row r="127" spans="1:3" x14ac:dyDescent="0.2">
      <c r="A127" s="4">
        <f ca="1">IFERROR(__xludf.DUMMYFUNCTION("""COMPUTED_VALUE"""),44019.625)</f>
        <v>44019.625</v>
      </c>
      <c r="B127" s="2">
        <f ca="1">IFERROR(__xludf.DUMMYFUNCTION("""COMPUTED_VALUE"""),29950)</f>
        <v>29950</v>
      </c>
      <c r="C127" s="3">
        <f t="shared" ca="1" si="0"/>
        <v>9.2670598146586958E-3</v>
      </c>
    </row>
    <row r="128" spans="1:3" x14ac:dyDescent="0.2">
      <c r="A128" s="4">
        <f ca="1">IFERROR(__xludf.DUMMYFUNCTION("""COMPUTED_VALUE"""),44020.625)</f>
        <v>44020.625</v>
      </c>
      <c r="B128" s="2">
        <f ca="1">IFERROR(__xludf.DUMMYFUNCTION("""COMPUTED_VALUE"""),31000)</f>
        <v>31000</v>
      </c>
      <c r="C128" s="3">
        <f t="shared" ca="1" si="0"/>
        <v>3.5058430717863187E-2</v>
      </c>
    </row>
    <row r="129" spans="1:3" x14ac:dyDescent="0.2">
      <c r="A129" s="4">
        <f ca="1">IFERROR(__xludf.DUMMYFUNCTION("""COMPUTED_VALUE"""),44021.625)</f>
        <v>44021.625</v>
      </c>
      <c r="B129" s="2">
        <f ca="1">IFERROR(__xludf.DUMMYFUNCTION("""COMPUTED_VALUE"""),30500)</f>
        <v>30500</v>
      </c>
      <c r="C129" s="3">
        <f t="shared" ca="1" si="0"/>
        <v>-1.6129032258064502E-2</v>
      </c>
    </row>
    <row r="130" spans="1:3" x14ac:dyDescent="0.2">
      <c r="A130" s="4">
        <f ca="1">IFERROR(__xludf.DUMMYFUNCTION("""COMPUTED_VALUE"""),44022.625)</f>
        <v>44022.625</v>
      </c>
      <c r="B130" s="2">
        <f ca="1">IFERROR(__xludf.DUMMYFUNCTION("""COMPUTED_VALUE"""),31000)</f>
        <v>31000</v>
      </c>
      <c r="C130" s="3">
        <f t="shared" ca="1" si="0"/>
        <v>1.6393442622950838E-2</v>
      </c>
    </row>
    <row r="131" spans="1:3" x14ac:dyDescent="0.2">
      <c r="A131" s="4">
        <f ca="1">IFERROR(__xludf.DUMMYFUNCTION("""COMPUTED_VALUE"""),44025.625)</f>
        <v>44025.625</v>
      </c>
      <c r="B131" s="2">
        <f ca="1">IFERROR(__xludf.DUMMYFUNCTION("""COMPUTED_VALUE"""),30875)</f>
        <v>30875</v>
      </c>
      <c r="C131" s="3">
        <f t="shared" ca="1" si="0"/>
        <v>-4.0322580645161255E-3</v>
      </c>
    </row>
    <row r="132" spans="1:3" x14ac:dyDescent="0.2">
      <c r="A132" s="4">
        <f ca="1">IFERROR(__xludf.DUMMYFUNCTION("""COMPUTED_VALUE"""),44026.625)</f>
        <v>44026.625</v>
      </c>
      <c r="B132" s="2">
        <f ca="1">IFERROR(__xludf.DUMMYFUNCTION("""COMPUTED_VALUE"""),31000)</f>
        <v>31000</v>
      </c>
      <c r="C132" s="3">
        <f t="shared" ca="1" si="0"/>
        <v>4.0485829959513442E-3</v>
      </c>
    </row>
    <row r="133" spans="1:3" x14ac:dyDescent="0.2">
      <c r="A133" s="4">
        <f ca="1">IFERROR(__xludf.DUMMYFUNCTION("""COMPUTED_VALUE"""),44027.625)</f>
        <v>44027.625</v>
      </c>
      <c r="B133" s="2">
        <f ca="1">IFERROR(__xludf.DUMMYFUNCTION("""COMPUTED_VALUE"""),30750)</f>
        <v>30750</v>
      </c>
      <c r="C133" s="3">
        <f t="shared" ca="1" si="0"/>
        <v>-8.0645161290322509E-3</v>
      </c>
    </row>
    <row r="134" spans="1:3" x14ac:dyDescent="0.2">
      <c r="A134" s="4">
        <f ca="1">IFERROR(__xludf.DUMMYFUNCTION("""COMPUTED_VALUE"""),44028.625)</f>
        <v>44028.625</v>
      </c>
      <c r="B134" s="2">
        <f ca="1">IFERROR(__xludf.DUMMYFUNCTION("""COMPUTED_VALUE"""),30900)</f>
        <v>30900</v>
      </c>
      <c r="C134" s="3">
        <f t="shared" ca="1" si="0"/>
        <v>4.8780487804878092E-3</v>
      </c>
    </row>
    <row r="135" spans="1:3" x14ac:dyDescent="0.2">
      <c r="A135" s="4">
        <f ca="1">IFERROR(__xludf.DUMMYFUNCTION("""COMPUTED_VALUE"""),44029.625)</f>
        <v>44029.625</v>
      </c>
      <c r="B135" s="2">
        <f ca="1">IFERROR(__xludf.DUMMYFUNCTION("""COMPUTED_VALUE"""),30600)</f>
        <v>30600</v>
      </c>
      <c r="C135" s="3">
        <f t="shared" ca="1" si="0"/>
        <v>-9.7087378640776656E-3</v>
      </c>
    </row>
    <row r="136" spans="1:3" x14ac:dyDescent="0.2">
      <c r="A136" s="4">
        <f ca="1">IFERROR(__xludf.DUMMYFUNCTION("""COMPUTED_VALUE"""),44032.625)</f>
        <v>44032.625</v>
      </c>
      <c r="B136" s="2">
        <f ca="1">IFERROR(__xludf.DUMMYFUNCTION("""COMPUTED_VALUE"""),30700)</f>
        <v>30700</v>
      </c>
      <c r="C136" s="3">
        <f t="shared" ca="1" si="0"/>
        <v>3.2679738562091387E-3</v>
      </c>
    </row>
    <row r="137" spans="1:3" x14ac:dyDescent="0.2">
      <c r="A137" s="4">
        <f ca="1">IFERROR(__xludf.DUMMYFUNCTION("""COMPUTED_VALUE"""),44033.625)</f>
        <v>44033.625</v>
      </c>
      <c r="B137" s="2">
        <f ca="1">IFERROR(__xludf.DUMMYFUNCTION("""COMPUTED_VALUE"""),31000)</f>
        <v>31000</v>
      </c>
      <c r="C137" s="3">
        <f t="shared" ca="1" si="0"/>
        <v>9.7719869706840434E-3</v>
      </c>
    </row>
    <row r="138" spans="1:3" x14ac:dyDescent="0.2">
      <c r="A138" s="4">
        <f ca="1">IFERROR(__xludf.DUMMYFUNCTION("""COMPUTED_VALUE"""),44034.625)</f>
        <v>44034.625</v>
      </c>
      <c r="B138" s="2">
        <f ca="1">IFERROR(__xludf.DUMMYFUNCTION("""COMPUTED_VALUE"""),30900)</f>
        <v>30900</v>
      </c>
      <c r="C138" s="3">
        <f t="shared" ca="1" si="0"/>
        <v>-3.225806451612856E-3</v>
      </c>
    </row>
    <row r="139" spans="1:3" x14ac:dyDescent="0.2">
      <c r="A139" s="4">
        <f ca="1">IFERROR(__xludf.DUMMYFUNCTION("""COMPUTED_VALUE"""),44035.625)</f>
        <v>44035.625</v>
      </c>
      <c r="B139" s="2">
        <f ca="1">IFERROR(__xludf.DUMMYFUNCTION("""COMPUTED_VALUE"""),31000)</f>
        <v>31000</v>
      </c>
      <c r="C139" s="3">
        <f t="shared" ca="1" si="0"/>
        <v>3.2362459546926292E-3</v>
      </c>
    </row>
    <row r="140" spans="1:3" x14ac:dyDescent="0.2">
      <c r="A140" s="4">
        <f ca="1">IFERROR(__xludf.DUMMYFUNCTION("""COMPUTED_VALUE"""),44036.625)</f>
        <v>44036.625</v>
      </c>
      <c r="B140" s="2">
        <f ca="1">IFERROR(__xludf.DUMMYFUNCTION("""COMPUTED_VALUE"""),30500)</f>
        <v>30500</v>
      </c>
      <c r="C140" s="3">
        <f t="shared" ca="1" si="0"/>
        <v>-1.6129032258064502E-2</v>
      </c>
    </row>
    <row r="141" spans="1:3" x14ac:dyDescent="0.2">
      <c r="A141" s="4">
        <f ca="1">IFERROR(__xludf.DUMMYFUNCTION("""COMPUTED_VALUE"""),44039.625)</f>
        <v>44039.625</v>
      </c>
      <c r="B141" s="2">
        <f ca="1">IFERROR(__xludf.DUMMYFUNCTION("""COMPUTED_VALUE"""),30500)</f>
        <v>30500</v>
      </c>
      <c r="C141" s="3">
        <f t="shared" ca="1" si="0"/>
        <v>0</v>
      </c>
    </row>
    <row r="142" spans="1:3" x14ac:dyDescent="0.2">
      <c r="A142" s="4">
        <f ca="1">IFERROR(__xludf.DUMMYFUNCTION("""COMPUTED_VALUE"""),44040.625)</f>
        <v>44040.625</v>
      </c>
      <c r="B142" s="2">
        <f ca="1">IFERROR(__xludf.DUMMYFUNCTION("""COMPUTED_VALUE"""),30925)</f>
        <v>30925</v>
      </c>
      <c r="C142" s="3">
        <f t="shared" ca="1" si="0"/>
        <v>1.3934426229508245E-2</v>
      </c>
    </row>
    <row r="143" spans="1:3" x14ac:dyDescent="0.2">
      <c r="A143" s="4">
        <f ca="1">IFERROR(__xludf.DUMMYFUNCTION("""COMPUTED_VALUE"""),44041.625)</f>
        <v>44041.625</v>
      </c>
      <c r="B143" s="2">
        <f ca="1">IFERROR(__xludf.DUMMYFUNCTION("""COMPUTED_VALUE"""),30675)</f>
        <v>30675</v>
      </c>
      <c r="C143" s="3">
        <f t="shared" ca="1" si="0"/>
        <v>-8.0840743734842402E-3</v>
      </c>
    </row>
    <row r="144" spans="1:3" x14ac:dyDescent="0.2">
      <c r="A144" s="4">
        <f ca="1">IFERROR(__xludf.DUMMYFUNCTION("""COMPUTED_VALUE"""),44042.625)</f>
        <v>44042.625</v>
      </c>
      <c r="B144" s="2">
        <f ca="1">IFERROR(__xludf.DUMMYFUNCTION("""COMPUTED_VALUE"""),31200)</f>
        <v>31200</v>
      </c>
      <c r="C144" s="3">
        <f t="shared" ca="1" si="0"/>
        <v>1.7114914425427896E-2</v>
      </c>
    </row>
    <row r="145" spans="1:3" x14ac:dyDescent="0.2">
      <c r="A145" s="4">
        <f ca="1">IFERROR(__xludf.DUMMYFUNCTION("""COMPUTED_VALUE"""),44046.625)</f>
        <v>44046.625</v>
      </c>
      <c r="B145" s="2">
        <f ca="1">IFERROR(__xludf.DUMMYFUNCTION("""COMPUTED_VALUE"""),30650)</f>
        <v>30650</v>
      </c>
      <c r="C145" s="3">
        <f t="shared" ca="1" si="0"/>
        <v>-1.7628205128205177E-2</v>
      </c>
    </row>
    <row r="146" spans="1:3" x14ac:dyDescent="0.2">
      <c r="A146" s="4">
        <f ca="1">IFERROR(__xludf.DUMMYFUNCTION("""COMPUTED_VALUE"""),44047.625)</f>
        <v>44047.625</v>
      </c>
      <c r="B146" s="2">
        <f ca="1">IFERROR(__xludf.DUMMYFUNCTION("""COMPUTED_VALUE"""),31050)</f>
        <v>31050</v>
      </c>
      <c r="C146" s="3">
        <f t="shared" ca="1" si="0"/>
        <v>1.3050570962479524E-2</v>
      </c>
    </row>
    <row r="147" spans="1:3" x14ac:dyDescent="0.2">
      <c r="A147" s="4">
        <f ca="1">IFERROR(__xludf.DUMMYFUNCTION("""COMPUTED_VALUE"""),44048.625)</f>
        <v>44048.625</v>
      </c>
      <c r="B147" s="2">
        <f ca="1">IFERROR(__xludf.DUMMYFUNCTION("""COMPUTED_VALUE"""),31025)</f>
        <v>31025</v>
      </c>
      <c r="C147" s="3">
        <f t="shared" ca="1" si="0"/>
        <v>-8.0515297906602612E-4</v>
      </c>
    </row>
    <row r="148" spans="1:3" x14ac:dyDescent="0.2">
      <c r="A148" s="4">
        <f ca="1">IFERROR(__xludf.DUMMYFUNCTION("""COMPUTED_VALUE"""),44049.625)</f>
        <v>44049.625</v>
      </c>
      <c r="B148" s="2">
        <f ca="1">IFERROR(__xludf.DUMMYFUNCTION("""COMPUTED_VALUE"""),31300)</f>
        <v>31300</v>
      </c>
      <c r="C148" s="3">
        <f t="shared" ca="1" si="0"/>
        <v>8.8638195004029363E-3</v>
      </c>
    </row>
    <row r="149" spans="1:3" x14ac:dyDescent="0.2">
      <c r="A149" s="4">
        <f ca="1">IFERROR(__xludf.DUMMYFUNCTION("""COMPUTED_VALUE"""),44050.625)</f>
        <v>44050.625</v>
      </c>
      <c r="B149" s="2">
        <f ca="1">IFERROR(__xludf.DUMMYFUNCTION("""COMPUTED_VALUE"""),30900)</f>
        <v>30900</v>
      </c>
      <c r="C149" s="3">
        <f t="shared" ca="1" si="0"/>
        <v>-1.2779552715655007E-2</v>
      </c>
    </row>
    <row r="150" spans="1:3" x14ac:dyDescent="0.2">
      <c r="A150" s="4">
        <f ca="1">IFERROR(__xludf.DUMMYFUNCTION("""COMPUTED_VALUE"""),44053.625)</f>
        <v>44053.625</v>
      </c>
      <c r="B150" s="2">
        <f ca="1">IFERROR(__xludf.DUMMYFUNCTION("""COMPUTED_VALUE"""),30600)</f>
        <v>30600</v>
      </c>
      <c r="C150" s="3">
        <f t="shared" ca="1" si="0"/>
        <v>-9.7087378640776656E-3</v>
      </c>
    </row>
    <row r="151" spans="1:3" x14ac:dyDescent="0.2">
      <c r="A151" s="4">
        <f ca="1">IFERROR(__xludf.DUMMYFUNCTION("""COMPUTED_VALUE"""),44054.625)</f>
        <v>44054.625</v>
      </c>
      <c r="B151" s="2">
        <f ca="1">IFERROR(__xludf.DUMMYFUNCTION("""COMPUTED_VALUE"""),30875)</f>
        <v>30875</v>
      </c>
      <c r="C151" s="3">
        <f t="shared" ca="1" si="0"/>
        <v>8.9869281045751315E-3</v>
      </c>
    </row>
    <row r="152" spans="1:3" x14ac:dyDescent="0.2">
      <c r="A152" s="4">
        <f ca="1">IFERROR(__xludf.DUMMYFUNCTION("""COMPUTED_VALUE"""),44055.625)</f>
        <v>44055.625</v>
      </c>
      <c r="B152" s="2">
        <f ca="1">IFERROR(__xludf.DUMMYFUNCTION("""COMPUTED_VALUE"""),31300)</f>
        <v>31300</v>
      </c>
      <c r="C152" s="3">
        <f t="shared" ca="1" si="0"/>
        <v>1.3765182186234792E-2</v>
      </c>
    </row>
    <row r="153" spans="1:3" x14ac:dyDescent="0.2">
      <c r="A153" s="4">
        <f ca="1">IFERROR(__xludf.DUMMYFUNCTION("""COMPUTED_VALUE"""),44056.625)</f>
        <v>44056.625</v>
      </c>
      <c r="B153" s="2">
        <f ca="1">IFERROR(__xludf.DUMMYFUNCTION("""COMPUTED_VALUE"""),31500)</f>
        <v>31500</v>
      </c>
      <c r="C153" s="3">
        <f t="shared" ca="1" si="0"/>
        <v>6.389776357827559E-3</v>
      </c>
    </row>
    <row r="154" spans="1:3" x14ac:dyDescent="0.2">
      <c r="A154" s="4">
        <f ca="1">IFERROR(__xludf.DUMMYFUNCTION("""COMPUTED_VALUE"""),44057.625)</f>
        <v>44057.625</v>
      </c>
      <c r="B154" s="2">
        <f ca="1">IFERROR(__xludf.DUMMYFUNCTION("""COMPUTED_VALUE"""),32025)</f>
        <v>32025</v>
      </c>
      <c r="C154" s="3">
        <f t="shared" ca="1" si="0"/>
        <v>1.6666666666666607E-2</v>
      </c>
    </row>
    <row r="155" spans="1:3" x14ac:dyDescent="0.2">
      <c r="A155" s="4">
        <f ca="1">IFERROR(__xludf.DUMMYFUNCTION("""COMPUTED_VALUE"""),44061.625)</f>
        <v>44061.625</v>
      </c>
      <c r="B155" s="2">
        <f ca="1">IFERROR(__xludf.DUMMYFUNCTION("""COMPUTED_VALUE"""),31800)</f>
        <v>31800</v>
      </c>
      <c r="C155" s="3">
        <f t="shared" ca="1" si="0"/>
        <v>-7.0257611241217877E-3</v>
      </c>
    </row>
    <row r="156" spans="1:3" x14ac:dyDescent="0.2">
      <c r="A156" s="4">
        <f ca="1">IFERROR(__xludf.DUMMYFUNCTION("""COMPUTED_VALUE"""),44062.625)</f>
        <v>44062.625</v>
      </c>
      <c r="B156" s="2">
        <f ca="1">IFERROR(__xludf.DUMMYFUNCTION("""COMPUTED_VALUE"""),31650)</f>
        <v>31650</v>
      </c>
      <c r="C156" s="3">
        <f t="shared" ca="1" si="0"/>
        <v>-4.7169811320755262E-3</v>
      </c>
    </row>
    <row r="157" spans="1:3" x14ac:dyDescent="0.2">
      <c r="A157" s="4">
        <f ca="1">IFERROR(__xludf.DUMMYFUNCTION("""COMPUTED_VALUE"""),44067.625)</f>
        <v>44067.625</v>
      </c>
      <c r="B157" s="2">
        <f ca="1">IFERROR(__xludf.DUMMYFUNCTION("""COMPUTED_VALUE"""),31575)</f>
        <v>31575</v>
      </c>
      <c r="C157" s="3">
        <f t="shared" ca="1" si="0"/>
        <v>-2.3696682464454666E-3</v>
      </c>
    </row>
    <row r="158" spans="1:3" x14ac:dyDescent="0.2">
      <c r="A158" s="4">
        <f ca="1">IFERROR(__xludf.DUMMYFUNCTION("""COMPUTED_VALUE"""),44068.625)</f>
        <v>44068.625</v>
      </c>
      <c r="B158" s="2">
        <f ca="1">IFERROR(__xludf.DUMMYFUNCTION("""COMPUTED_VALUE"""),31825)</f>
        <v>31825</v>
      </c>
      <c r="C158" s="3">
        <f t="shared" ca="1" si="0"/>
        <v>7.9176563737133332E-3</v>
      </c>
    </row>
    <row r="159" spans="1:3" x14ac:dyDescent="0.2">
      <c r="A159" s="4">
        <f ca="1">IFERROR(__xludf.DUMMYFUNCTION("""COMPUTED_VALUE"""),44069.625)</f>
        <v>44069.625</v>
      </c>
      <c r="B159" s="2">
        <f ca="1">IFERROR(__xludf.DUMMYFUNCTION("""COMPUTED_VALUE"""),31700)</f>
        <v>31700</v>
      </c>
      <c r="C159" s="3">
        <f t="shared" ca="1" si="0"/>
        <v>-3.9277297721916904E-3</v>
      </c>
    </row>
    <row r="160" spans="1:3" x14ac:dyDescent="0.2">
      <c r="A160" s="4">
        <f ca="1">IFERROR(__xludf.DUMMYFUNCTION("""COMPUTED_VALUE"""),44070.625)</f>
        <v>44070.625</v>
      </c>
      <c r="B160" s="2">
        <f ca="1">IFERROR(__xludf.DUMMYFUNCTION("""COMPUTED_VALUE"""),33000)</f>
        <v>33000</v>
      </c>
      <c r="C160" s="3">
        <f t="shared" ca="1" si="0"/>
        <v>4.1009463722397443E-2</v>
      </c>
    </row>
    <row r="161" spans="1:3" x14ac:dyDescent="0.2">
      <c r="A161" s="4">
        <f ca="1">IFERROR(__xludf.DUMMYFUNCTION("""COMPUTED_VALUE"""),44071.625)</f>
        <v>44071.625</v>
      </c>
      <c r="B161" s="2">
        <f ca="1">IFERROR(__xludf.DUMMYFUNCTION("""COMPUTED_VALUE"""),32475)</f>
        <v>32475</v>
      </c>
      <c r="C161" s="3">
        <f t="shared" ca="1" si="0"/>
        <v>-1.5909090909090873E-2</v>
      </c>
    </row>
    <row r="162" spans="1:3" x14ac:dyDescent="0.2">
      <c r="A162" s="4">
        <f ca="1">IFERROR(__xludf.DUMMYFUNCTION("""COMPUTED_VALUE"""),44074.625)</f>
        <v>44074.625</v>
      </c>
      <c r="B162" s="2">
        <f ca="1">IFERROR(__xludf.DUMMYFUNCTION("""COMPUTED_VALUE"""),31375)</f>
        <v>31375</v>
      </c>
      <c r="C162" s="3">
        <f t="shared" ca="1" si="0"/>
        <v>-3.387220939183988E-2</v>
      </c>
    </row>
    <row r="163" spans="1:3" x14ac:dyDescent="0.2">
      <c r="A163" s="4">
        <f ca="1">IFERROR(__xludf.DUMMYFUNCTION("""COMPUTED_VALUE"""),44075.625)</f>
        <v>44075.625</v>
      </c>
      <c r="B163" s="2">
        <f ca="1">IFERROR(__xludf.DUMMYFUNCTION("""COMPUTED_VALUE"""),32600)</f>
        <v>32600</v>
      </c>
      <c r="C163" s="3">
        <f t="shared" ca="1" si="0"/>
        <v>3.9043824701195273E-2</v>
      </c>
    </row>
    <row r="164" spans="1:3" x14ac:dyDescent="0.2">
      <c r="A164" s="4">
        <f ca="1">IFERROR(__xludf.DUMMYFUNCTION("""COMPUTED_VALUE"""),44076.625)</f>
        <v>44076.625</v>
      </c>
      <c r="B164" s="2">
        <f ca="1">IFERROR(__xludf.DUMMYFUNCTION("""COMPUTED_VALUE"""),32175)</f>
        <v>32175</v>
      </c>
      <c r="C164" s="3">
        <f t="shared" ca="1" si="0"/>
        <v>-1.30368098159509E-2</v>
      </c>
    </row>
    <row r="165" spans="1:3" x14ac:dyDescent="0.2">
      <c r="A165" s="4">
        <f ca="1">IFERROR(__xludf.DUMMYFUNCTION("""COMPUTED_VALUE"""),44077.625)</f>
        <v>44077.625</v>
      </c>
      <c r="B165" s="2">
        <f ca="1">IFERROR(__xludf.DUMMYFUNCTION("""COMPUTED_VALUE"""),32500)</f>
        <v>32500</v>
      </c>
      <c r="C165" s="3">
        <f t="shared" ca="1" si="0"/>
        <v>1.0101010101010166E-2</v>
      </c>
    </row>
    <row r="166" spans="1:3" x14ac:dyDescent="0.2">
      <c r="A166" s="4">
        <f ca="1">IFERROR(__xludf.DUMMYFUNCTION("""COMPUTED_VALUE"""),44078.625)</f>
        <v>44078.625</v>
      </c>
      <c r="B166" s="2">
        <f ca="1">IFERROR(__xludf.DUMMYFUNCTION("""COMPUTED_VALUE"""),31900)</f>
        <v>31900</v>
      </c>
      <c r="C166" s="3">
        <f t="shared" ca="1" si="0"/>
        <v>-1.8461538461538418E-2</v>
      </c>
    </row>
    <row r="167" spans="1:3" x14ac:dyDescent="0.2">
      <c r="A167" s="4">
        <f ca="1">IFERROR(__xludf.DUMMYFUNCTION("""COMPUTED_VALUE"""),44081.625)</f>
        <v>44081.625</v>
      </c>
      <c r="B167" s="2">
        <f ca="1">IFERROR(__xludf.DUMMYFUNCTION("""COMPUTED_VALUE"""),31425)</f>
        <v>31425</v>
      </c>
      <c r="C167" s="3">
        <f t="shared" ca="1" si="0"/>
        <v>-1.4890282131661436E-2</v>
      </c>
    </row>
    <row r="168" spans="1:3" x14ac:dyDescent="0.2">
      <c r="A168" s="4">
        <f ca="1">IFERROR(__xludf.DUMMYFUNCTION("""COMPUTED_VALUE"""),44082.625)</f>
        <v>44082.625</v>
      </c>
      <c r="B168" s="2">
        <f ca="1">IFERROR(__xludf.DUMMYFUNCTION("""COMPUTED_VALUE"""),31675)</f>
        <v>31675</v>
      </c>
      <c r="C168" s="3">
        <f t="shared" ca="1" si="0"/>
        <v>7.9554494828957267E-3</v>
      </c>
    </row>
    <row r="169" spans="1:3" x14ac:dyDescent="0.2">
      <c r="A169" s="4">
        <f ca="1">IFERROR(__xludf.DUMMYFUNCTION("""COMPUTED_VALUE"""),44083.625)</f>
        <v>44083.625</v>
      </c>
      <c r="B169" s="2">
        <f ca="1">IFERROR(__xludf.DUMMYFUNCTION("""COMPUTED_VALUE"""),31225)</f>
        <v>31225</v>
      </c>
      <c r="C169" s="3">
        <f t="shared" ca="1" si="0"/>
        <v>-1.420678768745065E-2</v>
      </c>
    </row>
    <row r="170" spans="1:3" x14ac:dyDescent="0.2">
      <c r="A170" s="4">
        <f ca="1">IFERROR(__xludf.DUMMYFUNCTION("""COMPUTED_VALUE"""),44084.625)</f>
        <v>44084.625</v>
      </c>
      <c r="B170" s="2">
        <f ca="1">IFERROR(__xludf.DUMMYFUNCTION("""COMPUTED_VALUE"""),29050)</f>
        <v>29050</v>
      </c>
      <c r="C170" s="3">
        <f t="shared" ca="1" si="0"/>
        <v>-6.9655724579663736E-2</v>
      </c>
    </row>
    <row r="171" spans="1:3" x14ac:dyDescent="0.2">
      <c r="A171" s="4">
        <f ca="1">IFERROR(__xludf.DUMMYFUNCTION("""COMPUTED_VALUE"""),44085.625)</f>
        <v>44085.625</v>
      </c>
      <c r="B171" s="2">
        <f ca="1">IFERROR(__xludf.DUMMYFUNCTION("""COMPUTED_VALUE"""),29525)</f>
        <v>29525</v>
      </c>
      <c r="C171" s="3">
        <f t="shared" ca="1" si="0"/>
        <v>1.6351118760757233E-2</v>
      </c>
    </row>
    <row r="172" spans="1:3" x14ac:dyDescent="0.2">
      <c r="A172" s="4">
        <f ca="1">IFERROR(__xludf.DUMMYFUNCTION("""COMPUTED_VALUE"""),44088.625)</f>
        <v>44088.625</v>
      </c>
      <c r="B172" s="2">
        <f ca="1">IFERROR(__xludf.DUMMYFUNCTION("""COMPUTED_VALUE"""),30250)</f>
        <v>30250</v>
      </c>
      <c r="C172" s="3">
        <f t="shared" ca="1" si="0"/>
        <v>2.4555461473327655E-2</v>
      </c>
    </row>
    <row r="173" spans="1:3" x14ac:dyDescent="0.2">
      <c r="A173" s="4">
        <f ca="1">IFERROR(__xludf.DUMMYFUNCTION("""COMPUTED_VALUE"""),44089.625)</f>
        <v>44089.625</v>
      </c>
      <c r="B173" s="2">
        <f ca="1">IFERROR(__xludf.DUMMYFUNCTION("""COMPUTED_VALUE"""),29300)</f>
        <v>29300</v>
      </c>
      <c r="C173" s="3">
        <f t="shared" ca="1" si="0"/>
        <v>-3.1404958677686001E-2</v>
      </c>
    </row>
    <row r="174" spans="1:3" x14ac:dyDescent="0.2">
      <c r="A174" s="4">
        <f ca="1">IFERROR(__xludf.DUMMYFUNCTION("""COMPUTED_VALUE"""),44090.625)</f>
        <v>44090.625</v>
      </c>
      <c r="B174" s="2">
        <f ca="1">IFERROR(__xludf.DUMMYFUNCTION("""COMPUTED_VALUE"""),28750)</f>
        <v>28750</v>
      </c>
      <c r="C174" s="3">
        <f t="shared" ca="1" si="0"/>
        <v>-1.8771331058020424E-2</v>
      </c>
    </row>
    <row r="175" spans="1:3" x14ac:dyDescent="0.2">
      <c r="A175" s="4">
        <f ca="1">IFERROR(__xludf.DUMMYFUNCTION("""COMPUTED_VALUE"""),44091.625)</f>
        <v>44091.625</v>
      </c>
      <c r="B175" s="2">
        <f ca="1">IFERROR(__xludf.DUMMYFUNCTION("""COMPUTED_VALUE"""),28775)</f>
        <v>28775</v>
      </c>
      <c r="C175" s="3">
        <f t="shared" ca="1" si="0"/>
        <v>8.6956521739134374E-4</v>
      </c>
    </row>
    <row r="176" spans="1:3" x14ac:dyDescent="0.2">
      <c r="A176" s="4">
        <f ca="1">IFERROR(__xludf.DUMMYFUNCTION("""COMPUTED_VALUE"""),44092.625)</f>
        <v>44092.625</v>
      </c>
      <c r="B176" s="2">
        <f ca="1">IFERROR(__xludf.DUMMYFUNCTION("""COMPUTED_VALUE"""),28150)</f>
        <v>28150</v>
      </c>
      <c r="C176" s="3">
        <f t="shared" ca="1" si="0"/>
        <v>-2.1720243266724615E-2</v>
      </c>
    </row>
    <row r="177" spans="1:3" x14ac:dyDescent="0.2">
      <c r="A177" s="4">
        <f ca="1">IFERROR(__xludf.DUMMYFUNCTION("""COMPUTED_VALUE"""),44095.625)</f>
        <v>44095.625</v>
      </c>
      <c r="B177" s="2">
        <f ca="1">IFERROR(__xludf.DUMMYFUNCTION("""COMPUTED_VALUE"""),28025)</f>
        <v>28025</v>
      </c>
      <c r="C177" s="3">
        <f t="shared" ca="1" si="0"/>
        <v>-4.4404973357016209E-3</v>
      </c>
    </row>
    <row r="178" spans="1:3" x14ac:dyDescent="0.2">
      <c r="A178" s="4">
        <f ca="1">IFERROR(__xludf.DUMMYFUNCTION("""COMPUTED_VALUE"""),44096.625)</f>
        <v>44096.625</v>
      </c>
      <c r="B178" s="2">
        <f ca="1">IFERROR(__xludf.DUMMYFUNCTION("""COMPUTED_VALUE"""),27250)</f>
        <v>27250</v>
      </c>
      <c r="C178" s="3">
        <f t="shared" ca="1" si="0"/>
        <v>-2.7653880463871516E-2</v>
      </c>
    </row>
    <row r="179" spans="1:3" x14ac:dyDescent="0.2">
      <c r="A179" s="4">
        <f ca="1">IFERROR(__xludf.DUMMYFUNCTION("""COMPUTED_VALUE"""),44097.625)</f>
        <v>44097.625</v>
      </c>
      <c r="B179" s="2">
        <f ca="1">IFERROR(__xludf.DUMMYFUNCTION("""COMPUTED_VALUE"""),27525)</f>
        <v>27525</v>
      </c>
      <c r="C179" s="3">
        <f t="shared" ca="1" si="0"/>
        <v>1.0091743119265972E-2</v>
      </c>
    </row>
    <row r="180" spans="1:3" x14ac:dyDescent="0.2">
      <c r="A180" s="4">
        <f ca="1">IFERROR(__xludf.DUMMYFUNCTION("""COMPUTED_VALUE"""),44098.625)</f>
        <v>44098.625</v>
      </c>
      <c r="B180" s="2">
        <f ca="1">IFERROR(__xludf.DUMMYFUNCTION("""COMPUTED_VALUE"""),27225)</f>
        <v>27225</v>
      </c>
      <c r="C180" s="3">
        <f t="shared" ca="1" si="0"/>
        <v>-1.0899182561307952E-2</v>
      </c>
    </row>
    <row r="181" spans="1:3" x14ac:dyDescent="0.2">
      <c r="A181" s="4">
        <f ca="1">IFERROR(__xludf.DUMMYFUNCTION("""COMPUTED_VALUE"""),44099.625)</f>
        <v>44099.625</v>
      </c>
      <c r="B181" s="2">
        <f ca="1">IFERROR(__xludf.DUMMYFUNCTION("""COMPUTED_VALUE"""),28050)</f>
        <v>28050</v>
      </c>
      <c r="C181" s="3">
        <f t="shared" ca="1" si="0"/>
        <v>3.0303030303030276E-2</v>
      </c>
    </row>
    <row r="182" spans="1:3" x14ac:dyDescent="0.2">
      <c r="A182" s="4">
        <f ca="1">IFERROR(__xludf.DUMMYFUNCTION("""COMPUTED_VALUE"""),44102.625)</f>
        <v>44102.625</v>
      </c>
      <c r="B182" s="2">
        <f ca="1">IFERROR(__xludf.DUMMYFUNCTION("""COMPUTED_VALUE"""),27575)</f>
        <v>27575</v>
      </c>
      <c r="C182" s="3">
        <f t="shared" ca="1" si="0"/>
        <v>-1.6934046345811082E-2</v>
      </c>
    </row>
    <row r="183" spans="1:3" x14ac:dyDescent="0.2">
      <c r="A183" s="4">
        <f ca="1">IFERROR(__xludf.DUMMYFUNCTION("""COMPUTED_VALUE"""),44103.625)</f>
        <v>44103.625</v>
      </c>
      <c r="B183" s="2">
        <f ca="1">IFERROR(__xludf.DUMMYFUNCTION("""COMPUTED_VALUE"""),27525)</f>
        <v>27525</v>
      </c>
      <c r="C183" s="3">
        <f t="shared" ca="1" si="0"/>
        <v>-1.8132366273798661E-3</v>
      </c>
    </row>
    <row r="184" spans="1:3" x14ac:dyDescent="0.2">
      <c r="A184" s="4">
        <f ca="1">IFERROR(__xludf.DUMMYFUNCTION("""COMPUTED_VALUE"""),44104.625)</f>
        <v>44104.625</v>
      </c>
      <c r="B184" s="2">
        <f ca="1">IFERROR(__xludf.DUMMYFUNCTION("""COMPUTED_VALUE"""),27100)</f>
        <v>27100</v>
      </c>
      <c r="C184" s="3">
        <f t="shared" ca="1" si="0"/>
        <v>-1.5440508628519534E-2</v>
      </c>
    </row>
    <row r="185" spans="1:3" x14ac:dyDescent="0.2">
      <c r="A185" s="4">
        <f ca="1">IFERROR(__xludf.DUMMYFUNCTION("""COMPUTED_VALUE"""),44105.625)</f>
        <v>44105.625</v>
      </c>
      <c r="B185" s="2">
        <f ca="1">IFERROR(__xludf.DUMMYFUNCTION("""COMPUTED_VALUE"""),27850)</f>
        <v>27850</v>
      </c>
      <c r="C185" s="3">
        <f t="shared" ca="1" si="0"/>
        <v>2.7675276752767486E-2</v>
      </c>
    </row>
    <row r="186" spans="1:3" x14ac:dyDescent="0.2">
      <c r="A186" s="4">
        <f ca="1">IFERROR(__xludf.DUMMYFUNCTION("""COMPUTED_VALUE"""),44106.625)</f>
        <v>44106.625</v>
      </c>
      <c r="B186" s="2">
        <f ca="1">IFERROR(__xludf.DUMMYFUNCTION("""COMPUTED_VALUE"""),27525)</f>
        <v>27525</v>
      </c>
      <c r="C186" s="3">
        <f t="shared" ca="1" si="0"/>
        <v>-1.1669658886894085E-2</v>
      </c>
    </row>
    <row r="187" spans="1:3" x14ac:dyDescent="0.2">
      <c r="A187" s="4">
        <f ca="1">IFERROR(__xludf.DUMMYFUNCTION("""COMPUTED_VALUE"""),44109.625)</f>
        <v>44109.625</v>
      </c>
      <c r="B187" s="2">
        <f ca="1">IFERROR(__xludf.DUMMYFUNCTION("""COMPUTED_VALUE"""),27600)</f>
        <v>27600</v>
      </c>
      <c r="C187" s="3">
        <f t="shared" ca="1" si="0"/>
        <v>2.7247956403269047E-3</v>
      </c>
    </row>
    <row r="188" spans="1:3" x14ac:dyDescent="0.2">
      <c r="A188" s="4">
        <f ca="1">IFERROR(__xludf.DUMMYFUNCTION("""COMPUTED_VALUE"""),44110.625)</f>
        <v>44110.625</v>
      </c>
      <c r="B188" s="2">
        <f ca="1">IFERROR(__xludf.DUMMYFUNCTION("""COMPUTED_VALUE"""),28500)</f>
        <v>28500</v>
      </c>
      <c r="C188" s="3">
        <f t="shared" ca="1" si="0"/>
        <v>3.2608695652173836E-2</v>
      </c>
    </row>
    <row r="189" spans="1:3" x14ac:dyDescent="0.2">
      <c r="A189" s="4">
        <f ca="1">IFERROR(__xludf.DUMMYFUNCTION("""COMPUTED_VALUE"""),44111.625)</f>
        <v>44111.625</v>
      </c>
      <c r="B189" s="2">
        <f ca="1">IFERROR(__xludf.DUMMYFUNCTION("""COMPUTED_VALUE"""),28775)</f>
        <v>28775</v>
      </c>
      <c r="C189" s="3">
        <f t="shared" ca="1" si="0"/>
        <v>9.6491228070174628E-3</v>
      </c>
    </row>
    <row r="190" spans="1:3" x14ac:dyDescent="0.2">
      <c r="A190" s="4">
        <f ca="1">IFERROR(__xludf.DUMMYFUNCTION("""COMPUTED_VALUE"""),44112.625)</f>
        <v>44112.625</v>
      </c>
      <c r="B190" s="2">
        <f ca="1">IFERROR(__xludf.DUMMYFUNCTION("""COMPUTED_VALUE"""),28900)</f>
        <v>28900</v>
      </c>
      <c r="C190" s="3">
        <f t="shared" ca="1" si="0"/>
        <v>4.3440486533448119E-3</v>
      </c>
    </row>
    <row r="191" spans="1:3" x14ac:dyDescent="0.2">
      <c r="A191" s="4">
        <f ca="1">IFERROR(__xludf.DUMMYFUNCTION("""COMPUTED_VALUE"""),44113.625)</f>
        <v>44113.625</v>
      </c>
      <c r="B191" s="2">
        <f ca="1">IFERROR(__xludf.DUMMYFUNCTION("""COMPUTED_VALUE"""),28875)</f>
        <v>28875</v>
      </c>
      <c r="C191" s="3">
        <f t="shared" ca="1" si="0"/>
        <v>-8.6505190311414459E-4</v>
      </c>
    </row>
    <row r="192" spans="1:3" x14ac:dyDescent="0.2">
      <c r="A192" s="4">
        <f ca="1">IFERROR(__xludf.DUMMYFUNCTION("""COMPUTED_VALUE"""),44116.625)</f>
        <v>44116.625</v>
      </c>
      <c r="B192" s="2">
        <f ca="1">IFERROR(__xludf.DUMMYFUNCTION("""COMPUTED_VALUE"""),29275)</f>
        <v>29275</v>
      </c>
      <c r="C192" s="3">
        <f t="shared" ca="1" si="0"/>
        <v>1.3852813852813783E-2</v>
      </c>
    </row>
    <row r="193" spans="1:3" x14ac:dyDescent="0.2">
      <c r="A193" s="4">
        <f ca="1">IFERROR(__xludf.DUMMYFUNCTION("""COMPUTED_VALUE"""),44117.625)</f>
        <v>44117.625</v>
      </c>
      <c r="B193" s="2">
        <f ca="1">IFERROR(__xludf.DUMMYFUNCTION("""COMPUTED_VALUE"""),29275)</f>
        <v>29275</v>
      </c>
      <c r="C193" s="3">
        <f t="shared" ca="1" si="0"/>
        <v>0</v>
      </c>
    </row>
    <row r="194" spans="1:3" x14ac:dyDescent="0.2">
      <c r="A194" s="4">
        <f ca="1">IFERROR(__xludf.DUMMYFUNCTION("""COMPUTED_VALUE"""),44118.625)</f>
        <v>44118.625</v>
      </c>
      <c r="B194" s="2">
        <f ca="1">IFERROR(__xludf.DUMMYFUNCTION("""COMPUTED_VALUE"""),29500)</f>
        <v>29500</v>
      </c>
      <c r="C194" s="3">
        <f t="shared" ca="1" si="0"/>
        <v>7.6857386848847575E-3</v>
      </c>
    </row>
    <row r="195" spans="1:3" x14ac:dyDescent="0.2">
      <c r="A195" s="4">
        <f ca="1">IFERROR(__xludf.DUMMYFUNCTION("""COMPUTED_VALUE"""),44119.625)</f>
        <v>44119.625</v>
      </c>
      <c r="B195" s="2">
        <f ca="1">IFERROR(__xludf.DUMMYFUNCTION("""COMPUTED_VALUE"""),28925)</f>
        <v>28925</v>
      </c>
      <c r="C195" s="3">
        <f t="shared" ca="1" si="0"/>
        <v>-1.9491525423728784E-2</v>
      </c>
    </row>
    <row r="196" spans="1:3" x14ac:dyDescent="0.2">
      <c r="A196" s="4">
        <f ca="1">IFERROR(__xludf.DUMMYFUNCTION("""COMPUTED_VALUE"""),44120.625)</f>
        <v>44120.625</v>
      </c>
      <c r="B196" s="2">
        <f ca="1">IFERROR(__xludf.DUMMYFUNCTION("""COMPUTED_VALUE"""),28800)</f>
        <v>28800</v>
      </c>
      <c r="C196" s="3">
        <f t="shared" ca="1" si="0"/>
        <v>-4.321521175453813E-3</v>
      </c>
    </row>
    <row r="197" spans="1:3" x14ac:dyDescent="0.2">
      <c r="A197" s="4">
        <f ca="1">IFERROR(__xludf.DUMMYFUNCTION("""COMPUTED_VALUE"""),44123.625)</f>
        <v>44123.625</v>
      </c>
      <c r="B197" s="2">
        <f ca="1">IFERROR(__xludf.DUMMYFUNCTION("""COMPUTED_VALUE"""),29500)</f>
        <v>29500</v>
      </c>
      <c r="C197" s="3">
        <f t="shared" ca="1" si="0"/>
        <v>2.430555555555558E-2</v>
      </c>
    </row>
    <row r="198" spans="1:3" x14ac:dyDescent="0.2">
      <c r="A198" s="4">
        <f ca="1">IFERROR(__xludf.DUMMYFUNCTION("""COMPUTED_VALUE"""),44124.625)</f>
        <v>44124.625</v>
      </c>
      <c r="B198" s="2">
        <f ca="1">IFERROR(__xludf.DUMMYFUNCTION("""COMPUTED_VALUE"""),29025)</f>
        <v>29025</v>
      </c>
      <c r="C198" s="3">
        <f t="shared" ca="1" si="0"/>
        <v>-1.6101694915254261E-2</v>
      </c>
    </row>
    <row r="199" spans="1:3" x14ac:dyDescent="0.2">
      <c r="A199" s="4">
        <f ca="1">IFERROR(__xludf.DUMMYFUNCTION("""COMPUTED_VALUE"""),44125.625)</f>
        <v>44125.625</v>
      </c>
      <c r="B199" s="2">
        <f ca="1">IFERROR(__xludf.DUMMYFUNCTION("""COMPUTED_VALUE"""),28900)</f>
        <v>28900</v>
      </c>
      <c r="C199" s="3">
        <f t="shared" ca="1" si="0"/>
        <v>-4.3066322136089408E-3</v>
      </c>
    </row>
    <row r="200" spans="1:3" x14ac:dyDescent="0.2">
      <c r="A200" s="4">
        <f ca="1">IFERROR(__xludf.DUMMYFUNCTION("""COMPUTED_VALUE"""),44126.625)</f>
        <v>44126.625</v>
      </c>
      <c r="B200" s="2">
        <f ca="1">IFERROR(__xludf.DUMMYFUNCTION("""COMPUTED_VALUE"""),29000)</f>
        <v>29000</v>
      </c>
      <c r="C200" s="3">
        <f t="shared" ca="1" si="0"/>
        <v>3.4602076124568004E-3</v>
      </c>
    </row>
    <row r="201" spans="1:3" x14ac:dyDescent="0.2">
      <c r="A201" s="4">
        <f ca="1">IFERROR(__xludf.DUMMYFUNCTION("""COMPUTED_VALUE"""),44127.625)</f>
        <v>44127.625</v>
      </c>
      <c r="B201" s="2">
        <f ca="1">IFERROR(__xludf.DUMMYFUNCTION("""COMPUTED_VALUE"""),28850)</f>
        <v>28850</v>
      </c>
      <c r="C201" s="3">
        <f t="shared" ca="1" si="0"/>
        <v>-5.1724137931034031E-3</v>
      </c>
    </row>
    <row r="202" spans="1:3" x14ac:dyDescent="0.2">
      <c r="A202" s="4">
        <f ca="1">IFERROR(__xludf.DUMMYFUNCTION("""COMPUTED_VALUE"""),44130.625)</f>
        <v>44130.625</v>
      </c>
      <c r="B202" s="2">
        <f ca="1">IFERROR(__xludf.DUMMYFUNCTION("""COMPUTED_VALUE"""),29075)</f>
        <v>29075</v>
      </c>
      <c r="C202" s="3">
        <f t="shared" ca="1" si="0"/>
        <v>7.7989601386481144E-3</v>
      </c>
    </row>
    <row r="203" spans="1:3" x14ac:dyDescent="0.2">
      <c r="A203" s="4">
        <f ca="1">IFERROR(__xludf.DUMMYFUNCTION("""COMPUTED_VALUE"""),44131.625)</f>
        <v>44131.625</v>
      </c>
      <c r="B203" s="2">
        <f ca="1">IFERROR(__xludf.DUMMYFUNCTION("""COMPUTED_VALUE"""),28950)</f>
        <v>28950</v>
      </c>
      <c r="C203" s="3">
        <f t="shared" ca="1" si="0"/>
        <v>-4.2992261392948983E-3</v>
      </c>
    </row>
    <row r="204" spans="1:3" x14ac:dyDescent="0.2">
      <c r="A204" s="4">
        <f ca="1">IFERROR(__xludf.DUMMYFUNCTION("""COMPUTED_VALUE"""),44137.625)</f>
        <v>44137.625</v>
      </c>
      <c r="B204" s="2">
        <f ca="1">IFERROR(__xludf.DUMMYFUNCTION("""COMPUTED_VALUE"""),29100)</f>
        <v>29100</v>
      </c>
      <c r="C204" s="3">
        <f t="shared" ca="1" si="0"/>
        <v>5.1813471502590858E-3</v>
      </c>
    </row>
    <row r="205" spans="1:3" x14ac:dyDescent="0.2">
      <c r="A205" s="4">
        <f ca="1">IFERROR(__xludf.DUMMYFUNCTION("""COMPUTED_VALUE"""),44138.625)</f>
        <v>44138.625</v>
      </c>
      <c r="B205" s="2">
        <f ca="1">IFERROR(__xludf.DUMMYFUNCTION("""COMPUTED_VALUE"""),29450)</f>
        <v>29450</v>
      </c>
      <c r="C205" s="3">
        <f t="shared" ca="1" si="0"/>
        <v>1.2027491408934665E-2</v>
      </c>
    </row>
    <row r="206" spans="1:3" x14ac:dyDescent="0.2">
      <c r="A206" s="4">
        <f ca="1">IFERROR(__xludf.DUMMYFUNCTION("""COMPUTED_VALUE"""),44139.625)</f>
        <v>44139.625</v>
      </c>
      <c r="B206" s="2">
        <f ca="1">IFERROR(__xludf.DUMMYFUNCTION("""COMPUTED_VALUE"""),29100)</f>
        <v>29100</v>
      </c>
      <c r="C206" s="3">
        <f t="shared" ca="1" si="0"/>
        <v>-1.1884550084889645E-2</v>
      </c>
    </row>
    <row r="207" spans="1:3" x14ac:dyDescent="0.2">
      <c r="A207" s="4">
        <f ca="1">IFERROR(__xludf.DUMMYFUNCTION("""COMPUTED_VALUE"""),44140.625)</f>
        <v>44140.625</v>
      </c>
      <c r="B207" s="2">
        <f ca="1">IFERROR(__xludf.DUMMYFUNCTION("""COMPUTED_VALUE"""),30750)</f>
        <v>30750</v>
      </c>
      <c r="C207" s="3">
        <f t="shared" ca="1" si="0"/>
        <v>5.6701030927835072E-2</v>
      </c>
    </row>
    <row r="208" spans="1:3" x14ac:dyDescent="0.2">
      <c r="A208" s="4">
        <f ca="1">IFERROR(__xludf.DUMMYFUNCTION("""COMPUTED_VALUE"""),44141.625)</f>
        <v>44141.625</v>
      </c>
      <c r="B208" s="2">
        <f ca="1">IFERROR(__xludf.DUMMYFUNCTION("""COMPUTED_VALUE"""),31500)</f>
        <v>31500</v>
      </c>
      <c r="C208" s="3">
        <f t="shared" ca="1" si="0"/>
        <v>2.4390243902439046E-2</v>
      </c>
    </row>
    <row r="209" spans="1:3" x14ac:dyDescent="0.2">
      <c r="A209" s="4">
        <f ca="1">IFERROR(__xludf.DUMMYFUNCTION("""COMPUTED_VALUE"""),44144.625)</f>
        <v>44144.625</v>
      </c>
      <c r="B209" s="2">
        <f ca="1">IFERROR(__xludf.DUMMYFUNCTION("""COMPUTED_VALUE"""),31425)</f>
        <v>31425</v>
      </c>
      <c r="C209" s="3">
        <f t="shared" ca="1" si="0"/>
        <v>-2.3809523809523725E-3</v>
      </c>
    </row>
    <row r="210" spans="1:3" x14ac:dyDescent="0.2">
      <c r="A210" s="4">
        <f ca="1">IFERROR(__xludf.DUMMYFUNCTION("""COMPUTED_VALUE"""),44145.625)</f>
        <v>44145.625</v>
      </c>
      <c r="B210" s="2">
        <f ca="1">IFERROR(__xludf.DUMMYFUNCTION("""COMPUTED_VALUE"""),32400)</f>
        <v>32400</v>
      </c>
      <c r="C210" s="3">
        <f t="shared" ca="1" si="0"/>
        <v>3.1026252983293645E-2</v>
      </c>
    </row>
    <row r="211" spans="1:3" x14ac:dyDescent="0.2">
      <c r="A211" s="4">
        <f ca="1">IFERROR(__xludf.DUMMYFUNCTION("""COMPUTED_VALUE"""),44146.625)</f>
        <v>44146.625</v>
      </c>
      <c r="B211" s="2">
        <f ca="1">IFERROR(__xludf.DUMMYFUNCTION("""COMPUTED_VALUE"""),32700)</f>
        <v>32700</v>
      </c>
      <c r="C211" s="3">
        <f t="shared" ca="1" si="0"/>
        <v>9.2592592592593004E-3</v>
      </c>
    </row>
    <row r="212" spans="1:3" x14ac:dyDescent="0.2">
      <c r="A212" s="4">
        <f ca="1">IFERROR(__xludf.DUMMYFUNCTION("""COMPUTED_VALUE"""),44147.625)</f>
        <v>44147.625</v>
      </c>
      <c r="B212" s="2">
        <f ca="1">IFERROR(__xludf.DUMMYFUNCTION("""COMPUTED_VALUE"""),32100)</f>
        <v>32100</v>
      </c>
      <c r="C212" s="3">
        <f t="shared" ca="1" si="0"/>
        <v>-1.834862385321101E-2</v>
      </c>
    </row>
    <row r="213" spans="1:3" x14ac:dyDescent="0.2">
      <c r="A213" s="4">
        <f ca="1">IFERROR(__xludf.DUMMYFUNCTION("""COMPUTED_VALUE"""),44148.625)</f>
        <v>44148.625</v>
      </c>
      <c r="B213" s="2">
        <f ca="1">IFERROR(__xludf.DUMMYFUNCTION("""COMPUTED_VALUE"""),31950)</f>
        <v>31950</v>
      </c>
      <c r="C213" s="3">
        <f t="shared" ca="1" si="0"/>
        <v>-4.6728971962616273E-3</v>
      </c>
    </row>
    <row r="214" spans="1:3" x14ac:dyDescent="0.2">
      <c r="A214" s="4">
        <f ca="1">IFERROR(__xludf.DUMMYFUNCTION("""COMPUTED_VALUE"""),44151.625)</f>
        <v>44151.625</v>
      </c>
      <c r="B214" s="2">
        <f ca="1">IFERROR(__xludf.DUMMYFUNCTION("""COMPUTED_VALUE"""),32400)</f>
        <v>32400</v>
      </c>
      <c r="C214" s="3">
        <f t="shared" ca="1" si="0"/>
        <v>1.4084507042253502E-2</v>
      </c>
    </row>
    <row r="215" spans="1:3" x14ac:dyDescent="0.2">
      <c r="A215" s="4">
        <f ca="1">IFERROR(__xludf.DUMMYFUNCTION("""COMPUTED_VALUE"""),44152.625)</f>
        <v>44152.625</v>
      </c>
      <c r="B215" s="2">
        <f ca="1">IFERROR(__xludf.DUMMYFUNCTION("""COMPUTED_VALUE"""),32750)</f>
        <v>32750</v>
      </c>
      <c r="C215" s="3">
        <f t="shared" ca="1" si="0"/>
        <v>1.0802469135802406E-2</v>
      </c>
    </row>
    <row r="216" spans="1:3" x14ac:dyDescent="0.2">
      <c r="A216" s="4">
        <f ca="1">IFERROR(__xludf.DUMMYFUNCTION("""COMPUTED_VALUE"""),44153.625)</f>
        <v>44153.625</v>
      </c>
      <c r="B216" s="2">
        <f ca="1">IFERROR(__xludf.DUMMYFUNCTION("""COMPUTED_VALUE"""),32850)</f>
        <v>32850</v>
      </c>
      <c r="C216" s="3">
        <f t="shared" ca="1" si="0"/>
        <v>3.0534351145037331E-3</v>
      </c>
    </row>
    <row r="217" spans="1:3" x14ac:dyDescent="0.2">
      <c r="A217" s="4">
        <f ca="1">IFERROR(__xludf.DUMMYFUNCTION("""COMPUTED_VALUE"""),44154.625)</f>
        <v>44154.625</v>
      </c>
      <c r="B217" s="2">
        <f ca="1">IFERROR(__xludf.DUMMYFUNCTION("""COMPUTED_VALUE"""),33075)</f>
        <v>33075</v>
      </c>
      <c r="C217" s="3">
        <f t="shared" ca="1" si="0"/>
        <v>6.8493150684931781E-3</v>
      </c>
    </row>
    <row r="218" spans="1:3" x14ac:dyDescent="0.2">
      <c r="A218" s="4">
        <f ca="1">IFERROR(__xludf.DUMMYFUNCTION("""COMPUTED_VALUE"""),44155.625)</f>
        <v>44155.625</v>
      </c>
      <c r="B218" s="2">
        <f ca="1">IFERROR(__xludf.DUMMYFUNCTION("""COMPUTED_VALUE"""),33000)</f>
        <v>33000</v>
      </c>
      <c r="C218" s="3">
        <f t="shared" ca="1" si="0"/>
        <v>-2.2675736961451642E-3</v>
      </c>
    </row>
    <row r="219" spans="1:3" x14ac:dyDescent="0.2">
      <c r="A219" s="4">
        <f ca="1">IFERROR(__xludf.DUMMYFUNCTION("""COMPUTED_VALUE"""),44158.625)</f>
        <v>44158.625</v>
      </c>
      <c r="B219" s="2">
        <f ca="1">IFERROR(__xludf.DUMMYFUNCTION("""COMPUTED_VALUE"""),33000)</f>
        <v>33000</v>
      </c>
      <c r="C219" s="3">
        <f t="shared" ca="1" si="0"/>
        <v>0</v>
      </c>
    </row>
    <row r="220" spans="1:3" x14ac:dyDescent="0.2">
      <c r="A220" s="4">
        <f ca="1">IFERROR(__xludf.DUMMYFUNCTION("""COMPUTED_VALUE"""),44159.625)</f>
        <v>44159.625</v>
      </c>
      <c r="B220" s="2">
        <f ca="1">IFERROR(__xludf.DUMMYFUNCTION("""COMPUTED_VALUE"""),32825)</f>
        <v>32825</v>
      </c>
      <c r="C220" s="3">
        <f t="shared" ca="1" si="0"/>
        <v>-5.3030303030302539E-3</v>
      </c>
    </row>
    <row r="221" spans="1:3" x14ac:dyDescent="0.2">
      <c r="A221" s="4">
        <f ca="1">IFERROR(__xludf.DUMMYFUNCTION("""COMPUTED_VALUE"""),44160.625)</f>
        <v>44160.625</v>
      </c>
      <c r="B221" s="2">
        <f ca="1">IFERROR(__xludf.DUMMYFUNCTION("""COMPUTED_VALUE"""),32050)</f>
        <v>32050</v>
      </c>
      <c r="C221" s="3">
        <f t="shared" ca="1" si="0"/>
        <v>-2.3610053313023571E-2</v>
      </c>
    </row>
    <row r="222" spans="1:3" x14ac:dyDescent="0.2">
      <c r="A222" s="4">
        <f ca="1">IFERROR(__xludf.DUMMYFUNCTION("""COMPUTED_VALUE"""),44161.625)</f>
        <v>44161.625</v>
      </c>
      <c r="B222" s="2">
        <f ca="1">IFERROR(__xludf.DUMMYFUNCTION("""COMPUTED_VALUE"""),32400)</f>
        <v>32400</v>
      </c>
      <c r="C222" s="3">
        <f t="shared" ca="1" si="0"/>
        <v>1.0920436817472678E-2</v>
      </c>
    </row>
    <row r="223" spans="1:3" x14ac:dyDescent="0.2">
      <c r="A223" s="4">
        <f ca="1">IFERROR(__xludf.DUMMYFUNCTION("""COMPUTED_VALUE"""),44162.625)</f>
        <v>44162.625</v>
      </c>
      <c r="B223" s="2">
        <f ca="1">IFERROR(__xludf.DUMMYFUNCTION("""COMPUTED_VALUE"""),31925)</f>
        <v>31925</v>
      </c>
      <c r="C223" s="3">
        <f t="shared" ca="1" si="0"/>
        <v>-1.4660493827160503E-2</v>
      </c>
    </row>
    <row r="224" spans="1:3" x14ac:dyDescent="0.2">
      <c r="A224" s="4">
        <f ca="1">IFERROR(__xludf.DUMMYFUNCTION("""COMPUTED_VALUE"""),44165.625)</f>
        <v>44165.625</v>
      </c>
      <c r="B224" s="2">
        <f ca="1">IFERROR(__xludf.DUMMYFUNCTION("""COMPUTED_VALUE"""),31025)</f>
        <v>31025</v>
      </c>
      <c r="C224" s="3">
        <f t="shared" ca="1" si="0"/>
        <v>-2.8191072826938113E-2</v>
      </c>
    </row>
    <row r="225" spans="1:3" x14ac:dyDescent="0.2">
      <c r="A225" s="4">
        <f ca="1">IFERROR(__xludf.DUMMYFUNCTION("""COMPUTED_VALUE"""),44166.625)</f>
        <v>44166.625</v>
      </c>
      <c r="B225" s="2">
        <f ca="1">IFERROR(__xludf.DUMMYFUNCTION("""COMPUTED_VALUE"""),31975)</f>
        <v>31975</v>
      </c>
      <c r="C225" s="3">
        <f t="shared" ca="1" si="0"/>
        <v>3.0620467365028103E-2</v>
      </c>
    </row>
    <row r="226" spans="1:3" x14ac:dyDescent="0.2">
      <c r="A226" s="4">
        <f ca="1">IFERROR(__xludf.DUMMYFUNCTION("""COMPUTED_VALUE"""),44167.625)</f>
        <v>44167.625</v>
      </c>
      <c r="B226" s="2">
        <f ca="1">IFERROR(__xludf.DUMMYFUNCTION("""COMPUTED_VALUE"""),32250)</f>
        <v>32250</v>
      </c>
      <c r="C226" s="3">
        <f t="shared" ca="1" si="0"/>
        <v>8.6004691164973668E-3</v>
      </c>
    </row>
    <row r="227" spans="1:3" x14ac:dyDescent="0.2">
      <c r="A227" s="4">
        <f ca="1">IFERROR(__xludf.DUMMYFUNCTION("""COMPUTED_VALUE"""),44168.625)</f>
        <v>44168.625</v>
      </c>
      <c r="B227" s="2">
        <f ca="1">IFERROR(__xludf.DUMMYFUNCTION("""COMPUTED_VALUE"""),32300)</f>
        <v>32300</v>
      </c>
      <c r="C227" s="3">
        <f t="shared" ca="1" si="0"/>
        <v>1.5503875968991832E-3</v>
      </c>
    </row>
    <row r="228" spans="1:3" x14ac:dyDescent="0.2">
      <c r="A228" s="4">
        <f ca="1">IFERROR(__xludf.DUMMYFUNCTION("""COMPUTED_VALUE"""),44169.625)</f>
        <v>44169.625</v>
      </c>
      <c r="B228" s="2">
        <f ca="1">IFERROR(__xludf.DUMMYFUNCTION("""COMPUTED_VALUE"""),31950)</f>
        <v>31950</v>
      </c>
      <c r="C228" s="3">
        <f t="shared" ca="1" si="0"/>
        <v>-1.0835913312693513E-2</v>
      </c>
    </row>
    <row r="229" spans="1:3" x14ac:dyDescent="0.2">
      <c r="A229" s="4">
        <f ca="1">IFERROR(__xludf.DUMMYFUNCTION("""COMPUTED_VALUE"""),44172.625)</f>
        <v>44172.625</v>
      </c>
      <c r="B229" s="2">
        <f ca="1">IFERROR(__xludf.DUMMYFUNCTION("""COMPUTED_VALUE"""),32600)</f>
        <v>32600</v>
      </c>
      <c r="C229" s="3">
        <f t="shared" ca="1" si="0"/>
        <v>2.0344287949921824E-2</v>
      </c>
    </row>
    <row r="230" spans="1:3" x14ac:dyDescent="0.2">
      <c r="A230" s="4">
        <f ca="1">IFERROR(__xludf.DUMMYFUNCTION("""COMPUTED_VALUE"""),44173.625)</f>
        <v>44173.625</v>
      </c>
      <c r="B230" s="2">
        <f ca="1">IFERROR(__xludf.DUMMYFUNCTION("""COMPUTED_VALUE"""),32450)</f>
        <v>32450</v>
      </c>
      <c r="C230" s="3">
        <f t="shared" ca="1" si="0"/>
        <v>-4.6012269938650041E-3</v>
      </c>
    </row>
    <row r="231" spans="1:3" x14ac:dyDescent="0.2">
      <c r="A231" s="4">
        <f ca="1">IFERROR(__xludf.DUMMYFUNCTION("""COMPUTED_VALUE"""),44175.625)</f>
        <v>44175.625</v>
      </c>
      <c r="B231" s="2">
        <f ca="1">IFERROR(__xludf.DUMMYFUNCTION("""COMPUTED_VALUE"""),32875)</f>
        <v>32875</v>
      </c>
      <c r="C231" s="3">
        <f t="shared" ca="1" si="0"/>
        <v>1.3097072419106404E-2</v>
      </c>
    </row>
    <row r="232" spans="1:3" x14ac:dyDescent="0.2">
      <c r="A232" s="4">
        <f ca="1">IFERROR(__xludf.DUMMYFUNCTION("""COMPUTED_VALUE"""),44176.625)</f>
        <v>44176.625</v>
      </c>
      <c r="B232" s="2">
        <f ca="1">IFERROR(__xludf.DUMMYFUNCTION("""COMPUTED_VALUE"""),33675)</f>
        <v>33675</v>
      </c>
      <c r="C232" s="3">
        <f t="shared" ca="1" si="0"/>
        <v>2.4334600760456349E-2</v>
      </c>
    </row>
    <row r="233" spans="1:3" x14ac:dyDescent="0.2">
      <c r="A233" s="4">
        <f ca="1">IFERROR(__xludf.DUMMYFUNCTION("""COMPUTED_VALUE"""),44179.625)</f>
        <v>44179.625</v>
      </c>
      <c r="B233" s="2">
        <f ca="1">IFERROR(__xludf.DUMMYFUNCTION("""COMPUTED_VALUE"""),34100)</f>
        <v>34100</v>
      </c>
      <c r="C233" s="3">
        <f t="shared" ca="1" si="0"/>
        <v>1.2620638455827837E-2</v>
      </c>
    </row>
    <row r="234" spans="1:3" x14ac:dyDescent="0.2">
      <c r="A234" s="4">
        <f ca="1">IFERROR(__xludf.DUMMYFUNCTION("""COMPUTED_VALUE"""),44180.625)</f>
        <v>44180.625</v>
      </c>
      <c r="B234" s="2">
        <f ca="1">IFERROR(__xludf.DUMMYFUNCTION("""COMPUTED_VALUE"""),33950)</f>
        <v>33950</v>
      </c>
      <c r="C234" s="3">
        <f t="shared" ca="1" si="0"/>
        <v>-4.3988269794721369E-3</v>
      </c>
    </row>
    <row r="235" spans="1:3" x14ac:dyDescent="0.2">
      <c r="A235" s="4">
        <f ca="1">IFERROR(__xludf.DUMMYFUNCTION("""COMPUTED_VALUE"""),44181.625)</f>
        <v>44181.625</v>
      </c>
      <c r="B235" s="2">
        <f ca="1">IFERROR(__xludf.DUMMYFUNCTION("""COMPUTED_VALUE"""),34750)</f>
        <v>34750</v>
      </c>
      <c r="C235" s="3">
        <f t="shared" ca="1" si="0"/>
        <v>2.356406480117812E-2</v>
      </c>
    </row>
    <row r="236" spans="1:3" x14ac:dyDescent="0.2">
      <c r="A236" s="4">
        <f ca="1">IFERROR(__xludf.DUMMYFUNCTION("""COMPUTED_VALUE"""),44182.625)</f>
        <v>44182.625</v>
      </c>
      <c r="B236" s="2">
        <f ca="1">IFERROR(__xludf.DUMMYFUNCTION("""COMPUTED_VALUE"""),34675)</f>
        <v>34675</v>
      </c>
      <c r="C236" s="3">
        <f t="shared" ca="1" si="0"/>
        <v>-2.1582733812949284E-3</v>
      </c>
    </row>
    <row r="237" spans="1:3" x14ac:dyDescent="0.2">
      <c r="A237" s="4">
        <f ca="1">IFERROR(__xludf.DUMMYFUNCTION("""COMPUTED_VALUE"""),44183.625)</f>
        <v>44183.625</v>
      </c>
      <c r="B237" s="2">
        <f ca="1">IFERROR(__xludf.DUMMYFUNCTION("""COMPUTED_VALUE"""),34000)</f>
        <v>34000</v>
      </c>
      <c r="C237" s="3">
        <f t="shared" ca="1" si="0"/>
        <v>-1.9466474405191114E-2</v>
      </c>
    </row>
    <row r="238" spans="1:3" x14ac:dyDescent="0.2">
      <c r="A238" s="4">
        <f ca="1">IFERROR(__xludf.DUMMYFUNCTION("""COMPUTED_VALUE"""),44186.625)</f>
        <v>44186.625</v>
      </c>
      <c r="B238" s="2">
        <f ca="1">IFERROR(__xludf.DUMMYFUNCTION("""COMPUTED_VALUE"""),34150)</f>
        <v>34150</v>
      </c>
      <c r="C238" s="3">
        <f t="shared" ca="1" si="0"/>
        <v>4.4117647058823373E-3</v>
      </c>
    </row>
    <row r="239" spans="1:3" x14ac:dyDescent="0.2">
      <c r="A239" s="4">
        <f ca="1">IFERROR(__xludf.DUMMYFUNCTION("""COMPUTED_VALUE"""),44187.625)</f>
        <v>44187.625</v>
      </c>
      <c r="B239" s="2">
        <f ca="1">IFERROR(__xludf.DUMMYFUNCTION("""COMPUTED_VALUE"""),33575)</f>
        <v>33575</v>
      </c>
      <c r="C239" s="3">
        <f t="shared" ca="1" si="0"/>
        <v>-1.68374816983895E-2</v>
      </c>
    </row>
    <row r="240" spans="1:3" x14ac:dyDescent="0.2">
      <c r="A240" s="4">
        <f ca="1">IFERROR(__xludf.DUMMYFUNCTION("""COMPUTED_VALUE"""),44188.625)</f>
        <v>44188.625</v>
      </c>
      <c r="B240" s="2">
        <f ca="1">IFERROR(__xludf.DUMMYFUNCTION("""COMPUTED_VALUE"""),33625)</f>
        <v>33625</v>
      </c>
      <c r="C240" s="3">
        <f t="shared" ca="1" si="0"/>
        <v>1.4892032762472418E-3</v>
      </c>
    </row>
    <row r="241" spans="1:3" x14ac:dyDescent="0.2">
      <c r="A241" s="4">
        <f ca="1">IFERROR(__xludf.DUMMYFUNCTION("""COMPUTED_VALUE"""),44193.625)</f>
        <v>44193.625</v>
      </c>
      <c r="B241" s="2">
        <f ca="1">IFERROR(__xludf.DUMMYFUNCTION("""COMPUTED_VALUE"""),33900)</f>
        <v>33900</v>
      </c>
      <c r="C241" s="3">
        <f t="shared" ca="1" si="0"/>
        <v>8.1784386617100857E-3</v>
      </c>
    </row>
    <row r="242" spans="1:3" x14ac:dyDescent="0.2">
      <c r="A242" s="4">
        <f ca="1">IFERROR(__xludf.DUMMYFUNCTION("""COMPUTED_VALUE"""),44194.625)</f>
        <v>44194.625</v>
      </c>
      <c r="B242" s="2">
        <f ca="1">IFERROR(__xludf.DUMMYFUNCTION("""COMPUTED_VALUE"""),33825)</f>
        <v>33825</v>
      </c>
      <c r="C242" s="3">
        <f t="shared" ca="1" si="0"/>
        <v>-2.2123893805309214E-3</v>
      </c>
    </row>
    <row r="243" spans="1:3" x14ac:dyDescent="0.2">
      <c r="A243" s="4">
        <f ca="1">IFERROR(__xludf.DUMMYFUNCTION("""COMPUTED_VALUE"""),44195.625)</f>
        <v>44195.625</v>
      </c>
      <c r="B243" s="2">
        <f ca="1">IFERROR(__xludf.DUMMYFUNCTION("""COMPUTED_VALUE"""),33850)</f>
        <v>33850</v>
      </c>
      <c r="C243" s="3">
        <f t="shared" ca="1" si="0"/>
        <v>7.3909830007390376E-4</v>
      </c>
    </row>
    <row r="244" spans="1:3" x14ac:dyDescent="0.2">
      <c r="A244" s="4">
        <f ca="1">IFERROR(__xludf.DUMMYFUNCTION("""COMPUTED_VALUE"""),44200.625)</f>
        <v>44200.625</v>
      </c>
      <c r="B244" s="2">
        <f ca="1">IFERROR(__xludf.DUMMYFUNCTION("""COMPUTED_VALUE"""),34175)</f>
        <v>34175</v>
      </c>
      <c r="C244" s="3">
        <f t="shared" ca="1" si="0"/>
        <v>9.6011816838994513E-3</v>
      </c>
    </row>
    <row r="245" spans="1:3" x14ac:dyDescent="0.2">
      <c r="A245" s="4">
        <f ca="1">IFERROR(__xludf.DUMMYFUNCTION("""COMPUTED_VALUE"""),44201.625)</f>
        <v>44201.625</v>
      </c>
      <c r="B245" s="2">
        <f ca="1">IFERROR(__xludf.DUMMYFUNCTION("""COMPUTED_VALUE"""),35450)</f>
        <v>35450</v>
      </c>
      <c r="C245" s="3">
        <f t="shared" ca="1" si="0"/>
        <v>3.7307973664959748E-2</v>
      </c>
    </row>
    <row r="246" spans="1:3" x14ac:dyDescent="0.2">
      <c r="A246" s="4">
        <f ca="1">IFERROR(__xludf.DUMMYFUNCTION("""COMPUTED_VALUE"""),44202.625)</f>
        <v>44202.625</v>
      </c>
      <c r="B246" s="2">
        <f ca="1">IFERROR(__xludf.DUMMYFUNCTION("""COMPUTED_VALUE"""),34725)</f>
        <v>34725</v>
      </c>
      <c r="C246" s="3">
        <f t="shared" ca="1" si="0"/>
        <v>-2.0451339915373734E-2</v>
      </c>
    </row>
    <row r="247" spans="1:3" x14ac:dyDescent="0.2">
      <c r="A247" s="4">
        <f ca="1">IFERROR(__xludf.DUMMYFUNCTION("""COMPUTED_VALUE"""),44203.625)</f>
        <v>44203.625</v>
      </c>
      <c r="B247" s="2">
        <f ca="1">IFERROR(__xludf.DUMMYFUNCTION("""COMPUTED_VALUE"""),34825)</f>
        <v>34825</v>
      </c>
      <c r="C247" s="3">
        <f t="shared" ca="1" si="0"/>
        <v>2.8797696184306165E-3</v>
      </c>
    </row>
    <row r="248" spans="1:3" x14ac:dyDescent="0.2">
      <c r="A248" s="4">
        <f ca="1">IFERROR(__xludf.DUMMYFUNCTION("""COMPUTED_VALUE"""),44204.625)</f>
        <v>44204.625</v>
      </c>
      <c r="B248" s="2">
        <f ca="1">IFERROR(__xludf.DUMMYFUNCTION("""COMPUTED_VALUE"""),35250)</f>
        <v>35250</v>
      </c>
      <c r="C248" s="3">
        <f t="shared" ca="1" si="0"/>
        <v>1.2203876525484603E-2</v>
      </c>
    </row>
    <row r="249" spans="1:3" x14ac:dyDescent="0.2">
      <c r="A249" s="4">
        <f ca="1">IFERROR(__xludf.DUMMYFUNCTION("""COMPUTED_VALUE"""),44207.625)</f>
        <v>44207.625</v>
      </c>
      <c r="B249" s="2">
        <f ca="1">IFERROR(__xludf.DUMMYFUNCTION("""COMPUTED_VALUE"""),36725)</f>
        <v>36725</v>
      </c>
      <c r="C249" s="3">
        <f t="shared" ca="1" si="0"/>
        <v>4.1843971631205568E-2</v>
      </c>
    </row>
    <row r="250" spans="1:3" x14ac:dyDescent="0.2">
      <c r="A250" s="4">
        <f ca="1">IFERROR(__xludf.DUMMYFUNCTION("""COMPUTED_VALUE"""),44208.625)</f>
        <v>44208.625</v>
      </c>
      <c r="B250" s="2">
        <f ca="1">IFERROR(__xludf.DUMMYFUNCTION("""COMPUTED_VALUE"""),35800)</f>
        <v>35800</v>
      </c>
      <c r="C250" s="3">
        <f t="shared" ca="1" si="0"/>
        <v>-2.5187202178352575E-2</v>
      </c>
    </row>
    <row r="251" spans="1:3" x14ac:dyDescent="0.2">
      <c r="A251" s="4">
        <f ca="1">IFERROR(__xludf.DUMMYFUNCTION("""COMPUTED_VALUE"""),44209.625)</f>
        <v>44209.625</v>
      </c>
      <c r="B251" s="2">
        <f ca="1">IFERROR(__xludf.DUMMYFUNCTION("""COMPUTED_VALUE"""),35600)</f>
        <v>35600</v>
      </c>
      <c r="C251" s="3">
        <f t="shared" ca="1" si="0"/>
        <v>-5.5865921787709993E-3</v>
      </c>
    </row>
    <row r="252" spans="1:3" x14ac:dyDescent="0.2">
      <c r="A252" s="4">
        <f ca="1">IFERROR(__xludf.DUMMYFUNCTION("""COMPUTED_VALUE"""),44210.625)</f>
        <v>44210.625</v>
      </c>
      <c r="B252" s="2">
        <f ca="1">IFERROR(__xludf.DUMMYFUNCTION("""COMPUTED_VALUE"""),35100)</f>
        <v>35100</v>
      </c>
      <c r="C252" s="3">
        <f t="shared" ca="1" si="0"/>
        <v>-1.4044943820224698E-2</v>
      </c>
    </row>
    <row r="253" spans="1:3" x14ac:dyDescent="0.2">
      <c r="A253" s="4">
        <f ca="1">IFERROR(__xludf.DUMMYFUNCTION("""COMPUTED_VALUE"""),44211.625)</f>
        <v>44211.625</v>
      </c>
      <c r="B253" s="2">
        <f ca="1">IFERROR(__xludf.DUMMYFUNCTION("""COMPUTED_VALUE"""),34775)</f>
        <v>34775</v>
      </c>
      <c r="C253" s="3">
        <f t="shared" ca="1" si="0"/>
        <v>-9.2592592592593004E-3</v>
      </c>
    </row>
    <row r="254" spans="1:3" x14ac:dyDescent="0.2">
      <c r="A254" s="4">
        <f ca="1">IFERROR(__xludf.DUMMYFUNCTION("""COMPUTED_VALUE"""),44214.625)</f>
        <v>44214.625</v>
      </c>
      <c r="B254" s="2">
        <f ca="1">IFERROR(__xludf.DUMMYFUNCTION("""COMPUTED_VALUE"""),35600)</f>
        <v>35600</v>
      </c>
      <c r="C254" s="3">
        <f t="shared" ca="1" si="0"/>
        <v>2.372393961179009E-2</v>
      </c>
    </row>
    <row r="255" spans="1:3" x14ac:dyDescent="0.2">
      <c r="A255" s="4">
        <f ca="1">IFERROR(__xludf.DUMMYFUNCTION("""COMPUTED_VALUE"""),44215.625)</f>
        <v>44215.625</v>
      </c>
      <c r="B255" s="2">
        <f ca="1">IFERROR(__xludf.DUMMYFUNCTION("""COMPUTED_VALUE"""),35475)</f>
        <v>35475</v>
      </c>
      <c r="C255" s="3">
        <f t="shared" ca="1" si="0"/>
        <v>-3.5112359550562022E-3</v>
      </c>
    </row>
    <row r="256" spans="1:3" x14ac:dyDescent="0.2">
      <c r="A256" s="4">
        <f ca="1">IFERROR(__xludf.DUMMYFUNCTION("""COMPUTED_VALUE"""),44216.625)</f>
        <v>44216.625</v>
      </c>
      <c r="B256" s="2">
        <f ca="1">IFERROR(__xludf.DUMMYFUNCTION("""COMPUTED_VALUE"""),35475)</f>
        <v>35475</v>
      </c>
      <c r="C256" s="3">
        <f t="shared" ca="1" si="0"/>
        <v>0</v>
      </c>
    </row>
    <row r="257" spans="1:3" x14ac:dyDescent="0.2">
      <c r="A257" s="4">
        <f ca="1">IFERROR(__xludf.DUMMYFUNCTION("""COMPUTED_VALUE"""),44217.625)</f>
        <v>44217.625</v>
      </c>
      <c r="B257" s="2">
        <f ca="1">IFERROR(__xludf.DUMMYFUNCTION("""COMPUTED_VALUE"""),35375)</f>
        <v>35375</v>
      </c>
      <c r="C257" s="3">
        <f t="shared" ca="1" si="0"/>
        <v>-2.8188865398167673E-3</v>
      </c>
    </row>
    <row r="258" spans="1:3" x14ac:dyDescent="0.2">
      <c r="A258" s="4">
        <f ca="1">IFERROR(__xludf.DUMMYFUNCTION("""COMPUTED_VALUE"""),44218.625)</f>
        <v>44218.625</v>
      </c>
      <c r="B258" s="2">
        <f ca="1">IFERROR(__xludf.DUMMYFUNCTION("""COMPUTED_VALUE"""),35400)</f>
        <v>35400</v>
      </c>
      <c r="C258" s="3">
        <f t="shared" ca="1" si="0"/>
        <v>7.0671378091868853E-4</v>
      </c>
    </row>
    <row r="259" spans="1:3" x14ac:dyDescent="0.2">
      <c r="A259" s="4">
        <f ca="1">IFERROR(__xludf.DUMMYFUNCTION("""COMPUTED_VALUE"""),44221.625)</f>
        <v>44221.625</v>
      </c>
      <c r="B259" s="2">
        <f ca="1">IFERROR(__xludf.DUMMYFUNCTION("""COMPUTED_VALUE"""),35175)</f>
        <v>35175</v>
      </c>
      <c r="C259" s="3">
        <f t="shared" ca="1" si="0"/>
        <v>-6.3559322033898136E-3</v>
      </c>
    </row>
    <row r="260" spans="1:3" x14ac:dyDescent="0.2">
      <c r="A260" s="4">
        <f ca="1">IFERROR(__xludf.DUMMYFUNCTION("""COMPUTED_VALUE"""),44222.625)</f>
        <v>44222.625</v>
      </c>
      <c r="B260" s="2">
        <f ca="1">IFERROR(__xludf.DUMMYFUNCTION("""COMPUTED_VALUE"""),34100)</f>
        <v>34100</v>
      </c>
      <c r="C260" s="3">
        <f t="shared" ca="1" si="0"/>
        <v>-3.0561478322672309E-2</v>
      </c>
    </row>
    <row r="261" spans="1:3" x14ac:dyDescent="0.2">
      <c r="A261" s="4">
        <f ca="1">IFERROR(__xludf.DUMMYFUNCTION("""COMPUTED_VALUE"""),44223.625)</f>
        <v>44223.625</v>
      </c>
      <c r="B261" s="2">
        <f ca="1">IFERROR(__xludf.DUMMYFUNCTION("""COMPUTED_VALUE"""),33950)</f>
        <v>33950</v>
      </c>
      <c r="C261" s="3">
        <f t="shared" ca="1" si="0"/>
        <v>-4.3988269794721369E-3</v>
      </c>
    </row>
    <row r="262" spans="1:3" x14ac:dyDescent="0.2">
      <c r="A262" s="4">
        <f ca="1">IFERROR(__xludf.DUMMYFUNCTION("""COMPUTED_VALUE"""),44224.625)</f>
        <v>44224.625</v>
      </c>
      <c r="B262" s="2">
        <f ca="1">IFERROR(__xludf.DUMMYFUNCTION("""COMPUTED_VALUE"""),34500)</f>
        <v>34500</v>
      </c>
      <c r="C262" s="3">
        <f t="shared" ca="1" si="0"/>
        <v>1.6200294550809957E-2</v>
      </c>
    </row>
    <row r="263" spans="1:3" x14ac:dyDescent="0.2">
      <c r="A263" s="4">
        <f ca="1">IFERROR(__xludf.DUMMYFUNCTION("""COMPUTED_VALUE"""),44225.625)</f>
        <v>44225.625</v>
      </c>
      <c r="B263" s="2">
        <f ca="1">IFERROR(__xludf.DUMMYFUNCTION("""COMPUTED_VALUE"""),33800)</f>
        <v>33800</v>
      </c>
      <c r="C263" s="3">
        <f t="shared" ca="1" si="0"/>
        <v>-2.0289855072463725E-2</v>
      </c>
    </row>
    <row r="264" spans="1:3" x14ac:dyDescent="0.2">
      <c r="A264" s="4">
        <f ca="1">IFERROR(__xludf.DUMMYFUNCTION("""COMPUTED_VALUE"""),44228.625)</f>
        <v>44228.625</v>
      </c>
      <c r="B264" s="2">
        <f ca="1">IFERROR(__xludf.DUMMYFUNCTION("""COMPUTED_VALUE"""),34100)</f>
        <v>34100</v>
      </c>
      <c r="C264" s="3">
        <f t="shared" ca="1" si="0"/>
        <v>8.8757396449703485E-3</v>
      </c>
    </row>
    <row r="265" spans="1:3" x14ac:dyDescent="0.2">
      <c r="A265" s="4">
        <f ca="1">IFERROR(__xludf.DUMMYFUNCTION("""COMPUTED_VALUE"""),44229.625)</f>
        <v>44229.625</v>
      </c>
      <c r="B265" s="2">
        <f ca="1">IFERROR(__xludf.DUMMYFUNCTION("""COMPUTED_VALUE"""),34000)</f>
        <v>34000</v>
      </c>
      <c r="C265" s="3">
        <f t="shared" ca="1" si="0"/>
        <v>-2.9325513196480912E-3</v>
      </c>
    </row>
    <row r="266" spans="1:3" x14ac:dyDescent="0.2">
      <c r="A266" s="4">
        <f ca="1">IFERROR(__xludf.DUMMYFUNCTION("""COMPUTED_VALUE"""),44230.625)</f>
        <v>44230.625</v>
      </c>
      <c r="B266" s="2">
        <f ca="1">IFERROR(__xludf.DUMMYFUNCTION("""COMPUTED_VALUE"""),34125)</f>
        <v>34125</v>
      </c>
      <c r="C266" s="3">
        <f t="shared" ca="1" si="0"/>
        <v>3.6764705882352811E-3</v>
      </c>
    </row>
    <row r="267" spans="1:3" x14ac:dyDescent="0.2">
      <c r="A267" s="4">
        <f ca="1">IFERROR(__xludf.DUMMYFUNCTION("""COMPUTED_VALUE"""),44231.625)</f>
        <v>44231.625</v>
      </c>
      <c r="B267" s="2">
        <f ca="1">IFERROR(__xludf.DUMMYFUNCTION("""COMPUTED_VALUE"""),34275)</f>
        <v>34275</v>
      </c>
      <c r="C267" s="3">
        <f t="shared" ca="1" si="0"/>
        <v>4.39560439560438E-3</v>
      </c>
    </row>
    <row r="268" spans="1:3" x14ac:dyDescent="0.2">
      <c r="A268" s="4">
        <f ca="1">IFERROR(__xludf.DUMMYFUNCTION("""COMPUTED_VALUE"""),44232.625)</f>
        <v>44232.625</v>
      </c>
      <c r="B268" s="2">
        <f ca="1">IFERROR(__xludf.DUMMYFUNCTION("""COMPUTED_VALUE"""),34575)</f>
        <v>34575</v>
      </c>
      <c r="C268" s="3">
        <f t="shared" ca="1" si="0"/>
        <v>8.7527352297593897E-3</v>
      </c>
    </row>
    <row r="269" spans="1:3" x14ac:dyDescent="0.2">
      <c r="A269" s="4">
        <f ca="1">IFERROR(__xludf.DUMMYFUNCTION("""COMPUTED_VALUE"""),44235.625)</f>
        <v>44235.625</v>
      </c>
      <c r="B269" s="2">
        <f ca="1">IFERROR(__xludf.DUMMYFUNCTION("""COMPUTED_VALUE"""),34600)</f>
        <v>34600</v>
      </c>
      <c r="C269" s="3">
        <f t="shared" ca="1" si="0"/>
        <v>7.2306579898762102E-4</v>
      </c>
    </row>
    <row r="270" spans="1:3" x14ac:dyDescent="0.2">
      <c r="A270" s="4">
        <f ca="1">IFERROR(__xludf.DUMMYFUNCTION("""COMPUTED_VALUE"""),44236.625)</f>
        <v>44236.625</v>
      </c>
      <c r="B270" s="2">
        <f ca="1">IFERROR(__xludf.DUMMYFUNCTION("""COMPUTED_VALUE"""),34900)</f>
        <v>34900</v>
      </c>
      <c r="C270" s="3">
        <f t="shared" ca="1" si="0"/>
        <v>8.6705202312138407E-3</v>
      </c>
    </row>
    <row r="271" spans="1:3" x14ac:dyDescent="0.2">
      <c r="A271" s="4">
        <f ca="1">IFERROR(__xludf.DUMMYFUNCTION("""COMPUTED_VALUE"""),44237.625)</f>
        <v>44237.625</v>
      </c>
      <c r="B271" s="2">
        <f ca="1">IFERROR(__xludf.DUMMYFUNCTION("""COMPUTED_VALUE"""),34600)</f>
        <v>34600</v>
      </c>
      <c r="C271" s="3">
        <f t="shared" ca="1" si="0"/>
        <v>-8.5959885386819312E-3</v>
      </c>
    </row>
    <row r="272" spans="1:3" x14ac:dyDescent="0.2">
      <c r="A272" s="4">
        <f ca="1">IFERROR(__xludf.DUMMYFUNCTION("""COMPUTED_VALUE"""),44238.625)</f>
        <v>44238.625</v>
      </c>
      <c r="B272" s="2">
        <f ca="1">IFERROR(__xludf.DUMMYFUNCTION("""COMPUTED_VALUE"""),34400)</f>
        <v>34400</v>
      </c>
      <c r="C272" s="3">
        <f t="shared" ca="1" si="0"/>
        <v>-5.7803468208093012E-3</v>
      </c>
    </row>
    <row r="273" spans="1:3" x14ac:dyDescent="0.2">
      <c r="A273" s="4">
        <f ca="1">IFERROR(__xludf.DUMMYFUNCTION("""COMPUTED_VALUE"""),44242.625)</f>
        <v>44242.625</v>
      </c>
      <c r="B273" s="2">
        <f ca="1">IFERROR(__xludf.DUMMYFUNCTION("""COMPUTED_VALUE"""),34000)</f>
        <v>34000</v>
      </c>
      <c r="C273" s="3">
        <f t="shared" ca="1" si="0"/>
        <v>-1.1627906976744207E-2</v>
      </c>
    </row>
    <row r="274" spans="1:3" x14ac:dyDescent="0.2">
      <c r="A274" s="4">
        <f ca="1">IFERROR(__xludf.DUMMYFUNCTION("""COMPUTED_VALUE"""),44243.625)</f>
        <v>44243.625</v>
      </c>
      <c r="B274" s="2">
        <f ca="1">IFERROR(__xludf.DUMMYFUNCTION("""COMPUTED_VALUE"""),34700)</f>
        <v>34700</v>
      </c>
      <c r="C274" s="3">
        <f t="shared" ca="1" si="0"/>
        <v>2.0588235294117574E-2</v>
      </c>
    </row>
    <row r="275" spans="1:3" x14ac:dyDescent="0.2">
      <c r="A275" s="4">
        <f ca="1">IFERROR(__xludf.DUMMYFUNCTION("""COMPUTED_VALUE"""),44244.625)</f>
        <v>44244.625</v>
      </c>
      <c r="B275" s="2">
        <f ca="1">IFERROR(__xludf.DUMMYFUNCTION("""COMPUTED_VALUE"""),34500)</f>
        <v>34500</v>
      </c>
      <c r="C275" s="3">
        <f t="shared" ca="1" si="0"/>
        <v>-5.7636887608069065E-3</v>
      </c>
    </row>
    <row r="276" spans="1:3" x14ac:dyDescent="0.2">
      <c r="A276" s="4">
        <f ca="1">IFERROR(__xludf.DUMMYFUNCTION("""COMPUTED_VALUE"""),44245.625)</f>
        <v>44245.625</v>
      </c>
      <c r="B276" s="2">
        <f ca="1">IFERROR(__xludf.DUMMYFUNCTION("""COMPUTED_VALUE"""),33675)</f>
        <v>33675</v>
      </c>
      <c r="C276" s="3">
        <f t="shared" ca="1" si="0"/>
        <v>-2.3913043478260843E-2</v>
      </c>
    </row>
    <row r="277" spans="1:3" x14ac:dyDescent="0.2">
      <c r="A277" s="4">
        <f ca="1">IFERROR(__xludf.DUMMYFUNCTION("""COMPUTED_VALUE"""),44246.625)</f>
        <v>44246.625</v>
      </c>
      <c r="B277" s="2">
        <f ca="1">IFERROR(__xludf.DUMMYFUNCTION("""COMPUTED_VALUE"""),34125)</f>
        <v>34125</v>
      </c>
      <c r="C277" s="3">
        <f t="shared" ca="1" si="0"/>
        <v>1.3363028953229383E-2</v>
      </c>
    </row>
    <row r="278" spans="1:3" x14ac:dyDescent="0.2">
      <c r="A278" s="4">
        <f ca="1">IFERROR(__xludf.DUMMYFUNCTION("""COMPUTED_VALUE"""),44249.625)</f>
        <v>44249.625</v>
      </c>
      <c r="B278" s="2">
        <f ca="1">IFERROR(__xludf.DUMMYFUNCTION("""COMPUTED_VALUE"""),33950)</f>
        <v>33950</v>
      </c>
      <c r="C278" s="3">
        <f t="shared" ca="1" si="0"/>
        <v>-5.12820512820511E-3</v>
      </c>
    </row>
    <row r="279" spans="1:3" x14ac:dyDescent="0.2">
      <c r="A279" s="4">
        <f ca="1">IFERROR(__xludf.DUMMYFUNCTION("""COMPUTED_VALUE"""),44250.625)</f>
        <v>44250.625</v>
      </c>
      <c r="B279" s="2">
        <f ca="1">IFERROR(__xludf.DUMMYFUNCTION("""COMPUTED_VALUE"""),34125)</f>
        <v>34125</v>
      </c>
      <c r="C279" s="3">
        <f t="shared" ca="1" si="0"/>
        <v>5.1546391752577136E-3</v>
      </c>
    </row>
    <row r="280" spans="1:3" x14ac:dyDescent="0.2">
      <c r="A280" s="4">
        <f ca="1">IFERROR(__xludf.DUMMYFUNCTION("""COMPUTED_VALUE"""),44251.625)</f>
        <v>44251.625</v>
      </c>
      <c r="B280" s="2">
        <f ca="1">IFERROR(__xludf.DUMMYFUNCTION("""COMPUTED_VALUE"""),33625)</f>
        <v>33625</v>
      </c>
      <c r="C280" s="3">
        <f t="shared" ca="1" si="0"/>
        <v>-1.46520146520146E-2</v>
      </c>
    </row>
    <row r="281" spans="1:3" x14ac:dyDescent="0.2">
      <c r="A281" s="4">
        <f ca="1">IFERROR(__xludf.DUMMYFUNCTION("""COMPUTED_VALUE"""),44252.625)</f>
        <v>44252.625</v>
      </c>
      <c r="B281" s="2">
        <f ca="1">IFERROR(__xludf.DUMMYFUNCTION("""COMPUTED_VALUE"""),33525)</f>
        <v>33525</v>
      </c>
      <c r="C281" s="3">
        <f t="shared" ca="1" si="0"/>
        <v>-2.9739776951672736E-3</v>
      </c>
    </row>
    <row r="282" spans="1:3" x14ac:dyDescent="0.2">
      <c r="A282" s="4">
        <f ca="1">IFERROR(__xludf.DUMMYFUNCTION("""COMPUTED_VALUE"""),44253.625)</f>
        <v>44253.625</v>
      </c>
      <c r="B282" s="2">
        <f ca="1">IFERROR(__xludf.DUMMYFUNCTION("""COMPUTED_VALUE"""),33550)</f>
        <v>33550</v>
      </c>
      <c r="C282" s="3">
        <f t="shared" ca="1" si="0"/>
        <v>7.4571215510821354E-4</v>
      </c>
    </row>
    <row r="283" spans="1:3" x14ac:dyDescent="0.2">
      <c r="A283" s="4">
        <f ca="1">IFERROR(__xludf.DUMMYFUNCTION("""COMPUTED_VALUE"""),44256.625)</f>
        <v>44256.625</v>
      </c>
      <c r="B283" s="2">
        <f ca="1">IFERROR(__xludf.DUMMYFUNCTION("""COMPUTED_VALUE"""),35225)</f>
        <v>35225</v>
      </c>
      <c r="C283" s="3">
        <f t="shared" ca="1" si="0"/>
        <v>4.9925484351713845E-2</v>
      </c>
    </row>
    <row r="284" spans="1:3" x14ac:dyDescent="0.2">
      <c r="A284" s="4">
        <f ca="1">IFERROR(__xludf.DUMMYFUNCTION("""COMPUTED_VALUE"""),44257.625)</f>
        <v>44257.625</v>
      </c>
      <c r="B284" s="2">
        <f ca="1">IFERROR(__xludf.DUMMYFUNCTION("""COMPUTED_VALUE"""),35075)</f>
        <v>35075</v>
      </c>
      <c r="C284" s="3">
        <f t="shared" ca="1" si="0"/>
        <v>-4.2583392476933657E-3</v>
      </c>
    </row>
    <row r="285" spans="1:3" x14ac:dyDescent="0.2">
      <c r="A285" s="4">
        <f ca="1">IFERROR(__xludf.DUMMYFUNCTION("""COMPUTED_VALUE"""),44258.625)</f>
        <v>44258.625</v>
      </c>
      <c r="B285" s="2">
        <f ca="1">IFERROR(__xludf.DUMMYFUNCTION("""COMPUTED_VALUE"""),35000)</f>
        <v>35000</v>
      </c>
      <c r="C285" s="3">
        <f t="shared" ca="1" si="0"/>
        <v>-2.1382751247327469E-3</v>
      </c>
    </row>
    <row r="286" spans="1:3" x14ac:dyDescent="0.2">
      <c r="A286" s="4">
        <f ca="1">IFERROR(__xludf.DUMMYFUNCTION("""COMPUTED_VALUE"""),44259.625)</f>
        <v>44259.625</v>
      </c>
      <c r="B286" s="2">
        <f ca="1">IFERROR(__xludf.DUMMYFUNCTION("""COMPUTED_VALUE"""),33600)</f>
        <v>33600</v>
      </c>
      <c r="C286" s="3">
        <f t="shared" ca="1" si="0"/>
        <v>-4.0000000000000036E-2</v>
      </c>
    </row>
    <row r="287" spans="1:3" x14ac:dyDescent="0.2">
      <c r="A287" s="4">
        <f ca="1">IFERROR(__xludf.DUMMYFUNCTION("""COMPUTED_VALUE"""),44260.625)</f>
        <v>44260.625</v>
      </c>
      <c r="B287" s="2">
        <f ca="1">IFERROR(__xludf.DUMMYFUNCTION("""COMPUTED_VALUE"""),34000)</f>
        <v>34000</v>
      </c>
      <c r="C287" s="3">
        <f t="shared" ca="1" si="0"/>
        <v>1.1904761904761862E-2</v>
      </c>
    </row>
    <row r="288" spans="1:3" x14ac:dyDescent="0.2">
      <c r="A288" s="4">
        <f ca="1">IFERROR(__xludf.DUMMYFUNCTION("""COMPUTED_VALUE"""),44263.625)</f>
        <v>44263.625</v>
      </c>
      <c r="B288" s="2">
        <f ca="1">IFERROR(__xludf.DUMMYFUNCTION("""COMPUTED_VALUE"""),33600)</f>
        <v>33600</v>
      </c>
      <c r="C288" s="3">
        <f t="shared" ca="1" si="0"/>
        <v>-1.1764705882352899E-2</v>
      </c>
    </row>
    <row r="289" spans="1:3" x14ac:dyDescent="0.2">
      <c r="A289" s="4">
        <f ca="1">IFERROR(__xludf.DUMMYFUNCTION("""COMPUTED_VALUE"""),44264.625)</f>
        <v>44264.625</v>
      </c>
      <c r="B289" s="2">
        <f ca="1">IFERROR(__xludf.DUMMYFUNCTION("""COMPUTED_VALUE"""),33025)</f>
        <v>33025</v>
      </c>
      <c r="C289" s="3">
        <f t="shared" ca="1" si="0"/>
        <v>-1.7113095238095233E-2</v>
      </c>
    </row>
    <row r="290" spans="1:3" x14ac:dyDescent="0.2">
      <c r="A290" s="4">
        <f ca="1">IFERROR(__xludf.DUMMYFUNCTION("""COMPUTED_VALUE"""),44265.625)</f>
        <v>44265.625</v>
      </c>
      <c r="B290" s="2">
        <f ca="1">IFERROR(__xludf.DUMMYFUNCTION("""COMPUTED_VALUE"""),33525)</f>
        <v>33525</v>
      </c>
      <c r="C290" s="3">
        <f t="shared" ca="1" si="0"/>
        <v>1.514004542013625E-2</v>
      </c>
    </row>
    <row r="291" spans="1:3" x14ac:dyDescent="0.2">
      <c r="A291" s="4">
        <f ca="1">IFERROR(__xludf.DUMMYFUNCTION("""COMPUTED_VALUE"""),44267.625)</f>
        <v>44267.625</v>
      </c>
      <c r="B291" s="2">
        <f ca="1">IFERROR(__xludf.DUMMYFUNCTION("""COMPUTED_VALUE"""),33825)</f>
        <v>33825</v>
      </c>
      <c r="C291" s="3">
        <f t="shared" ca="1" si="0"/>
        <v>8.9485458612974522E-3</v>
      </c>
    </row>
    <row r="292" spans="1:3" x14ac:dyDescent="0.2">
      <c r="A292" s="4">
        <f ca="1">IFERROR(__xludf.DUMMYFUNCTION("""COMPUTED_VALUE"""),44270.625)</f>
        <v>44270.625</v>
      </c>
      <c r="B292" s="2">
        <f ca="1">IFERROR(__xludf.DUMMYFUNCTION("""COMPUTED_VALUE"""),33325)</f>
        <v>33325</v>
      </c>
      <c r="C292" s="3">
        <f t="shared" ca="1" si="0"/>
        <v>-1.4781966001478186E-2</v>
      </c>
    </row>
    <row r="293" spans="1:3" x14ac:dyDescent="0.2">
      <c r="A293" s="4">
        <f ca="1">IFERROR(__xludf.DUMMYFUNCTION("""COMPUTED_VALUE"""),44271.625)</f>
        <v>44271.625</v>
      </c>
      <c r="B293" s="2">
        <f ca="1">IFERROR(__xludf.DUMMYFUNCTION("""COMPUTED_VALUE"""),33125)</f>
        <v>33125</v>
      </c>
      <c r="C293" s="3">
        <f t="shared" ca="1" si="0"/>
        <v>-6.0015003750937268E-3</v>
      </c>
    </row>
    <row r="294" spans="1:3" x14ac:dyDescent="0.2">
      <c r="A294" s="4">
        <f ca="1">IFERROR(__xludf.DUMMYFUNCTION("""COMPUTED_VALUE"""),44272.625)</f>
        <v>44272.625</v>
      </c>
      <c r="B294" s="2">
        <f ca="1">IFERROR(__xludf.DUMMYFUNCTION("""COMPUTED_VALUE"""),33050)</f>
        <v>33050</v>
      </c>
      <c r="C294" s="3">
        <f t="shared" ca="1" si="0"/>
        <v>-2.2641509433962703E-3</v>
      </c>
    </row>
    <row r="295" spans="1:3" x14ac:dyDescent="0.2">
      <c r="A295" s="4">
        <f ca="1">IFERROR(__xludf.DUMMYFUNCTION("""COMPUTED_VALUE"""),44273.625)</f>
        <v>44273.625</v>
      </c>
      <c r="B295" s="2">
        <f ca="1">IFERROR(__xludf.DUMMYFUNCTION("""COMPUTED_VALUE"""),33525)</f>
        <v>33525</v>
      </c>
      <c r="C295" s="3">
        <f t="shared" ca="1" si="0"/>
        <v>1.437216338880476E-2</v>
      </c>
    </row>
    <row r="296" spans="1:3" x14ac:dyDescent="0.2">
      <c r="A296" s="4">
        <f ca="1">IFERROR(__xludf.DUMMYFUNCTION("""COMPUTED_VALUE"""),44274.625)</f>
        <v>44274.625</v>
      </c>
      <c r="B296" s="2">
        <f ca="1">IFERROR(__xludf.DUMMYFUNCTION("""COMPUTED_VALUE"""),33800)</f>
        <v>33800</v>
      </c>
      <c r="C296" s="3">
        <f t="shared" ca="1" si="0"/>
        <v>8.2028337061894607E-3</v>
      </c>
    </row>
    <row r="297" spans="1:3" x14ac:dyDescent="0.2">
      <c r="A297" s="4">
        <f ca="1">IFERROR(__xludf.DUMMYFUNCTION("""COMPUTED_VALUE"""),44277.625)</f>
        <v>44277.625</v>
      </c>
      <c r="B297" s="2">
        <f ca="1">IFERROR(__xludf.DUMMYFUNCTION("""COMPUTED_VALUE"""),33100)</f>
        <v>33100</v>
      </c>
      <c r="C297" s="3">
        <f t="shared" ca="1" si="0"/>
        <v>-2.0710059171597628E-2</v>
      </c>
    </row>
    <row r="298" spans="1:3" x14ac:dyDescent="0.2">
      <c r="A298" s="4">
        <f ca="1">IFERROR(__xludf.DUMMYFUNCTION("""COMPUTED_VALUE"""),44278.625)</f>
        <v>44278.625</v>
      </c>
      <c r="B298" s="2">
        <f ca="1">IFERROR(__xludf.DUMMYFUNCTION("""COMPUTED_VALUE"""),32825)</f>
        <v>32825</v>
      </c>
      <c r="C298" s="3">
        <f t="shared" ca="1" si="0"/>
        <v>-8.3081570996978993E-3</v>
      </c>
    </row>
    <row r="299" spans="1:3" x14ac:dyDescent="0.2">
      <c r="A299" s="4">
        <f ca="1">IFERROR(__xludf.DUMMYFUNCTION("""COMPUTED_VALUE"""),44279.625)</f>
        <v>44279.625</v>
      </c>
      <c r="B299" s="2">
        <f ca="1">IFERROR(__xludf.DUMMYFUNCTION("""COMPUTED_VALUE"""),32200)</f>
        <v>32200</v>
      </c>
      <c r="C299" s="3">
        <f t="shared" ca="1" si="0"/>
        <v>-1.9040365575019091E-2</v>
      </c>
    </row>
    <row r="300" spans="1:3" x14ac:dyDescent="0.2">
      <c r="A300" s="4">
        <f ca="1">IFERROR(__xludf.DUMMYFUNCTION("""COMPUTED_VALUE"""),44280.625)</f>
        <v>44280.625</v>
      </c>
      <c r="B300" s="2">
        <f ca="1">IFERROR(__xludf.DUMMYFUNCTION("""COMPUTED_VALUE"""),31850)</f>
        <v>31850</v>
      </c>
      <c r="C300" s="3">
        <f t="shared" ca="1" si="0"/>
        <v>-1.0869565217391353E-2</v>
      </c>
    </row>
    <row r="301" spans="1:3" x14ac:dyDescent="0.2">
      <c r="A301" s="4">
        <f ca="1">IFERROR(__xludf.DUMMYFUNCTION("""COMPUTED_VALUE"""),44281.625)</f>
        <v>44281.625</v>
      </c>
      <c r="B301" s="2">
        <f ca="1">IFERROR(__xludf.DUMMYFUNCTION("""COMPUTED_VALUE"""),32075)</f>
        <v>32075</v>
      </c>
      <c r="C301" s="3">
        <f t="shared" ca="1" si="0"/>
        <v>7.0643642072214519E-3</v>
      </c>
    </row>
    <row r="302" spans="1:3" x14ac:dyDescent="0.2">
      <c r="A302" s="4">
        <f ca="1">IFERROR(__xludf.DUMMYFUNCTION("""COMPUTED_VALUE"""),44284.625)</f>
        <v>44284.625</v>
      </c>
      <c r="B302" s="2">
        <f ca="1">IFERROR(__xludf.DUMMYFUNCTION("""COMPUTED_VALUE"""),31800)</f>
        <v>31800</v>
      </c>
      <c r="C302" s="3">
        <f t="shared" ca="1" si="0"/>
        <v>-8.5736554949337185E-3</v>
      </c>
    </row>
    <row r="303" spans="1:3" x14ac:dyDescent="0.2">
      <c r="A303" s="4">
        <f ca="1">IFERROR(__xludf.DUMMYFUNCTION("""COMPUTED_VALUE"""),44285.625)</f>
        <v>44285.625</v>
      </c>
      <c r="B303" s="2">
        <f ca="1">IFERROR(__xludf.DUMMYFUNCTION("""COMPUTED_VALUE"""),31975)</f>
        <v>31975</v>
      </c>
      <c r="C303" s="3">
        <f t="shared" ca="1" si="0"/>
        <v>5.5031446540880768E-3</v>
      </c>
    </row>
    <row r="304" spans="1:3" x14ac:dyDescent="0.2">
      <c r="A304" s="4">
        <f ca="1">IFERROR(__xludf.DUMMYFUNCTION("""COMPUTED_VALUE"""),44286.625)</f>
        <v>44286.625</v>
      </c>
      <c r="B304" s="2">
        <f ca="1">IFERROR(__xludf.DUMMYFUNCTION("""COMPUTED_VALUE"""),31075)</f>
        <v>31075</v>
      </c>
      <c r="C304" s="3">
        <f t="shared" ca="1" si="0"/>
        <v>-2.8146989835809211E-2</v>
      </c>
    </row>
    <row r="305" spans="1:3" x14ac:dyDescent="0.2">
      <c r="A305" s="4">
        <f ca="1">IFERROR(__xludf.DUMMYFUNCTION("""COMPUTED_VALUE"""),44287.625)</f>
        <v>44287.625</v>
      </c>
      <c r="B305" s="2">
        <f ca="1">IFERROR(__xludf.DUMMYFUNCTION("""COMPUTED_VALUE"""),31125)</f>
        <v>31125</v>
      </c>
      <c r="C305" s="3">
        <f t="shared" ca="1" si="0"/>
        <v>1.6090104585679832E-3</v>
      </c>
    </row>
    <row r="306" spans="1:3" x14ac:dyDescent="0.2">
      <c r="A306" s="4">
        <f ca="1">IFERROR(__xludf.DUMMYFUNCTION("""COMPUTED_VALUE"""),44291.625)</f>
        <v>44291.625</v>
      </c>
      <c r="B306" s="2">
        <f ca="1">IFERROR(__xludf.DUMMYFUNCTION("""COMPUTED_VALUE"""),30775)</f>
        <v>30775</v>
      </c>
      <c r="C306" s="3">
        <f t="shared" ca="1" si="0"/>
        <v>-1.1244979919678766E-2</v>
      </c>
    </row>
    <row r="307" spans="1:3" x14ac:dyDescent="0.2">
      <c r="A307" s="4">
        <f ca="1">IFERROR(__xludf.DUMMYFUNCTION("""COMPUTED_VALUE"""),44292.625)</f>
        <v>44292.625</v>
      </c>
      <c r="B307" s="2">
        <f ca="1">IFERROR(__xludf.DUMMYFUNCTION("""COMPUTED_VALUE"""),30825)</f>
        <v>30825</v>
      </c>
      <c r="C307" s="3">
        <f t="shared" ca="1" si="0"/>
        <v>1.6246953696181787E-3</v>
      </c>
    </row>
    <row r="308" spans="1:3" x14ac:dyDescent="0.2">
      <c r="A308" s="4">
        <f ca="1">IFERROR(__xludf.DUMMYFUNCTION("""COMPUTED_VALUE"""),44293.625)</f>
        <v>44293.625</v>
      </c>
      <c r="B308" s="2">
        <f ca="1">IFERROR(__xludf.DUMMYFUNCTION("""COMPUTED_VALUE"""),31250)</f>
        <v>31250</v>
      </c>
      <c r="C308" s="3">
        <f t="shared" ca="1" si="0"/>
        <v>1.3787510137875048E-2</v>
      </c>
    </row>
    <row r="309" spans="1:3" x14ac:dyDescent="0.2">
      <c r="A309" s="4">
        <f ca="1">IFERROR(__xludf.DUMMYFUNCTION("""COMPUTED_VALUE"""),44294.625)</f>
        <v>44294.625</v>
      </c>
      <c r="B309" s="2">
        <f ca="1">IFERROR(__xludf.DUMMYFUNCTION("""COMPUTED_VALUE"""),30675)</f>
        <v>30675</v>
      </c>
      <c r="C309" s="3">
        <f t="shared" ca="1" si="0"/>
        <v>-1.8399999999999972E-2</v>
      </c>
    </row>
    <row r="310" spans="1:3" x14ac:dyDescent="0.2">
      <c r="A310" s="4">
        <f ca="1">IFERROR(__xludf.DUMMYFUNCTION("""COMPUTED_VALUE"""),44295.625)</f>
        <v>44295.625</v>
      </c>
      <c r="B310" s="2">
        <f ca="1">IFERROR(__xludf.DUMMYFUNCTION("""COMPUTED_VALUE"""),31000)</f>
        <v>31000</v>
      </c>
      <c r="C310" s="3">
        <f t="shared" ca="1" si="0"/>
        <v>1.0594947025264867E-2</v>
      </c>
    </row>
    <row r="311" spans="1:3" x14ac:dyDescent="0.2">
      <c r="A311" s="4">
        <f ca="1">IFERROR(__xludf.DUMMYFUNCTION("""COMPUTED_VALUE"""),44298.625)</f>
        <v>44298.625</v>
      </c>
      <c r="B311" s="2">
        <f ca="1">IFERROR(__xludf.DUMMYFUNCTION("""COMPUTED_VALUE"""),30325)</f>
        <v>30325</v>
      </c>
      <c r="C311" s="3">
        <f t="shared" ca="1" si="0"/>
        <v>-2.1774193548387055E-2</v>
      </c>
    </row>
    <row r="312" spans="1:3" x14ac:dyDescent="0.2">
      <c r="A312" s="4">
        <f ca="1">IFERROR(__xludf.DUMMYFUNCTION("""COMPUTED_VALUE"""),44299.625)</f>
        <v>44299.625</v>
      </c>
      <c r="B312" s="2">
        <f ca="1">IFERROR(__xludf.DUMMYFUNCTION("""COMPUTED_VALUE"""),30000)</f>
        <v>30000</v>
      </c>
      <c r="C312" s="3">
        <f t="shared" ca="1" si="0"/>
        <v>-1.0717230008243983E-2</v>
      </c>
    </row>
    <row r="313" spans="1:3" x14ac:dyDescent="0.2">
      <c r="A313" s="4">
        <f ca="1">IFERROR(__xludf.DUMMYFUNCTION("""COMPUTED_VALUE"""),44300.625)</f>
        <v>44300.625</v>
      </c>
      <c r="B313" s="2">
        <f ca="1">IFERROR(__xludf.DUMMYFUNCTION("""COMPUTED_VALUE"""),31525)</f>
        <v>31525</v>
      </c>
      <c r="C313" s="3">
        <f t="shared" ca="1" si="0"/>
        <v>5.0833333333333286E-2</v>
      </c>
    </row>
    <row r="314" spans="1:3" x14ac:dyDescent="0.2">
      <c r="A314" s="4">
        <f ca="1">IFERROR(__xludf.DUMMYFUNCTION("""COMPUTED_VALUE"""),44301.625)</f>
        <v>44301.625</v>
      </c>
      <c r="B314" s="2">
        <f ca="1">IFERROR(__xludf.DUMMYFUNCTION("""COMPUTED_VALUE"""),31400)</f>
        <v>31400</v>
      </c>
      <c r="C314" s="3">
        <f t="shared" ca="1" si="0"/>
        <v>-3.965107057890549E-3</v>
      </c>
    </row>
    <row r="315" spans="1:3" x14ac:dyDescent="0.2">
      <c r="A315" s="4">
        <f ca="1">IFERROR(__xludf.DUMMYFUNCTION("""COMPUTED_VALUE"""),44302.625)</f>
        <v>44302.625</v>
      </c>
      <c r="B315" s="2">
        <f ca="1">IFERROR(__xludf.DUMMYFUNCTION("""COMPUTED_VALUE"""),31375)</f>
        <v>31375</v>
      </c>
      <c r="C315" s="3">
        <f t="shared" ca="1" si="0"/>
        <v>-7.9617834394907216E-4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15"/>
  <sheetViews>
    <sheetView workbookViewId="0"/>
  </sheetViews>
  <sheetFormatPr defaultColWidth="14.42578125" defaultRowHeight="15.75" customHeight="1" x14ac:dyDescent="0.2"/>
  <cols>
    <col min="1" max="1" width="18.140625" bestFit="1" customWidth="1"/>
  </cols>
  <sheetData>
    <row r="1" spans="1:3" x14ac:dyDescent="0.2">
      <c r="A1" s="2" t="str">
        <f ca="1">IFERROR(__xludf.DUMMYFUNCTION("GOOGLEFINANCE(""IDX:BBRI"",""PRICE"",DATE(2020,1,1),DATE(2021,4,16),""DAILY"")"),"Date")</f>
        <v>Date</v>
      </c>
      <c r="B1" s="2" t="str">
        <f ca="1">IFERROR(__xludf.DUMMYFUNCTION("""COMPUTED_VALUE"""),"Close")</f>
        <v>Close</v>
      </c>
      <c r="C1" s="1" t="s">
        <v>0</v>
      </c>
    </row>
    <row r="2" spans="1:3" x14ac:dyDescent="0.2">
      <c r="A2" s="4">
        <f ca="1">IFERROR(__xludf.DUMMYFUNCTION("""COMPUTED_VALUE"""),43832.625)</f>
        <v>43832.625</v>
      </c>
      <c r="B2" s="2">
        <f ca="1">IFERROR(__xludf.DUMMYFUNCTION("""COMPUTED_VALUE"""),4410)</f>
        <v>4410</v>
      </c>
    </row>
    <row r="3" spans="1:3" x14ac:dyDescent="0.2">
      <c r="A3" s="4">
        <f ca="1">IFERROR(__xludf.DUMMYFUNCTION("""COMPUTED_VALUE"""),43833.625)</f>
        <v>43833.625</v>
      </c>
      <c r="B3" s="2">
        <f ca="1">IFERROR(__xludf.DUMMYFUNCTION("""COMPUTED_VALUE"""),4420)</f>
        <v>4420</v>
      </c>
      <c r="C3" s="3">
        <f t="shared" ref="C3:C315" ca="1" si="0">B3/B2-1</f>
        <v>2.2675736961450532E-3</v>
      </c>
    </row>
    <row r="4" spans="1:3" x14ac:dyDescent="0.2">
      <c r="A4" s="4">
        <f ca="1">IFERROR(__xludf.DUMMYFUNCTION("""COMPUTED_VALUE"""),43836.625)</f>
        <v>43836.625</v>
      </c>
      <c r="B4" s="2">
        <f ca="1">IFERROR(__xludf.DUMMYFUNCTION("""COMPUTED_VALUE"""),4370)</f>
        <v>4370</v>
      </c>
      <c r="C4" s="3">
        <f t="shared" ca="1" si="0"/>
        <v>-1.1312217194570096E-2</v>
      </c>
    </row>
    <row r="5" spans="1:3" x14ac:dyDescent="0.2">
      <c r="A5" s="4">
        <f ca="1">IFERROR(__xludf.DUMMYFUNCTION("""COMPUTED_VALUE"""),43837.625)</f>
        <v>43837.625</v>
      </c>
      <c r="B5" s="2">
        <f ca="1">IFERROR(__xludf.DUMMYFUNCTION("""COMPUTED_VALUE"""),4400)</f>
        <v>4400</v>
      </c>
      <c r="C5" s="3">
        <f t="shared" ca="1" si="0"/>
        <v>6.8649885583524917E-3</v>
      </c>
    </row>
    <row r="6" spans="1:3" x14ac:dyDescent="0.2">
      <c r="A6" s="4">
        <f ca="1">IFERROR(__xludf.DUMMYFUNCTION("""COMPUTED_VALUE"""),43838.625)</f>
        <v>43838.625</v>
      </c>
      <c r="B6" s="2">
        <f ca="1">IFERROR(__xludf.DUMMYFUNCTION("""COMPUTED_VALUE"""),4380)</f>
        <v>4380</v>
      </c>
      <c r="C6" s="3">
        <f t="shared" ca="1" si="0"/>
        <v>-4.5454545454545192E-3</v>
      </c>
    </row>
    <row r="7" spans="1:3" x14ac:dyDescent="0.2">
      <c r="A7" s="4">
        <f ca="1">IFERROR(__xludf.DUMMYFUNCTION("""COMPUTED_VALUE"""),43839.625)</f>
        <v>43839.625</v>
      </c>
      <c r="B7" s="2">
        <f ca="1">IFERROR(__xludf.DUMMYFUNCTION("""COMPUTED_VALUE"""),4400)</f>
        <v>4400</v>
      </c>
      <c r="C7" s="3">
        <f t="shared" ca="1" si="0"/>
        <v>4.5662100456620447E-3</v>
      </c>
    </row>
    <row r="8" spans="1:3" x14ac:dyDescent="0.2">
      <c r="A8" s="4">
        <f ca="1">IFERROR(__xludf.DUMMYFUNCTION("""COMPUTED_VALUE"""),43840.625)</f>
        <v>43840.625</v>
      </c>
      <c r="B8" s="2">
        <f ca="1">IFERROR(__xludf.DUMMYFUNCTION("""COMPUTED_VALUE"""),4410)</f>
        <v>4410</v>
      </c>
      <c r="C8" s="3">
        <f t="shared" ca="1" si="0"/>
        <v>2.2727272727272041E-3</v>
      </c>
    </row>
    <row r="9" spans="1:3" x14ac:dyDescent="0.2">
      <c r="A9" s="4">
        <f ca="1">IFERROR(__xludf.DUMMYFUNCTION("""COMPUTED_VALUE"""),43843.625)</f>
        <v>43843.625</v>
      </c>
      <c r="B9" s="2">
        <f ca="1">IFERROR(__xludf.DUMMYFUNCTION("""COMPUTED_VALUE"""),4510)</f>
        <v>4510</v>
      </c>
      <c r="C9" s="3">
        <f t="shared" ca="1" si="0"/>
        <v>2.2675736961451198E-2</v>
      </c>
    </row>
    <row r="10" spans="1:3" x14ac:dyDescent="0.2">
      <c r="A10" s="4">
        <f ca="1">IFERROR(__xludf.DUMMYFUNCTION("""COMPUTED_VALUE"""),43844.625)</f>
        <v>43844.625</v>
      </c>
      <c r="B10" s="2">
        <f ca="1">IFERROR(__xludf.DUMMYFUNCTION("""COMPUTED_VALUE"""),4570)</f>
        <v>4570</v>
      </c>
      <c r="C10" s="3">
        <f t="shared" ca="1" si="0"/>
        <v>1.3303769401330268E-2</v>
      </c>
    </row>
    <row r="11" spans="1:3" x14ac:dyDescent="0.2">
      <c r="A11" s="4">
        <f ca="1">IFERROR(__xludf.DUMMYFUNCTION("""COMPUTED_VALUE"""),43845.625)</f>
        <v>43845.625</v>
      </c>
      <c r="B11" s="2">
        <f ca="1">IFERROR(__xludf.DUMMYFUNCTION("""COMPUTED_VALUE"""),4580)</f>
        <v>4580</v>
      </c>
      <c r="C11" s="3">
        <f t="shared" ca="1" si="0"/>
        <v>2.1881838074397919E-3</v>
      </c>
    </row>
    <row r="12" spans="1:3" x14ac:dyDescent="0.2">
      <c r="A12" s="4">
        <f ca="1">IFERROR(__xludf.DUMMYFUNCTION("""COMPUTED_VALUE"""),43846.625)</f>
        <v>43846.625</v>
      </c>
      <c r="B12" s="2">
        <f ca="1">IFERROR(__xludf.DUMMYFUNCTION("""COMPUTED_VALUE"""),4570)</f>
        <v>4570</v>
      </c>
      <c r="C12" s="3">
        <f t="shared" ca="1" si="0"/>
        <v>-2.1834061135370675E-3</v>
      </c>
    </row>
    <row r="13" spans="1:3" x14ac:dyDescent="0.2">
      <c r="A13" s="4">
        <f ca="1">IFERROR(__xludf.DUMMYFUNCTION("""COMPUTED_VALUE"""),43847.625)</f>
        <v>43847.625</v>
      </c>
      <c r="B13" s="2">
        <f ca="1">IFERROR(__xludf.DUMMYFUNCTION("""COMPUTED_VALUE"""),4630)</f>
        <v>4630</v>
      </c>
      <c r="C13" s="3">
        <f t="shared" ca="1" si="0"/>
        <v>1.3129102844638973E-2</v>
      </c>
    </row>
    <row r="14" spans="1:3" x14ac:dyDescent="0.2">
      <c r="A14" s="4">
        <f ca="1">IFERROR(__xludf.DUMMYFUNCTION("""COMPUTED_VALUE"""),43850.625)</f>
        <v>43850.625</v>
      </c>
      <c r="B14" s="2">
        <f ca="1">IFERROR(__xludf.DUMMYFUNCTION("""COMPUTED_VALUE"""),4660)</f>
        <v>4660</v>
      </c>
      <c r="C14" s="3">
        <f t="shared" ca="1" si="0"/>
        <v>6.4794816414686096E-3</v>
      </c>
    </row>
    <row r="15" spans="1:3" x14ac:dyDescent="0.2">
      <c r="A15" s="4">
        <f ca="1">IFERROR(__xludf.DUMMYFUNCTION("""COMPUTED_VALUE"""),43851.625)</f>
        <v>43851.625</v>
      </c>
      <c r="B15" s="2">
        <f ca="1">IFERROR(__xludf.DUMMYFUNCTION("""COMPUTED_VALUE"""),4670)</f>
        <v>4670</v>
      </c>
      <c r="C15" s="3">
        <f t="shared" ca="1" si="0"/>
        <v>2.1459227467810482E-3</v>
      </c>
    </row>
    <row r="16" spans="1:3" x14ac:dyDescent="0.2">
      <c r="A16" s="4">
        <f ca="1">IFERROR(__xludf.DUMMYFUNCTION("""COMPUTED_VALUE"""),43852.625)</f>
        <v>43852.625</v>
      </c>
      <c r="B16" s="2">
        <f ca="1">IFERROR(__xludf.DUMMYFUNCTION("""COMPUTED_VALUE"""),4710)</f>
        <v>4710</v>
      </c>
      <c r="C16" s="3">
        <f t="shared" ca="1" si="0"/>
        <v>8.565310492505418E-3</v>
      </c>
    </row>
    <row r="17" spans="1:3" x14ac:dyDescent="0.2">
      <c r="A17" s="4">
        <f ca="1">IFERROR(__xludf.DUMMYFUNCTION("""COMPUTED_VALUE"""),43853.625)</f>
        <v>43853.625</v>
      </c>
      <c r="B17" s="2">
        <f ca="1">IFERROR(__xludf.DUMMYFUNCTION("""COMPUTED_VALUE"""),4740)</f>
        <v>4740</v>
      </c>
      <c r="C17" s="3">
        <f t="shared" ca="1" si="0"/>
        <v>6.3694267515923553E-3</v>
      </c>
    </row>
    <row r="18" spans="1:3" x14ac:dyDescent="0.2">
      <c r="A18" s="4">
        <f ca="1">IFERROR(__xludf.DUMMYFUNCTION("""COMPUTED_VALUE"""),43854.625)</f>
        <v>43854.625</v>
      </c>
      <c r="B18" s="2">
        <f ca="1">IFERROR(__xludf.DUMMYFUNCTION("""COMPUTED_VALUE"""),4740)</f>
        <v>4740</v>
      </c>
      <c r="C18" s="3">
        <f t="shared" ca="1" si="0"/>
        <v>0</v>
      </c>
    </row>
    <row r="19" spans="1:3" x14ac:dyDescent="0.2">
      <c r="A19" s="4">
        <f ca="1">IFERROR(__xludf.DUMMYFUNCTION("""COMPUTED_VALUE"""),43857.625)</f>
        <v>43857.625</v>
      </c>
      <c r="B19" s="2">
        <f ca="1">IFERROR(__xludf.DUMMYFUNCTION("""COMPUTED_VALUE"""),4650)</f>
        <v>4650</v>
      </c>
      <c r="C19" s="3">
        <f t="shared" ca="1" si="0"/>
        <v>-1.8987341772151889E-2</v>
      </c>
    </row>
    <row r="20" spans="1:3" x14ac:dyDescent="0.2">
      <c r="A20" s="4">
        <f ca="1">IFERROR(__xludf.DUMMYFUNCTION("""COMPUTED_VALUE"""),43858.625)</f>
        <v>43858.625</v>
      </c>
      <c r="B20" s="2">
        <f ca="1">IFERROR(__xludf.DUMMYFUNCTION("""COMPUTED_VALUE"""),4620)</f>
        <v>4620</v>
      </c>
      <c r="C20" s="3">
        <f t="shared" ca="1" si="0"/>
        <v>-6.4516129032258229E-3</v>
      </c>
    </row>
    <row r="21" spans="1:3" x14ac:dyDescent="0.2">
      <c r="A21" s="4">
        <f ca="1">IFERROR(__xludf.DUMMYFUNCTION("""COMPUTED_VALUE"""),43859.625)</f>
        <v>43859.625</v>
      </c>
      <c r="B21" s="2">
        <f ca="1">IFERROR(__xludf.DUMMYFUNCTION("""COMPUTED_VALUE"""),4620)</f>
        <v>4620</v>
      </c>
      <c r="C21" s="3">
        <f t="shared" ca="1" si="0"/>
        <v>0</v>
      </c>
    </row>
    <row r="22" spans="1:3" x14ac:dyDescent="0.2">
      <c r="A22" s="4">
        <f ca="1">IFERROR(__xludf.DUMMYFUNCTION("""COMPUTED_VALUE"""),43860.625)</f>
        <v>43860.625</v>
      </c>
      <c r="B22" s="2">
        <f ca="1">IFERROR(__xludf.DUMMYFUNCTION("""COMPUTED_VALUE"""),4580)</f>
        <v>4580</v>
      </c>
      <c r="C22" s="3">
        <f t="shared" ca="1" si="0"/>
        <v>-8.6580086580086979E-3</v>
      </c>
    </row>
    <row r="23" spans="1:3" x14ac:dyDescent="0.2">
      <c r="A23" s="4">
        <f ca="1">IFERROR(__xludf.DUMMYFUNCTION("""COMPUTED_VALUE"""),43861.625)</f>
        <v>43861.625</v>
      </c>
      <c r="B23" s="2">
        <f ca="1">IFERROR(__xludf.DUMMYFUNCTION("""COMPUTED_VALUE"""),4460)</f>
        <v>4460</v>
      </c>
      <c r="C23" s="3">
        <f t="shared" ca="1" si="0"/>
        <v>-2.6200873362445365E-2</v>
      </c>
    </row>
    <row r="24" spans="1:3" x14ac:dyDescent="0.2">
      <c r="A24" s="4">
        <f ca="1">IFERROR(__xludf.DUMMYFUNCTION("""COMPUTED_VALUE"""),43864.625)</f>
        <v>43864.625</v>
      </c>
      <c r="B24" s="2">
        <f ca="1">IFERROR(__xludf.DUMMYFUNCTION("""COMPUTED_VALUE"""),4460)</f>
        <v>4460</v>
      </c>
      <c r="C24" s="3">
        <f t="shared" ca="1" si="0"/>
        <v>0</v>
      </c>
    </row>
    <row r="25" spans="1:3" x14ac:dyDescent="0.2">
      <c r="A25" s="4">
        <f ca="1">IFERROR(__xludf.DUMMYFUNCTION("""COMPUTED_VALUE"""),43865.625)</f>
        <v>43865.625</v>
      </c>
      <c r="B25" s="2">
        <f ca="1">IFERROR(__xludf.DUMMYFUNCTION("""COMPUTED_VALUE"""),4560)</f>
        <v>4560</v>
      </c>
      <c r="C25" s="3">
        <f t="shared" ca="1" si="0"/>
        <v>2.2421524663677195E-2</v>
      </c>
    </row>
    <row r="26" spans="1:3" x14ac:dyDescent="0.2">
      <c r="A26" s="4">
        <f ca="1">IFERROR(__xludf.DUMMYFUNCTION("""COMPUTED_VALUE"""),43866.625)</f>
        <v>43866.625</v>
      </c>
      <c r="B26" s="2">
        <f ca="1">IFERROR(__xludf.DUMMYFUNCTION("""COMPUTED_VALUE"""),4560)</f>
        <v>4560</v>
      </c>
      <c r="C26" s="3">
        <f t="shared" ca="1" si="0"/>
        <v>0</v>
      </c>
    </row>
    <row r="27" spans="1:3" x14ac:dyDescent="0.2">
      <c r="A27" s="4">
        <f ca="1">IFERROR(__xludf.DUMMYFUNCTION("""COMPUTED_VALUE"""),43867.625)</f>
        <v>43867.625</v>
      </c>
      <c r="B27" s="2">
        <f ca="1">IFERROR(__xludf.DUMMYFUNCTION("""COMPUTED_VALUE"""),4550)</f>
        <v>4550</v>
      </c>
      <c r="C27" s="3">
        <f t="shared" ca="1" si="0"/>
        <v>-2.1929824561403022E-3</v>
      </c>
    </row>
    <row r="28" spans="1:3" x14ac:dyDescent="0.2">
      <c r="A28" s="4">
        <f ca="1">IFERROR(__xludf.DUMMYFUNCTION("""COMPUTED_VALUE"""),43868.625)</f>
        <v>43868.625</v>
      </c>
      <c r="B28" s="2">
        <f ca="1">IFERROR(__xludf.DUMMYFUNCTION("""COMPUTED_VALUE"""),4550)</f>
        <v>4550</v>
      </c>
      <c r="C28" s="3">
        <f t="shared" ca="1" si="0"/>
        <v>0</v>
      </c>
    </row>
    <row r="29" spans="1:3" x14ac:dyDescent="0.2">
      <c r="A29" s="4">
        <f ca="1">IFERROR(__xludf.DUMMYFUNCTION("""COMPUTED_VALUE"""),43871.625)</f>
        <v>43871.625</v>
      </c>
      <c r="B29" s="2">
        <f ca="1">IFERROR(__xludf.DUMMYFUNCTION("""COMPUTED_VALUE"""),4500)</f>
        <v>4500</v>
      </c>
      <c r="C29" s="3">
        <f t="shared" ca="1" si="0"/>
        <v>-1.098901098901095E-2</v>
      </c>
    </row>
    <row r="30" spans="1:3" x14ac:dyDescent="0.2">
      <c r="A30" s="4">
        <f ca="1">IFERROR(__xludf.DUMMYFUNCTION("""COMPUTED_VALUE"""),43872.625)</f>
        <v>43872.625</v>
      </c>
      <c r="B30" s="2">
        <f ca="1">IFERROR(__xludf.DUMMYFUNCTION("""COMPUTED_VALUE"""),4510)</f>
        <v>4510</v>
      </c>
      <c r="C30" s="3">
        <f t="shared" ca="1" si="0"/>
        <v>2.2222222222221255E-3</v>
      </c>
    </row>
    <row r="31" spans="1:3" x14ac:dyDescent="0.2">
      <c r="A31" s="4">
        <f ca="1">IFERROR(__xludf.DUMMYFUNCTION("""COMPUTED_VALUE"""),43873.625)</f>
        <v>43873.625</v>
      </c>
      <c r="B31" s="2">
        <f ca="1">IFERROR(__xludf.DUMMYFUNCTION("""COMPUTED_VALUE"""),4530)</f>
        <v>4530</v>
      </c>
      <c r="C31" s="3">
        <f t="shared" ca="1" si="0"/>
        <v>4.4345898004434225E-3</v>
      </c>
    </row>
    <row r="32" spans="1:3" x14ac:dyDescent="0.2">
      <c r="A32" s="4">
        <f ca="1">IFERROR(__xludf.DUMMYFUNCTION("""COMPUTED_VALUE"""),43874.625)</f>
        <v>43874.625</v>
      </c>
      <c r="B32" s="2">
        <f ca="1">IFERROR(__xludf.DUMMYFUNCTION("""COMPUTED_VALUE"""),4570)</f>
        <v>4570</v>
      </c>
      <c r="C32" s="3">
        <f t="shared" ca="1" si="0"/>
        <v>8.8300220750552327E-3</v>
      </c>
    </row>
    <row r="33" spans="1:3" x14ac:dyDescent="0.2">
      <c r="A33" s="4">
        <f ca="1">IFERROR(__xludf.DUMMYFUNCTION("""COMPUTED_VALUE"""),43875.625)</f>
        <v>43875.625</v>
      </c>
      <c r="B33" s="2">
        <f ca="1">IFERROR(__xludf.DUMMYFUNCTION("""COMPUTED_VALUE"""),4550)</f>
        <v>4550</v>
      </c>
      <c r="C33" s="3">
        <f t="shared" ca="1" si="0"/>
        <v>-4.3763676148796948E-3</v>
      </c>
    </row>
    <row r="34" spans="1:3" x14ac:dyDescent="0.2">
      <c r="A34" s="4">
        <f ca="1">IFERROR(__xludf.DUMMYFUNCTION("""COMPUTED_VALUE"""),43878.625)</f>
        <v>43878.625</v>
      </c>
      <c r="B34" s="2">
        <f ca="1">IFERROR(__xludf.DUMMYFUNCTION("""COMPUTED_VALUE"""),4470)</f>
        <v>4470</v>
      </c>
      <c r="C34" s="3">
        <f t="shared" ca="1" si="0"/>
        <v>-1.7582417582417631E-2</v>
      </c>
    </row>
    <row r="35" spans="1:3" x14ac:dyDescent="0.2">
      <c r="A35" s="4">
        <f ca="1">IFERROR(__xludf.DUMMYFUNCTION("""COMPUTED_VALUE"""),43879.625)</f>
        <v>43879.625</v>
      </c>
      <c r="B35" s="2">
        <f ca="1">IFERROR(__xludf.DUMMYFUNCTION("""COMPUTED_VALUE"""),4400)</f>
        <v>4400</v>
      </c>
      <c r="C35" s="3">
        <f t="shared" ca="1" si="0"/>
        <v>-1.5659955257270708E-2</v>
      </c>
    </row>
    <row r="36" spans="1:3" x14ac:dyDescent="0.2">
      <c r="A36" s="4">
        <f ca="1">IFERROR(__xludf.DUMMYFUNCTION("""COMPUTED_VALUE"""),43880.625)</f>
        <v>43880.625</v>
      </c>
      <c r="B36" s="2">
        <f ca="1">IFERROR(__xludf.DUMMYFUNCTION("""COMPUTED_VALUE"""),4480)</f>
        <v>4480</v>
      </c>
      <c r="C36" s="3">
        <f t="shared" ca="1" si="0"/>
        <v>1.8181818181818077E-2</v>
      </c>
    </row>
    <row r="37" spans="1:3" x14ac:dyDescent="0.2">
      <c r="A37" s="4">
        <f ca="1">IFERROR(__xludf.DUMMYFUNCTION("""COMPUTED_VALUE"""),43881.625)</f>
        <v>43881.625</v>
      </c>
      <c r="B37" s="2">
        <f ca="1">IFERROR(__xludf.DUMMYFUNCTION("""COMPUTED_VALUE"""),4560)</f>
        <v>4560</v>
      </c>
      <c r="C37" s="3">
        <f t="shared" ca="1" si="0"/>
        <v>1.7857142857142794E-2</v>
      </c>
    </row>
    <row r="38" spans="1:3" x14ac:dyDescent="0.2">
      <c r="A38" s="4">
        <f ca="1">IFERROR(__xludf.DUMMYFUNCTION("""COMPUTED_VALUE"""),43882.625)</f>
        <v>43882.625</v>
      </c>
      <c r="B38" s="2">
        <f ca="1">IFERROR(__xludf.DUMMYFUNCTION("""COMPUTED_VALUE"""),4510)</f>
        <v>4510</v>
      </c>
      <c r="C38" s="3">
        <f t="shared" ca="1" si="0"/>
        <v>-1.0964912280701733E-2</v>
      </c>
    </row>
    <row r="39" spans="1:3" x14ac:dyDescent="0.2">
      <c r="A39" s="4">
        <f ca="1">IFERROR(__xludf.DUMMYFUNCTION("""COMPUTED_VALUE"""),43885.625)</f>
        <v>43885.625</v>
      </c>
      <c r="B39" s="2">
        <f ca="1">IFERROR(__xludf.DUMMYFUNCTION("""COMPUTED_VALUE"""),4490)</f>
        <v>4490</v>
      </c>
      <c r="C39" s="3">
        <f t="shared" ca="1" si="0"/>
        <v>-4.4345898004434225E-3</v>
      </c>
    </row>
    <row r="40" spans="1:3" x14ac:dyDescent="0.2">
      <c r="A40" s="4">
        <f ca="1">IFERROR(__xludf.DUMMYFUNCTION("""COMPUTED_VALUE"""),43886.625)</f>
        <v>43886.625</v>
      </c>
      <c r="B40" s="2">
        <f ca="1">IFERROR(__xludf.DUMMYFUNCTION("""COMPUTED_VALUE"""),4500)</f>
        <v>4500</v>
      </c>
      <c r="C40" s="3">
        <f t="shared" ca="1" si="0"/>
        <v>2.2271714922048602E-3</v>
      </c>
    </row>
    <row r="41" spans="1:3" x14ac:dyDescent="0.2">
      <c r="A41" s="4">
        <f ca="1">IFERROR(__xludf.DUMMYFUNCTION("""COMPUTED_VALUE"""),43887.625)</f>
        <v>43887.625</v>
      </c>
      <c r="B41" s="2">
        <f ca="1">IFERROR(__xludf.DUMMYFUNCTION("""COMPUTED_VALUE"""),4480)</f>
        <v>4480</v>
      </c>
      <c r="C41" s="3">
        <f t="shared" ca="1" si="0"/>
        <v>-4.4444444444444731E-3</v>
      </c>
    </row>
    <row r="42" spans="1:3" x14ac:dyDescent="0.2">
      <c r="A42" s="4">
        <f ca="1">IFERROR(__xludf.DUMMYFUNCTION("""COMPUTED_VALUE"""),43888.625)</f>
        <v>43888.625</v>
      </c>
      <c r="B42" s="2">
        <f ca="1">IFERROR(__xludf.DUMMYFUNCTION("""COMPUTED_VALUE"""),4130)</f>
        <v>4130</v>
      </c>
      <c r="C42" s="3">
        <f t="shared" ca="1" si="0"/>
        <v>-7.8125E-2</v>
      </c>
    </row>
    <row r="43" spans="1:3" x14ac:dyDescent="0.2">
      <c r="A43" s="4">
        <f ca="1">IFERROR(__xludf.DUMMYFUNCTION("""COMPUTED_VALUE"""),43889.625)</f>
        <v>43889.625</v>
      </c>
      <c r="B43" s="2">
        <f ca="1">IFERROR(__xludf.DUMMYFUNCTION("""COMPUTED_VALUE"""),4190)</f>
        <v>4190</v>
      </c>
      <c r="C43" s="3">
        <f t="shared" ca="1" si="0"/>
        <v>1.4527845036319542E-2</v>
      </c>
    </row>
    <row r="44" spans="1:3" x14ac:dyDescent="0.2">
      <c r="A44" s="4">
        <f ca="1">IFERROR(__xludf.DUMMYFUNCTION("""COMPUTED_VALUE"""),43892.625)</f>
        <v>43892.625</v>
      </c>
      <c r="B44" s="2">
        <f ca="1">IFERROR(__xludf.DUMMYFUNCTION("""COMPUTED_VALUE"""),3980)</f>
        <v>3980</v>
      </c>
      <c r="C44" s="3">
        <f t="shared" ca="1" si="0"/>
        <v>-5.0119331742243478E-2</v>
      </c>
    </row>
    <row r="45" spans="1:3" x14ac:dyDescent="0.2">
      <c r="A45" s="4">
        <f ca="1">IFERROR(__xludf.DUMMYFUNCTION("""COMPUTED_VALUE"""),43893.625)</f>
        <v>43893.625</v>
      </c>
      <c r="B45" s="2">
        <f ca="1">IFERROR(__xludf.DUMMYFUNCTION("""COMPUTED_VALUE"""),4100)</f>
        <v>4100</v>
      </c>
      <c r="C45" s="3">
        <f t="shared" ca="1" si="0"/>
        <v>3.015075376884413E-2</v>
      </c>
    </row>
    <row r="46" spans="1:3" x14ac:dyDescent="0.2">
      <c r="A46" s="4">
        <f ca="1">IFERROR(__xludf.DUMMYFUNCTION("""COMPUTED_VALUE"""),43894.625)</f>
        <v>43894.625</v>
      </c>
      <c r="B46" s="2">
        <f ca="1">IFERROR(__xludf.DUMMYFUNCTION("""COMPUTED_VALUE"""),4220)</f>
        <v>4220</v>
      </c>
      <c r="C46" s="3">
        <f t="shared" ca="1" si="0"/>
        <v>2.9268292682926855E-2</v>
      </c>
    </row>
    <row r="47" spans="1:3" x14ac:dyDescent="0.2">
      <c r="A47" s="4">
        <f ca="1">IFERROR(__xludf.DUMMYFUNCTION("""COMPUTED_VALUE"""),43895.625)</f>
        <v>43895.625</v>
      </c>
      <c r="B47" s="2">
        <f ca="1">IFERROR(__xludf.DUMMYFUNCTION("""COMPUTED_VALUE"""),4150)</f>
        <v>4150</v>
      </c>
      <c r="C47" s="3">
        <f t="shared" ca="1" si="0"/>
        <v>-1.6587677725118488E-2</v>
      </c>
    </row>
    <row r="48" spans="1:3" x14ac:dyDescent="0.2">
      <c r="A48" s="4">
        <f ca="1">IFERROR(__xludf.DUMMYFUNCTION("""COMPUTED_VALUE"""),43896.625)</f>
        <v>43896.625</v>
      </c>
      <c r="B48" s="2">
        <f ca="1">IFERROR(__xludf.DUMMYFUNCTION("""COMPUTED_VALUE"""),4010)</f>
        <v>4010</v>
      </c>
      <c r="C48" s="3">
        <f t="shared" ca="1" si="0"/>
        <v>-3.3734939759036187E-2</v>
      </c>
    </row>
    <row r="49" spans="1:3" x14ac:dyDescent="0.2">
      <c r="A49" s="4">
        <f ca="1">IFERROR(__xludf.DUMMYFUNCTION("""COMPUTED_VALUE"""),43899.625)</f>
        <v>43899.625</v>
      </c>
      <c r="B49" s="2">
        <f ca="1">IFERROR(__xludf.DUMMYFUNCTION("""COMPUTED_VALUE"""),3750)</f>
        <v>3750</v>
      </c>
      <c r="C49" s="3">
        <f t="shared" ca="1" si="0"/>
        <v>-6.4837905236907689E-2</v>
      </c>
    </row>
    <row r="50" spans="1:3" x14ac:dyDescent="0.2">
      <c r="A50" s="4">
        <f ca="1">IFERROR(__xludf.DUMMYFUNCTION("""COMPUTED_VALUE"""),43900.625)</f>
        <v>43900.625</v>
      </c>
      <c r="B50" s="2">
        <f ca="1">IFERROR(__xludf.DUMMYFUNCTION("""COMPUTED_VALUE"""),3910)</f>
        <v>3910</v>
      </c>
      <c r="C50" s="3">
        <f t="shared" ca="1" si="0"/>
        <v>4.2666666666666631E-2</v>
      </c>
    </row>
    <row r="51" spans="1:3" x14ac:dyDescent="0.2">
      <c r="A51" s="4">
        <f ca="1">IFERROR(__xludf.DUMMYFUNCTION("""COMPUTED_VALUE"""),43901.625)</f>
        <v>43901.625</v>
      </c>
      <c r="B51" s="2">
        <f ca="1">IFERROR(__xludf.DUMMYFUNCTION("""COMPUTED_VALUE"""),3910)</f>
        <v>3910</v>
      </c>
      <c r="C51" s="3">
        <f t="shared" ca="1" si="0"/>
        <v>0</v>
      </c>
    </row>
    <row r="52" spans="1:3" x14ac:dyDescent="0.2">
      <c r="A52" s="4">
        <f ca="1">IFERROR(__xludf.DUMMYFUNCTION("""COMPUTED_VALUE"""),43902.625)</f>
        <v>43902.625</v>
      </c>
      <c r="B52" s="2">
        <f ca="1">IFERROR(__xludf.DUMMYFUNCTION("""COMPUTED_VALUE"""),3610)</f>
        <v>3610</v>
      </c>
      <c r="C52" s="3">
        <f t="shared" ca="1" si="0"/>
        <v>-7.6726342710997431E-2</v>
      </c>
    </row>
    <row r="53" spans="1:3" x14ac:dyDescent="0.2">
      <c r="A53" s="4">
        <f ca="1">IFERROR(__xludf.DUMMYFUNCTION("""COMPUTED_VALUE"""),43903.625)</f>
        <v>43903.625</v>
      </c>
      <c r="B53" s="2">
        <f ca="1">IFERROR(__xludf.DUMMYFUNCTION("""COMPUTED_VALUE"""),3720)</f>
        <v>3720</v>
      </c>
      <c r="C53" s="3">
        <f t="shared" ca="1" si="0"/>
        <v>3.0470914127423754E-2</v>
      </c>
    </row>
    <row r="54" spans="1:3" x14ac:dyDescent="0.2">
      <c r="A54" s="4">
        <f ca="1">IFERROR(__xludf.DUMMYFUNCTION("""COMPUTED_VALUE"""),43906.625)</f>
        <v>43906.625</v>
      </c>
      <c r="B54" s="2">
        <f ca="1">IFERROR(__xludf.DUMMYFUNCTION("""COMPUTED_VALUE"""),3500)</f>
        <v>3500</v>
      </c>
      <c r="C54" s="3">
        <f t="shared" ca="1" si="0"/>
        <v>-5.9139784946236507E-2</v>
      </c>
    </row>
    <row r="55" spans="1:3" x14ac:dyDescent="0.2">
      <c r="A55" s="4">
        <f ca="1">IFERROR(__xludf.DUMMYFUNCTION("""COMPUTED_VALUE"""),43907.625)</f>
        <v>43907.625</v>
      </c>
      <c r="B55" s="2">
        <f ca="1">IFERROR(__xludf.DUMMYFUNCTION("""COMPUTED_VALUE"""),3260)</f>
        <v>3260</v>
      </c>
      <c r="C55" s="3">
        <f t="shared" ca="1" si="0"/>
        <v>-6.8571428571428616E-2</v>
      </c>
    </row>
    <row r="56" spans="1:3" x14ac:dyDescent="0.2">
      <c r="A56" s="4">
        <f ca="1">IFERROR(__xludf.DUMMYFUNCTION("""COMPUTED_VALUE"""),43908.625)</f>
        <v>43908.625</v>
      </c>
      <c r="B56" s="2">
        <f ca="1">IFERROR(__xludf.DUMMYFUNCTION("""COMPUTED_VALUE"""),3140)</f>
        <v>3140</v>
      </c>
      <c r="C56" s="3">
        <f t="shared" ca="1" si="0"/>
        <v>-3.6809815950920255E-2</v>
      </c>
    </row>
    <row r="57" spans="1:3" x14ac:dyDescent="0.2">
      <c r="A57" s="4">
        <f ca="1">IFERROR(__xludf.DUMMYFUNCTION("""COMPUTED_VALUE"""),43909.625)</f>
        <v>43909.625</v>
      </c>
      <c r="B57" s="2">
        <f ca="1">IFERROR(__xludf.DUMMYFUNCTION("""COMPUTED_VALUE"""),2930)</f>
        <v>2930</v>
      </c>
      <c r="C57" s="3">
        <f t="shared" ca="1" si="0"/>
        <v>-6.687898089171973E-2</v>
      </c>
    </row>
    <row r="58" spans="1:3" x14ac:dyDescent="0.2">
      <c r="A58" s="4">
        <f ca="1">IFERROR(__xludf.DUMMYFUNCTION("""COMPUTED_VALUE"""),43910.625)</f>
        <v>43910.625</v>
      </c>
      <c r="B58" s="2">
        <f ca="1">IFERROR(__xludf.DUMMYFUNCTION("""COMPUTED_VALUE"""),2810)</f>
        <v>2810</v>
      </c>
      <c r="C58" s="3">
        <f t="shared" ca="1" si="0"/>
        <v>-4.095563139931746E-2</v>
      </c>
    </row>
    <row r="59" spans="1:3" x14ac:dyDescent="0.2">
      <c r="A59" s="4">
        <f ca="1">IFERROR(__xludf.DUMMYFUNCTION("""COMPUTED_VALUE"""),43913.625)</f>
        <v>43913.625</v>
      </c>
      <c r="B59" s="2">
        <f ca="1">IFERROR(__xludf.DUMMYFUNCTION("""COMPUTED_VALUE"""),2620)</f>
        <v>2620</v>
      </c>
      <c r="C59" s="3">
        <f t="shared" ca="1" si="0"/>
        <v>-6.7615658362989328E-2</v>
      </c>
    </row>
    <row r="60" spans="1:3" x14ac:dyDescent="0.2">
      <c r="A60" s="4">
        <f ca="1">IFERROR(__xludf.DUMMYFUNCTION("""COMPUTED_VALUE"""),43914.625)</f>
        <v>43914.625</v>
      </c>
      <c r="B60" s="2">
        <f ca="1">IFERROR(__xludf.DUMMYFUNCTION("""COMPUTED_VALUE"""),2440)</f>
        <v>2440</v>
      </c>
      <c r="C60" s="3">
        <f t="shared" ca="1" si="0"/>
        <v>-6.8702290076335881E-2</v>
      </c>
    </row>
    <row r="61" spans="1:3" x14ac:dyDescent="0.2">
      <c r="A61" s="4">
        <f ca="1">IFERROR(__xludf.DUMMYFUNCTION("""COMPUTED_VALUE"""),43916.625)</f>
        <v>43916.625</v>
      </c>
      <c r="B61" s="2">
        <f ca="1">IFERROR(__xludf.DUMMYFUNCTION("""COMPUTED_VALUE"""),2940)</f>
        <v>2940</v>
      </c>
      <c r="C61" s="3">
        <f t="shared" ca="1" si="0"/>
        <v>0.20491803278688514</v>
      </c>
    </row>
    <row r="62" spans="1:3" x14ac:dyDescent="0.2">
      <c r="A62" s="4">
        <f ca="1">IFERROR(__xludf.DUMMYFUNCTION("""COMPUTED_VALUE"""),43917.625)</f>
        <v>43917.625</v>
      </c>
      <c r="B62" s="2">
        <f ca="1">IFERROR(__xludf.DUMMYFUNCTION("""COMPUTED_VALUE"""),3230)</f>
        <v>3230</v>
      </c>
      <c r="C62" s="3">
        <f t="shared" ca="1" si="0"/>
        <v>9.8639455782312924E-2</v>
      </c>
    </row>
    <row r="63" spans="1:3" x14ac:dyDescent="0.2">
      <c r="A63" s="4">
        <f ca="1">IFERROR(__xludf.DUMMYFUNCTION("""COMPUTED_VALUE"""),43920.625)</f>
        <v>43920.625</v>
      </c>
      <c r="B63" s="2">
        <f ca="1">IFERROR(__xludf.DUMMYFUNCTION("""COMPUTED_VALUE"""),3010)</f>
        <v>3010</v>
      </c>
      <c r="C63" s="3">
        <f t="shared" ca="1" si="0"/>
        <v>-6.8111455108359142E-2</v>
      </c>
    </row>
    <row r="64" spans="1:3" x14ac:dyDescent="0.2">
      <c r="A64" s="4">
        <f ca="1">IFERROR(__xludf.DUMMYFUNCTION("""COMPUTED_VALUE"""),43921.625)</f>
        <v>43921.625</v>
      </c>
      <c r="B64" s="2">
        <f ca="1">IFERROR(__xludf.DUMMYFUNCTION("""COMPUTED_VALUE"""),3020)</f>
        <v>3020</v>
      </c>
      <c r="C64" s="3">
        <f t="shared" ca="1" si="0"/>
        <v>3.3222591362125353E-3</v>
      </c>
    </row>
    <row r="65" spans="1:3" x14ac:dyDescent="0.2">
      <c r="A65" s="4">
        <f ca="1">IFERROR(__xludf.DUMMYFUNCTION("""COMPUTED_VALUE"""),43922.625)</f>
        <v>43922.625</v>
      </c>
      <c r="B65" s="2">
        <f ca="1">IFERROR(__xludf.DUMMYFUNCTION("""COMPUTED_VALUE"""),2930)</f>
        <v>2930</v>
      </c>
      <c r="C65" s="3">
        <f t="shared" ca="1" si="0"/>
        <v>-2.9801324503311299E-2</v>
      </c>
    </row>
    <row r="66" spans="1:3" x14ac:dyDescent="0.2">
      <c r="A66" s="4">
        <f ca="1">IFERROR(__xludf.DUMMYFUNCTION("""COMPUTED_VALUE"""),43923.625)</f>
        <v>43923.625</v>
      </c>
      <c r="B66" s="2">
        <f ca="1">IFERROR(__xludf.DUMMYFUNCTION("""COMPUTED_VALUE"""),2870)</f>
        <v>2870</v>
      </c>
      <c r="C66" s="3">
        <f t="shared" ca="1" si="0"/>
        <v>-2.0477815699658675E-2</v>
      </c>
    </row>
    <row r="67" spans="1:3" x14ac:dyDescent="0.2">
      <c r="A67" s="4">
        <f ca="1">IFERROR(__xludf.DUMMYFUNCTION("""COMPUTED_VALUE"""),43924.625)</f>
        <v>43924.625</v>
      </c>
      <c r="B67" s="2">
        <f ca="1">IFERROR(__xludf.DUMMYFUNCTION("""COMPUTED_VALUE"""),2890)</f>
        <v>2890</v>
      </c>
      <c r="C67" s="3">
        <f t="shared" ca="1" si="0"/>
        <v>6.9686411149825211E-3</v>
      </c>
    </row>
    <row r="68" spans="1:3" x14ac:dyDescent="0.2">
      <c r="A68" s="4">
        <f ca="1">IFERROR(__xludf.DUMMYFUNCTION("""COMPUTED_VALUE"""),43927.625)</f>
        <v>43927.625</v>
      </c>
      <c r="B68" s="2">
        <f ca="1">IFERROR(__xludf.DUMMYFUNCTION("""COMPUTED_VALUE"""),3020)</f>
        <v>3020</v>
      </c>
      <c r="C68" s="3">
        <f t="shared" ca="1" si="0"/>
        <v>4.4982698961937739E-2</v>
      </c>
    </row>
    <row r="69" spans="1:3" x14ac:dyDescent="0.2">
      <c r="A69" s="4">
        <f ca="1">IFERROR(__xludf.DUMMYFUNCTION("""COMPUTED_VALUE"""),43928.625)</f>
        <v>43928.625</v>
      </c>
      <c r="B69" s="2">
        <f ca="1">IFERROR(__xludf.DUMMYFUNCTION("""COMPUTED_VALUE"""),3030)</f>
        <v>3030</v>
      </c>
      <c r="C69" s="3">
        <f t="shared" ca="1" si="0"/>
        <v>3.3112582781456013E-3</v>
      </c>
    </row>
    <row r="70" spans="1:3" x14ac:dyDescent="0.2">
      <c r="A70" s="4">
        <f ca="1">IFERROR(__xludf.DUMMYFUNCTION("""COMPUTED_VALUE"""),43929.625)</f>
        <v>43929.625</v>
      </c>
      <c r="B70" s="2">
        <f ca="1">IFERROR(__xludf.DUMMYFUNCTION("""COMPUTED_VALUE"""),2820)</f>
        <v>2820</v>
      </c>
      <c r="C70" s="3">
        <f t="shared" ca="1" si="0"/>
        <v>-6.9306930693069257E-2</v>
      </c>
    </row>
    <row r="71" spans="1:3" x14ac:dyDescent="0.2">
      <c r="A71" s="4">
        <f ca="1">IFERROR(__xludf.DUMMYFUNCTION("""COMPUTED_VALUE"""),43930.625)</f>
        <v>43930.625</v>
      </c>
      <c r="B71" s="2">
        <f ca="1">IFERROR(__xludf.DUMMYFUNCTION("""COMPUTED_VALUE"""),2790)</f>
        <v>2790</v>
      </c>
      <c r="C71" s="3">
        <f t="shared" ca="1" si="0"/>
        <v>-1.0638297872340385E-2</v>
      </c>
    </row>
    <row r="72" spans="1:3" x14ac:dyDescent="0.2">
      <c r="A72" s="4">
        <f ca="1">IFERROR(__xludf.DUMMYFUNCTION("""COMPUTED_VALUE"""),43934.625)</f>
        <v>43934.625</v>
      </c>
      <c r="B72" s="2">
        <f ca="1">IFERROR(__xludf.DUMMYFUNCTION("""COMPUTED_VALUE"""),2770)</f>
        <v>2770</v>
      </c>
      <c r="C72" s="3">
        <f t="shared" ca="1" si="0"/>
        <v>-7.1684587813619638E-3</v>
      </c>
    </row>
    <row r="73" spans="1:3" x14ac:dyDescent="0.2">
      <c r="A73" s="4">
        <f ca="1">IFERROR(__xludf.DUMMYFUNCTION("""COMPUTED_VALUE"""),43935.625)</f>
        <v>43935.625</v>
      </c>
      <c r="B73" s="2">
        <f ca="1">IFERROR(__xludf.DUMMYFUNCTION("""COMPUTED_VALUE"""),2900)</f>
        <v>2900</v>
      </c>
      <c r="C73" s="3">
        <f t="shared" ca="1" si="0"/>
        <v>4.6931407942238268E-2</v>
      </c>
    </row>
    <row r="74" spans="1:3" x14ac:dyDescent="0.2">
      <c r="A74" s="4">
        <f ca="1">IFERROR(__xludf.DUMMYFUNCTION("""COMPUTED_VALUE"""),43936.625)</f>
        <v>43936.625</v>
      </c>
      <c r="B74" s="2">
        <f ca="1">IFERROR(__xludf.DUMMYFUNCTION("""COMPUTED_VALUE"""),2760)</f>
        <v>2760</v>
      </c>
      <c r="C74" s="3">
        <f t="shared" ca="1" si="0"/>
        <v>-4.8275862068965503E-2</v>
      </c>
    </row>
    <row r="75" spans="1:3" x14ac:dyDescent="0.2">
      <c r="A75" s="4">
        <f ca="1">IFERROR(__xludf.DUMMYFUNCTION("""COMPUTED_VALUE"""),43937.625)</f>
        <v>43937.625</v>
      </c>
      <c r="B75" s="2">
        <f ca="1">IFERROR(__xludf.DUMMYFUNCTION("""COMPUTED_VALUE"""),2610)</f>
        <v>2610</v>
      </c>
      <c r="C75" s="3">
        <f t="shared" ca="1" si="0"/>
        <v>-5.4347826086956541E-2</v>
      </c>
    </row>
    <row r="76" spans="1:3" x14ac:dyDescent="0.2">
      <c r="A76" s="4">
        <f ca="1">IFERROR(__xludf.DUMMYFUNCTION("""COMPUTED_VALUE"""),43938.625)</f>
        <v>43938.625</v>
      </c>
      <c r="B76" s="2">
        <f ca="1">IFERROR(__xludf.DUMMYFUNCTION("""COMPUTED_VALUE"""),2830)</f>
        <v>2830</v>
      </c>
      <c r="C76" s="3">
        <f t="shared" ca="1" si="0"/>
        <v>8.4291187739463647E-2</v>
      </c>
    </row>
    <row r="77" spans="1:3" x14ac:dyDescent="0.2">
      <c r="A77" s="4">
        <f ca="1">IFERROR(__xludf.DUMMYFUNCTION("""COMPUTED_VALUE"""),43941.625)</f>
        <v>43941.625</v>
      </c>
      <c r="B77" s="2">
        <f ca="1">IFERROR(__xludf.DUMMYFUNCTION("""COMPUTED_VALUE"""),2780)</f>
        <v>2780</v>
      </c>
      <c r="C77" s="3">
        <f t="shared" ca="1" si="0"/>
        <v>-1.7667844522968212E-2</v>
      </c>
    </row>
    <row r="78" spans="1:3" x14ac:dyDescent="0.2">
      <c r="A78" s="4">
        <f ca="1">IFERROR(__xludf.DUMMYFUNCTION("""COMPUTED_VALUE"""),43942.625)</f>
        <v>43942.625</v>
      </c>
      <c r="B78" s="2">
        <f ca="1">IFERROR(__xludf.DUMMYFUNCTION("""COMPUTED_VALUE"""),2720)</f>
        <v>2720</v>
      </c>
      <c r="C78" s="3">
        <f t="shared" ca="1" si="0"/>
        <v>-2.1582733812949617E-2</v>
      </c>
    </row>
    <row r="79" spans="1:3" x14ac:dyDescent="0.2">
      <c r="A79" s="4">
        <f ca="1">IFERROR(__xludf.DUMMYFUNCTION("""COMPUTED_VALUE"""),43943.625)</f>
        <v>43943.625</v>
      </c>
      <c r="B79" s="2">
        <f ca="1">IFERROR(__xludf.DUMMYFUNCTION("""COMPUTED_VALUE"""),2790)</f>
        <v>2790</v>
      </c>
      <c r="C79" s="3">
        <f t="shared" ca="1" si="0"/>
        <v>2.5735294117646967E-2</v>
      </c>
    </row>
    <row r="80" spans="1:3" x14ac:dyDescent="0.2">
      <c r="A80" s="4">
        <f ca="1">IFERROR(__xludf.DUMMYFUNCTION("""COMPUTED_VALUE"""),43944.625)</f>
        <v>43944.625</v>
      </c>
      <c r="B80" s="2">
        <f ca="1">IFERROR(__xludf.DUMMYFUNCTION("""COMPUTED_VALUE"""),2800)</f>
        <v>2800</v>
      </c>
      <c r="C80" s="3">
        <f t="shared" ca="1" si="0"/>
        <v>3.5842293906809264E-3</v>
      </c>
    </row>
    <row r="81" spans="1:3" x14ac:dyDescent="0.2">
      <c r="A81" s="4">
        <f ca="1">IFERROR(__xludf.DUMMYFUNCTION("""COMPUTED_VALUE"""),43945.625)</f>
        <v>43945.625</v>
      </c>
      <c r="B81" s="2">
        <f ca="1">IFERROR(__xludf.DUMMYFUNCTION("""COMPUTED_VALUE"""),2630)</f>
        <v>2630</v>
      </c>
      <c r="C81" s="3">
        <f t="shared" ca="1" si="0"/>
        <v>-6.0714285714285721E-2</v>
      </c>
    </row>
    <row r="82" spans="1:3" x14ac:dyDescent="0.2">
      <c r="A82" s="4">
        <f ca="1">IFERROR(__xludf.DUMMYFUNCTION("""COMPUTED_VALUE"""),43948.625)</f>
        <v>43948.625</v>
      </c>
      <c r="B82" s="2">
        <f ca="1">IFERROR(__xludf.DUMMYFUNCTION("""COMPUTED_VALUE"""),2660)</f>
        <v>2660</v>
      </c>
      <c r="C82" s="3">
        <f t="shared" ca="1" si="0"/>
        <v>1.1406844106463865E-2</v>
      </c>
    </row>
    <row r="83" spans="1:3" x14ac:dyDescent="0.2">
      <c r="A83" s="4">
        <f ca="1">IFERROR(__xludf.DUMMYFUNCTION("""COMPUTED_VALUE"""),43949.625)</f>
        <v>43949.625</v>
      </c>
      <c r="B83" s="2">
        <f ca="1">IFERROR(__xludf.DUMMYFUNCTION("""COMPUTED_VALUE"""),2590)</f>
        <v>2590</v>
      </c>
      <c r="C83" s="3">
        <f t="shared" ca="1" si="0"/>
        <v>-2.6315789473684181E-2</v>
      </c>
    </row>
    <row r="84" spans="1:3" x14ac:dyDescent="0.2">
      <c r="A84" s="4">
        <f ca="1">IFERROR(__xludf.DUMMYFUNCTION("""COMPUTED_VALUE"""),43950.625)</f>
        <v>43950.625</v>
      </c>
      <c r="B84" s="2">
        <f ca="1">IFERROR(__xludf.DUMMYFUNCTION("""COMPUTED_VALUE"""),2580)</f>
        <v>2580</v>
      </c>
      <c r="C84" s="3">
        <f t="shared" ca="1" si="0"/>
        <v>-3.8610038610038533E-3</v>
      </c>
    </row>
    <row r="85" spans="1:3" x14ac:dyDescent="0.2">
      <c r="A85" s="4">
        <f ca="1">IFERROR(__xludf.DUMMYFUNCTION("""COMPUTED_VALUE"""),43951.625)</f>
        <v>43951.625</v>
      </c>
      <c r="B85" s="2">
        <f ca="1">IFERROR(__xludf.DUMMYFUNCTION("""COMPUTED_VALUE"""),2730)</f>
        <v>2730</v>
      </c>
      <c r="C85" s="3">
        <f t="shared" ca="1" si="0"/>
        <v>5.8139534883721034E-2</v>
      </c>
    </row>
    <row r="86" spans="1:3" x14ac:dyDescent="0.2">
      <c r="A86" s="4">
        <f ca="1">IFERROR(__xludf.DUMMYFUNCTION("""COMPUTED_VALUE"""),43955.625)</f>
        <v>43955.625</v>
      </c>
      <c r="B86" s="2">
        <f ca="1">IFERROR(__xludf.DUMMYFUNCTION("""COMPUTED_VALUE"""),2630)</f>
        <v>2630</v>
      </c>
      <c r="C86" s="3">
        <f t="shared" ca="1" si="0"/>
        <v>-3.6630036630036611E-2</v>
      </c>
    </row>
    <row r="87" spans="1:3" x14ac:dyDescent="0.2">
      <c r="A87" s="4">
        <f ca="1">IFERROR(__xludf.DUMMYFUNCTION("""COMPUTED_VALUE"""),43956.625)</f>
        <v>43956.625</v>
      </c>
      <c r="B87" s="2">
        <f ca="1">IFERROR(__xludf.DUMMYFUNCTION("""COMPUTED_VALUE"""),2630)</f>
        <v>2630</v>
      </c>
      <c r="C87" s="3">
        <f t="shared" ca="1" si="0"/>
        <v>0</v>
      </c>
    </row>
    <row r="88" spans="1:3" x14ac:dyDescent="0.2">
      <c r="A88" s="4">
        <f ca="1">IFERROR(__xludf.DUMMYFUNCTION("""COMPUTED_VALUE"""),43957.625)</f>
        <v>43957.625</v>
      </c>
      <c r="B88" s="2">
        <f ca="1">IFERROR(__xludf.DUMMYFUNCTION("""COMPUTED_VALUE"""),2620)</f>
        <v>2620</v>
      </c>
      <c r="C88" s="3">
        <f t="shared" ca="1" si="0"/>
        <v>-3.8022813688213253E-3</v>
      </c>
    </row>
    <row r="89" spans="1:3" x14ac:dyDescent="0.2">
      <c r="A89" s="4">
        <f ca="1">IFERROR(__xludf.DUMMYFUNCTION("""COMPUTED_VALUE"""),43959.625)</f>
        <v>43959.625</v>
      </c>
      <c r="B89" s="2">
        <f ca="1">IFERROR(__xludf.DUMMYFUNCTION("""COMPUTED_VALUE"""),2590)</f>
        <v>2590</v>
      </c>
      <c r="C89" s="3">
        <f t="shared" ca="1" si="0"/>
        <v>-1.1450381679389277E-2</v>
      </c>
    </row>
    <row r="90" spans="1:3" x14ac:dyDescent="0.2">
      <c r="A90" s="4">
        <f ca="1">IFERROR(__xludf.DUMMYFUNCTION("""COMPUTED_VALUE"""),43962.625)</f>
        <v>43962.625</v>
      </c>
      <c r="B90" s="2">
        <f ca="1">IFERROR(__xludf.DUMMYFUNCTION("""COMPUTED_VALUE"""),2620)</f>
        <v>2620</v>
      </c>
      <c r="C90" s="3">
        <f t="shared" ca="1" si="0"/>
        <v>1.158301158301156E-2</v>
      </c>
    </row>
    <row r="91" spans="1:3" x14ac:dyDescent="0.2">
      <c r="A91" s="4">
        <f ca="1">IFERROR(__xludf.DUMMYFUNCTION("""COMPUTED_VALUE"""),43963.625)</f>
        <v>43963.625</v>
      </c>
      <c r="B91" s="2">
        <f ca="1">IFERROR(__xludf.DUMMYFUNCTION("""COMPUTED_VALUE"""),2490)</f>
        <v>2490</v>
      </c>
      <c r="C91" s="3">
        <f t="shared" ca="1" si="0"/>
        <v>-4.961832061068705E-2</v>
      </c>
    </row>
    <row r="92" spans="1:3" x14ac:dyDescent="0.2">
      <c r="A92" s="4">
        <f ca="1">IFERROR(__xludf.DUMMYFUNCTION("""COMPUTED_VALUE"""),43964.625)</f>
        <v>43964.625</v>
      </c>
      <c r="B92" s="2">
        <f ca="1">IFERROR(__xludf.DUMMYFUNCTION("""COMPUTED_VALUE"""),2470)</f>
        <v>2470</v>
      </c>
      <c r="C92" s="3">
        <f t="shared" ca="1" si="0"/>
        <v>-8.0321285140562138E-3</v>
      </c>
    </row>
    <row r="93" spans="1:3" x14ac:dyDescent="0.2">
      <c r="A93" s="4">
        <f ca="1">IFERROR(__xludf.DUMMYFUNCTION("""COMPUTED_VALUE"""),43965.625)</f>
        <v>43965.625</v>
      </c>
      <c r="B93" s="2">
        <f ca="1">IFERROR(__xludf.DUMMYFUNCTION("""COMPUTED_VALUE"""),2350)</f>
        <v>2350</v>
      </c>
      <c r="C93" s="3">
        <f t="shared" ca="1" si="0"/>
        <v>-4.8582995951417018E-2</v>
      </c>
    </row>
    <row r="94" spans="1:3" x14ac:dyDescent="0.2">
      <c r="A94" s="4">
        <f ca="1">IFERROR(__xludf.DUMMYFUNCTION("""COMPUTED_VALUE"""),43966.625)</f>
        <v>43966.625</v>
      </c>
      <c r="B94" s="2">
        <f ca="1">IFERROR(__xludf.DUMMYFUNCTION("""COMPUTED_VALUE"""),2240)</f>
        <v>2240</v>
      </c>
      <c r="C94" s="3">
        <f t="shared" ca="1" si="0"/>
        <v>-4.6808510638297829E-2</v>
      </c>
    </row>
    <row r="95" spans="1:3" x14ac:dyDescent="0.2">
      <c r="A95" s="4">
        <f ca="1">IFERROR(__xludf.DUMMYFUNCTION("""COMPUTED_VALUE"""),43969.625)</f>
        <v>43969.625</v>
      </c>
      <c r="B95" s="2">
        <f ca="1">IFERROR(__xludf.DUMMYFUNCTION("""COMPUTED_VALUE"""),2170)</f>
        <v>2170</v>
      </c>
      <c r="C95" s="3">
        <f t="shared" ca="1" si="0"/>
        <v>-3.125E-2</v>
      </c>
    </row>
    <row r="96" spans="1:3" x14ac:dyDescent="0.2">
      <c r="A96" s="4">
        <f ca="1">IFERROR(__xludf.DUMMYFUNCTION("""COMPUTED_VALUE"""),43970.625)</f>
        <v>43970.625</v>
      </c>
      <c r="B96" s="2">
        <f ca="1">IFERROR(__xludf.DUMMYFUNCTION("""COMPUTED_VALUE"""),2370)</f>
        <v>2370</v>
      </c>
      <c r="C96" s="3">
        <f t="shared" ca="1" si="0"/>
        <v>9.2165898617511566E-2</v>
      </c>
    </row>
    <row r="97" spans="1:3" x14ac:dyDescent="0.2">
      <c r="A97" s="4">
        <f ca="1">IFERROR(__xludf.DUMMYFUNCTION("""COMPUTED_VALUE"""),43971.625)</f>
        <v>43971.625</v>
      </c>
      <c r="B97" s="2">
        <f ca="1">IFERROR(__xludf.DUMMYFUNCTION("""COMPUTED_VALUE"""),2480)</f>
        <v>2480</v>
      </c>
      <c r="C97" s="3">
        <f t="shared" ca="1" si="0"/>
        <v>4.6413502109704741E-2</v>
      </c>
    </row>
    <row r="98" spans="1:3" x14ac:dyDescent="0.2">
      <c r="A98" s="4">
        <f ca="1">IFERROR(__xludf.DUMMYFUNCTION("""COMPUTED_VALUE"""),43977.625)</f>
        <v>43977.625</v>
      </c>
      <c r="B98" s="2">
        <f ca="1">IFERROR(__xludf.DUMMYFUNCTION("""COMPUTED_VALUE"""),2520)</f>
        <v>2520</v>
      </c>
      <c r="C98" s="3">
        <f t="shared" ca="1" si="0"/>
        <v>1.6129032258064502E-2</v>
      </c>
    </row>
    <row r="99" spans="1:3" x14ac:dyDescent="0.2">
      <c r="A99" s="4">
        <f ca="1">IFERROR(__xludf.DUMMYFUNCTION("""COMPUTED_VALUE"""),43978.625)</f>
        <v>43978.625</v>
      </c>
      <c r="B99" s="2">
        <f ca="1">IFERROR(__xludf.DUMMYFUNCTION("""COMPUTED_VALUE"""),2630)</f>
        <v>2630</v>
      </c>
      <c r="C99" s="3">
        <f t="shared" ca="1" si="0"/>
        <v>4.3650793650793718E-2</v>
      </c>
    </row>
    <row r="100" spans="1:3" x14ac:dyDescent="0.2">
      <c r="A100" s="4">
        <f ca="1">IFERROR(__xludf.DUMMYFUNCTION("""COMPUTED_VALUE"""),43979.625)</f>
        <v>43979.625</v>
      </c>
      <c r="B100" s="2">
        <f ca="1">IFERROR(__xludf.DUMMYFUNCTION("""COMPUTED_VALUE"""),2730)</f>
        <v>2730</v>
      </c>
      <c r="C100" s="3">
        <f t="shared" ca="1" si="0"/>
        <v>3.8022813688213031E-2</v>
      </c>
    </row>
    <row r="101" spans="1:3" x14ac:dyDescent="0.2">
      <c r="A101" s="4">
        <f ca="1">IFERROR(__xludf.DUMMYFUNCTION("""COMPUTED_VALUE"""),43980.625)</f>
        <v>43980.625</v>
      </c>
      <c r="B101" s="2">
        <f ca="1">IFERROR(__xludf.DUMMYFUNCTION("""COMPUTED_VALUE"""),2950)</f>
        <v>2950</v>
      </c>
      <c r="C101" s="3">
        <f t="shared" ca="1" si="0"/>
        <v>8.0586080586080522E-2</v>
      </c>
    </row>
    <row r="102" spans="1:3" x14ac:dyDescent="0.2">
      <c r="A102" s="4">
        <f ca="1">IFERROR(__xludf.DUMMYFUNCTION("""COMPUTED_VALUE"""),43984.625)</f>
        <v>43984.625</v>
      </c>
      <c r="B102" s="2">
        <f ca="1">IFERROR(__xludf.DUMMYFUNCTION("""COMPUTED_VALUE"""),3180)</f>
        <v>3180</v>
      </c>
      <c r="C102" s="3">
        <f t="shared" ca="1" si="0"/>
        <v>7.7966101694915357E-2</v>
      </c>
    </row>
    <row r="103" spans="1:3" x14ac:dyDescent="0.2">
      <c r="A103" s="4">
        <f ca="1">IFERROR(__xludf.DUMMYFUNCTION("""COMPUTED_VALUE"""),43985.625)</f>
        <v>43985.625</v>
      </c>
      <c r="B103" s="2">
        <f ca="1">IFERROR(__xludf.DUMMYFUNCTION("""COMPUTED_VALUE"""),3100)</f>
        <v>3100</v>
      </c>
      <c r="C103" s="3">
        <f t="shared" ca="1" si="0"/>
        <v>-2.515723270440251E-2</v>
      </c>
    </row>
    <row r="104" spans="1:3" x14ac:dyDescent="0.2">
      <c r="A104" s="4">
        <f ca="1">IFERROR(__xludf.DUMMYFUNCTION("""COMPUTED_VALUE"""),43986.625)</f>
        <v>43986.625</v>
      </c>
      <c r="B104" s="2">
        <f ca="1">IFERROR(__xludf.DUMMYFUNCTION("""COMPUTED_VALUE"""),3060)</f>
        <v>3060</v>
      </c>
      <c r="C104" s="3">
        <f t="shared" ca="1" si="0"/>
        <v>-1.2903225806451646E-2</v>
      </c>
    </row>
    <row r="105" spans="1:3" x14ac:dyDescent="0.2">
      <c r="A105" s="4">
        <f ca="1">IFERROR(__xludf.DUMMYFUNCTION("""COMPUTED_VALUE"""),43987.625)</f>
        <v>43987.625</v>
      </c>
      <c r="B105" s="2">
        <f ca="1">IFERROR(__xludf.DUMMYFUNCTION("""COMPUTED_VALUE"""),3110)</f>
        <v>3110</v>
      </c>
      <c r="C105" s="3">
        <f t="shared" ca="1" si="0"/>
        <v>1.6339869281045694E-2</v>
      </c>
    </row>
    <row r="106" spans="1:3" x14ac:dyDescent="0.2">
      <c r="A106" s="4">
        <f ca="1">IFERROR(__xludf.DUMMYFUNCTION("""COMPUTED_VALUE"""),43990.625)</f>
        <v>43990.625</v>
      </c>
      <c r="B106" s="2">
        <f ca="1">IFERROR(__xludf.DUMMYFUNCTION("""COMPUTED_VALUE"""),3300)</f>
        <v>3300</v>
      </c>
      <c r="C106" s="3">
        <f t="shared" ca="1" si="0"/>
        <v>6.1093247588424493E-2</v>
      </c>
    </row>
    <row r="107" spans="1:3" x14ac:dyDescent="0.2">
      <c r="A107" s="4">
        <f ca="1">IFERROR(__xludf.DUMMYFUNCTION("""COMPUTED_VALUE"""),43991.625)</f>
        <v>43991.625</v>
      </c>
      <c r="B107" s="2">
        <f ca="1">IFERROR(__xludf.DUMMYFUNCTION("""COMPUTED_VALUE"""),3210)</f>
        <v>3210</v>
      </c>
      <c r="C107" s="3">
        <f t="shared" ca="1" si="0"/>
        <v>-2.7272727272727226E-2</v>
      </c>
    </row>
    <row r="108" spans="1:3" x14ac:dyDescent="0.2">
      <c r="A108" s="4">
        <f ca="1">IFERROR(__xludf.DUMMYFUNCTION("""COMPUTED_VALUE"""),43992.625)</f>
        <v>43992.625</v>
      </c>
      <c r="B108" s="2">
        <f ca="1">IFERROR(__xludf.DUMMYFUNCTION("""COMPUTED_VALUE"""),3030)</f>
        <v>3030</v>
      </c>
      <c r="C108" s="3">
        <f t="shared" ca="1" si="0"/>
        <v>-5.6074766355140193E-2</v>
      </c>
    </row>
    <row r="109" spans="1:3" x14ac:dyDescent="0.2">
      <c r="A109" s="4">
        <f ca="1">IFERROR(__xludf.DUMMYFUNCTION("""COMPUTED_VALUE"""),43993.625)</f>
        <v>43993.625</v>
      </c>
      <c r="B109" s="2">
        <f ca="1">IFERROR(__xludf.DUMMYFUNCTION("""COMPUTED_VALUE"""),2970)</f>
        <v>2970</v>
      </c>
      <c r="C109" s="3">
        <f t="shared" ca="1" si="0"/>
        <v>-1.980198019801982E-2</v>
      </c>
    </row>
    <row r="110" spans="1:3" x14ac:dyDescent="0.2">
      <c r="A110" s="4">
        <f ca="1">IFERROR(__xludf.DUMMYFUNCTION("""COMPUTED_VALUE"""),43994.625)</f>
        <v>43994.625</v>
      </c>
      <c r="B110" s="2">
        <f ca="1">IFERROR(__xludf.DUMMYFUNCTION("""COMPUTED_VALUE"""),3030)</f>
        <v>3030</v>
      </c>
      <c r="C110" s="3">
        <f t="shared" ca="1" si="0"/>
        <v>2.020202020202011E-2</v>
      </c>
    </row>
    <row r="111" spans="1:3" x14ac:dyDescent="0.2">
      <c r="A111" s="4">
        <f ca="1">IFERROR(__xludf.DUMMYFUNCTION("""COMPUTED_VALUE"""),43997.625)</f>
        <v>43997.625</v>
      </c>
      <c r="B111" s="2">
        <f ca="1">IFERROR(__xludf.DUMMYFUNCTION("""COMPUTED_VALUE"""),2900)</f>
        <v>2900</v>
      </c>
      <c r="C111" s="3">
        <f t="shared" ca="1" si="0"/>
        <v>-4.2904290429042868E-2</v>
      </c>
    </row>
    <row r="112" spans="1:3" x14ac:dyDescent="0.2">
      <c r="A112" s="4">
        <f ca="1">IFERROR(__xludf.DUMMYFUNCTION("""COMPUTED_VALUE"""),43998.625)</f>
        <v>43998.625</v>
      </c>
      <c r="B112" s="2">
        <f ca="1">IFERROR(__xludf.DUMMYFUNCTION("""COMPUTED_VALUE"""),3130)</f>
        <v>3130</v>
      </c>
      <c r="C112" s="3">
        <f t="shared" ca="1" si="0"/>
        <v>7.9310344827586254E-2</v>
      </c>
    </row>
    <row r="113" spans="1:3" x14ac:dyDescent="0.2">
      <c r="A113" s="4">
        <f ca="1">IFERROR(__xludf.DUMMYFUNCTION("""COMPUTED_VALUE"""),43999.625)</f>
        <v>43999.625</v>
      </c>
      <c r="B113" s="2">
        <f ca="1">IFERROR(__xludf.DUMMYFUNCTION("""COMPUTED_VALUE"""),3100)</f>
        <v>3100</v>
      </c>
      <c r="C113" s="3">
        <f t="shared" ca="1" si="0"/>
        <v>-9.5846645367412275E-3</v>
      </c>
    </row>
    <row r="114" spans="1:3" x14ac:dyDescent="0.2">
      <c r="A114" s="4">
        <f ca="1">IFERROR(__xludf.DUMMYFUNCTION("""COMPUTED_VALUE"""),44000.625)</f>
        <v>44000.625</v>
      </c>
      <c r="B114" s="2">
        <f ca="1">IFERROR(__xludf.DUMMYFUNCTION("""COMPUTED_VALUE"""),3050)</f>
        <v>3050</v>
      </c>
      <c r="C114" s="3">
        <f t="shared" ca="1" si="0"/>
        <v>-1.6129032258064502E-2</v>
      </c>
    </row>
    <row r="115" spans="1:3" x14ac:dyDescent="0.2">
      <c r="A115" s="4">
        <f ca="1">IFERROR(__xludf.DUMMYFUNCTION("""COMPUTED_VALUE"""),44001.625)</f>
        <v>44001.625</v>
      </c>
      <c r="B115" s="2">
        <f ca="1">IFERROR(__xludf.DUMMYFUNCTION("""COMPUTED_VALUE"""),3100)</f>
        <v>3100</v>
      </c>
      <c r="C115" s="3">
        <f t="shared" ca="1" si="0"/>
        <v>1.6393442622950838E-2</v>
      </c>
    </row>
    <row r="116" spans="1:3" x14ac:dyDescent="0.2">
      <c r="A116" s="4">
        <f ca="1">IFERROR(__xludf.DUMMYFUNCTION("""COMPUTED_VALUE"""),44004.625)</f>
        <v>44004.625</v>
      </c>
      <c r="B116" s="2">
        <f ca="1">IFERROR(__xludf.DUMMYFUNCTION("""COMPUTED_VALUE"""),3060)</f>
        <v>3060</v>
      </c>
      <c r="C116" s="3">
        <f t="shared" ca="1" si="0"/>
        <v>-1.2903225806451646E-2</v>
      </c>
    </row>
    <row r="117" spans="1:3" x14ac:dyDescent="0.2">
      <c r="A117" s="4">
        <f ca="1">IFERROR(__xludf.DUMMYFUNCTION("""COMPUTED_VALUE"""),44005.625)</f>
        <v>44005.625</v>
      </c>
      <c r="B117" s="2">
        <f ca="1">IFERROR(__xludf.DUMMYFUNCTION("""COMPUTED_VALUE"""),3010)</f>
        <v>3010</v>
      </c>
      <c r="C117" s="3">
        <f t="shared" ca="1" si="0"/>
        <v>-1.6339869281045805E-2</v>
      </c>
    </row>
    <row r="118" spans="1:3" x14ac:dyDescent="0.2">
      <c r="A118" s="4">
        <f ca="1">IFERROR(__xludf.DUMMYFUNCTION("""COMPUTED_VALUE"""),44006.625)</f>
        <v>44006.625</v>
      </c>
      <c r="B118" s="2">
        <f ca="1">IFERROR(__xludf.DUMMYFUNCTION("""COMPUTED_VALUE"""),3120)</f>
        <v>3120</v>
      </c>
      <c r="C118" s="3">
        <f t="shared" ca="1" si="0"/>
        <v>3.6544850498338777E-2</v>
      </c>
    </row>
    <row r="119" spans="1:3" x14ac:dyDescent="0.2">
      <c r="A119" s="4">
        <f ca="1">IFERROR(__xludf.DUMMYFUNCTION("""COMPUTED_VALUE"""),44007.625)</f>
        <v>44007.625</v>
      </c>
      <c r="B119" s="2">
        <f ca="1">IFERROR(__xludf.DUMMYFUNCTION("""COMPUTED_VALUE"""),3060)</f>
        <v>3060</v>
      </c>
      <c r="C119" s="3">
        <f t="shared" ca="1" si="0"/>
        <v>-1.9230769230769273E-2</v>
      </c>
    </row>
    <row r="120" spans="1:3" x14ac:dyDescent="0.2">
      <c r="A120" s="4">
        <f ca="1">IFERROR(__xludf.DUMMYFUNCTION("""COMPUTED_VALUE"""),44008.625)</f>
        <v>44008.625</v>
      </c>
      <c r="B120" s="2">
        <f ca="1">IFERROR(__xludf.DUMMYFUNCTION("""COMPUTED_VALUE"""),3030)</f>
        <v>3030</v>
      </c>
      <c r="C120" s="3">
        <f t="shared" ca="1" si="0"/>
        <v>-9.8039215686274161E-3</v>
      </c>
    </row>
    <row r="121" spans="1:3" x14ac:dyDescent="0.2">
      <c r="A121" s="4">
        <f ca="1">IFERROR(__xludf.DUMMYFUNCTION("""COMPUTED_VALUE"""),44011.625)</f>
        <v>44011.625</v>
      </c>
      <c r="B121" s="2">
        <f ca="1">IFERROR(__xludf.DUMMYFUNCTION("""COMPUTED_VALUE"""),3040)</f>
        <v>3040</v>
      </c>
      <c r="C121" s="3">
        <f t="shared" ca="1" si="0"/>
        <v>3.3003300330032292E-3</v>
      </c>
    </row>
    <row r="122" spans="1:3" x14ac:dyDescent="0.2">
      <c r="A122" s="4">
        <f ca="1">IFERROR(__xludf.DUMMYFUNCTION("""COMPUTED_VALUE"""),44012.625)</f>
        <v>44012.625</v>
      </c>
      <c r="B122" s="2">
        <f ca="1">IFERROR(__xludf.DUMMYFUNCTION("""COMPUTED_VALUE"""),3030)</f>
        <v>3030</v>
      </c>
      <c r="C122" s="3">
        <f t="shared" ca="1" si="0"/>
        <v>-3.2894736842105088E-3</v>
      </c>
    </row>
    <row r="123" spans="1:3" x14ac:dyDescent="0.2">
      <c r="A123" s="4">
        <f ca="1">IFERROR(__xludf.DUMMYFUNCTION("""COMPUTED_VALUE"""),44013.625)</f>
        <v>44013.625</v>
      </c>
      <c r="B123" s="2">
        <f ca="1">IFERROR(__xludf.DUMMYFUNCTION("""COMPUTED_VALUE"""),3060)</f>
        <v>3060</v>
      </c>
      <c r="C123" s="3">
        <f t="shared" ca="1" si="0"/>
        <v>9.9009900990099098E-3</v>
      </c>
    </row>
    <row r="124" spans="1:3" x14ac:dyDescent="0.2">
      <c r="A124" s="4">
        <f ca="1">IFERROR(__xludf.DUMMYFUNCTION("""COMPUTED_VALUE"""),44014.625)</f>
        <v>44014.625</v>
      </c>
      <c r="B124" s="2">
        <f ca="1">IFERROR(__xludf.DUMMYFUNCTION("""COMPUTED_VALUE"""),3060)</f>
        <v>3060</v>
      </c>
      <c r="C124" s="3">
        <f t="shared" ca="1" si="0"/>
        <v>0</v>
      </c>
    </row>
    <row r="125" spans="1:3" x14ac:dyDescent="0.2">
      <c r="A125" s="4">
        <f ca="1">IFERROR(__xludf.DUMMYFUNCTION("""COMPUTED_VALUE"""),44015.625)</f>
        <v>44015.625</v>
      </c>
      <c r="B125" s="2">
        <f ca="1">IFERROR(__xludf.DUMMYFUNCTION("""COMPUTED_VALUE"""),3050)</f>
        <v>3050</v>
      </c>
      <c r="C125" s="3">
        <f t="shared" ca="1" si="0"/>
        <v>-3.2679738562091387E-3</v>
      </c>
    </row>
    <row r="126" spans="1:3" x14ac:dyDescent="0.2">
      <c r="A126" s="4">
        <f ca="1">IFERROR(__xludf.DUMMYFUNCTION("""COMPUTED_VALUE"""),44018.625)</f>
        <v>44018.625</v>
      </c>
      <c r="B126" s="2">
        <f ca="1">IFERROR(__xludf.DUMMYFUNCTION("""COMPUTED_VALUE"""),3040)</f>
        <v>3040</v>
      </c>
      <c r="C126" s="3">
        <f t="shared" ca="1" si="0"/>
        <v>-3.2786885245901232E-3</v>
      </c>
    </row>
    <row r="127" spans="1:3" x14ac:dyDescent="0.2">
      <c r="A127" s="4">
        <f ca="1">IFERROR(__xludf.DUMMYFUNCTION("""COMPUTED_VALUE"""),44019.625)</f>
        <v>44019.625</v>
      </c>
      <c r="B127" s="2">
        <f ca="1">IFERROR(__xludf.DUMMYFUNCTION("""COMPUTED_VALUE"""),3030)</f>
        <v>3030</v>
      </c>
      <c r="C127" s="3">
        <f t="shared" ca="1" si="0"/>
        <v>-3.2894736842105088E-3</v>
      </c>
    </row>
    <row r="128" spans="1:3" x14ac:dyDescent="0.2">
      <c r="A128" s="4">
        <f ca="1">IFERROR(__xludf.DUMMYFUNCTION("""COMPUTED_VALUE"""),44020.625)</f>
        <v>44020.625</v>
      </c>
      <c r="B128" s="2">
        <f ca="1">IFERROR(__xludf.DUMMYFUNCTION("""COMPUTED_VALUE"""),3190)</f>
        <v>3190</v>
      </c>
      <c r="C128" s="3">
        <f t="shared" ca="1" si="0"/>
        <v>5.2805280528052778E-2</v>
      </c>
    </row>
    <row r="129" spans="1:3" x14ac:dyDescent="0.2">
      <c r="A129" s="4">
        <f ca="1">IFERROR(__xludf.DUMMYFUNCTION("""COMPUTED_VALUE"""),44021.625)</f>
        <v>44021.625</v>
      </c>
      <c r="B129" s="2">
        <f ca="1">IFERROR(__xludf.DUMMYFUNCTION("""COMPUTED_VALUE"""),3140)</f>
        <v>3140</v>
      </c>
      <c r="C129" s="3">
        <f t="shared" ca="1" si="0"/>
        <v>-1.5673981191222541E-2</v>
      </c>
    </row>
    <row r="130" spans="1:3" x14ac:dyDescent="0.2">
      <c r="A130" s="4">
        <f ca="1">IFERROR(__xludf.DUMMYFUNCTION("""COMPUTED_VALUE"""),44022.625)</f>
        <v>44022.625</v>
      </c>
      <c r="B130" s="2">
        <f ca="1">IFERROR(__xludf.DUMMYFUNCTION("""COMPUTED_VALUE"""),3110)</f>
        <v>3110</v>
      </c>
      <c r="C130" s="3">
        <f t="shared" ca="1" si="0"/>
        <v>-9.5541401273885329E-3</v>
      </c>
    </row>
    <row r="131" spans="1:3" x14ac:dyDescent="0.2">
      <c r="A131" s="4">
        <f ca="1">IFERROR(__xludf.DUMMYFUNCTION("""COMPUTED_VALUE"""),44025.625)</f>
        <v>44025.625</v>
      </c>
      <c r="B131" s="2">
        <f ca="1">IFERROR(__xludf.DUMMYFUNCTION("""COMPUTED_VALUE"""),3160)</f>
        <v>3160</v>
      </c>
      <c r="C131" s="3">
        <f t="shared" ca="1" si="0"/>
        <v>1.6077170418006492E-2</v>
      </c>
    </row>
    <row r="132" spans="1:3" x14ac:dyDescent="0.2">
      <c r="A132" s="4">
        <f ca="1">IFERROR(__xludf.DUMMYFUNCTION("""COMPUTED_VALUE"""),44026.625)</f>
        <v>44026.625</v>
      </c>
      <c r="B132" s="2">
        <f ca="1">IFERROR(__xludf.DUMMYFUNCTION("""COMPUTED_VALUE"""),3170)</f>
        <v>3170</v>
      </c>
      <c r="C132" s="3">
        <f t="shared" ca="1" si="0"/>
        <v>3.1645569620253333E-3</v>
      </c>
    </row>
    <row r="133" spans="1:3" x14ac:dyDescent="0.2">
      <c r="A133" s="4">
        <f ca="1">IFERROR(__xludf.DUMMYFUNCTION("""COMPUTED_VALUE"""),44027.625)</f>
        <v>44027.625</v>
      </c>
      <c r="B133" s="2">
        <f ca="1">IFERROR(__xludf.DUMMYFUNCTION("""COMPUTED_VALUE"""),3130)</f>
        <v>3130</v>
      </c>
      <c r="C133" s="3">
        <f t="shared" ca="1" si="0"/>
        <v>-1.2618296529968487E-2</v>
      </c>
    </row>
    <row r="134" spans="1:3" x14ac:dyDescent="0.2">
      <c r="A134" s="4">
        <f ca="1">IFERROR(__xludf.DUMMYFUNCTION("""COMPUTED_VALUE"""),44028.625)</f>
        <v>44028.625</v>
      </c>
      <c r="B134" s="2">
        <f ca="1">IFERROR(__xludf.DUMMYFUNCTION("""COMPUTED_VALUE"""),3140)</f>
        <v>3140</v>
      </c>
      <c r="C134" s="3">
        <f t="shared" ca="1" si="0"/>
        <v>3.1948881789136685E-3</v>
      </c>
    </row>
    <row r="135" spans="1:3" x14ac:dyDescent="0.2">
      <c r="A135" s="4">
        <f ca="1">IFERROR(__xludf.DUMMYFUNCTION("""COMPUTED_VALUE"""),44029.625)</f>
        <v>44029.625</v>
      </c>
      <c r="B135" s="2">
        <f ca="1">IFERROR(__xludf.DUMMYFUNCTION("""COMPUTED_VALUE"""),3100)</f>
        <v>3100</v>
      </c>
      <c r="C135" s="3">
        <f t="shared" ca="1" si="0"/>
        <v>-1.2738853503184711E-2</v>
      </c>
    </row>
    <row r="136" spans="1:3" x14ac:dyDescent="0.2">
      <c r="A136" s="4">
        <f ca="1">IFERROR(__xludf.DUMMYFUNCTION("""COMPUTED_VALUE"""),44032.625)</f>
        <v>44032.625</v>
      </c>
      <c r="B136" s="2">
        <f ca="1">IFERROR(__xludf.DUMMYFUNCTION("""COMPUTED_VALUE"""),3050)</f>
        <v>3050</v>
      </c>
      <c r="C136" s="3">
        <f t="shared" ca="1" si="0"/>
        <v>-1.6129032258064502E-2</v>
      </c>
    </row>
    <row r="137" spans="1:3" x14ac:dyDescent="0.2">
      <c r="A137" s="4">
        <f ca="1">IFERROR(__xludf.DUMMYFUNCTION("""COMPUTED_VALUE"""),44033.625)</f>
        <v>44033.625</v>
      </c>
      <c r="B137" s="2">
        <f ca="1">IFERROR(__xludf.DUMMYFUNCTION("""COMPUTED_VALUE"""),3150)</f>
        <v>3150</v>
      </c>
      <c r="C137" s="3">
        <f t="shared" ca="1" si="0"/>
        <v>3.2786885245901676E-2</v>
      </c>
    </row>
    <row r="138" spans="1:3" x14ac:dyDescent="0.2">
      <c r="A138" s="4">
        <f ca="1">IFERROR(__xludf.DUMMYFUNCTION("""COMPUTED_VALUE"""),44034.625)</f>
        <v>44034.625</v>
      </c>
      <c r="B138" s="2">
        <f ca="1">IFERROR(__xludf.DUMMYFUNCTION("""COMPUTED_VALUE"""),3100)</f>
        <v>3100</v>
      </c>
      <c r="C138" s="3">
        <f t="shared" ca="1" si="0"/>
        <v>-1.5873015873015928E-2</v>
      </c>
    </row>
    <row r="139" spans="1:3" x14ac:dyDescent="0.2">
      <c r="A139" s="4">
        <f ca="1">IFERROR(__xludf.DUMMYFUNCTION("""COMPUTED_VALUE"""),44035.625)</f>
        <v>44035.625</v>
      </c>
      <c r="B139" s="2">
        <f ca="1">IFERROR(__xludf.DUMMYFUNCTION("""COMPUTED_VALUE"""),3140)</f>
        <v>3140</v>
      </c>
      <c r="C139" s="3">
        <f t="shared" ca="1" si="0"/>
        <v>1.2903225806451646E-2</v>
      </c>
    </row>
    <row r="140" spans="1:3" x14ac:dyDescent="0.2">
      <c r="A140" s="4">
        <f ca="1">IFERROR(__xludf.DUMMYFUNCTION("""COMPUTED_VALUE"""),44036.625)</f>
        <v>44036.625</v>
      </c>
      <c r="B140" s="2">
        <f ca="1">IFERROR(__xludf.DUMMYFUNCTION("""COMPUTED_VALUE"""),3090)</f>
        <v>3090</v>
      </c>
      <c r="C140" s="3">
        <f t="shared" ca="1" si="0"/>
        <v>-1.5923566878980888E-2</v>
      </c>
    </row>
    <row r="141" spans="1:3" x14ac:dyDescent="0.2">
      <c r="A141" s="4">
        <f ca="1">IFERROR(__xludf.DUMMYFUNCTION("""COMPUTED_VALUE"""),44039.625)</f>
        <v>44039.625</v>
      </c>
      <c r="B141" s="2">
        <f ca="1">IFERROR(__xludf.DUMMYFUNCTION("""COMPUTED_VALUE"""),3150)</f>
        <v>3150</v>
      </c>
      <c r="C141" s="3">
        <f t="shared" ca="1" si="0"/>
        <v>1.9417475728155331E-2</v>
      </c>
    </row>
    <row r="142" spans="1:3" x14ac:dyDescent="0.2">
      <c r="A142" s="4">
        <f ca="1">IFERROR(__xludf.DUMMYFUNCTION("""COMPUTED_VALUE"""),44040.625)</f>
        <v>44040.625</v>
      </c>
      <c r="B142" s="2">
        <f ca="1">IFERROR(__xludf.DUMMYFUNCTION("""COMPUTED_VALUE"""),3140)</f>
        <v>3140</v>
      </c>
      <c r="C142" s="3">
        <f t="shared" ca="1" si="0"/>
        <v>-3.1746031746031633E-3</v>
      </c>
    </row>
    <row r="143" spans="1:3" x14ac:dyDescent="0.2">
      <c r="A143" s="4">
        <f ca="1">IFERROR(__xludf.DUMMYFUNCTION("""COMPUTED_VALUE"""),44041.625)</f>
        <v>44041.625</v>
      </c>
      <c r="B143" s="2">
        <f ca="1">IFERROR(__xludf.DUMMYFUNCTION("""COMPUTED_VALUE"""),3120)</f>
        <v>3120</v>
      </c>
      <c r="C143" s="3">
        <f t="shared" ca="1" si="0"/>
        <v>-6.3694267515923553E-3</v>
      </c>
    </row>
    <row r="144" spans="1:3" x14ac:dyDescent="0.2">
      <c r="A144" s="4">
        <f ca="1">IFERROR(__xludf.DUMMYFUNCTION("""COMPUTED_VALUE"""),44042.625)</f>
        <v>44042.625</v>
      </c>
      <c r="B144" s="2">
        <f ca="1">IFERROR(__xludf.DUMMYFUNCTION("""COMPUTED_VALUE"""),3160)</f>
        <v>3160</v>
      </c>
      <c r="C144" s="3">
        <f t="shared" ca="1" si="0"/>
        <v>1.2820512820512775E-2</v>
      </c>
    </row>
    <row r="145" spans="1:3" x14ac:dyDescent="0.2">
      <c r="A145" s="4">
        <f ca="1">IFERROR(__xludf.DUMMYFUNCTION("""COMPUTED_VALUE"""),44046.625)</f>
        <v>44046.625</v>
      </c>
      <c r="B145" s="2">
        <f ca="1">IFERROR(__xludf.DUMMYFUNCTION("""COMPUTED_VALUE"""),2990)</f>
        <v>2990</v>
      </c>
      <c r="C145" s="3">
        <f t="shared" ca="1" si="0"/>
        <v>-5.3797468354430333E-2</v>
      </c>
    </row>
    <row r="146" spans="1:3" x14ac:dyDescent="0.2">
      <c r="A146" s="4">
        <f ca="1">IFERROR(__xludf.DUMMYFUNCTION("""COMPUTED_VALUE"""),44047.625)</f>
        <v>44047.625</v>
      </c>
      <c r="B146" s="2">
        <f ca="1">IFERROR(__xludf.DUMMYFUNCTION("""COMPUTED_VALUE"""),3080)</f>
        <v>3080</v>
      </c>
      <c r="C146" s="3">
        <f t="shared" ca="1" si="0"/>
        <v>3.0100334448160515E-2</v>
      </c>
    </row>
    <row r="147" spans="1:3" x14ac:dyDescent="0.2">
      <c r="A147" s="4">
        <f ca="1">IFERROR(__xludf.DUMMYFUNCTION("""COMPUTED_VALUE"""),44048.625)</f>
        <v>44048.625</v>
      </c>
      <c r="B147" s="2">
        <f ca="1">IFERROR(__xludf.DUMMYFUNCTION("""COMPUTED_VALUE"""),3080)</f>
        <v>3080</v>
      </c>
      <c r="C147" s="3">
        <f t="shared" ca="1" si="0"/>
        <v>0</v>
      </c>
    </row>
    <row r="148" spans="1:3" x14ac:dyDescent="0.2">
      <c r="A148" s="4">
        <f ca="1">IFERROR(__xludf.DUMMYFUNCTION("""COMPUTED_VALUE"""),44049.625)</f>
        <v>44049.625</v>
      </c>
      <c r="B148" s="2">
        <f ca="1">IFERROR(__xludf.DUMMYFUNCTION("""COMPUTED_VALUE"""),3110)</f>
        <v>3110</v>
      </c>
      <c r="C148" s="3">
        <f t="shared" ca="1" si="0"/>
        <v>9.7402597402598268E-3</v>
      </c>
    </row>
    <row r="149" spans="1:3" x14ac:dyDescent="0.2">
      <c r="A149" s="4">
        <f ca="1">IFERROR(__xludf.DUMMYFUNCTION("""COMPUTED_VALUE"""),44050.625)</f>
        <v>44050.625</v>
      </c>
      <c r="B149" s="2">
        <f ca="1">IFERROR(__xludf.DUMMYFUNCTION("""COMPUTED_VALUE"""),3110)</f>
        <v>3110</v>
      </c>
      <c r="C149" s="3">
        <f t="shared" ca="1" si="0"/>
        <v>0</v>
      </c>
    </row>
    <row r="150" spans="1:3" x14ac:dyDescent="0.2">
      <c r="A150" s="4">
        <f ca="1">IFERROR(__xludf.DUMMYFUNCTION("""COMPUTED_VALUE"""),44053.625)</f>
        <v>44053.625</v>
      </c>
      <c r="B150" s="2">
        <f ca="1">IFERROR(__xludf.DUMMYFUNCTION("""COMPUTED_VALUE"""),3130)</f>
        <v>3130</v>
      </c>
      <c r="C150" s="3">
        <f t="shared" ca="1" si="0"/>
        <v>6.4308681672025081E-3</v>
      </c>
    </row>
    <row r="151" spans="1:3" x14ac:dyDescent="0.2">
      <c r="A151" s="4">
        <f ca="1">IFERROR(__xludf.DUMMYFUNCTION("""COMPUTED_VALUE"""),44054.625)</f>
        <v>44054.625</v>
      </c>
      <c r="B151" s="2">
        <f ca="1">IFERROR(__xludf.DUMMYFUNCTION("""COMPUTED_VALUE"""),3190)</f>
        <v>3190</v>
      </c>
      <c r="C151" s="3">
        <f t="shared" ca="1" si="0"/>
        <v>1.9169329073482455E-2</v>
      </c>
    </row>
    <row r="152" spans="1:3" x14ac:dyDescent="0.2">
      <c r="A152" s="4">
        <f ca="1">IFERROR(__xludf.DUMMYFUNCTION("""COMPUTED_VALUE"""),44055.625)</f>
        <v>44055.625</v>
      </c>
      <c r="B152" s="2">
        <f ca="1">IFERROR(__xludf.DUMMYFUNCTION("""COMPUTED_VALUE"""),3350)</f>
        <v>3350</v>
      </c>
      <c r="C152" s="3">
        <f t="shared" ca="1" si="0"/>
        <v>5.0156739811912265E-2</v>
      </c>
    </row>
    <row r="153" spans="1:3" x14ac:dyDescent="0.2">
      <c r="A153" s="4">
        <f ca="1">IFERROR(__xludf.DUMMYFUNCTION("""COMPUTED_VALUE"""),44056.625)</f>
        <v>44056.625</v>
      </c>
      <c r="B153" s="2">
        <f ca="1">IFERROR(__xludf.DUMMYFUNCTION("""COMPUTED_VALUE"""),3330)</f>
        <v>3330</v>
      </c>
      <c r="C153" s="3">
        <f t="shared" ca="1" si="0"/>
        <v>-5.9701492537312939E-3</v>
      </c>
    </row>
    <row r="154" spans="1:3" x14ac:dyDescent="0.2">
      <c r="A154" s="4">
        <f ca="1">IFERROR(__xludf.DUMMYFUNCTION("""COMPUTED_VALUE"""),44057.625)</f>
        <v>44057.625</v>
      </c>
      <c r="B154" s="2">
        <f ca="1">IFERROR(__xludf.DUMMYFUNCTION("""COMPUTED_VALUE"""),3340)</f>
        <v>3340</v>
      </c>
      <c r="C154" s="3">
        <f t="shared" ca="1" si="0"/>
        <v>3.0030030030030463E-3</v>
      </c>
    </row>
    <row r="155" spans="1:3" x14ac:dyDescent="0.2">
      <c r="A155" s="4">
        <f ca="1">IFERROR(__xludf.DUMMYFUNCTION("""COMPUTED_VALUE"""),44061.625)</f>
        <v>44061.625</v>
      </c>
      <c r="B155" s="2">
        <f ca="1">IFERROR(__xludf.DUMMYFUNCTION("""COMPUTED_VALUE"""),3520)</f>
        <v>3520</v>
      </c>
      <c r="C155" s="3">
        <f t="shared" ca="1" si="0"/>
        <v>5.3892215568862367E-2</v>
      </c>
    </row>
    <row r="156" spans="1:3" x14ac:dyDescent="0.2">
      <c r="A156" s="4">
        <f ca="1">IFERROR(__xludf.DUMMYFUNCTION("""COMPUTED_VALUE"""),44062.625)</f>
        <v>44062.625</v>
      </c>
      <c r="B156" s="2">
        <f ca="1">IFERROR(__xludf.DUMMYFUNCTION("""COMPUTED_VALUE"""),3560)</f>
        <v>3560</v>
      </c>
      <c r="C156" s="3">
        <f t="shared" ca="1" si="0"/>
        <v>1.1363636363636465E-2</v>
      </c>
    </row>
    <row r="157" spans="1:3" x14ac:dyDescent="0.2">
      <c r="A157" s="4">
        <f ca="1">IFERROR(__xludf.DUMMYFUNCTION("""COMPUTED_VALUE"""),44067.625)</f>
        <v>44067.625</v>
      </c>
      <c r="B157" s="2">
        <f ca="1">IFERROR(__xludf.DUMMYFUNCTION("""COMPUTED_VALUE"""),3640)</f>
        <v>3640</v>
      </c>
      <c r="C157" s="3">
        <f t="shared" ca="1" si="0"/>
        <v>2.2471910112359605E-2</v>
      </c>
    </row>
    <row r="158" spans="1:3" x14ac:dyDescent="0.2">
      <c r="A158" s="4">
        <f ca="1">IFERROR(__xludf.DUMMYFUNCTION("""COMPUTED_VALUE"""),44068.625)</f>
        <v>44068.625</v>
      </c>
      <c r="B158" s="2">
        <f ca="1">IFERROR(__xludf.DUMMYFUNCTION("""COMPUTED_VALUE"""),3800)</f>
        <v>3800</v>
      </c>
      <c r="C158" s="3">
        <f t="shared" ca="1" si="0"/>
        <v>4.3956043956044022E-2</v>
      </c>
    </row>
    <row r="159" spans="1:3" x14ac:dyDescent="0.2">
      <c r="A159" s="4">
        <f ca="1">IFERROR(__xludf.DUMMYFUNCTION("""COMPUTED_VALUE"""),44069.625)</f>
        <v>44069.625</v>
      </c>
      <c r="B159" s="2">
        <f ca="1">IFERROR(__xludf.DUMMYFUNCTION("""COMPUTED_VALUE"""),3740)</f>
        <v>3740</v>
      </c>
      <c r="C159" s="3">
        <f t="shared" ca="1" si="0"/>
        <v>-1.5789473684210575E-2</v>
      </c>
    </row>
    <row r="160" spans="1:3" x14ac:dyDescent="0.2">
      <c r="A160" s="4">
        <f ca="1">IFERROR(__xludf.DUMMYFUNCTION("""COMPUTED_VALUE"""),44070.625)</f>
        <v>44070.625</v>
      </c>
      <c r="B160" s="2">
        <f ca="1">IFERROR(__xludf.DUMMYFUNCTION("""COMPUTED_VALUE"""),3700)</f>
        <v>3700</v>
      </c>
      <c r="C160" s="3">
        <f t="shared" ca="1" si="0"/>
        <v>-1.0695187165775444E-2</v>
      </c>
    </row>
    <row r="161" spans="1:3" x14ac:dyDescent="0.2">
      <c r="A161" s="4">
        <f ca="1">IFERROR(__xludf.DUMMYFUNCTION("""COMPUTED_VALUE"""),44071.625)</f>
        <v>44071.625</v>
      </c>
      <c r="B161" s="2">
        <f ca="1">IFERROR(__xludf.DUMMYFUNCTION("""COMPUTED_VALUE"""),3690)</f>
        <v>3690</v>
      </c>
      <c r="C161" s="3">
        <f t="shared" ca="1" si="0"/>
        <v>-2.7027027027026751E-3</v>
      </c>
    </row>
    <row r="162" spans="1:3" x14ac:dyDescent="0.2">
      <c r="A162" s="4">
        <f ca="1">IFERROR(__xludf.DUMMYFUNCTION("""COMPUTED_VALUE"""),44074.625)</f>
        <v>44074.625</v>
      </c>
      <c r="B162" s="2">
        <f ca="1">IFERROR(__xludf.DUMMYFUNCTION("""COMPUTED_VALUE"""),3510)</f>
        <v>3510</v>
      </c>
      <c r="C162" s="3">
        <f t="shared" ca="1" si="0"/>
        <v>-4.8780487804878092E-2</v>
      </c>
    </row>
    <row r="163" spans="1:3" x14ac:dyDescent="0.2">
      <c r="A163" s="4">
        <f ca="1">IFERROR(__xludf.DUMMYFUNCTION("""COMPUTED_VALUE"""),44075.625)</f>
        <v>44075.625</v>
      </c>
      <c r="B163" s="2">
        <f ca="1">IFERROR(__xludf.DUMMYFUNCTION("""COMPUTED_VALUE"""),3610)</f>
        <v>3610</v>
      </c>
      <c r="C163" s="3">
        <f t="shared" ca="1" si="0"/>
        <v>2.8490028490028463E-2</v>
      </c>
    </row>
    <row r="164" spans="1:3" x14ac:dyDescent="0.2">
      <c r="A164" s="4">
        <f ca="1">IFERROR(__xludf.DUMMYFUNCTION("""COMPUTED_VALUE"""),44076.625)</f>
        <v>44076.625</v>
      </c>
      <c r="B164" s="2">
        <f ca="1">IFERROR(__xludf.DUMMYFUNCTION("""COMPUTED_VALUE"""),3660)</f>
        <v>3660</v>
      </c>
      <c r="C164" s="3">
        <f t="shared" ca="1" si="0"/>
        <v>1.3850415512465464E-2</v>
      </c>
    </row>
    <row r="165" spans="1:3" x14ac:dyDescent="0.2">
      <c r="A165" s="4">
        <f ca="1">IFERROR(__xludf.DUMMYFUNCTION("""COMPUTED_VALUE"""),44077.625)</f>
        <v>44077.625</v>
      </c>
      <c r="B165" s="2">
        <f ca="1">IFERROR(__xludf.DUMMYFUNCTION("""COMPUTED_VALUE"""),3580)</f>
        <v>3580</v>
      </c>
      <c r="C165" s="3">
        <f t="shared" ca="1" si="0"/>
        <v>-2.1857923497267784E-2</v>
      </c>
    </row>
    <row r="166" spans="1:3" x14ac:dyDescent="0.2">
      <c r="A166" s="4">
        <f ca="1">IFERROR(__xludf.DUMMYFUNCTION("""COMPUTED_VALUE"""),44078.625)</f>
        <v>44078.625</v>
      </c>
      <c r="B166" s="2">
        <f ca="1">IFERROR(__xludf.DUMMYFUNCTION("""COMPUTED_VALUE"""),3550)</f>
        <v>3550</v>
      </c>
      <c r="C166" s="3">
        <f t="shared" ca="1" si="0"/>
        <v>-8.379888268156388E-3</v>
      </c>
    </row>
    <row r="167" spans="1:3" x14ac:dyDescent="0.2">
      <c r="A167" s="4">
        <f ca="1">IFERROR(__xludf.DUMMYFUNCTION("""COMPUTED_VALUE"""),44081.625)</f>
        <v>44081.625</v>
      </c>
      <c r="B167" s="2">
        <f ca="1">IFERROR(__xludf.DUMMYFUNCTION("""COMPUTED_VALUE"""),3510)</f>
        <v>3510</v>
      </c>
      <c r="C167" s="3">
        <f t="shared" ca="1" si="0"/>
        <v>-1.1267605633802802E-2</v>
      </c>
    </row>
    <row r="168" spans="1:3" x14ac:dyDescent="0.2">
      <c r="A168" s="4">
        <f ca="1">IFERROR(__xludf.DUMMYFUNCTION("""COMPUTED_VALUE"""),44082.625)</f>
        <v>44082.625</v>
      </c>
      <c r="B168" s="2">
        <f ca="1">IFERROR(__xludf.DUMMYFUNCTION("""COMPUTED_VALUE"""),3520)</f>
        <v>3520</v>
      </c>
      <c r="C168" s="3">
        <f t="shared" ca="1" si="0"/>
        <v>2.8490028490029129E-3</v>
      </c>
    </row>
    <row r="169" spans="1:3" x14ac:dyDescent="0.2">
      <c r="A169" s="4">
        <f ca="1">IFERROR(__xludf.DUMMYFUNCTION("""COMPUTED_VALUE"""),44083.625)</f>
        <v>44083.625</v>
      </c>
      <c r="B169" s="2">
        <f ca="1">IFERROR(__xludf.DUMMYFUNCTION("""COMPUTED_VALUE"""),3410)</f>
        <v>3410</v>
      </c>
      <c r="C169" s="3">
        <f t="shared" ca="1" si="0"/>
        <v>-3.125E-2</v>
      </c>
    </row>
    <row r="170" spans="1:3" x14ac:dyDescent="0.2">
      <c r="A170" s="4">
        <f ca="1">IFERROR(__xludf.DUMMYFUNCTION("""COMPUTED_VALUE"""),44084.625)</f>
        <v>44084.625</v>
      </c>
      <c r="B170" s="2">
        <f ca="1">IFERROR(__xludf.DUMMYFUNCTION("""COMPUTED_VALUE"""),3180)</f>
        <v>3180</v>
      </c>
      <c r="C170" s="3">
        <f t="shared" ca="1" si="0"/>
        <v>-6.7448680351906209E-2</v>
      </c>
    </row>
    <row r="171" spans="1:3" x14ac:dyDescent="0.2">
      <c r="A171" s="4">
        <f ca="1">IFERROR(__xludf.DUMMYFUNCTION("""COMPUTED_VALUE"""),44085.625)</f>
        <v>44085.625</v>
      </c>
      <c r="B171" s="2">
        <f ca="1">IFERROR(__xludf.DUMMYFUNCTION("""COMPUTED_VALUE"""),3250)</f>
        <v>3250</v>
      </c>
      <c r="C171" s="3">
        <f t="shared" ca="1" si="0"/>
        <v>2.2012578616352307E-2</v>
      </c>
    </row>
    <row r="172" spans="1:3" x14ac:dyDescent="0.2">
      <c r="A172" s="4">
        <f ca="1">IFERROR(__xludf.DUMMYFUNCTION("""COMPUTED_VALUE"""),44088.625)</f>
        <v>44088.625</v>
      </c>
      <c r="B172" s="2">
        <f ca="1">IFERROR(__xludf.DUMMYFUNCTION("""COMPUTED_VALUE"""),3440)</f>
        <v>3440</v>
      </c>
      <c r="C172" s="3">
        <f t="shared" ca="1" si="0"/>
        <v>5.8461538461538565E-2</v>
      </c>
    </row>
    <row r="173" spans="1:3" x14ac:dyDescent="0.2">
      <c r="A173" s="4">
        <f ca="1">IFERROR(__xludf.DUMMYFUNCTION("""COMPUTED_VALUE"""),44089.625)</f>
        <v>44089.625</v>
      </c>
      <c r="B173" s="2">
        <f ca="1">IFERROR(__xludf.DUMMYFUNCTION("""COMPUTED_VALUE"""),3330)</f>
        <v>3330</v>
      </c>
      <c r="C173" s="3">
        <f t="shared" ca="1" si="0"/>
        <v>-3.1976744186046457E-2</v>
      </c>
    </row>
    <row r="174" spans="1:3" x14ac:dyDescent="0.2">
      <c r="A174" s="4">
        <f ca="1">IFERROR(__xludf.DUMMYFUNCTION("""COMPUTED_VALUE"""),44090.625)</f>
        <v>44090.625</v>
      </c>
      <c r="B174" s="2">
        <f ca="1">IFERROR(__xludf.DUMMYFUNCTION("""COMPUTED_VALUE"""),3260)</f>
        <v>3260</v>
      </c>
      <c r="C174" s="3">
        <f t="shared" ca="1" si="0"/>
        <v>-2.1021021021020991E-2</v>
      </c>
    </row>
    <row r="175" spans="1:3" x14ac:dyDescent="0.2">
      <c r="A175" s="4">
        <f ca="1">IFERROR(__xludf.DUMMYFUNCTION("""COMPUTED_VALUE"""),44091.625)</f>
        <v>44091.625</v>
      </c>
      <c r="B175" s="2">
        <f ca="1">IFERROR(__xludf.DUMMYFUNCTION("""COMPUTED_VALUE"""),3200)</f>
        <v>3200</v>
      </c>
      <c r="C175" s="3">
        <f t="shared" ca="1" si="0"/>
        <v>-1.8404907975460127E-2</v>
      </c>
    </row>
    <row r="176" spans="1:3" x14ac:dyDescent="0.2">
      <c r="A176" s="4">
        <f ca="1">IFERROR(__xludf.DUMMYFUNCTION("""COMPUTED_VALUE"""),44092.625)</f>
        <v>44092.625</v>
      </c>
      <c r="B176" s="2">
        <f ca="1">IFERROR(__xludf.DUMMYFUNCTION("""COMPUTED_VALUE"""),3220)</f>
        <v>3220</v>
      </c>
      <c r="C176" s="3">
        <f t="shared" ca="1" si="0"/>
        <v>6.2500000000000888E-3</v>
      </c>
    </row>
    <row r="177" spans="1:3" x14ac:dyDescent="0.2">
      <c r="A177" s="4">
        <f ca="1">IFERROR(__xludf.DUMMYFUNCTION("""COMPUTED_VALUE"""),44095.625)</f>
        <v>44095.625</v>
      </c>
      <c r="B177" s="2">
        <f ca="1">IFERROR(__xludf.DUMMYFUNCTION("""COMPUTED_VALUE"""),3190)</f>
        <v>3190</v>
      </c>
      <c r="C177" s="3">
        <f t="shared" ca="1" si="0"/>
        <v>-9.3167701863353658E-3</v>
      </c>
    </row>
    <row r="178" spans="1:3" x14ac:dyDescent="0.2">
      <c r="A178" s="4">
        <f ca="1">IFERROR(__xludf.DUMMYFUNCTION("""COMPUTED_VALUE"""),44096.625)</f>
        <v>44096.625</v>
      </c>
      <c r="B178" s="2">
        <f ca="1">IFERROR(__xludf.DUMMYFUNCTION("""COMPUTED_VALUE"""),3130)</f>
        <v>3130</v>
      </c>
      <c r="C178" s="3">
        <f t="shared" ca="1" si="0"/>
        <v>-1.8808777429467072E-2</v>
      </c>
    </row>
    <row r="179" spans="1:3" x14ac:dyDescent="0.2">
      <c r="A179" s="4">
        <f ca="1">IFERROR(__xludf.DUMMYFUNCTION("""COMPUTED_VALUE"""),44097.625)</f>
        <v>44097.625</v>
      </c>
      <c r="B179" s="2">
        <f ca="1">IFERROR(__xludf.DUMMYFUNCTION("""COMPUTED_VALUE"""),3080)</f>
        <v>3080</v>
      </c>
      <c r="C179" s="3">
        <f t="shared" ca="1" si="0"/>
        <v>-1.5974440894568676E-2</v>
      </c>
    </row>
    <row r="180" spans="1:3" x14ac:dyDescent="0.2">
      <c r="A180" s="4">
        <f ca="1">IFERROR(__xludf.DUMMYFUNCTION("""COMPUTED_VALUE"""),44098.625)</f>
        <v>44098.625</v>
      </c>
      <c r="B180" s="2">
        <f ca="1">IFERROR(__xludf.DUMMYFUNCTION("""COMPUTED_VALUE"""),3030)</f>
        <v>3030</v>
      </c>
      <c r="C180" s="3">
        <f t="shared" ca="1" si="0"/>
        <v>-1.6233766233766267E-2</v>
      </c>
    </row>
    <row r="181" spans="1:3" x14ac:dyDescent="0.2">
      <c r="A181" s="4">
        <f ca="1">IFERROR(__xludf.DUMMYFUNCTION("""COMPUTED_VALUE"""),44099.625)</f>
        <v>44099.625</v>
      </c>
      <c r="B181" s="2">
        <f ca="1">IFERROR(__xludf.DUMMYFUNCTION("""COMPUTED_VALUE"""),3160)</f>
        <v>3160</v>
      </c>
      <c r="C181" s="3">
        <f t="shared" ca="1" si="0"/>
        <v>4.2904290429042868E-2</v>
      </c>
    </row>
    <row r="182" spans="1:3" x14ac:dyDescent="0.2">
      <c r="A182" s="4">
        <f ca="1">IFERROR(__xludf.DUMMYFUNCTION("""COMPUTED_VALUE"""),44102.625)</f>
        <v>44102.625</v>
      </c>
      <c r="B182" s="2">
        <f ca="1">IFERROR(__xludf.DUMMYFUNCTION("""COMPUTED_VALUE"""),3090)</f>
        <v>3090</v>
      </c>
      <c r="C182" s="3">
        <f t="shared" ca="1" si="0"/>
        <v>-2.2151898734177222E-2</v>
      </c>
    </row>
    <row r="183" spans="1:3" x14ac:dyDescent="0.2">
      <c r="A183" s="4">
        <f ca="1">IFERROR(__xludf.DUMMYFUNCTION("""COMPUTED_VALUE"""),44103.625)</f>
        <v>44103.625</v>
      </c>
      <c r="B183" s="2">
        <f ca="1">IFERROR(__xludf.DUMMYFUNCTION("""COMPUTED_VALUE"""),3040)</f>
        <v>3040</v>
      </c>
      <c r="C183" s="3">
        <f t="shared" ca="1" si="0"/>
        <v>-1.6181229773462813E-2</v>
      </c>
    </row>
    <row r="184" spans="1:3" x14ac:dyDescent="0.2">
      <c r="A184" s="4">
        <f ca="1">IFERROR(__xludf.DUMMYFUNCTION("""COMPUTED_VALUE"""),44104.625)</f>
        <v>44104.625</v>
      </c>
      <c r="B184" s="2">
        <f ca="1">IFERROR(__xludf.DUMMYFUNCTION("""COMPUTED_VALUE"""),3040)</f>
        <v>3040</v>
      </c>
      <c r="C184" s="3">
        <f t="shared" ca="1" si="0"/>
        <v>0</v>
      </c>
    </row>
    <row r="185" spans="1:3" x14ac:dyDescent="0.2">
      <c r="A185" s="4">
        <f ca="1">IFERROR(__xludf.DUMMYFUNCTION("""COMPUTED_VALUE"""),44105.625)</f>
        <v>44105.625</v>
      </c>
      <c r="B185" s="2">
        <f ca="1">IFERROR(__xludf.DUMMYFUNCTION("""COMPUTED_VALUE"""),3160)</f>
        <v>3160</v>
      </c>
      <c r="C185" s="3">
        <f t="shared" ca="1" si="0"/>
        <v>3.9473684210526327E-2</v>
      </c>
    </row>
    <row r="186" spans="1:3" x14ac:dyDescent="0.2">
      <c r="A186" s="4">
        <f ca="1">IFERROR(__xludf.DUMMYFUNCTION("""COMPUTED_VALUE"""),44106.625)</f>
        <v>44106.625</v>
      </c>
      <c r="B186" s="2">
        <f ca="1">IFERROR(__xludf.DUMMYFUNCTION("""COMPUTED_VALUE"""),3100)</f>
        <v>3100</v>
      </c>
      <c r="C186" s="3">
        <f t="shared" ca="1" si="0"/>
        <v>-1.8987341772151889E-2</v>
      </c>
    </row>
    <row r="187" spans="1:3" x14ac:dyDescent="0.2">
      <c r="A187" s="4">
        <f ca="1">IFERROR(__xludf.DUMMYFUNCTION("""COMPUTED_VALUE"""),44109.625)</f>
        <v>44109.625</v>
      </c>
      <c r="B187" s="2">
        <f ca="1">IFERROR(__xludf.DUMMYFUNCTION("""COMPUTED_VALUE"""),3160)</f>
        <v>3160</v>
      </c>
      <c r="C187" s="3">
        <f t="shared" ca="1" si="0"/>
        <v>1.9354838709677358E-2</v>
      </c>
    </row>
    <row r="188" spans="1:3" x14ac:dyDescent="0.2">
      <c r="A188" s="4">
        <f ca="1">IFERROR(__xludf.DUMMYFUNCTION("""COMPUTED_VALUE"""),44110.625)</f>
        <v>44110.625</v>
      </c>
      <c r="B188" s="2">
        <f ca="1">IFERROR(__xludf.DUMMYFUNCTION("""COMPUTED_VALUE"""),3190)</f>
        <v>3190</v>
      </c>
      <c r="C188" s="3">
        <f t="shared" ca="1" si="0"/>
        <v>9.493670886076E-3</v>
      </c>
    </row>
    <row r="189" spans="1:3" x14ac:dyDescent="0.2">
      <c r="A189" s="4">
        <f ca="1">IFERROR(__xludf.DUMMYFUNCTION("""COMPUTED_VALUE"""),44111.625)</f>
        <v>44111.625</v>
      </c>
      <c r="B189" s="2">
        <f ca="1">IFERROR(__xludf.DUMMYFUNCTION("""COMPUTED_VALUE"""),3120)</f>
        <v>3120</v>
      </c>
      <c r="C189" s="3">
        <f t="shared" ca="1" si="0"/>
        <v>-2.1943573667711602E-2</v>
      </c>
    </row>
    <row r="190" spans="1:3" x14ac:dyDescent="0.2">
      <c r="A190" s="4">
        <f ca="1">IFERROR(__xludf.DUMMYFUNCTION("""COMPUTED_VALUE"""),44112.625)</f>
        <v>44112.625</v>
      </c>
      <c r="B190" s="2">
        <f ca="1">IFERROR(__xludf.DUMMYFUNCTION("""COMPUTED_VALUE"""),3150)</f>
        <v>3150</v>
      </c>
      <c r="C190" s="3">
        <f t="shared" ca="1" si="0"/>
        <v>9.6153846153845812E-3</v>
      </c>
    </row>
    <row r="191" spans="1:3" x14ac:dyDescent="0.2">
      <c r="A191" s="4">
        <f ca="1">IFERROR(__xludf.DUMMYFUNCTION("""COMPUTED_VALUE"""),44113.625)</f>
        <v>44113.625</v>
      </c>
      <c r="B191" s="2">
        <f ca="1">IFERROR(__xludf.DUMMYFUNCTION("""COMPUTED_VALUE"""),3150)</f>
        <v>3150</v>
      </c>
      <c r="C191" s="3">
        <f t="shared" ca="1" si="0"/>
        <v>0</v>
      </c>
    </row>
    <row r="192" spans="1:3" x14ac:dyDescent="0.2">
      <c r="A192" s="4">
        <f ca="1">IFERROR(__xludf.DUMMYFUNCTION("""COMPUTED_VALUE"""),44116.625)</f>
        <v>44116.625</v>
      </c>
      <c r="B192" s="2">
        <f ca="1">IFERROR(__xludf.DUMMYFUNCTION("""COMPUTED_VALUE"""),3190)</f>
        <v>3190</v>
      </c>
      <c r="C192" s="3">
        <f t="shared" ca="1" si="0"/>
        <v>1.2698412698412653E-2</v>
      </c>
    </row>
    <row r="193" spans="1:3" x14ac:dyDescent="0.2">
      <c r="A193" s="4">
        <f ca="1">IFERROR(__xludf.DUMMYFUNCTION("""COMPUTED_VALUE"""),44117.625)</f>
        <v>44117.625</v>
      </c>
      <c r="B193" s="2">
        <f ca="1">IFERROR(__xludf.DUMMYFUNCTION("""COMPUTED_VALUE"""),3280)</f>
        <v>3280</v>
      </c>
      <c r="C193" s="3">
        <f t="shared" ca="1" si="0"/>
        <v>2.8213166144200663E-2</v>
      </c>
    </row>
    <row r="194" spans="1:3" x14ac:dyDescent="0.2">
      <c r="A194" s="4">
        <f ca="1">IFERROR(__xludf.DUMMYFUNCTION("""COMPUTED_VALUE"""),44118.625)</f>
        <v>44118.625</v>
      </c>
      <c r="B194" s="2">
        <f ca="1">IFERROR(__xludf.DUMMYFUNCTION("""COMPUTED_VALUE"""),3360)</f>
        <v>3360</v>
      </c>
      <c r="C194" s="3">
        <f t="shared" ca="1" si="0"/>
        <v>2.4390243902439046E-2</v>
      </c>
    </row>
    <row r="195" spans="1:3" x14ac:dyDescent="0.2">
      <c r="A195" s="4">
        <f ca="1">IFERROR(__xludf.DUMMYFUNCTION("""COMPUTED_VALUE"""),44119.625)</f>
        <v>44119.625</v>
      </c>
      <c r="B195" s="2">
        <f ca="1">IFERROR(__xludf.DUMMYFUNCTION("""COMPUTED_VALUE"""),3310)</f>
        <v>3310</v>
      </c>
      <c r="C195" s="3">
        <f t="shared" ca="1" si="0"/>
        <v>-1.4880952380952328E-2</v>
      </c>
    </row>
    <row r="196" spans="1:3" x14ac:dyDescent="0.2">
      <c r="A196" s="4">
        <f ca="1">IFERROR(__xludf.DUMMYFUNCTION("""COMPUTED_VALUE"""),44120.625)</f>
        <v>44120.625</v>
      </c>
      <c r="B196" s="2">
        <f ca="1">IFERROR(__xludf.DUMMYFUNCTION("""COMPUTED_VALUE"""),3250)</f>
        <v>3250</v>
      </c>
      <c r="C196" s="3">
        <f t="shared" ca="1" si="0"/>
        <v>-1.8126888217522619E-2</v>
      </c>
    </row>
    <row r="197" spans="1:3" x14ac:dyDescent="0.2">
      <c r="A197" s="4">
        <f ca="1">IFERROR(__xludf.DUMMYFUNCTION("""COMPUTED_VALUE"""),44123.625)</f>
        <v>44123.625</v>
      </c>
      <c r="B197" s="2">
        <f ca="1">IFERROR(__xludf.DUMMYFUNCTION("""COMPUTED_VALUE"""),3280)</f>
        <v>3280</v>
      </c>
      <c r="C197" s="3">
        <f t="shared" ca="1" si="0"/>
        <v>9.2307692307691536E-3</v>
      </c>
    </row>
    <row r="198" spans="1:3" x14ac:dyDescent="0.2">
      <c r="A198" s="4">
        <f ca="1">IFERROR(__xludf.DUMMYFUNCTION("""COMPUTED_VALUE"""),44124.625)</f>
        <v>44124.625</v>
      </c>
      <c r="B198" s="2">
        <f ca="1">IFERROR(__xludf.DUMMYFUNCTION("""COMPUTED_VALUE"""),3250)</f>
        <v>3250</v>
      </c>
      <c r="C198" s="3">
        <f t="shared" ca="1" si="0"/>
        <v>-9.1463414634146423E-3</v>
      </c>
    </row>
    <row r="199" spans="1:3" x14ac:dyDescent="0.2">
      <c r="A199" s="4">
        <f ca="1">IFERROR(__xludf.DUMMYFUNCTION("""COMPUTED_VALUE"""),44125.625)</f>
        <v>44125.625</v>
      </c>
      <c r="B199" s="2">
        <f ca="1">IFERROR(__xludf.DUMMYFUNCTION("""COMPUTED_VALUE"""),3240)</f>
        <v>3240</v>
      </c>
      <c r="C199" s="3">
        <f t="shared" ca="1" si="0"/>
        <v>-3.0769230769230882E-3</v>
      </c>
    </row>
    <row r="200" spans="1:3" x14ac:dyDescent="0.2">
      <c r="A200" s="4">
        <f ca="1">IFERROR(__xludf.DUMMYFUNCTION("""COMPUTED_VALUE"""),44126.625)</f>
        <v>44126.625</v>
      </c>
      <c r="B200" s="2">
        <f ca="1">IFERROR(__xludf.DUMMYFUNCTION("""COMPUTED_VALUE"""),3300)</f>
        <v>3300</v>
      </c>
      <c r="C200" s="3">
        <f t="shared" ca="1" si="0"/>
        <v>1.8518518518518601E-2</v>
      </c>
    </row>
    <row r="201" spans="1:3" x14ac:dyDescent="0.2">
      <c r="A201" s="4">
        <f ca="1">IFERROR(__xludf.DUMMYFUNCTION("""COMPUTED_VALUE"""),44127.625)</f>
        <v>44127.625</v>
      </c>
      <c r="B201" s="2">
        <f ca="1">IFERROR(__xludf.DUMMYFUNCTION("""COMPUTED_VALUE"""),3290)</f>
        <v>3290</v>
      </c>
      <c r="C201" s="3">
        <f t="shared" ca="1" si="0"/>
        <v>-3.0303030303030498E-3</v>
      </c>
    </row>
    <row r="202" spans="1:3" x14ac:dyDescent="0.2">
      <c r="A202" s="4">
        <f ca="1">IFERROR(__xludf.DUMMYFUNCTION("""COMPUTED_VALUE"""),44130.625)</f>
        <v>44130.625</v>
      </c>
      <c r="B202" s="2">
        <f ca="1">IFERROR(__xludf.DUMMYFUNCTION("""COMPUTED_VALUE"""),3340)</f>
        <v>3340</v>
      </c>
      <c r="C202" s="3">
        <f t="shared" ca="1" si="0"/>
        <v>1.5197568389057725E-2</v>
      </c>
    </row>
    <row r="203" spans="1:3" x14ac:dyDescent="0.2">
      <c r="A203" s="4">
        <f ca="1">IFERROR(__xludf.DUMMYFUNCTION("""COMPUTED_VALUE"""),44131.625)</f>
        <v>44131.625</v>
      </c>
      <c r="B203" s="2">
        <f ca="1">IFERROR(__xludf.DUMMYFUNCTION("""COMPUTED_VALUE"""),3360)</f>
        <v>3360</v>
      </c>
      <c r="C203" s="3">
        <f t="shared" ca="1" si="0"/>
        <v>5.9880239520957446E-3</v>
      </c>
    </row>
    <row r="204" spans="1:3" x14ac:dyDescent="0.2">
      <c r="A204" s="4">
        <f ca="1">IFERROR(__xludf.DUMMYFUNCTION("""COMPUTED_VALUE"""),44137.625)</f>
        <v>44137.625</v>
      </c>
      <c r="B204" s="2">
        <f ca="1">IFERROR(__xludf.DUMMYFUNCTION("""COMPUTED_VALUE"""),3380)</f>
        <v>3380</v>
      </c>
      <c r="C204" s="3">
        <f t="shared" ca="1" si="0"/>
        <v>5.9523809523809312E-3</v>
      </c>
    </row>
    <row r="205" spans="1:3" x14ac:dyDescent="0.2">
      <c r="A205" s="4">
        <f ca="1">IFERROR(__xludf.DUMMYFUNCTION("""COMPUTED_VALUE"""),44138.625)</f>
        <v>44138.625</v>
      </c>
      <c r="B205" s="2">
        <f ca="1">IFERROR(__xludf.DUMMYFUNCTION("""COMPUTED_VALUE"""),3380)</f>
        <v>3380</v>
      </c>
      <c r="C205" s="3">
        <f t="shared" ca="1" si="0"/>
        <v>0</v>
      </c>
    </row>
    <row r="206" spans="1:3" x14ac:dyDescent="0.2">
      <c r="A206" s="4">
        <f ca="1">IFERROR(__xludf.DUMMYFUNCTION("""COMPUTED_VALUE"""),44139.625)</f>
        <v>44139.625</v>
      </c>
      <c r="B206" s="2">
        <f ca="1">IFERROR(__xludf.DUMMYFUNCTION("""COMPUTED_VALUE"""),3290)</f>
        <v>3290</v>
      </c>
      <c r="C206" s="3">
        <f t="shared" ca="1" si="0"/>
        <v>-2.6627218934911268E-2</v>
      </c>
    </row>
    <row r="207" spans="1:3" x14ac:dyDescent="0.2">
      <c r="A207" s="4">
        <f ca="1">IFERROR(__xludf.DUMMYFUNCTION("""COMPUTED_VALUE"""),44140.625)</f>
        <v>44140.625</v>
      </c>
      <c r="B207" s="2">
        <f ca="1">IFERROR(__xludf.DUMMYFUNCTION("""COMPUTED_VALUE"""),3490)</f>
        <v>3490</v>
      </c>
      <c r="C207" s="3">
        <f t="shared" ca="1" si="0"/>
        <v>6.07902735562309E-2</v>
      </c>
    </row>
    <row r="208" spans="1:3" x14ac:dyDescent="0.2">
      <c r="A208" s="4">
        <f ca="1">IFERROR(__xludf.DUMMYFUNCTION("""COMPUTED_VALUE"""),44141.625)</f>
        <v>44141.625</v>
      </c>
      <c r="B208" s="2">
        <f ca="1">IFERROR(__xludf.DUMMYFUNCTION("""COMPUTED_VALUE"""),3560)</f>
        <v>3560</v>
      </c>
      <c r="C208" s="3">
        <f t="shared" ca="1" si="0"/>
        <v>2.005730659025784E-2</v>
      </c>
    </row>
    <row r="209" spans="1:3" x14ac:dyDescent="0.2">
      <c r="A209" s="4">
        <f ca="1">IFERROR(__xludf.DUMMYFUNCTION("""COMPUTED_VALUE"""),44144.625)</f>
        <v>44144.625</v>
      </c>
      <c r="B209" s="2">
        <f ca="1">IFERROR(__xludf.DUMMYFUNCTION("""COMPUTED_VALUE"""),3690)</f>
        <v>3690</v>
      </c>
      <c r="C209" s="3">
        <f t="shared" ca="1" si="0"/>
        <v>3.6516853932584192E-2</v>
      </c>
    </row>
    <row r="210" spans="1:3" x14ac:dyDescent="0.2">
      <c r="A210" s="4">
        <f ca="1">IFERROR(__xludf.DUMMYFUNCTION("""COMPUTED_VALUE"""),44145.625)</f>
        <v>44145.625</v>
      </c>
      <c r="B210" s="2">
        <f ca="1">IFERROR(__xludf.DUMMYFUNCTION("""COMPUTED_VALUE"""),4000)</f>
        <v>4000</v>
      </c>
      <c r="C210" s="3">
        <f t="shared" ca="1" si="0"/>
        <v>8.4010840108400986E-2</v>
      </c>
    </row>
    <row r="211" spans="1:3" x14ac:dyDescent="0.2">
      <c r="A211" s="4">
        <f ca="1">IFERROR(__xludf.DUMMYFUNCTION("""COMPUTED_VALUE"""),44146.625)</f>
        <v>44146.625</v>
      </c>
      <c r="B211" s="2">
        <f ca="1">IFERROR(__xludf.DUMMYFUNCTION("""COMPUTED_VALUE"""),4120)</f>
        <v>4120</v>
      </c>
      <c r="C211" s="3">
        <f t="shared" ca="1" si="0"/>
        <v>3.0000000000000027E-2</v>
      </c>
    </row>
    <row r="212" spans="1:3" x14ac:dyDescent="0.2">
      <c r="A212" s="4">
        <f ca="1">IFERROR(__xludf.DUMMYFUNCTION("""COMPUTED_VALUE"""),44147.625)</f>
        <v>44147.625</v>
      </c>
      <c r="B212" s="2">
        <f ca="1">IFERROR(__xludf.DUMMYFUNCTION("""COMPUTED_VALUE"""),3950)</f>
        <v>3950</v>
      </c>
      <c r="C212" s="3">
        <f t="shared" ca="1" si="0"/>
        <v>-4.1262135922330079E-2</v>
      </c>
    </row>
    <row r="213" spans="1:3" x14ac:dyDescent="0.2">
      <c r="A213" s="4">
        <f ca="1">IFERROR(__xludf.DUMMYFUNCTION("""COMPUTED_VALUE"""),44148.625)</f>
        <v>44148.625</v>
      </c>
      <c r="B213" s="2">
        <f ca="1">IFERROR(__xludf.DUMMYFUNCTION("""COMPUTED_VALUE"""),4000)</f>
        <v>4000</v>
      </c>
      <c r="C213" s="3">
        <f t="shared" ca="1" si="0"/>
        <v>1.2658227848101333E-2</v>
      </c>
    </row>
    <row r="214" spans="1:3" x14ac:dyDescent="0.2">
      <c r="A214" s="4">
        <f ca="1">IFERROR(__xludf.DUMMYFUNCTION("""COMPUTED_VALUE"""),44151.625)</f>
        <v>44151.625</v>
      </c>
      <c r="B214" s="2">
        <f ca="1">IFERROR(__xludf.DUMMYFUNCTION("""COMPUTED_VALUE"""),3960)</f>
        <v>3960</v>
      </c>
      <c r="C214" s="3">
        <f t="shared" ca="1" si="0"/>
        <v>-1.0000000000000009E-2</v>
      </c>
    </row>
    <row r="215" spans="1:3" x14ac:dyDescent="0.2">
      <c r="A215" s="4">
        <f ca="1">IFERROR(__xludf.DUMMYFUNCTION("""COMPUTED_VALUE"""),44152.625)</f>
        <v>44152.625</v>
      </c>
      <c r="B215" s="2">
        <f ca="1">IFERROR(__xludf.DUMMYFUNCTION("""COMPUTED_VALUE"""),3960)</f>
        <v>3960</v>
      </c>
      <c r="C215" s="3">
        <f t="shared" ca="1" si="0"/>
        <v>0</v>
      </c>
    </row>
    <row r="216" spans="1:3" x14ac:dyDescent="0.2">
      <c r="A216" s="4">
        <f ca="1">IFERROR(__xludf.DUMMYFUNCTION("""COMPUTED_VALUE"""),44153.625)</f>
        <v>44153.625</v>
      </c>
      <c r="B216" s="2">
        <f ca="1">IFERROR(__xludf.DUMMYFUNCTION("""COMPUTED_VALUE"""),4040)</f>
        <v>4040</v>
      </c>
      <c r="C216" s="3">
        <f t="shared" ca="1" si="0"/>
        <v>2.020202020202011E-2</v>
      </c>
    </row>
    <row r="217" spans="1:3" x14ac:dyDescent="0.2">
      <c r="A217" s="4">
        <f ca="1">IFERROR(__xludf.DUMMYFUNCTION("""COMPUTED_VALUE"""),44154.625)</f>
        <v>44154.625</v>
      </c>
      <c r="B217" s="2">
        <f ca="1">IFERROR(__xludf.DUMMYFUNCTION("""COMPUTED_VALUE"""),4040)</f>
        <v>4040</v>
      </c>
      <c r="C217" s="3">
        <f t="shared" ca="1" si="0"/>
        <v>0</v>
      </c>
    </row>
    <row r="218" spans="1:3" x14ac:dyDescent="0.2">
      <c r="A218" s="4">
        <f ca="1">IFERROR(__xludf.DUMMYFUNCTION("""COMPUTED_VALUE"""),44155.625)</f>
        <v>44155.625</v>
      </c>
      <c r="B218" s="2">
        <f ca="1">IFERROR(__xludf.DUMMYFUNCTION("""COMPUTED_VALUE"""),4020)</f>
        <v>4020</v>
      </c>
      <c r="C218" s="3">
        <f t="shared" ca="1" si="0"/>
        <v>-4.9504950495049549E-3</v>
      </c>
    </row>
    <row r="219" spans="1:3" x14ac:dyDescent="0.2">
      <c r="A219" s="4">
        <f ca="1">IFERROR(__xludf.DUMMYFUNCTION("""COMPUTED_VALUE"""),44158.625)</f>
        <v>44158.625</v>
      </c>
      <c r="B219" s="2">
        <f ca="1">IFERROR(__xludf.DUMMYFUNCTION("""COMPUTED_VALUE"""),4080)</f>
        <v>4080</v>
      </c>
      <c r="C219" s="3">
        <f t="shared" ca="1" si="0"/>
        <v>1.4925373134328401E-2</v>
      </c>
    </row>
    <row r="220" spans="1:3" x14ac:dyDescent="0.2">
      <c r="A220" s="4">
        <f ca="1">IFERROR(__xludf.DUMMYFUNCTION("""COMPUTED_VALUE"""),44159.625)</f>
        <v>44159.625</v>
      </c>
      <c r="B220" s="2">
        <f ca="1">IFERROR(__xludf.DUMMYFUNCTION("""COMPUTED_VALUE"""),4200)</f>
        <v>4200</v>
      </c>
      <c r="C220" s="3">
        <f t="shared" ca="1" si="0"/>
        <v>2.9411764705882248E-2</v>
      </c>
    </row>
    <row r="221" spans="1:3" x14ac:dyDescent="0.2">
      <c r="A221" s="4">
        <f ca="1">IFERROR(__xludf.DUMMYFUNCTION("""COMPUTED_VALUE"""),44160.625)</f>
        <v>44160.625</v>
      </c>
      <c r="B221" s="2">
        <f ca="1">IFERROR(__xludf.DUMMYFUNCTION("""COMPUTED_VALUE"""),4320)</f>
        <v>4320</v>
      </c>
      <c r="C221" s="3">
        <f t="shared" ca="1" si="0"/>
        <v>2.857142857142847E-2</v>
      </c>
    </row>
    <row r="222" spans="1:3" x14ac:dyDescent="0.2">
      <c r="A222" s="4">
        <f ca="1">IFERROR(__xludf.DUMMYFUNCTION("""COMPUTED_VALUE"""),44161.625)</f>
        <v>44161.625</v>
      </c>
      <c r="B222" s="2">
        <f ca="1">IFERROR(__xludf.DUMMYFUNCTION("""COMPUTED_VALUE"""),4290)</f>
        <v>4290</v>
      </c>
      <c r="C222" s="3">
        <f t="shared" ca="1" si="0"/>
        <v>-6.9444444444444198E-3</v>
      </c>
    </row>
    <row r="223" spans="1:3" x14ac:dyDescent="0.2">
      <c r="A223" s="4">
        <f ca="1">IFERROR(__xludf.DUMMYFUNCTION("""COMPUTED_VALUE"""),44162.625)</f>
        <v>44162.625</v>
      </c>
      <c r="B223" s="2">
        <f ca="1">IFERROR(__xludf.DUMMYFUNCTION("""COMPUTED_VALUE"""),4270)</f>
        <v>4270</v>
      </c>
      <c r="C223" s="3">
        <f t="shared" ca="1" si="0"/>
        <v>-4.6620046620046152E-3</v>
      </c>
    </row>
    <row r="224" spans="1:3" x14ac:dyDescent="0.2">
      <c r="A224" s="4">
        <f ca="1">IFERROR(__xludf.DUMMYFUNCTION("""COMPUTED_VALUE"""),44165.625)</f>
        <v>44165.625</v>
      </c>
      <c r="B224" s="2">
        <f ca="1">IFERROR(__xludf.DUMMYFUNCTION("""COMPUTED_VALUE"""),4090)</f>
        <v>4090</v>
      </c>
      <c r="C224" s="3">
        <f t="shared" ca="1" si="0"/>
        <v>-4.2154566744730726E-2</v>
      </c>
    </row>
    <row r="225" spans="1:3" x14ac:dyDescent="0.2">
      <c r="A225" s="4">
        <f ca="1">IFERROR(__xludf.DUMMYFUNCTION("""COMPUTED_VALUE"""),44166.625)</f>
        <v>44166.625</v>
      </c>
      <c r="B225" s="2">
        <f ca="1">IFERROR(__xludf.DUMMYFUNCTION("""COMPUTED_VALUE"""),4240)</f>
        <v>4240</v>
      </c>
      <c r="C225" s="3">
        <f t="shared" ca="1" si="0"/>
        <v>3.6674816625916762E-2</v>
      </c>
    </row>
    <row r="226" spans="1:3" x14ac:dyDescent="0.2">
      <c r="A226" s="4">
        <f ca="1">IFERROR(__xludf.DUMMYFUNCTION("""COMPUTED_VALUE"""),44167.625)</f>
        <v>44167.625</v>
      </c>
      <c r="B226" s="2">
        <f ca="1">IFERROR(__xludf.DUMMYFUNCTION("""COMPUTED_VALUE"""),4300)</f>
        <v>4300</v>
      </c>
      <c r="C226" s="3">
        <f t="shared" ca="1" si="0"/>
        <v>1.4150943396226356E-2</v>
      </c>
    </row>
    <row r="227" spans="1:3" x14ac:dyDescent="0.2">
      <c r="A227" s="4">
        <f ca="1">IFERROR(__xludf.DUMMYFUNCTION("""COMPUTED_VALUE"""),44168.625)</f>
        <v>44168.625</v>
      </c>
      <c r="B227" s="2">
        <f ca="1">IFERROR(__xludf.DUMMYFUNCTION("""COMPUTED_VALUE"""),4400)</f>
        <v>4400</v>
      </c>
      <c r="C227" s="3">
        <f t="shared" ca="1" si="0"/>
        <v>2.3255813953488413E-2</v>
      </c>
    </row>
    <row r="228" spans="1:3" x14ac:dyDescent="0.2">
      <c r="A228" s="4">
        <f ca="1">IFERROR(__xludf.DUMMYFUNCTION("""COMPUTED_VALUE"""),44169.625)</f>
        <v>44169.625</v>
      </c>
      <c r="B228" s="2">
        <f ca="1">IFERROR(__xludf.DUMMYFUNCTION("""COMPUTED_VALUE"""),4300)</f>
        <v>4300</v>
      </c>
      <c r="C228" s="3">
        <f t="shared" ca="1" si="0"/>
        <v>-2.2727272727272707E-2</v>
      </c>
    </row>
    <row r="229" spans="1:3" x14ac:dyDescent="0.2">
      <c r="A229" s="4">
        <f ca="1">IFERROR(__xludf.DUMMYFUNCTION("""COMPUTED_VALUE"""),44172.625)</f>
        <v>44172.625</v>
      </c>
      <c r="B229" s="2">
        <f ca="1">IFERROR(__xludf.DUMMYFUNCTION("""COMPUTED_VALUE"""),4400)</f>
        <v>4400</v>
      </c>
      <c r="C229" s="3">
        <f t="shared" ca="1" si="0"/>
        <v>2.3255813953488413E-2</v>
      </c>
    </row>
    <row r="230" spans="1:3" x14ac:dyDescent="0.2">
      <c r="A230" s="4">
        <f ca="1">IFERROR(__xludf.DUMMYFUNCTION("""COMPUTED_VALUE"""),44173.625)</f>
        <v>44173.625</v>
      </c>
      <c r="B230" s="2">
        <f ca="1">IFERROR(__xludf.DUMMYFUNCTION("""COMPUTED_VALUE"""),4400)</f>
        <v>4400</v>
      </c>
      <c r="C230" s="3">
        <f t="shared" ca="1" si="0"/>
        <v>0</v>
      </c>
    </row>
    <row r="231" spans="1:3" x14ac:dyDescent="0.2">
      <c r="A231" s="4">
        <f ca="1">IFERROR(__xludf.DUMMYFUNCTION("""COMPUTED_VALUE"""),44175.625)</f>
        <v>44175.625</v>
      </c>
      <c r="B231" s="2">
        <f ca="1">IFERROR(__xludf.DUMMYFUNCTION("""COMPUTED_VALUE"""),4330)</f>
        <v>4330</v>
      </c>
      <c r="C231" s="3">
        <f t="shared" ca="1" si="0"/>
        <v>-1.5909090909090873E-2</v>
      </c>
    </row>
    <row r="232" spans="1:3" x14ac:dyDescent="0.2">
      <c r="A232" s="4">
        <f ca="1">IFERROR(__xludf.DUMMYFUNCTION("""COMPUTED_VALUE"""),44176.625)</f>
        <v>44176.625</v>
      </c>
      <c r="B232" s="2">
        <f ca="1">IFERROR(__xludf.DUMMYFUNCTION("""COMPUTED_VALUE"""),4280)</f>
        <v>4280</v>
      </c>
      <c r="C232" s="3">
        <f t="shared" ca="1" si="0"/>
        <v>-1.1547344110854452E-2</v>
      </c>
    </row>
    <row r="233" spans="1:3" x14ac:dyDescent="0.2">
      <c r="A233" s="4">
        <f ca="1">IFERROR(__xludf.DUMMYFUNCTION("""COMPUTED_VALUE"""),44179.625)</f>
        <v>44179.625</v>
      </c>
      <c r="B233" s="2">
        <f ca="1">IFERROR(__xludf.DUMMYFUNCTION("""COMPUTED_VALUE"""),4280)</f>
        <v>4280</v>
      </c>
      <c r="C233" s="3">
        <f t="shared" ca="1" si="0"/>
        <v>0</v>
      </c>
    </row>
    <row r="234" spans="1:3" x14ac:dyDescent="0.2">
      <c r="A234" s="4">
        <f ca="1">IFERROR(__xludf.DUMMYFUNCTION("""COMPUTED_VALUE"""),44180.625)</f>
        <v>44180.625</v>
      </c>
      <c r="B234" s="2">
        <f ca="1">IFERROR(__xludf.DUMMYFUNCTION("""COMPUTED_VALUE"""),4280)</f>
        <v>4280</v>
      </c>
      <c r="C234" s="3">
        <f t="shared" ca="1" si="0"/>
        <v>0</v>
      </c>
    </row>
    <row r="235" spans="1:3" x14ac:dyDescent="0.2">
      <c r="A235" s="4">
        <f ca="1">IFERROR(__xludf.DUMMYFUNCTION("""COMPUTED_VALUE"""),44181.625)</f>
        <v>44181.625</v>
      </c>
      <c r="B235" s="2">
        <f ca="1">IFERROR(__xludf.DUMMYFUNCTION("""COMPUTED_VALUE"""),4320)</f>
        <v>4320</v>
      </c>
      <c r="C235" s="3">
        <f t="shared" ca="1" si="0"/>
        <v>9.3457943925232545E-3</v>
      </c>
    </row>
    <row r="236" spans="1:3" x14ac:dyDescent="0.2">
      <c r="A236" s="4">
        <f ca="1">IFERROR(__xludf.DUMMYFUNCTION("""COMPUTED_VALUE"""),44182.625)</f>
        <v>44182.625</v>
      </c>
      <c r="B236" s="2">
        <f ca="1">IFERROR(__xludf.DUMMYFUNCTION("""COMPUTED_VALUE"""),4330)</f>
        <v>4330</v>
      </c>
      <c r="C236" s="3">
        <f t="shared" ca="1" si="0"/>
        <v>2.3148148148148806E-3</v>
      </c>
    </row>
    <row r="237" spans="1:3" x14ac:dyDescent="0.2">
      <c r="A237" s="4">
        <f ca="1">IFERROR(__xludf.DUMMYFUNCTION("""COMPUTED_VALUE"""),44183.625)</f>
        <v>44183.625</v>
      </c>
      <c r="B237" s="2">
        <f ca="1">IFERROR(__xludf.DUMMYFUNCTION("""COMPUTED_VALUE"""),4280)</f>
        <v>4280</v>
      </c>
      <c r="C237" s="3">
        <f t="shared" ca="1" si="0"/>
        <v>-1.1547344110854452E-2</v>
      </c>
    </row>
    <row r="238" spans="1:3" x14ac:dyDescent="0.2">
      <c r="A238" s="4">
        <f ca="1">IFERROR(__xludf.DUMMYFUNCTION("""COMPUTED_VALUE"""),44186.625)</f>
        <v>44186.625</v>
      </c>
      <c r="B238" s="2">
        <f ca="1">IFERROR(__xludf.DUMMYFUNCTION("""COMPUTED_VALUE"""),4210)</f>
        <v>4210</v>
      </c>
      <c r="C238" s="3">
        <f t="shared" ca="1" si="0"/>
        <v>-1.6355140186915862E-2</v>
      </c>
    </row>
    <row r="239" spans="1:3" x14ac:dyDescent="0.2">
      <c r="A239" s="4">
        <f ca="1">IFERROR(__xludf.DUMMYFUNCTION("""COMPUTED_VALUE"""),44187.625)</f>
        <v>44187.625</v>
      </c>
      <c r="B239" s="2">
        <f ca="1">IFERROR(__xludf.DUMMYFUNCTION("""COMPUTED_VALUE"""),4130)</f>
        <v>4130</v>
      </c>
      <c r="C239" s="3">
        <f t="shared" ca="1" si="0"/>
        <v>-1.9002375296912066E-2</v>
      </c>
    </row>
    <row r="240" spans="1:3" x14ac:dyDescent="0.2">
      <c r="A240" s="4">
        <f ca="1">IFERROR(__xludf.DUMMYFUNCTION("""COMPUTED_VALUE"""),44188.625)</f>
        <v>44188.625</v>
      </c>
      <c r="B240" s="2">
        <f ca="1">IFERROR(__xludf.DUMMYFUNCTION("""COMPUTED_VALUE"""),4160)</f>
        <v>4160</v>
      </c>
      <c r="C240" s="3">
        <f t="shared" ca="1" si="0"/>
        <v>7.2639225181598821E-3</v>
      </c>
    </row>
    <row r="241" spans="1:3" x14ac:dyDescent="0.2">
      <c r="A241" s="4">
        <f ca="1">IFERROR(__xludf.DUMMYFUNCTION("""COMPUTED_VALUE"""),44193.625)</f>
        <v>44193.625</v>
      </c>
      <c r="B241" s="2">
        <f ca="1">IFERROR(__xludf.DUMMYFUNCTION("""COMPUTED_VALUE"""),4250)</f>
        <v>4250</v>
      </c>
      <c r="C241" s="3">
        <f t="shared" ca="1" si="0"/>
        <v>2.1634615384615419E-2</v>
      </c>
    </row>
    <row r="242" spans="1:3" x14ac:dyDescent="0.2">
      <c r="A242" s="4">
        <f ca="1">IFERROR(__xludf.DUMMYFUNCTION("""COMPUTED_VALUE"""),44194.625)</f>
        <v>44194.625</v>
      </c>
      <c r="B242" s="2">
        <f ca="1">IFERROR(__xludf.DUMMYFUNCTION("""COMPUTED_VALUE"""),4180)</f>
        <v>4180</v>
      </c>
      <c r="C242" s="3">
        <f t="shared" ca="1" si="0"/>
        <v>-1.6470588235294126E-2</v>
      </c>
    </row>
    <row r="243" spans="1:3" x14ac:dyDescent="0.2">
      <c r="A243" s="4">
        <f ca="1">IFERROR(__xludf.DUMMYFUNCTION("""COMPUTED_VALUE"""),44195.625)</f>
        <v>44195.625</v>
      </c>
      <c r="B243" s="2">
        <f ca="1">IFERROR(__xludf.DUMMYFUNCTION("""COMPUTED_VALUE"""),4170)</f>
        <v>4170</v>
      </c>
      <c r="C243" s="3">
        <f t="shared" ca="1" si="0"/>
        <v>-2.3923444976076125E-3</v>
      </c>
    </row>
    <row r="244" spans="1:3" x14ac:dyDescent="0.2">
      <c r="A244" s="4">
        <f ca="1">IFERROR(__xludf.DUMMYFUNCTION("""COMPUTED_VALUE"""),44200.625)</f>
        <v>44200.625</v>
      </c>
      <c r="B244" s="2">
        <f ca="1">IFERROR(__xludf.DUMMYFUNCTION("""COMPUTED_VALUE"""),4310)</f>
        <v>4310</v>
      </c>
      <c r="C244" s="3">
        <f t="shared" ca="1" si="0"/>
        <v>3.3573141486810565E-2</v>
      </c>
    </row>
    <row r="245" spans="1:3" x14ac:dyDescent="0.2">
      <c r="A245" s="4">
        <f ca="1">IFERROR(__xludf.DUMMYFUNCTION("""COMPUTED_VALUE"""),44201.625)</f>
        <v>44201.625</v>
      </c>
      <c r="B245" s="2">
        <f ca="1">IFERROR(__xludf.DUMMYFUNCTION("""COMPUTED_VALUE"""),4270)</f>
        <v>4270</v>
      </c>
      <c r="C245" s="3">
        <f t="shared" ca="1" si="0"/>
        <v>-9.2807424593968069E-3</v>
      </c>
    </row>
    <row r="246" spans="1:3" x14ac:dyDescent="0.2">
      <c r="A246" s="4">
        <f ca="1">IFERROR(__xludf.DUMMYFUNCTION("""COMPUTED_VALUE"""),44202.625)</f>
        <v>44202.625</v>
      </c>
      <c r="B246" s="2">
        <f ca="1">IFERROR(__xludf.DUMMYFUNCTION("""COMPUTED_VALUE"""),4200)</f>
        <v>4200</v>
      </c>
      <c r="C246" s="3">
        <f t="shared" ca="1" si="0"/>
        <v>-1.6393442622950838E-2</v>
      </c>
    </row>
    <row r="247" spans="1:3" x14ac:dyDescent="0.2">
      <c r="A247" s="4">
        <f ca="1">IFERROR(__xludf.DUMMYFUNCTION("""COMPUTED_VALUE"""),44203.625)</f>
        <v>44203.625</v>
      </c>
      <c r="B247" s="2">
        <f ca="1">IFERROR(__xludf.DUMMYFUNCTION("""COMPUTED_VALUE"""),4280)</f>
        <v>4280</v>
      </c>
      <c r="C247" s="3">
        <f t="shared" ca="1" si="0"/>
        <v>1.904761904761898E-2</v>
      </c>
    </row>
    <row r="248" spans="1:3" x14ac:dyDescent="0.2">
      <c r="A248" s="4">
        <f ca="1">IFERROR(__xludf.DUMMYFUNCTION("""COMPUTED_VALUE"""),44204.625)</f>
        <v>44204.625</v>
      </c>
      <c r="B248" s="2">
        <f ca="1">IFERROR(__xludf.DUMMYFUNCTION("""COMPUTED_VALUE"""),4390)</f>
        <v>4390</v>
      </c>
      <c r="C248" s="3">
        <f t="shared" ca="1" si="0"/>
        <v>2.5700934579439227E-2</v>
      </c>
    </row>
    <row r="249" spans="1:3" x14ac:dyDescent="0.2">
      <c r="A249" s="4">
        <f ca="1">IFERROR(__xludf.DUMMYFUNCTION("""COMPUTED_VALUE"""),44207.625)</f>
        <v>44207.625</v>
      </c>
      <c r="B249" s="2">
        <f ca="1">IFERROR(__xludf.DUMMYFUNCTION("""COMPUTED_VALUE"""),4650)</f>
        <v>4650</v>
      </c>
      <c r="C249" s="3">
        <f t="shared" ca="1" si="0"/>
        <v>5.9225512528473745E-2</v>
      </c>
    </row>
    <row r="250" spans="1:3" x14ac:dyDescent="0.2">
      <c r="A250" s="4">
        <f ca="1">IFERROR(__xludf.DUMMYFUNCTION("""COMPUTED_VALUE"""),44208.625)</f>
        <v>44208.625</v>
      </c>
      <c r="B250" s="2">
        <f ca="1">IFERROR(__xludf.DUMMYFUNCTION("""COMPUTED_VALUE"""),4720)</f>
        <v>4720</v>
      </c>
      <c r="C250" s="3">
        <f t="shared" ca="1" si="0"/>
        <v>1.5053763440860291E-2</v>
      </c>
    </row>
    <row r="251" spans="1:3" x14ac:dyDescent="0.2">
      <c r="A251" s="4">
        <f ca="1">IFERROR(__xludf.DUMMYFUNCTION("""COMPUTED_VALUE"""),44209.625)</f>
        <v>44209.625</v>
      </c>
      <c r="B251" s="2">
        <f ca="1">IFERROR(__xludf.DUMMYFUNCTION("""COMPUTED_VALUE"""),4790)</f>
        <v>4790</v>
      </c>
      <c r="C251" s="3">
        <f t="shared" ca="1" si="0"/>
        <v>1.4830508474576343E-2</v>
      </c>
    </row>
    <row r="252" spans="1:3" x14ac:dyDescent="0.2">
      <c r="A252" s="4">
        <f ca="1">IFERROR(__xludf.DUMMYFUNCTION("""COMPUTED_VALUE"""),44210.625)</f>
        <v>44210.625</v>
      </c>
      <c r="B252" s="2">
        <f ca="1">IFERROR(__xludf.DUMMYFUNCTION("""COMPUTED_VALUE"""),4770)</f>
        <v>4770</v>
      </c>
      <c r="C252" s="3">
        <f t="shared" ca="1" si="0"/>
        <v>-4.1753653444676075E-3</v>
      </c>
    </row>
    <row r="253" spans="1:3" x14ac:dyDescent="0.2">
      <c r="A253" s="4">
        <f ca="1">IFERROR(__xludf.DUMMYFUNCTION("""COMPUTED_VALUE"""),44211.625)</f>
        <v>44211.625</v>
      </c>
      <c r="B253" s="2">
        <f ca="1">IFERROR(__xludf.DUMMYFUNCTION("""COMPUTED_VALUE"""),4580)</f>
        <v>4580</v>
      </c>
      <c r="C253" s="3">
        <f t="shared" ca="1" si="0"/>
        <v>-3.9832285115304011E-2</v>
      </c>
    </row>
    <row r="254" spans="1:3" x14ac:dyDescent="0.2">
      <c r="A254" s="4">
        <f ca="1">IFERROR(__xludf.DUMMYFUNCTION("""COMPUTED_VALUE"""),44214.625)</f>
        <v>44214.625</v>
      </c>
      <c r="B254" s="2">
        <f ca="1">IFERROR(__xludf.DUMMYFUNCTION("""COMPUTED_VALUE"""),4620)</f>
        <v>4620</v>
      </c>
      <c r="C254" s="3">
        <f t="shared" ca="1" si="0"/>
        <v>8.733624454148492E-3</v>
      </c>
    </row>
    <row r="255" spans="1:3" x14ac:dyDescent="0.2">
      <c r="A255" s="4">
        <f ca="1">IFERROR(__xludf.DUMMYFUNCTION("""COMPUTED_VALUE"""),44215.625)</f>
        <v>44215.625</v>
      </c>
      <c r="B255" s="2">
        <f ca="1">IFERROR(__xludf.DUMMYFUNCTION("""COMPUTED_VALUE"""),4620)</f>
        <v>4620</v>
      </c>
      <c r="C255" s="3">
        <f t="shared" ca="1" si="0"/>
        <v>0</v>
      </c>
    </row>
    <row r="256" spans="1:3" x14ac:dyDescent="0.2">
      <c r="A256" s="4">
        <f ca="1">IFERROR(__xludf.DUMMYFUNCTION("""COMPUTED_VALUE"""),44216.625)</f>
        <v>44216.625</v>
      </c>
      <c r="B256" s="2">
        <f ca="1">IFERROR(__xludf.DUMMYFUNCTION("""COMPUTED_VALUE"""),4890)</f>
        <v>4890</v>
      </c>
      <c r="C256" s="3">
        <f t="shared" ca="1" si="0"/>
        <v>5.8441558441558517E-2</v>
      </c>
    </row>
    <row r="257" spans="1:3" x14ac:dyDescent="0.2">
      <c r="A257" s="4">
        <f ca="1">IFERROR(__xludf.DUMMYFUNCTION("""COMPUTED_VALUE"""),44217.625)</f>
        <v>44217.625</v>
      </c>
      <c r="B257" s="2">
        <f ca="1">IFERROR(__xludf.DUMMYFUNCTION("""COMPUTED_VALUE"""),4790)</f>
        <v>4790</v>
      </c>
      <c r="C257" s="3">
        <f t="shared" ca="1" si="0"/>
        <v>-2.0449897750511203E-2</v>
      </c>
    </row>
    <row r="258" spans="1:3" x14ac:dyDescent="0.2">
      <c r="A258" s="4">
        <f ca="1">IFERROR(__xludf.DUMMYFUNCTION("""COMPUTED_VALUE"""),44218.625)</f>
        <v>44218.625</v>
      </c>
      <c r="B258" s="2">
        <f ca="1">IFERROR(__xludf.DUMMYFUNCTION("""COMPUTED_VALUE"""),4720)</f>
        <v>4720</v>
      </c>
      <c r="C258" s="3">
        <f t="shared" ca="1" si="0"/>
        <v>-1.4613778705636737E-2</v>
      </c>
    </row>
    <row r="259" spans="1:3" x14ac:dyDescent="0.2">
      <c r="A259" s="4">
        <f ca="1">IFERROR(__xludf.DUMMYFUNCTION("""COMPUTED_VALUE"""),44221.625)</f>
        <v>44221.625</v>
      </c>
      <c r="B259" s="2">
        <f ca="1">IFERROR(__xludf.DUMMYFUNCTION("""COMPUTED_VALUE"""),4780)</f>
        <v>4780</v>
      </c>
      <c r="C259" s="3">
        <f t="shared" ca="1" si="0"/>
        <v>1.2711864406779627E-2</v>
      </c>
    </row>
    <row r="260" spans="1:3" x14ac:dyDescent="0.2">
      <c r="A260" s="4">
        <f ca="1">IFERROR(__xludf.DUMMYFUNCTION("""COMPUTED_VALUE"""),44222.625)</f>
        <v>44222.625</v>
      </c>
      <c r="B260" s="2">
        <f ca="1">IFERROR(__xludf.DUMMYFUNCTION("""COMPUTED_VALUE"""),4650)</f>
        <v>4650</v>
      </c>
      <c r="C260" s="3">
        <f t="shared" ca="1" si="0"/>
        <v>-2.7196652719665315E-2</v>
      </c>
    </row>
    <row r="261" spans="1:3" x14ac:dyDescent="0.2">
      <c r="A261" s="4">
        <f ca="1">IFERROR(__xludf.DUMMYFUNCTION("""COMPUTED_VALUE"""),44223.625)</f>
        <v>44223.625</v>
      </c>
      <c r="B261" s="2">
        <f ca="1">IFERROR(__xludf.DUMMYFUNCTION("""COMPUTED_VALUE"""),4620)</f>
        <v>4620</v>
      </c>
      <c r="C261" s="3">
        <f t="shared" ca="1" si="0"/>
        <v>-6.4516129032258229E-3</v>
      </c>
    </row>
    <row r="262" spans="1:3" x14ac:dyDescent="0.2">
      <c r="A262" s="4">
        <f ca="1">IFERROR(__xludf.DUMMYFUNCTION("""COMPUTED_VALUE"""),44224.625)</f>
        <v>44224.625</v>
      </c>
      <c r="B262" s="2">
        <f ca="1">IFERROR(__xludf.DUMMYFUNCTION("""COMPUTED_VALUE"""),4470)</f>
        <v>4470</v>
      </c>
      <c r="C262" s="3">
        <f t="shared" ca="1" si="0"/>
        <v>-3.2467532467532423E-2</v>
      </c>
    </row>
    <row r="263" spans="1:3" x14ac:dyDescent="0.2">
      <c r="A263" s="4">
        <f ca="1">IFERROR(__xludf.DUMMYFUNCTION("""COMPUTED_VALUE"""),44225.625)</f>
        <v>44225.625</v>
      </c>
      <c r="B263" s="2">
        <f ca="1">IFERROR(__xludf.DUMMYFUNCTION("""COMPUTED_VALUE"""),4180)</f>
        <v>4180</v>
      </c>
      <c r="C263" s="3">
        <f t="shared" ca="1" si="0"/>
        <v>-6.4876957494407139E-2</v>
      </c>
    </row>
    <row r="264" spans="1:3" x14ac:dyDescent="0.2">
      <c r="A264" s="4">
        <f ca="1">IFERROR(__xludf.DUMMYFUNCTION("""COMPUTED_VALUE"""),44228.625)</f>
        <v>44228.625</v>
      </c>
      <c r="B264" s="2">
        <f ca="1">IFERROR(__xludf.DUMMYFUNCTION("""COMPUTED_VALUE"""),4400)</f>
        <v>4400</v>
      </c>
      <c r="C264" s="3">
        <f t="shared" ca="1" si="0"/>
        <v>5.2631578947368363E-2</v>
      </c>
    </row>
    <row r="265" spans="1:3" x14ac:dyDescent="0.2">
      <c r="A265" s="4">
        <f ca="1">IFERROR(__xludf.DUMMYFUNCTION("""COMPUTED_VALUE"""),44229.625)</f>
        <v>44229.625</v>
      </c>
      <c r="B265" s="2">
        <f ca="1">IFERROR(__xludf.DUMMYFUNCTION("""COMPUTED_VALUE"""),4360)</f>
        <v>4360</v>
      </c>
      <c r="C265" s="3">
        <f t="shared" ca="1" si="0"/>
        <v>-9.0909090909090384E-3</v>
      </c>
    </row>
    <row r="266" spans="1:3" x14ac:dyDescent="0.2">
      <c r="A266" s="4">
        <f ca="1">IFERROR(__xludf.DUMMYFUNCTION("""COMPUTED_VALUE"""),44230.625)</f>
        <v>44230.625</v>
      </c>
      <c r="B266" s="2">
        <f ca="1">IFERROR(__xludf.DUMMYFUNCTION("""COMPUTED_VALUE"""),4380)</f>
        <v>4380</v>
      </c>
      <c r="C266" s="3">
        <f t="shared" ca="1" si="0"/>
        <v>4.5871559633028358E-3</v>
      </c>
    </row>
    <row r="267" spans="1:3" x14ac:dyDescent="0.2">
      <c r="A267" s="4">
        <f ca="1">IFERROR(__xludf.DUMMYFUNCTION("""COMPUTED_VALUE"""),44231.625)</f>
        <v>44231.625</v>
      </c>
      <c r="B267" s="2">
        <f ca="1">IFERROR(__xludf.DUMMYFUNCTION("""COMPUTED_VALUE"""),4490)</f>
        <v>4490</v>
      </c>
      <c r="C267" s="3">
        <f t="shared" ca="1" si="0"/>
        <v>2.5114155251141579E-2</v>
      </c>
    </row>
    <row r="268" spans="1:3" x14ac:dyDescent="0.2">
      <c r="A268" s="4">
        <f ca="1">IFERROR(__xludf.DUMMYFUNCTION("""COMPUTED_VALUE"""),44232.625)</f>
        <v>44232.625</v>
      </c>
      <c r="B268" s="2">
        <f ca="1">IFERROR(__xludf.DUMMYFUNCTION("""COMPUTED_VALUE"""),4470)</f>
        <v>4470</v>
      </c>
      <c r="C268" s="3">
        <f t="shared" ca="1" si="0"/>
        <v>-4.4543429844098315E-3</v>
      </c>
    </row>
    <row r="269" spans="1:3" x14ac:dyDescent="0.2">
      <c r="A269" s="4">
        <f ca="1">IFERROR(__xludf.DUMMYFUNCTION("""COMPUTED_VALUE"""),44235.625)</f>
        <v>44235.625</v>
      </c>
      <c r="B269" s="2">
        <f ca="1">IFERROR(__xludf.DUMMYFUNCTION("""COMPUTED_VALUE"""),4460)</f>
        <v>4460</v>
      </c>
      <c r="C269" s="3">
        <f t="shared" ca="1" si="0"/>
        <v>-2.2371364653244186E-3</v>
      </c>
    </row>
    <row r="270" spans="1:3" x14ac:dyDescent="0.2">
      <c r="A270" s="4">
        <f ca="1">IFERROR(__xludf.DUMMYFUNCTION("""COMPUTED_VALUE"""),44236.625)</f>
        <v>44236.625</v>
      </c>
      <c r="B270" s="2">
        <f ca="1">IFERROR(__xludf.DUMMYFUNCTION("""COMPUTED_VALUE"""),4620)</f>
        <v>4620</v>
      </c>
      <c r="C270" s="3">
        <f t="shared" ca="1" si="0"/>
        <v>3.5874439461883512E-2</v>
      </c>
    </row>
    <row r="271" spans="1:3" x14ac:dyDescent="0.2">
      <c r="A271" s="4">
        <f ca="1">IFERROR(__xludf.DUMMYFUNCTION("""COMPUTED_VALUE"""),44237.625)</f>
        <v>44237.625</v>
      </c>
      <c r="B271" s="2">
        <f ca="1">IFERROR(__xludf.DUMMYFUNCTION("""COMPUTED_VALUE"""),4650)</f>
        <v>4650</v>
      </c>
      <c r="C271" s="3">
        <f t="shared" ca="1" si="0"/>
        <v>6.4935064935065512E-3</v>
      </c>
    </row>
    <row r="272" spans="1:3" x14ac:dyDescent="0.2">
      <c r="A272" s="4">
        <f ca="1">IFERROR(__xludf.DUMMYFUNCTION("""COMPUTED_VALUE"""),44238.625)</f>
        <v>44238.625</v>
      </c>
      <c r="B272" s="2">
        <f ca="1">IFERROR(__xludf.DUMMYFUNCTION("""COMPUTED_VALUE"""),4680)</f>
        <v>4680</v>
      </c>
      <c r="C272" s="3">
        <f t="shared" ca="1" si="0"/>
        <v>6.4516129032257119E-3</v>
      </c>
    </row>
    <row r="273" spans="1:3" x14ac:dyDescent="0.2">
      <c r="A273" s="4">
        <f ca="1">IFERROR(__xludf.DUMMYFUNCTION("""COMPUTED_VALUE"""),44242.625)</f>
        <v>44242.625</v>
      </c>
      <c r="B273" s="2">
        <f ca="1">IFERROR(__xludf.DUMMYFUNCTION("""COMPUTED_VALUE"""),4710)</f>
        <v>4710</v>
      </c>
      <c r="C273" s="3">
        <f t="shared" ca="1" si="0"/>
        <v>6.4102564102563875E-3</v>
      </c>
    </row>
    <row r="274" spans="1:3" x14ac:dyDescent="0.2">
      <c r="A274" s="4">
        <f ca="1">IFERROR(__xludf.DUMMYFUNCTION("""COMPUTED_VALUE"""),44243.625)</f>
        <v>44243.625</v>
      </c>
      <c r="B274" s="2">
        <f ca="1">IFERROR(__xludf.DUMMYFUNCTION("""COMPUTED_VALUE"""),4670)</f>
        <v>4670</v>
      </c>
      <c r="C274" s="3">
        <f t="shared" ca="1" si="0"/>
        <v>-8.4925690021231404E-3</v>
      </c>
    </row>
    <row r="275" spans="1:3" x14ac:dyDescent="0.2">
      <c r="A275" s="4">
        <f ca="1">IFERROR(__xludf.DUMMYFUNCTION("""COMPUTED_VALUE"""),44244.625)</f>
        <v>44244.625</v>
      </c>
      <c r="B275" s="2">
        <f ca="1">IFERROR(__xludf.DUMMYFUNCTION("""COMPUTED_VALUE"""),4630)</f>
        <v>4630</v>
      </c>
      <c r="C275" s="3">
        <f t="shared" ca="1" si="0"/>
        <v>-8.565310492505307E-3</v>
      </c>
    </row>
    <row r="276" spans="1:3" x14ac:dyDescent="0.2">
      <c r="A276" s="4">
        <f ca="1">IFERROR(__xludf.DUMMYFUNCTION("""COMPUTED_VALUE"""),44245.625)</f>
        <v>44245.625</v>
      </c>
      <c r="B276" s="2">
        <f ca="1">IFERROR(__xludf.DUMMYFUNCTION("""COMPUTED_VALUE"""),4670)</f>
        <v>4670</v>
      </c>
      <c r="C276" s="3">
        <f t="shared" ca="1" si="0"/>
        <v>8.6393088552916275E-3</v>
      </c>
    </row>
    <row r="277" spans="1:3" x14ac:dyDescent="0.2">
      <c r="A277" s="4">
        <f ca="1">IFERROR(__xludf.DUMMYFUNCTION("""COMPUTED_VALUE"""),44246.625)</f>
        <v>44246.625</v>
      </c>
      <c r="B277" s="2">
        <f ca="1">IFERROR(__xludf.DUMMYFUNCTION("""COMPUTED_VALUE"""),4790)</f>
        <v>4790</v>
      </c>
      <c r="C277" s="3">
        <f t="shared" ca="1" si="0"/>
        <v>2.5695931477516032E-2</v>
      </c>
    </row>
    <row r="278" spans="1:3" x14ac:dyDescent="0.2">
      <c r="A278" s="4">
        <f ca="1">IFERROR(__xludf.DUMMYFUNCTION("""COMPUTED_VALUE"""),44249.625)</f>
        <v>44249.625</v>
      </c>
      <c r="B278" s="2">
        <f ca="1">IFERROR(__xludf.DUMMYFUNCTION("""COMPUTED_VALUE"""),4790)</f>
        <v>4790</v>
      </c>
      <c r="C278" s="3">
        <f t="shared" ca="1" si="0"/>
        <v>0</v>
      </c>
    </row>
    <row r="279" spans="1:3" x14ac:dyDescent="0.2">
      <c r="A279" s="4">
        <f ca="1">IFERROR(__xludf.DUMMYFUNCTION("""COMPUTED_VALUE"""),44250.625)</f>
        <v>44250.625</v>
      </c>
      <c r="B279" s="2">
        <f ca="1">IFERROR(__xludf.DUMMYFUNCTION("""COMPUTED_VALUE"""),4790)</f>
        <v>4790</v>
      </c>
      <c r="C279" s="3">
        <f t="shared" ca="1" si="0"/>
        <v>0</v>
      </c>
    </row>
    <row r="280" spans="1:3" x14ac:dyDescent="0.2">
      <c r="A280" s="4">
        <f ca="1">IFERROR(__xludf.DUMMYFUNCTION("""COMPUTED_VALUE"""),44251.625)</f>
        <v>44251.625</v>
      </c>
      <c r="B280" s="2">
        <f ca="1">IFERROR(__xludf.DUMMYFUNCTION("""COMPUTED_VALUE"""),4730)</f>
        <v>4730</v>
      </c>
      <c r="C280" s="3">
        <f t="shared" ca="1" si="0"/>
        <v>-1.2526096033402934E-2</v>
      </c>
    </row>
    <row r="281" spans="1:3" x14ac:dyDescent="0.2">
      <c r="A281" s="4">
        <f ca="1">IFERROR(__xludf.DUMMYFUNCTION("""COMPUTED_VALUE"""),44252.625)</f>
        <v>44252.625</v>
      </c>
      <c r="B281" s="2">
        <f ca="1">IFERROR(__xludf.DUMMYFUNCTION("""COMPUTED_VALUE"""),4730)</f>
        <v>4730</v>
      </c>
      <c r="C281" s="3">
        <f t="shared" ca="1" si="0"/>
        <v>0</v>
      </c>
    </row>
    <row r="282" spans="1:3" x14ac:dyDescent="0.2">
      <c r="A282" s="4">
        <f ca="1">IFERROR(__xludf.DUMMYFUNCTION("""COMPUTED_VALUE"""),44253.625)</f>
        <v>44253.625</v>
      </c>
      <c r="B282" s="2">
        <f ca="1">IFERROR(__xludf.DUMMYFUNCTION("""COMPUTED_VALUE"""),4710)</f>
        <v>4710</v>
      </c>
      <c r="C282" s="3">
        <f t="shared" ca="1" si="0"/>
        <v>-4.2283298097252064E-3</v>
      </c>
    </row>
    <row r="283" spans="1:3" x14ac:dyDescent="0.2">
      <c r="A283" s="4">
        <f ca="1">IFERROR(__xludf.DUMMYFUNCTION("""COMPUTED_VALUE"""),44256.625)</f>
        <v>44256.625</v>
      </c>
      <c r="B283" s="2">
        <f ca="1">IFERROR(__xludf.DUMMYFUNCTION("""COMPUTED_VALUE"""),4830)</f>
        <v>4830</v>
      </c>
      <c r="C283" s="3">
        <f t="shared" ca="1" si="0"/>
        <v>2.5477707006369421E-2</v>
      </c>
    </row>
    <row r="284" spans="1:3" x14ac:dyDescent="0.2">
      <c r="A284" s="4">
        <f ca="1">IFERROR(__xludf.DUMMYFUNCTION("""COMPUTED_VALUE"""),44257.625)</f>
        <v>44257.625</v>
      </c>
      <c r="B284" s="2">
        <f ca="1">IFERROR(__xludf.DUMMYFUNCTION("""COMPUTED_VALUE"""),4800)</f>
        <v>4800</v>
      </c>
      <c r="C284" s="3">
        <f t="shared" ca="1" si="0"/>
        <v>-6.2111801242236142E-3</v>
      </c>
    </row>
    <row r="285" spans="1:3" x14ac:dyDescent="0.2">
      <c r="A285" s="4">
        <f ca="1">IFERROR(__xludf.DUMMYFUNCTION("""COMPUTED_VALUE"""),44258.625)</f>
        <v>44258.625</v>
      </c>
      <c r="B285" s="2">
        <f ca="1">IFERROR(__xludf.DUMMYFUNCTION("""COMPUTED_VALUE"""),4850)</f>
        <v>4850</v>
      </c>
      <c r="C285" s="3">
        <f t="shared" ca="1" si="0"/>
        <v>1.0416666666666741E-2</v>
      </c>
    </row>
    <row r="286" spans="1:3" x14ac:dyDescent="0.2">
      <c r="A286" s="4">
        <f ca="1">IFERROR(__xludf.DUMMYFUNCTION("""COMPUTED_VALUE"""),44259.625)</f>
        <v>44259.625</v>
      </c>
      <c r="B286" s="2">
        <f ca="1">IFERROR(__xludf.DUMMYFUNCTION("""COMPUTED_VALUE"""),4760)</f>
        <v>4760</v>
      </c>
      <c r="C286" s="3">
        <f t="shared" ca="1" si="0"/>
        <v>-1.855670103092788E-2</v>
      </c>
    </row>
    <row r="287" spans="1:3" x14ac:dyDescent="0.2">
      <c r="A287" s="4">
        <f ca="1">IFERROR(__xludf.DUMMYFUNCTION("""COMPUTED_VALUE"""),44260.625)</f>
        <v>44260.625</v>
      </c>
      <c r="B287" s="2">
        <f ca="1">IFERROR(__xludf.DUMMYFUNCTION("""COMPUTED_VALUE"""),4770)</f>
        <v>4770</v>
      </c>
      <c r="C287" s="3">
        <f t="shared" ca="1" si="0"/>
        <v>2.1008403361344463E-3</v>
      </c>
    </row>
    <row r="288" spans="1:3" x14ac:dyDescent="0.2">
      <c r="A288" s="4">
        <f ca="1">IFERROR(__xludf.DUMMYFUNCTION("""COMPUTED_VALUE"""),44263.625)</f>
        <v>44263.625</v>
      </c>
      <c r="B288" s="2">
        <f ca="1">IFERROR(__xludf.DUMMYFUNCTION("""COMPUTED_VALUE"""),4730)</f>
        <v>4730</v>
      </c>
      <c r="C288" s="3">
        <f t="shared" ca="1" si="0"/>
        <v>-8.3857442348008737E-3</v>
      </c>
    </row>
    <row r="289" spans="1:3" x14ac:dyDescent="0.2">
      <c r="A289" s="4">
        <f ca="1">IFERROR(__xludf.DUMMYFUNCTION("""COMPUTED_VALUE"""),44264.625)</f>
        <v>44264.625</v>
      </c>
      <c r="B289" s="2">
        <f ca="1">IFERROR(__xludf.DUMMYFUNCTION("""COMPUTED_VALUE"""),4580)</f>
        <v>4580</v>
      </c>
      <c r="C289" s="3">
        <f t="shared" ca="1" si="0"/>
        <v>-3.1712473572938715E-2</v>
      </c>
    </row>
    <row r="290" spans="1:3" x14ac:dyDescent="0.2">
      <c r="A290" s="4">
        <f ca="1">IFERROR(__xludf.DUMMYFUNCTION("""COMPUTED_VALUE"""),44265.625)</f>
        <v>44265.625</v>
      </c>
      <c r="B290" s="2">
        <f ca="1">IFERROR(__xludf.DUMMYFUNCTION("""COMPUTED_VALUE"""),4630)</f>
        <v>4630</v>
      </c>
      <c r="C290" s="3">
        <f t="shared" ca="1" si="0"/>
        <v>1.0917030567685559E-2</v>
      </c>
    </row>
    <row r="291" spans="1:3" x14ac:dyDescent="0.2">
      <c r="A291" s="4">
        <f ca="1">IFERROR(__xludf.DUMMYFUNCTION("""COMPUTED_VALUE"""),44267.625)</f>
        <v>44267.625</v>
      </c>
      <c r="B291" s="2">
        <f ca="1">IFERROR(__xludf.DUMMYFUNCTION("""COMPUTED_VALUE"""),4580)</f>
        <v>4580</v>
      </c>
      <c r="C291" s="3">
        <f t="shared" ca="1" si="0"/>
        <v>-1.0799136069114423E-2</v>
      </c>
    </row>
    <row r="292" spans="1:3" x14ac:dyDescent="0.2">
      <c r="A292" s="4">
        <f ca="1">IFERROR(__xludf.DUMMYFUNCTION("""COMPUTED_VALUE"""),44270.625)</f>
        <v>44270.625</v>
      </c>
      <c r="B292" s="2">
        <f ca="1">IFERROR(__xludf.DUMMYFUNCTION("""COMPUTED_VALUE"""),4570)</f>
        <v>4570</v>
      </c>
      <c r="C292" s="3">
        <f t="shared" ca="1" si="0"/>
        <v>-2.1834061135370675E-3</v>
      </c>
    </row>
    <row r="293" spans="1:3" x14ac:dyDescent="0.2">
      <c r="A293" s="4">
        <f ca="1">IFERROR(__xludf.DUMMYFUNCTION("""COMPUTED_VALUE"""),44271.625)</f>
        <v>44271.625</v>
      </c>
      <c r="B293" s="2">
        <f ca="1">IFERROR(__xludf.DUMMYFUNCTION("""COMPUTED_VALUE"""),4720)</f>
        <v>4720</v>
      </c>
      <c r="C293" s="3">
        <f t="shared" ca="1" si="0"/>
        <v>3.2822757111597323E-2</v>
      </c>
    </row>
    <row r="294" spans="1:3" x14ac:dyDescent="0.2">
      <c r="A294" s="4">
        <f ca="1">IFERROR(__xludf.DUMMYFUNCTION("""COMPUTED_VALUE"""),44272.625)</f>
        <v>44272.625</v>
      </c>
      <c r="B294" s="2">
        <f ca="1">IFERROR(__xludf.DUMMYFUNCTION("""COMPUTED_VALUE"""),4670)</f>
        <v>4670</v>
      </c>
      <c r="C294" s="3">
        <f t="shared" ca="1" si="0"/>
        <v>-1.0593220338983023E-2</v>
      </c>
    </row>
    <row r="295" spans="1:3" x14ac:dyDescent="0.2">
      <c r="A295" s="4">
        <f ca="1">IFERROR(__xludf.DUMMYFUNCTION("""COMPUTED_VALUE"""),44273.625)</f>
        <v>44273.625</v>
      </c>
      <c r="B295" s="2">
        <f ca="1">IFERROR(__xludf.DUMMYFUNCTION("""COMPUTED_VALUE"""),4760)</f>
        <v>4760</v>
      </c>
      <c r="C295" s="3">
        <f t="shared" ca="1" si="0"/>
        <v>1.9271948608136968E-2</v>
      </c>
    </row>
    <row r="296" spans="1:3" x14ac:dyDescent="0.2">
      <c r="A296" s="4">
        <f ca="1">IFERROR(__xludf.DUMMYFUNCTION("""COMPUTED_VALUE"""),44274.625)</f>
        <v>44274.625</v>
      </c>
      <c r="B296" s="2">
        <f ca="1">IFERROR(__xludf.DUMMYFUNCTION("""COMPUTED_VALUE"""),4670)</f>
        <v>4670</v>
      </c>
      <c r="C296" s="3">
        <f t="shared" ca="1" si="0"/>
        <v>-1.8907563025210128E-2</v>
      </c>
    </row>
    <row r="297" spans="1:3" x14ac:dyDescent="0.2">
      <c r="A297" s="4">
        <f ca="1">IFERROR(__xludf.DUMMYFUNCTION("""COMPUTED_VALUE"""),44277.625)</f>
        <v>44277.625</v>
      </c>
      <c r="B297" s="2">
        <f ca="1">IFERROR(__xludf.DUMMYFUNCTION("""COMPUTED_VALUE"""),4630)</f>
        <v>4630</v>
      </c>
      <c r="C297" s="3">
        <f t="shared" ca="1" si="0"/>
        <v>-8.565310492505307E-3</v>
      </c>
    </row>
    <row r="298" spans="1:3" x14ac:dyDescent="0.2">
      <c r="A298" s="4">
        <f ca="1">IFERROR(__xludf.DUMMYFUNCTION("""COMPUTED_VALUE"""),44278.625)</f>
        <v>44278.625</v>
      </c>
      <c r="B298" s="2">
        <f ca="1">IFERROR(__xludf.DUMMYFUNCTION("""COMPUTED_VALUE"""),4670)</f>
        <v>4670</v>
      </c>
      <c r="C298" s="3">
        <f t="shared" ca="1" si="0"/>
        <v>8.6393088552916275E-3</v>
      </c>
    </row>
    <row r="299" spans="1:3" x14ac:dyDescent="0.2">
      <c r="A299" s="4">
        <f ca="1">IFERROR(__xludf.DUMMYFUNCTION("""COMPUTED_VALUE"""),44279.625)</f>
        <v>44279.625</v>
      </c>
      <c r="B299" s="2">
        <f ca="1">IFERROR(__xludf.DUMMYFUNCTION("""COMPUTED_VALUE"""),4670)</f>
        <v>4670</v>
      </c>
      <c r="C299" s="3">
        <f t="shared" ca="1" si="0"/>
        <v>0</v>
      </c>
    </row>
    <row r="300" spans="1:3" x14ac:dyDescent="0.2">
      <c r="A300" s="4">
        <f ca="1">IFERROR(__xludf.DUMMYFUNCTION("""COMPUTED_VALUE"""),44280.625)</f>
        <v>44280.625</v>
      </c>
      <c r="B300" s="2">
        <f ca="1">IFERROR(__xludf.DUMMYFUNCTION("""COMPUTED_VALUE"""),4620)</f>
        <v>4620</v>
      </c>
      <c r="C300" s="3">
        <f t="shared" ca="1" si="0"/>
        <v>-1.0706638115631661E-2</v>
      </c>
    </row>
    <row r="301" spans="1:3" x14ac:dyDescent="0.2">
      <c r="A301" s="4">
        <f ca="1">IFERROR(__xludf.DUMMYFUNCTION("""COMPUTED_VALUE"""),44281.625)</f>
        <v>44281.625</v>
      </c>
      <c r="B301" s="2">
        <f ca="1">IFERROR(__xludf.DUMMYFUNCTION("""COMPUTED_VALUE"""),4720)</f>
        <v>4720</v>
      </c>
      <c r="C301" s="3">
        <f t="shared" ca="1" si="0"/>
        <v>2.1645021645021689E-2</v>
      </c>
    </row>
    <row r="302" spans="1:3" x14ac:dyDescent="0.2">
      <c r="A302" s="4">
        <f ca="1">IFERROR(__xludf.DUMMYFUNCTION("""COMPUTED_VALUE"""),44284.625)</f>
        <v>44284.625</v>
      </c>
      <c r="B302" s="2">
        <f ca="1">IFERROR(__xludf.DUMMYFUNCTION("""COMPUTED_VALUE"""),4720)</f>
        <v>4720</v>
      </c>
      <c r="C302" s="3">
        <f t="shared" ca="1" si="0"/>
        <v>0</v>
      </c>
    </row>
    <row r="303" spans="1:3" x14ac:dyDescent="0.2">
      <c r="A303" s="4">
        <f ca="1">IFERROR(__xludf.DUMMYFUNCTION("""COMPUTED_VALUE"""),44285.625)</f>
        <v>44285.625</v>
      </c>
      <c r="B303" s="2">
        <f ca="1">IFERROR(__xludf.DUMMYFUNCTION("""COMPUTED_VALUE"""),4500)</f>
        <v>4500</v>
      </c>
      <c r="C303" s="3">
        <f t="shared" ca="1" si="0"/>
        <v>-4.6610169491525411E-2</v>
      </c>
    </row>
    <row r="304" spans="1:3" x14ac:dyDescent="0.2">
      <c r="A304" s="4">
        <f ca="1">IFERROR(__xludf.DUMMYFUNCTION("""COMPUTED_VALUE"""),44286.625)</f>
        <v>44286.625</v>
      </c>
      <c r="B304" s="2">
        <f ca="1">IFERROR(__xludf.DUMMYFUNCTION("""COMPUTED_VALUE"""),4400)</f>
        <v>4400</v>
      </c>
      <c r="C304" s="3">
        <f t="shared" ca="1" si="0"/>
        <v>-2.2222222222222254E-2</v>
      </c>
    </row>
    <row r="305" spans="1:3" x14ac:dyDescent="0.2">
      <c r="A305" s="4">
        <f ca="1">IFERROR(__xludf.DUMMYFUNCTION("""COMPUTED_VALUE"""),44287.625)</f>
        <v>44287.625</v>
      </c>
      <c r="B305" s="2">
        <f ca="1">IFERROR(__xludf.DUMMYFUNCTION("""COMPUTED_VALUE"""),4290)</f>
        <v>4290</v>
      </c>
      <c r="C305" s="3">
        <f t="shared" ca="1" si="0"/>
        <v>-2.5000000000000022E-2</v>
      </c>
    </row>
    <row r="306" spans="1:3" x14ac:dyDescent="0.2">
      <c r="A306" s="4">
        <f ca="1">IFERROR(__xludf.DUMMYFUNCTION("""COMPUTED_VALUE"""),44291.625)</f>
        <v>44291.625</v>
      </c>
      <c r="B306" s="2">
        <f ca="1">IFERROR(__xludf.DUMMYFUNCTION("""COMPUTED_VALUE"""),4200)</f>
        <v>4200</v>
      </c>
      <c r="C306" s="3">
        <f t="shared" ca="1" si="0"/>
        <v>-2.0979020979020935E-2</v>
      </c>
    </row>
    <row r="307" spans="1:3" x14ac:dyDescent="0.2">
      <c r="A307" s="4">
        <f ca="1">IFERROR(__xludf.DUMMYFUNCTION("""COMPUTED_VALUE"""),44292.625)</f>
        <v>44292.625</v>
      </c>
      <c r="B307" s="2">
        <f ca="1">IFERROR(__xludf.DUMMYFUNCTION("""COMPUTED_VALUE"""),4200)</f>
        <v>4200</v>
      </c>
      <c r="C307" s="3">
        <f t="shared" ca="1" si="0"/>
        <v>0</v>
      </c>
    </row>
    <row r="308" spans="1:3" x14ac:dyDescent="0.2">
      <c r="A308" s="4">
        <f ca="1">IFERROR(__xludf.DUMMYFUNCTION("""COMPUTED_VALUE"""),44293.625)</f>
        <v>44293.625</v>
      </c>
      <c r="B308" s="2">
        <f ca="1">IFERROR(__xludf.DUMMYFUNCTION("""COMPUTED_VALUE"""),4200)</f>
        <v>4200</v>
      </c>
      <c r="C308" s="3">
        <f t="shared" ca="1" si="0"/>
        <v>0</v>
      </c>
    </row>
    <row r="309" spans="1:3" x14ac:dyDescent="0.2">
      <c r="A309" s="4">
        <f ca="1">IFERROR(__xludf.DUMMYFUNCTION("""COMPUTED_VALUE"""),44294.625)</f>
        <v>44294.625</v>
      </c>
      <c r="B309" s="2">
        <f ca="1">IFERROR(__xludf.DUMMYFUNCTION("""COMPUTED_VALUE"""),4350)</f>
        <v>4350</v>
      </c>
      <c r="C309" s="3">
        <f t="shared" ca="1" si="0"/>
        <v>3.5714285714285809E-2</v>
      </c>
    </row>
    <row r="310" spans="1:3" x14ac:dyDescent="0.2">
      <c r="A310" s="4">
        <f ca="1">IFERROR(__xludf.DUMMYFUNCTION("""COMPUTED_VALUE"""),44295.625)</f>
        <v>44295.625</v>
      </c>
      <c r="B310" s="2">
        <f ca="1">IFERROR(__xludf.DUMMYFUNCTION("""COMPUTED_VALUE"""),4350)</f>
        <v>4350</v>
      </c>
      <c r="C310" s="3">
        <f t="shared" ca="1" si="0"/>
        <v>0</v>
      </c>
    </row>
    <row r="311" spans="1:3" x14ac:dyDescent="0.2">
      <c r="A311" s="4">
        <f ca="1">IFERROR(__xludf.DUMMYFUNCTION("""COMPUTED_VALUE"""),44298.625)</f>
        <v>44298.625</v>
      </c>
      <c r="B311" s="2">
        <f ca="1">IFERROR(__xludf.DUMMYFUNCTION("""COMPUTED_VALUE"""),4210)</f>
        <v>4210</v>
      </c>
      <c r="C311" s="3">
        <f t="shared" ca="1" si="0"/>
        <v>-3.2183908045977039E-2</v>
      </c>
    </row>
    <row r="312" spans="1:3" x14ac:dyDescent="0.2">
      <c r="A312" s="4">
        <f ca="1">IFERROR(__xludf.DUMMYFUNCTION("""COMPUTED_VALUE"""),44299.625)</f>
        <v>44299.625</v>
      </c>
      <c r="B312" s="2">
        <f ca="1">IFERROR(__xludf.DUMMYFUNCTION("""COMPUTED_VALUE"""),4160)</f>
        <v>4160</v>
      </c>
      <c r="C312" s="3">
        <f t="shared" ca="1" si="0"/>
        <v>-1.1876484560570111E-2</v>
      </c>
    </row>
    <row r="313" spans="1:3" x14ac:dyDescent="0.2">
      <c r="A313" s="4">
        <f ca="1">IFERROR(__xludf.DUMMYFUNCTION("""COMPUTED_VALUE"""),44300.625)</f>
        <v>44300.625</v>
      </c>
      <c r="B313" s="2">
        <f ca="1">IFERROR(__xludf.DUMMYFUNCTION("""COMPUTED_VALUE"""),4350)</f>
        <v>4350</v>
      </c>
      <c r="C313" s="3">
        <f t="shared" ca="1" si="0"/>
        <v>4.5673076923076872E-2</v>
      </c>
    </row>
    <row r="314" spans="1:3" x14ac:dyDescent="0.2">
      <c r="A314" s="4">
        <f ca="1">IFERROR(__xludf.DUMMYFUNCTION("""COMPUTED_VALUE"""),44301.625)</f>
        <v>44301.625</v>
      </c>
      <c r="B314" s="2">
        <f ca="1">IFERROR(__xludf.DUMMYFUNCTION("""COMPUTED_VALUE"""),4410)</f>
        <v>4410</v>
      </c>
      <c r="C314" s="3">
        <f t="shared" ca="1" si="0"/>
        <v>1.379310344827589E-2</v>
      </c>
    </row>
    <row r="315" spans="1:3" x14ac:dyDescent="0.2">
      <c r="A315" s="4">
        <f ca="1">IFERROR(__xludf.DUMMYFUNCTION("""COMPUTED_VALUE"""),44302.625)</f>
        <v>44302.625</v>
      </c>
      <c r="B315" s="2">
        <f ca="1">IFERROR(__xludf.DUMMYFUNCTION("""COMPUTED_VALUE"""),4340)</f>
        <v>4340</v>
      </c>
      <c r="C315" s="3">
        <f t="shared" ca="1" si="0"/>
        <v>-1.5873015873015928E-2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15"/>
  <sheetViews>
    <sheetView workbookViewId="0"/>
  </sheetViews>
  <sheetFormatPr defaultColWidth="14.42578125" defaultRowHeight="15.75" customHeight="1" x14ac:dyDescent="0.2"/>
  <cols>
    <col min="1" max="1" width="18.140625" bestFit="1" customWidth="1"/>
  </cols>
  <sheetData>
    <row r="1" spans="1:3" x14ac:dyDescent="0.2">
      <c r="A1" s="2" t="str">
        <f ca="1">IFERROR(__xludf.DUMMYFUNCTION("GOOGLEFINANCE(""IDX:UNVR"",""PRICE"",DATE(2020,1,1),DATE(2021,4,16),""DAILY"")"),"Date")</f>
        <v>Date</v>
      </c>
      <c r="B1" s="2" t="str">
        <f ca="1">IFERROR(__xludf.DUMMYFUNCTION("""COMPUTED_VALUE"""),"Close")</f>
        <v>Close</v>
      </c>
      <c r="C1" s="1" t="s">
        <v>0</v>
      </c>
    </row>
    <row r="2" spans="1:3" x14ac:dyDescent="0.2">
      <c r="A2" s="4">
        <f ca="1">IFERROR(__xludf.DUMMYFUNCTION("""COMPUTED_VALUE"""),43832.625)</f>
        <v>43832.625</v>
      </c>
      <c r="B2" s="2">
        <f ca="1">IFERROR(__xludf.DUMMYFUNCTION("""COMPUTED_VALUE"""),8550)</f>
        <v>8550</v>
      </c>
    </row>
    <row r="3" spans="1:3" x14ac:dyDescent="0.2">
      <c r="A3" s="4">
        <f ca="1">IFERROR(__xludf.DUMMYFUNCTION("""COMPUTED_VALUE"""),43833.625)</f>
        <v>43833.625</v>
      </c>
      <c r="B3" s="2">
        <f ca="1">IFERROR(__xludf.DUMMYFUNCTION("""COMPUTED_VALUE"""),8575)</f>
        <v>8575</v>
      </c>
      <c r="C3" s="3">
        <f t="shared" ref="C3:C315" ca="1" si="0">B3/B2-1</f>
        <v>2.9239766081872176E-3</v>
      </c>
    </row>
    <row r="4" spans="1:3" x14ac:dyDescent="0.2">
      <c r="A4" s="4">
        <f ca="1">IFERROR(__xludf.DUMMYFUNCTION("""COMPUTED_VALUE"""),43836.625)</f>
        <v>43836.625</v>
      </c>
      <c r="B4" s="2">
        <f ca="1">IFERROR(__xludf.DUMMYFUNCTION("""COMPUTED_VALUE"""),8475)</f>
        <v>8475</v>
      </c>
      <c r="C4" s="3">
        <f t="shared" ca="1" si="0"/>
        <v>-1.1661807580174877E-2</v>
      </c>
    </row>
    <row r="5" spans="1:3" x14ac:dyDescent="0.2">
      <c r="A5" s="4">
        <f ca="1">IFERROR(__xludf.DUMMYFUNCTION("""COMPUTED_VALUE"""),43837.625)</f>
        <v>43837.625</v>
      </c>
      <c r="B5" s="2">
        <f ca="1">IFERROR(__xludf.DUMMYFUNCTION("""COMPUTED_VALUE"""),8450)</f>
        <v>8450</v>
      </c>
      <c r="C5" s="3">
        <f t="shared" ca="1" si="0"/>
        <v>-2.9498525073746729E-3</v>
      </c>
    </row>
    <row r="6" spans="1:3" x14ac:dyDescent="0.2">
      <c r="A6" s="4">
        <f ca="1">IFERROR(__xludf.DUMMYFUNCTION("""COMPUTED_VALUE"""),43838.625)</f>
        <v>43838.625</v>
      </c>
      <c r="B6" s="2">
        <f ca="1">IFERROR(__xludf.DUMMYFUNCTION("""COMPUTED_VALUE"""),8325)</f>
        <v>8325</v>
      </c>
      <c r="C6" s="3">
        <f t="shared" ca="1" si="0"/>
        <v>-1.4792899408283988E-2</v>
      </c>
    </row>
    <row r="7" spans="1:3" x14ac:dyDescent="0.2">
      <c r="A7" s="4">
        <f ca="1">IFERROR(__xludf.DUMMYFUNCTION("""COMPUTED_VALUE"""),43839.625)</f>
        <v>43839.625</v>
      </c>
      <c r="B7" s="2">
        <f ca="1">IFERROR(__xludf.DUMMYFUNCTION("""COMPUTED_VALUE"""),8350)</f>
        <v>8350</v>
      </c>
      <c r="C7" s="3">
        <f t="shared" ca="1" si="0"/>
        <v>3.0030030030030463E-3</v>
      </c>
    </row>
    <row r="8" spans="1:3" x14ac:dyDescent="0.2">
      <c r="A8" s="4">
        <f ca="1">IFERROR(__xludf.DUMMYFUNCTION("""COMPUTED_VALUE"""),43840.625)</f>
        <v>43840.625</v>
      </c>
      <c r="B8" s="2">
        <f ca="1">IFERROR(__xludf.DUMMYFUNCTION("""COMPUTED_VALUE"""),8250)</f>
        <v>8250</v>
      </c>
      <c r="C8" s="3">
        <f t="shared" ca="1" si="0"/>
        <v>-1.19760479041916E-2</v>
      </c>
    </row>
    <row r="9" spans="1:3" x14ac:dyDescent="0.2">
      <c r="A9" s="4">
        <f ca="1">IFERROR(__xludf.DUMMYFUNCTION("""COMPUTED_VALUE"""),43843.625)</f>
        <v>43843.625</v>
      </c>
      <c r="B9" s="2">
        <f ca="1">IFERROR(__xludf.DUMMYFUNCTION("""COMPUTED_VALUE"""),8400)</f>
        <v>8400</v>
      </c>
      <c r="C9" s="3">
        <f t="shared" ca="1" si="0"/>
        <v>1.8181818181818077E-2</v>
      </c>
    </row>
    <row r="10" spans="1:3" x14ac:dyDescent="0.2">
      <c r="A10" s="4">
        <f ca="1">IFERROR(__xludf.DUMMYFUNCTION("""COMPUTED_VALUE"""),43844.625)</f>
        <v>43844.625</v>
      </c>
      <c r="B10" s="2">
        <f ca="1">IFERROR(__xludf.DUMMYFUNCTION("""COMPUTED_VALUE"""),8475)</f>
        <v>8475</v>
      </c>
      <c r="C10" s="3">
        <f t="shared" ca="1" si="0"/>
        <v>8.9285714285713969E-3</v>
      </c>
    </row>
    <row r="11" spans="1:3" x14ac:dyDescent="0.2">
      <c r="A11" s="4">
        <f ca="1">IFERROR(__xludf.DUMMYFUNCTION("""COMPUTED_VALUE"""),43845.625)</f>
        <v>43845.625</v>
      </c>
      <c r="B11" s="2">
        <f ca="1">IFERROR(__xludf.DUMMYFUNCTION("""COMPUTED_VALUE"""),8475)</f>
        <v>8475</v>
      </c>
      <c r="C11" s="3">
        <f t="shared" ca="1" si="0"/>
        <v>0</v>
      </c>
    </row>
    <row r="12" spans="1:3" x14ac:dyDescent="0.2">
      <c r="A12" s="4">
        <f ca="1">IFERROR(__xludf.DUMMYFUNCTION("""COMPUTED_VALUE"""),43846.625)</f>
        <v>43846.625</v>
      </c>
      <c r="B12" s="2">
        <f ca="1">IFERROR(__xludf.DUMMYFUNCTION("""COMPUTED_VALUE"""),8425)</f>
        <v>8425</v>
      </c>
      <c r="C12" s="3">
        <f t="shared" ca="1" si="0"/>
        <v>-5.8997050147492347E-3</v>
      </c>
    </row>
    <row r="13" spans="1:3" x14ac:dyDescent="0.2">
      <c r="A13" s="4">
        <f ca="1">IFERROR(__xludf.DUMMYFUNCTION("""COMPUTED_VALUE"""),43847.625)</f>
        <v>43847.625</v>
      </c>
      <c r="B13" s="2">
        <f ca="1">IFERROR(__xludf.DUMMYFUNCTION("""COMPUTED_VALUE"""),8400)</f>
        <v>8400</v>
      </c>
      <c r="C13" s="3">
        <f t="shared" ca="1" si="0"/>
        <v>-2.9673590504450953E-3</v>
      </c>
    </row>
    <row r="14" spans="1:3" x14ac:dyDescent="0.2">
      <c r="A14" s="4">
        <f ca="1">IFERROR(__xludf.DUMMYFUNCTION("""COMPUTED_VALUE"""),43850.625)</f>
        <v>43850.625</v>
      </c>
      <c r="B14" s="2">
        <f ca="1">IFERROR(__xludf.DUMMYFUNCTION("""COMPUTED_VALUE"""),8325)</f>
        <v>8325</v>
      </c>
      <c r="C14" s="3">
        <f t="shared" ca="1" si="0"/>
        <v>-8.9285714285713969E-3</v>
      </c>
    </row>
    <row r="15" spans="1:3" x14ac:dyDescent="0.2">
      <c r="A15" s="4">
        <f ca="1">IFERROR(__xludf.DUMMYFUNCTION("""COMPUTED_VALUE"""),43851.625)</f>
        <v>43851.625</v>
      </c>
      <c r="B15" s="2">
        <f ca="1">IFERROR(__xludf.DUMMYFUNCTION("""COMPUTED_VALUE"""),8325)</f>
        <v>8325</v>
      </c>
      <c r="C15" s="3">
        <f t="shared" ca="1" si="0"/>
        <v>0</v>
      </c>
    </row>
    <row r="16" spans="1:3" x14ac:dyDescent="0.2">
      <c r="A16" s="4">
        <f ca="1">IFERROR(__xludf.DUMMYFUNCTION("""COMPUTED_VALUE"""),43852.625)</f>
        <v>43852.625</v>
      </c>
      <c r="B16" s="2">
        <f ca="1">IFERROR(__xludf.DUMMYFUNCTION("""COMPUTED_VALUE"""),8300)</f>
        <v>8300</v>
      </c>
      <c r="C16" s="3">
        <f t="shared" ca="1" si="0"/>
        <v>-3.0030030030030463E-3</v>
      </c>
    </row>
    <row r="17" spans="1:3" x14ac:dyDescent="0.2">
      <c r="A17" s="4">
        <f ca="1">IFERROR(__xludf.DUMMYFUNCTION("""COMPUTED_VALUE"""),43853.625)</f>
        <v>43853.625</v>
      </c>
      <c r="B17" s="2">
        <f ca="1">IFERROR(__xludf.DUMMYFUNCTION("""COMPUTED_VALUE"""),8325)</f>
        <v>8325</v>
      </c>
      <c r="C17" s="3">
        <f t="shared" ca="1" si="0"/>
        <v>3.0120481927711218E-3</v>
      </c>
    </row>
    <row r="18" spans="1:3" x14ac:dyDescent="0.2">
      <c r="A18" s="4">
        <f ca="1">IFERROR(__xludf.DUMMYFUNCTION("""COMPUTED_VALUE"""),43854.625)</f>
        <v>43854.625</v>
      </c>
      <c r="B18" s="2">
        <f ca="1">IFERROR(__xludf.DUMMYFUNCTION("""COMPUTED_VALUE"""),8175)</f>
        <v>8175</v>
      </c>
      <c r="C18" s="3">
        <f t="shared" ca="1" si="0"/>
        <v>-1.8018018018018056E-2</v>
      </c>
    </row>
    <row r="19" spans="1:3" x14ac:dyDescent="0.2">
      <c r="A19" s="4">
        <f ca="1">IFERROR(__xludf.DUMMYFUNCTION("""COMPUTED_VALUE"""),43857.625)</f>
        <v>43857.625</v>
      </c>
      <c r="B19" s="2">
        <f ca="1">IFERROR(__xludf.DUMMYFUNCTION("""COMPUTED_VALUE"""),8275)</f>
        <v>8275</v>
      </c>
      <c r="C19" s="3">
        <f t="shared" ca="1" si="0"/>
        <v>1.2232415902140747E-2</v>
      </c>
    </row>
    <row r="20" spans="1:3" x14ac:dyDescent="0.2">
      <c r="A20" s="4">
        <f ca="1">IFERROR(__xludf.DUMMYFUNCTION("""COMPUTED_VALUE"""),43858.625)</f>
        <v>43858.625</v>
      </c>
      <c r="B20" s="2">
        <f ca="1">IFERROR(__xludf.DUMMYFUNCTION("""COMPUTED_VALUE"""),8250)</f>
        <v>8250</v>
      </c>
      <c r="C20" s="3">
        <f t="shared" ca="1" si="0"/>
        <v>-3.0211480362537513E-3</v>
      </c>
    </row>
    <row r="21" spans="1:3" x14ac:dyDescent="0.2">
      <c r="A21" s="4">
        <f ca="1">IFERROR(__xludf.DUMMYFUNCTION("""COMPUTED_VALUE"""),43859.625)</f>
        <v>43859.625</v>
      </c>
      <c r="B21" s="2">
        <f ca="1">IFERROR(__xludf.DUMMYFUNCTION("""COMPUTED_VALUE"""),8250)</f>
        <v>8250</v>
      </c>
      <c r="C21" s="3">
        <f t="shared" ca="1" si="0"/>
        <v>0</v>
      </c>
    </row>
    <row r="22" spans="1:3" x14ac:dyDescent="0.2">
      <c r="A22" s="4">
        <f ca="1">IFERROR(__xludf.DUMMYFUNCTION("""COMPUTED_VALUE"""),43860.625)</f>
        <v>43860.625</v>
      </c>
      <c r="B22" s="2">
        <f ca="1">IFERROR(__xludf.DUMMYFUNCTION("""COMPUTED_VALUE"""),8225)</f>
        <v>8225</v>
      </c>
      <c r="C22" s="3">
        <f t="shared" ca="1" si="0"/>
        <v>-3.0303030303030498E-3</v>
      </c>
    </row>
    <row r="23" spans="1:3" x14ac:dyDescent="0.2">
      <c r="A23" s="4">
        <f ca="1">IFERROR(__xludf.DUMMYFUNCTION("""COMPUTED_VALUE"""),43861.625)</f>
        <v>43861.625</v>
      </c>
      <c r="B23" s="2">
        <f ca="1">IFERROR(__xludf.DUMMYFUNCTION("""COMPUTED_VALUE"""),7950)</f>
        <v>7950</v>
      </c>
      <c r="C23" s="3">
        <f t="shared" ca="1" si="0"/>
        <v>-3.3434650455927084E-2</v>
      </c>
    </row>
    <row r="24" spans="1:3" x14ac:dyDescent="0.2">
      <c r="A24" s="4">
        <f ca="1">IFERROR(__xludf.DUMMYFUNCTION("""COMPUTED_VALUE"""),43864.625)</f>
        <v>43864.625</v>
      </c>
      <c r="B24" s="2">
        <f ca="1">IFERROR(__xludf.DUMMYFUNCTION("""COMPUTED_VALUE"""),7850)</f>
        <v>7850</v>
      </c>
      <c r="C24" s="3">
        <f t="shared" ca="1" si="0"/>
        <v>-1.2578616352201255E-2</v>
      </c>
    </row>
    <row r="25" spans="1:3" x14ac:dyDescent="0.2">
      <c r="A25" s="4">
        <f ca="1">IFERROR(__xludf.DUMMYFUNCTION("""COMPUTED_VALUE"""),43865.625)</f>
        <v>43865.625</v>
      </c>
      <c r="B25" s="2">
        <f ca="1">IFERROR(__xludf.DUMMYFUNCTION("""COMPUTED_VALUE"""),7875)</f>
        <v>7875</v>
      </c>
      <c r="C25" s="3">
        <f t="shared" ca="1" si="0"/>
        <v>3.1847133757962887E-3</v>
      </c>
    </row>
    <row r="26" spans="1:3" x14ac:dyDescent="0.2">
      <c r="A26" s="4">
        <f ca="1">IFERROR(__xludf.DUMMYFUNCTION("""COMPUTED_VALUE"""),43866.625)</f>
        <v>43866.625</v>
      </c>
      <c r="B26" s="2">
        <f ca="1">IFERROR(__xludf.DUMMYFUNCTION("""COMPUTED_VALUE"""),8100)</f>
        <v>8100</v>
      </c>
      <c r="C26" s="3">
        <f t="shared" ca="1" si="0"/>
        <v>2.857142857142847E-2</v>
      </c>
    </row>
    <row r="27" spans="1:3" x14ac:dyDescent="0.2">
      <c r="A27" s="4">
        <f ca="1">IFERROR(__xludf.DUMMYFUNCTION("""COMPUTED_VALUE"""),43867.625)</f>
        <v>43867.625</v>
      </c>
      <c r="B27" s="2">
        <f ca="1">IFERROR(__xludf.DUMMYFUNCTION("""COMPUTED_VALUE"""),7950)</f>
        <v>7950</v>
      </c>
      <c r="C27" s="3">
        <f t="shared" ca="1" si="0"/>
        <v>-1.851851851851849E-2</v>
      </c>
    </row>
    <row r="28" spans="1:3" x14ac:dyDescent="0.2">
      <c r="A28" s="4">
        <f ca="1">IFERROR(__xludf.DUMMYFUNCTION("""COMPUTED_VALUE"""),43868.625)</f>
        <v>43868.625</v>
      </c>
      <c r="B28" s="2">
        <f ca="1">IFERROR(__xludf.DUMMYFUNCTION("""COMPUTED_VALUE"""),7900)</f>
        <v>7900</v>
      </c>
      <c r="C28" s="3">
        <f t="shared" ca="1" si="0"/>
        <v>-6.2893081761006275E-3</v>
      </c>
    </row>
    <row r="29" spans="1:3" x14ac:dyDescent="0.2">
      <c r="A29" s="4">
        <f ca="1">IFERROR(__xludf.DUMMYFUNCTION("""COMPUTED_VALUE"""),43871.625)</f>
        <v>43871.625</v>
      </c>
      <c r="B29" s="2">
        <f ca="1">IFERROR(__xludf.DUMMYFUNCTION("""COMPUTED_VALUE"""),7875)</f>
        <v>7875</v>
      </c>
      <c r="C29" s="3">
        <f t="shared" ca="1" si="0"/>
        <v>-3.1645569620253333E-3</v>
      </c>
    </row>
    <row r="30" spans="1:3" x14ac:dyDescent="0.2">
      <c r="A30" s="4">
        <f ca="1">IFERROR(__xludf.DUMMYFUNCTION("""COMPUTED_VALUE"""),43872.625)</f>
        <v>43872.625</v>
      </c>
      <c r="B30" s="2">
        <f ca="1">IFERROR(__xludf.DUMMYFUNCTION("""COMPUTED_VALUE"""),7850)</f>
        <v>7850</v>
      </c>
      <c r="C30" s="3">
        <f t="shared" ca="1" si="0"/>
        <v>-3.1746031746031633E-3</v>
      </c>
    </row>
    <row r="31" spans="1:3" x14ac:dyDescent="0.2">
      <c r="A31" s="4">
        <f ca="1">IFERROR(__xludf.DUMMYFUNCTION("""COMPUTED_VALUE"""),43873.625)</f>
        <v>43873.625</v>
      </c>
      <c r="B31" s="2">
        <f ca="1">IFERROR(__xludf.DUMMYFUNCTION("""COMPUTED_VALUE"""),7600)</f>
        <v>7600</v>
      </c>
      <c r="C31" s="3">
        <f t="shared" ca="1" si="0"/>
        <v>-3.1847133757961776E-2</v>
      </c>
    </row>
    <row r="32" spans="1:3" x14ac:dyDescent="0.2">
      <c r="A32" s="4">
        <f ca="1">IFERROR(__xludf.DUMMYFUNCTION("""COMPUTED_VALUE"""),43874.625)</f>
        <v>43874.625</v>
      </c>
      <c r="B32" s="2">
        <f ca="1">IFERROR(__xludf.DUMMYFUNCTION("""COMPUTED_VALUE"""),7400)</f>
        <v>7400</v>
      </c>
      <c r="C32" s="3">
        <f t="shared" ca="1" si="0"/>
        <v>-2.6315789473684181E-2</v>
      </c>
    </row>
    <row r="33" spans="1:3" x14ac:dyDescent="0.2">
      <c r="A33" s="4">
        <f ca="1">IFERROR(__xludf.DUMMYFUNCTION("""COMPUTED_VALUE"""),43875.625)</f>
        <v>43875.625</v>
      </c>
      <c r="B33" s="2">
        <f ca="1">IFERROR(__xludf.DUMMYFUNCTION("""COMPUTED_VALUE"""),7475)</f>
        <v>7475</v>
      </c>
      <c r="C33" s="3">
        <f t="shared" ca="1" si="0"/>
        <v>1.0135135135135087E-2</v>
      </c>
    </row>
    <row r="34" spans="1:3" x14ac:dyDescent="0.2">
      <c r="A34" s="4">
        <f ca="1">IFERROR(__xludf.DUMMYFUNCTION("""COMPUTED_VALUE"""),43878.625)</f>
        <v>43878.625</v>
      </c>
      <c r="B34" s="2">
        <f ca="1">IFERROR(__xludf.DUMMYFUNCTION("""COMPUTED_VALUE"""),7400)</f>
        <v>7400</v>
      </c>
      <c r="C34" s="3">
        <f t="shared" ca="1" si="0"/>
        <v>-1.0033444816053505E-2</v>
      </c>
    </row>
    <row r="35" spans="1:3" x14ac:dyDescent="0.2">
      <c r="A35" s="4">
        <f ca="1">IFERROR(__xludf.DUMMYFUNCTION("""COMPUTED_VALUE"""),43879.625)</f>
        <v>43879.625</v>
      </c>
      <c r="B35" s="2">
        <f ca="1">IFERROR(__xludf.DUMMYFUNCTION("""COMPUTED_VALUE"""),7400)</f>
        <v>7400</v>
      </c>
      <c r="C35" s="3">
        <f t="shared" ca="1" si="0"/>
        <v>0</v>
      </c>
    </row>
    <row r="36" spans="1:3" x14ac:dyDescent="0.2">
      <c r="A36" s="4">
        <f ca="1">IFERROR(__xludf.DUMMYFUNCTION("""COMPUTED_VALUE"""),43880.625)</f>
        <v>43880.625</v>
      </c>
      <c r="B36" s="2">
        <f ca="1">IFERROR(__xludf.DUMMYFUNCTION("""COMPUTED_VALUE"""),7475)</f>
        <v>7475</v>
      </c>
      <c r="C36" s="3">
        <f t="shared" ca="1" si="0"/>
        <v>1.0135135135135087E-2</v>
      </c>
    </row>
    <row r="37" spans="1:3" x14ac:dyDescent="0.2">
      <c r="A37" s="4">
        <f ca="1">IFERROR(__xludf.DUMMYFUNCTION("""COMPUTED_VALUE"""),43881.625)</f>
        <v>43881.625</v>
      </c>
      <c r="B37" s="2">
        <f ca="1">IFERROR(__xludf.DUMMYFUNCTION("""COMPUTED_VALUE"""),7650)</f>
        <v>7650</v>
      </c>
      <c r="C37" s="3">
        <f t="shared" ca="1" si="0"/>
        <v>2.3411371237458178E-2</v>
      </c>
    </row>
    <row r="38" spans="1:3" x14ac:dyDescent="0.2">
      <c r="A38" s="4">
        <f ca="1">IFERROR(__xludf.DUMMYFUNCTION("""COMPUTED_VALUE"""),43882.625)</f>
        <v>43882.625</v>
      </c>
      <c r="B38" s="2">
        <f ca="1">IFERROR(__xludf.DUMMYFUNCTION("""COMPUTED_VALUE"""),7500)</f>
        <v>7500</v>
      </c>
      <c r="C38" s="3">
        <f t="shared" ca="1" si="0"/>
        <v>-1.9607843137254943E-2</v>
      </c>
    </row>
    <row r="39" spans="1:3" x14ac:dyDescent="0.2">
      <c r="A39" s="4">
        <f ca="1">IFERROR(__xludf.DUMMYFUNCTION("""COMPUTED_VALUE"""),43885.625)</f>
        <v>43885.625</v>
      </c>
      <c r="B39" s="2">
        <f ca="1">IFERROR(__xludf.DUMMYFUNCTION("""COMPUTED_VALUE"""),7225)</f>
        <v>7225</v>
      </c>
      <c r="C39" s="3">
        <f t="shared" ca="1" si="0"/>
        <v>-3.6666666666666625E-2</v>
      </c>
    </row>
    <row r="40" spans="1:3" x14ac:dyDescent="0.2">
      <c r="A40" s="4">
        <f ca="1">IFERROR(__xludf.DUMMYFUNCTION("""COMPUTED_VALUE"""),43886.625)</f>
        <v>43886.625</v>
      </c>
      <c r="B40" s="2">
        <f ca="1">IFERROR(__xludf.DUMMYFUNCTION("""COMPUTED_VALUE"""),7300)</f>
        <v>7300</v>
      </c>
      <c r="C40" s="3">
        <f t="shared" ca="1" si="0"/>
        <v>1.0380622837370179E-2</v>
      </c>
    </row>
    <row r="41" spans="1:3" x14ac:dyDescent="0.2">
      <c r="A41" s="4">
        <f ca="1">IFERROR(__xludf.DUMMYFUNCTION("""COMPUTED_VALUE"""),43887.625)</f>
        <v>43887.625</v>
      </c>
      <c r="B41" s="2">
        <f ca="1">IFERROR(__xludf.DUMMYFUNCTION("""COMPUTED_VALUE"""),7300)</f>
        <v>7300</v>
      </c>
      <c r="C41" s="3">
        <f t="shared" ca="1" si="0"/>
        <v>0</v>
      </c>
    </row>
    <row r="42" spans="1:3" x14ac:dyDescent="0.2">
      <c r="A42" s="4">
        <f ca="1">IFERROR(__xludf.DUMMYFUNCTION("""COMPUTED_VALUE"""),43888.625)</f>
        <v>43888.625</v>
      </c>
      <c r="B42" s="2">
        <f ca="1">IFERROR(__xludf.DUMMYFUNCTION("""COMPUTED_VALUE"""),7150)</f>
        <v>7150</v>
      </c>
      <c r="C42" s="3">
        <f t="shared" ca="1" si="0"/>
        <v>-2.0547945205479423E-2</v>
      </c>
    </row>
    <row r="43" spans="1:3" x14ac:dyDescent="0.2">
      <c r="A43" s="4">
        <f ca="1">IFERROR(__xludf.DUMMYFUNCTION("""COMPUTED_VALUE"""),43889.625)</f>
        <v>43889.625</v>
      </c>
      <c r="B43" s="2">
        <f ca="1">IFERROR(__xludf.DUMMYFUNCTION("""COMPUTED_VALUE"""),6825)</f>
        <v>6825</v>
      </c>
      <c r="C43" s="3">
        <f t="shared" ca="1" si="0"/>
        <v>-4.5454545454545414E-2</v>
      </c>
    </row>
    <row r="44" spans="1:3" x14ac:dyDescent="0.2">
      <c r="A44" s="4">
        <f ca="1">IFERROR(__xludf.DUMMYFUNCTION("""COMPUTED_VALUE"""),43892.625)</f>
        <v>43892.625</v>
      </c>
      <c r="B44" s="2">
        <f ca="1">IFERROR(__xludf.DUMMYFUNCTION("""COMPUTED_VALUE"""),6900)</f>
        <v>6900</v>
      </c>
      <c r="C44" s="3">
        <f t="shared" ca="1" si="0"/>
        <v>1.098901098901095E-2</v>
      </c>
    </row>
    <row r="45" spans="1:3" x14ac:dyDescent="0.2">
      <c r="A45" s="4">
        <f ca="1">IFERROR(__xludf.DUMMYFUNCTION("""COMPUTED_VALUE"""),43893.625)</f>
        <v>43893.625</v>
      </c>
      <c r="B45" s="2">
        <f ca="1">IFERROR(__xludf.DUMMYFUNCTION("""COMPUTED_VALUE"""),7125)</f>
        <v>7125</v>
      </c>
      <c r="C45" s="3">
        <f t="shared" ca="1" si="0"/>
        <v>3.2608695652173836E-2</v>
      </c>
    </row>
    <row r="46" spans="1:3" x14ac:dyDescent="0.2">
      <c r="A46" s="4">
        <f ca="1">IFERROR(__xludf.DUMMYFUNCTION("""COMPUTED_VALUE"""),43894.625)</f>
        <v>43894.625</v>
      </c>
      <c r="B46" s="2">
        <f ca="1">IFERROR(__xludf.DUMMYFUNCTION("""COMPUTED_VALUE"""),7425)</f>
        <v>7425</v>
      </c>
      <c r="C46" s="3">
        <f t="shared" ca="1" si="0"/>
        <v>4.2105263157894646E-2</v>
      </c>
    </row>
    <row r="47" spans="1:3" x14ac:dyDescent="0.2">
      <c r="A47" s="4">
        <f ca="1">IFERROR(__xludf.DUMMYFUNCTION("""COMPUTED_VALUE"""),43895.625)</f>
        <v>43895.625</v>
      </c>
      <c r="B47" s="2">
        <f ca="1">IFERROR(__xludf.DUMMYFUNCTION("""COMPUTED_VALUE"""),7400)</f>
        <v>7400</v>
      </c>
      <c r="C47" s="3">
        <f t="shared" ca="1" si="0"/>
        <v>-3.3670033670033517E-3</v>
      </c>
    </row>
    <row r="48" spans="1:3" x14ac:dyDescent="0.2">
      <c r="A48" s="4">
        <f ca="1">IFERROR(__xludf.DUMMYFUNCTION("""COMPUTED_VALUE"""),43896.625)</f>
        <v>43896.625</v>
      </c>
      <c r="B48" s="2">
        <f ca="1">IFERROR(__xludf.DUMMYFUNCTION("""COMPUTED_VALUE"""),7450)</f>
        <v>7450</v>
      </c>
      <c r="C48" s="3">
        <f t="shared" ca="1" si="0"/>
        <v>6.7567567567567988E-3</v>
      </c>
    </row>
    <row r="49" spans="1:3" x14ac:dyDescent="0.2">
      <c r="A49" s="4">
        <f ca="1">IFERROR(__xludf.DUMMYFUNCTION("""COMPUTED_VALUE"""),43899.625)</f>
        <v>43899.625</v>
      </c>
      <c r="B49" s="2">
        <f ca="1">IFERROR(__xludf.DUMMYFUNCTION("""COMPUTED_VALUE"""),7025)</f>
        <v>7025</v>
      </c>
      <c r="C49" s="3">
        <f t="shared" ca="1" si="0"/>
        <v>-5.7046979865771785E-2</v>
      </c>
    </row>
    <row r="50" spans="1:3" x14ac:dyDescent="0.2">
      <c r="A50" s="4">
        <f ca="1">IFERROR(__xludf.DUMMYFUNCTION("""COMPUTED_VALUE"""),43900.625)</f>
        <v>43900.625</v>
      </c>
      <c r="B50" s="2">
        <f ca="1">IFERROR(__xludf.DUMMYFUNCTION("""COMPUTED_VALUE"""),7100)</f>
        <v>7100</v>
      </c>
      <c r="C50" s="3">
        <f t="shared" ca="1" si="0"/>
        <v>1.067615658362997E-2</v>
      </c>
    </row>
    <row r="51" spans="1:3" x14ac:dyDescent="0.2">
      <c r="A51" s="4">
        <f ca="1">IFERROR(__xludf.DUMMYFUNCTION("""COMPUTED_VALUE"""),43901.625)</f>
        <v>43901.625</v>
      </c>
      <c r="B51" s="2">
        <f ca="1">IFERROR(__xludf.DUMMYFUNCTION("""COMPUTED_VALUE"""),7300)</f>
        <v>7300</v>
      </c>
      <c r="C51" s="3">
        <f t="shared" ca="1" si="0"/>
        <v>2.8169014084507005E-2</v>
      </c>
    </row>
    <row r="52" spans="1:3" x14ac:dyDescent="0.2">
      <c r="A52" s="4">
        <f ca="1">IFERROR(__xludf.DUMMYFUNCTION("""COMPUTED_VALUE"""),43902.625)</f>
        <v>43902.625</v>
      </c>
      <c r="B52" s="2">
        <f ca="1">IFERROR(__xludf.DUMMYFUNCTION("""COMPUTED_VALUE"""),7225)</f>
        <v>7225</v>
      </c>
      <c r="C52" s="3">
        <f t="shared" ca="1" si="0"/>
        <v>-1.0273972602739767E-2</v>
      </c>
    </row>
    <row r="53" spans="1:3" x14ac:dyDescent="0.2">
      <c r="A53" s="4">
        <f ca="1">IFERROR(__xludf.DUMMYFUNCTION("""COMPUTED_VALUE"""),43903.625)</f>
        <v>43903.625</v>
      </c>
      <c r="B53" s="2">
        <f ca="1">IFERROR(__xludf.DUMMYFUNCTION("""COMPUTED_VALUE"""),7500)</f>
        <v>7500</v>
      </c>
      <c r="C53" s="3">
        <f t="shared" ca="1" si="0"/>
        <v>3.8062283737024138E-2</v>
      </c>
    </row>
    <row r="54" spans="1:3" x14ac:dyDescent="0.2">
      <c r="A54" s="4">
        <f ca="1">IFERROR(__xludf.DUMMYFUNCTION("""COMPUTED_VALUE"""),43906.625)</f>
        <v>43906.625</v>
      </c>
      <c r="B54" s="2">
        <f ca="1">IFERROR(__xludf.DUMMYFUNCTION("""COMPUTED_VALUE"""),6975)</f>
        <v>6975</v>
      </c>
      <c r="C54" s="3">
        <f t="shared" ca="1" si="0"/>
        <v>-6.9999999999999951E-2</v>
      </c>
    </row>
    <row r="55" spans="1:3" x14ac:dyDescent="0.2">
      <c r="A55" s="4">
        <f ca="1">IFERROR(__xludf.DUMMYFUNCTION("""COMPUTED_VALUE"""),43907.625)</f>
        <v>43907.625</v>
      </c>
      <c r="B55" s="2">
        <f ca="1">IFERROR(__xludf.DUMMYFUNCTION("""COMPUTED_VALUE"""),6500)</f>
        <v>6500</v>
      </c>
      <c r="C55" s="3">
        <f t="shared" ca="1" si="0"/>
        <v>-6.8100358422939045E-2</v>
      </c>
    </row>
    <row r="56" spans="1:3" x14ac:dyDescent="0.2">
      <c r="A56" s="4">
        <f ca="1">IFERROR(__xludf.DUMMYFUNCTION("""COMPUTED_VALUE"""),43908.625)</f>
        <v>43908.625</v>
      </c>
      <c r="B56" s="2">
        <f ca="1">IFERROR(__xludf.DUMMYFUNCTION("""COMPUTED_VALUE"""),6050)</f>
        <v>6050</v>
      </c>
      <c r="C56" s="3">
        <f t="shared" ca="1" si="0"/>
        <v>-6.9230769230769207E-2</v>
      </c>
    </row>
    <row r="57" spans="1:3" x14ac:dyDescent="0.2">
      <c r="A57" s="4">
        <f ca="1">IFERROR(__xludf.DUMMYFUNCTION("""COMPUTED_VALUE"""),43909.625)</f>
        <v>43909.625</v>
      </c>
      <c r="B57" s="2">
        <f ca="1">IFERROR(__xludf.DUMMYFUNCTION("""COMPUTED_VALUE"""),5650)</f>
        <v>5650</v>
      </c>
      <c r="C57" s="3">
        <f t="shared" ca="1" si="0"/>
        <v>-6.6115702479338845E-2</v>
      </c>
    </row>
    <row r="58" spans="1:3" x14ac:dyDescent="0.2">
      <c r="A58" s="4">
        <f ca="1">IFERROR(__xludf.DUMMYFUNCTION("""COMPUTED_VALUE"""),43910.625)</f>
        <v>43910.625</v>
      </c>
      <c r="B58" s="2">
        <f ca="1">IFERROR(__xludf.DUMMYFUNCTION("""COMPUTED_VALUE"""),6225)</f>
        <v>6225</v>
      </c>
      <c r="C58" s="3">
        <f t="shared" ca="1" si="0"/>
        <v>0.10176991150442483</v>
      </c>
    </row>
    <row r="59" spans="1:3" x14ac:dyDescent="0.2">
      <c r="A59" s="4">
        <f ca="1">IFERROR(__xludf.DUMMYFUNCTION("""COMPUTED_VALUE"""),43913.625)</f>
        <v>43913.625</v>
      </c>
      <c r="B59" s="2">
        <f ca="1">IFERROR(__xludf.DUMMYFUNCTION("""COMPUTED_VALUE"""),5800)</f>
        <v>5800</v>
      </c>
      <c r="C59" s="3">
        <f t="shared" ca="1" si="0"/>
        <v>-6.8273092369477872E-2</v>
      </c>
    </row>
    <row r="60" spans="1:3" x14ac:dyDescent="0.2">
      <c r="A60" s="4">
        <f ca="1">IFERROR(__xludf.DUMMYFUNCTION("""COMPUTED_VALUE"""),43914.625)</f>
        <v>43914.625</v>
      </c>
      <c r="B60" s="2">
        <f ca="1">IFERROR(__xludf.DUMMYFUNCTION("""COMPUTED_VALUE"""),5675)</f>
        <v>5675</v>
      </c>
      <c r="C60" s="3">
        <f t="shared" ca="1" si="0"/>
        <v>-2.155172413793105E-2</v>
      </c>
    </row>
    <row r="61" spans="1:3" x14ac:dyDescent="0.2">
      <c r="A61" s="4">
        <f ca="1">IFERROR(__xludf.DUMMYFUNCTION("""COMPUTED_VALUE"""),43916.625)</f>
        <v>43916.625</v>
      </c>
      <c r="B61" s="2">
        <f ca="1">IFERROR(__xludf.DUMMYFUNCTION("""COMPUTED_VALUE"""),6775)</f>
        <v>6775</v>
      </c>
      <c r="C61" s="3">
        <f t="shared" ca="1" si="0"/>
        <v>0.19383259911894268</v>
      </c>
    </row>
    <row r="62" spans="1:3" x14ac:dyDescent="0.2">
      <c r="A62" s="4">
        <f ca="1">IFERROR(__xludf.DUMMYFUNCTION("""COMPUTED_VALUE"""),43917.625)</f>
        <v>43917.625</v>
      </c>
      <c r="B62" s="2">
        <f ca="1">IFERROR(__xludf.DUMMYFUNCTION("""COMPUTED_VALUE"""),6800)</f>
        <v>6800</v>
      </c>
      <c r="C62" s="3">
        <f t="shared" ca="1" si="0"/>
        <v>3.6900369003689537E-3</v>
      </c>
    </row>
    <row r="63" spans="1:3" x14ac:dyDescent="0.2">
      <c r="A63" s="4">
        <f ca="1">IFERROR(__xludf.DUMMYFUNCTION("""COMPUTED_VALUE"""),43920.625)</f>
        <v>43920.625</v>
      </c>
      <c r="B63" s="2">
        <f ca="1">IFERROR(__xludf.DUMMYFUNCTION("""COMPUTED_VALUE"""),6425)</f>
        <v>6425</v>
      </c>
      <c r="C63" s="3">
        <f t="shared" ca="1" si="0"/>
        <v>-5.5147058823529438E-2</v>
      </c>
    </row>
    <row r="64" spans="1:3" x14ac:dyDescent="0.2">
      <c r="A64" s="4">
        <f ca="1">IFERROR(__xludf.DUMMYFUNCTION("""COMPUTED_VALUE"""),43921.625)</f>
        <v>43921.625</v>
      </c>
      <c r="B64" s="2">
        <f ca="1">IFERROR(__xludf.DUMMYFUNCTION("""COMPUTED_VALUE"""),7250)</f>
        <v>7250</v>
      </c>
      <c r="C64" s="3">
        <f t="shared" ca="1" si="0"/>
        <v>0.12840466926070038</v>
      </c>
    </row>
    <row r="65" spans="1:3" x14ac:dyDescent="0.2">
      <c r="A65" s="4">
        <f ca="1">IFERROR(__xludf.DUMMYFUNCTION("""COMPUTED_VALUE"""),43922.625)</f>
        <v>43922.625</v>
      </c>
      <c r="B65" s="2">
        <f ca="1">IFERROR(__xludf.DUMMYFUNCTION("""COMPUTED_VALUE"""),7150)</f>
        <v>7150</v>
      </c>
      <c r="C65" s="3">
        <f t="shared" ca="1" si="0"/>
        <v>-1.379310344827589E-2</v>
      </c>
    </row>
    <row r="66" spans="1:3" x14ac:dyDescent="0.2">
      <c r="A66" s="4">
        <f ca="1">IFERROR(__xludf.DUMMYFUNCTION("""COMPUTED_VALUE"""),43923.625)</f>
        <v>43923.625</v>
      </c>
      <c r="B66" s="2">
        <f ca="1">IFERROR(__xludf.DUMMYFUNCTION("""COMPUTED_VALUE"""),7225)</f>
        <v>7225</v>
      </c>
      <c r="C66" s="3">
        <f t="shared" ca="1" si="0"/>
        <v>1.0489510489510412E-2</v>
      </c>
    </row>
    <row r="67" spans="1:3" x14ac:dyDescent="0.2">
      <c r="A67" s="4">
        <f ca="1">IFERROR(__xludf.DUMMYFUNCTION("""COMPUTED_VALUE"""),43924.625)</f>
        <v>43924.625</v>
      </c>
      <c r="B67" s="2">
        <f ca="1">IFERROR(__xludf.DUMMYFUNCTION("""COMPUTED_VALUE"""),7100)</f>
        <v>7100</v>
      </c>
      <c r="C67" s="3">
        <f t="shared" ca="1" si="0"/>
        <v>-1.730103806228378E-2</v>
      </c>
    </row>
    <row r="68" spans="1:3" x14ac:dyDescent="0.2">
      <c r="A68" s="4">
        <f ca="1">IFERROR(__xludf.DUMMYFUNCTION("""COMPUTED_VALUE"""),43927.625)</f>
        <v>43927.625</v>
      </c>
      <c r="B68" s="2">
        <f ca="1">IFERROR(__xludf.DUMMYFUNCTION("""COMPUTED_VALUE"""),7300)</f>
        <v>7300</v>
      </c>
      <c r="C68" s="3">
        <f t="shared" ca="1" si="0"/>
        <v>2.8169014084507005E-2</v>
      </c>
    </row>
    <row r="69" spans="1:3" x14ac:dyDescent="0.2">
      <c r="A69" s="4">
        <f ca="1">IFERROR(__xludf.DUMMYFUNCTION("""COMPUTED_VALUE"""),43928.625)</f>
        <v>43928.625</v>
      </c>
      <c r="B69" s="2">
        <f ca="1">IFERROR(__xludf.DUMMYFUNCTION("""COMPUTED_VALUE"""),7275)</f>
        <v>7275</v>
      </c>
      <c r="C69" s="3">
        <f t="shared" ca="1" si="0"/>
        <v>-3.424657534246589E-3</v>
      </c>
    </row>
    <row r="70" spans="1:3" x14ac:dyDescent="0.2">
      <c r="A70" s="4">
        <f ca="1">IFERROR(__xludf.DUMMYFUNCTION("""COMPUTED_VALUE"""),43929.625)</f>
        <v>43929.625</v>
      </c>
      <c r="B70" s="2">
        <f ca="1">IFERROR(__xludf.DUMMYFUNCTION("""COMPUTED_VALUE"""),7125)</f>
        <v>7125</v>
      </c>
      <c r="C70" s="3">
        <f t="shared" ca="1" si="0"/>
        <v>-2.0618556701030966E-2</v>
      </c>
    </row>
    <row r="71" spans="1:3" x14ac:dyDescent="0.2">
      <c r="A71" s="4">
        <f ca="1">IFERROR(__xludf.DUMMYFUNCTION("""COMPUTED_VALUE"""),43930.625)</f>
        <v>43930.625</v>
      </c>
      <c r="B71" s="2">
        <f ca="1">IFERROR(__xludf.DUMMYFUNCTION("""COMPUTED_VALUE"""),7250)</f>
        <v>7250</v>
      </c>
      <c r="C71" s="3">
        <f t="shared" ca="1" si="0"/>
        <v>1.7543859649122862E-2</v>
      </c>
    </row>
    <row r="72" spans="1:3" x14ac:dyDescent="0.2">
      <c r="A72" s="4">
        <f ca="1">IFERROR(__xludf.DUMMYFUNCTION("""COMPUTED_VALUE"""),43934.625)</f>
        <v>43934.625</v>
      </c>
      <c r="B72" s="2">
        <f ca="1">IFERROR(__xludf.DUMMYFUNCTION("""COMPUTED_VALUE"""),7100)</f>
        <v>7100</v>
      </c>
      <c r="C72" s="3">
        <f t="shared" ca="1" si="0"/>
        <v>-2.0689655172413834E-2</v>
      </c>
    </row>
    <row r="73" spans="1:3" x14ac:dyDescent="0.2">
      <c r="A73" s="4">
        <f ca="1">IFERROR(__xludf.DUMMYFUNCTION("""COMPUTED_VALUE"""),43935.625)</f>
        <v>43935.625</v>
      </c>
      <c r="B73" s="2">
        <f ca="1">IFERROR(__xludf.DUMMYFUNCTION("""COMPUTED_VALUE"""),7150)</f>
        <v>7150</v>
      </c>
      <c r="C73" s="3">
        <f t="shared" ca="1" si="0"/>
        <v>7.0422535211267512E-3</v>
      </c>
    </row>
    <row r="74" spans="1:3" x14ac:dyDescent="0.2">
      <c r="A74" s="4">
        <f ca="1">IFERROR(__xludf.DUMMYFUNCTION("""COMPUTED_VALUE"""),43936.625)</f>
        <v>43936.625</v>
      </c>
      <c r="B74" s="2">
        <f ca="1">IFERROR(__xludf.DUMMYFUNCTION("""COMPUTED_VALUE"""),6975)</f>
        <v>6975</v>
      </c>
      <c r="C74" s="3">
        <f t="shared" ca="1" si="0"/>
        <v>-2.4475524475524479E-2</v>
      </c>
    </row>
    <row r="75" spans="1:3" x14ac:dyDescent="0.2">
      <c r="A75" s="4">
        <f ca="1">IFERROR(__xludf.DUMMYFUNCTION("""COMPUTED_VALUE"""),43937.625)</f>
        <v>43937.625</v>
      </c>
      <c r="B75" s="2">
        <f ca="1">IFERROR(__xludf.DUMMYFUNCTION("""COMPUTED_VALUE"""),6650)</f>
        <v>6650</v>
      </c>
      <c r="C75" s="3">
        <f t="shared" ca="1" si="0"/>
        <v>-4.6594982078853042E-2</v>
      </c>
    </row>
    <row r="76" spans="1:3" x14ac:dyDescent="0.2">
      <c r="A76" s="4">
        <f ca="1">IFERROR(__xludf.DUMMYFUNCTION("""COMPUTED_VALUE"""),43938.625)</f>
        <v>43938.625</v>
      </c>
      <c r="B76" s="2">
        <f ca="1">IFERROR(__xludf.DUMMYFUNCTION("""COMPUTED_VALUE"""),6875)</f>
        <v>6875</v>
      </c>
      <c r="C76" s="3">
        <f t="shared" ca="1" si="0"/>
        <v>3.3834586466165328E-2</v>
      </c>
    </row>
    <row r="77" spans="1:3" x14ac:dyDescent="0.2">
      <c r="A77" s="4">
        <f ca="1">IFERROR(__xludf.DUMMYFUNCTION("""COMPUTED_VALUE"""),43941.625)</f>
        <v>43941.625</v>
      </c>
      <c r="B77" s="2">
        <f ca="1">IFERROR(__xludf.DUMMYFUNCTION("""COMPUTED_VALUE"""),7000)</f>
        <v>7000</v>
      </c>
      <c r="C77" s="3">
        <f t="shared" ca="1" si="0"/>
        <v>1.8181818181818077E-2</v>
      </c>
    </row>
    <row r="78" spans="1:3" x14ac:dyDescent="0.2">
      <c r="A78" s="4">
        <f ca="1">IFERROR(__xludf.DUMMYFUNCTION("""COMPUTED_VALUE"""),43942.625)</f>
        <v>43942.625</v>
      </c>
      <c r="B78" s="2">
        <f ca="1">IFERROR(__xludf.DUMMYFUNCTION("""COMPUTED_VALUE"""),6925)</f>
        <v>6925</v>
      </c>
      <c r="C78" s="3">
        <f t="shared" ca="1" si="0"/>
        <v>-1.0714285714285676E-2</v>
      </c>
    </row>
    <row r="79" spans="1:3" x14ac:dyDescent="0.2">
      <c r="A79" s="4">
        <f ca="1">IFERROR(__xludf.DUMMYFUNCTION("""COMPUTED_VALUE"""),43943.625)</f>
        <v>43943.625</v>
      </c>
      <c r="B79" s="2">
        <f ca="1">IFERROR(__xludf.DUMMYFUNCTION("""COMPUTED_VALUE"""),7100)</f>
        <v>7100</v>
      </c>
      <c r="C79" s="3">
        <f t="shared" ca="1" si="0"/>
        <v>2.5270758122743597E-2</v>
      </c>
    </row>
    <row r="80" spans="1:3" x14ac:dyDescent="0.2">
      <c r="A80" s="4">
        <f ca="1">IFERROR(__xludf.DUMMYFUNCTION("""COMPUTED_VALUE"""),43944.625)</f>
        <v>43944.625</v>
      </c>
      <c r="B80" s="2">
        <f ca="1">IFERROR(__xludf.DUMMYFUNCTION("""COMPUTED_VALUE"""),7500)</f>
        <v>7500</v>
      </c>
      <c r="C80" s="3">
        <f t="shared" ca="1" si="0"/>
        <v>5.6338028169014009E-2</v>
      </c>
    </row>
    <row r="81" spans="1:3" x14ac:dyDescent="0.2">
      <c r="A81" s="4">
        <f ca="1">IFERROR(__xludf.DUMMYFUNCTION("""COMPUTED_VALUE"""),43945.625)</f>
        <v>43945.625</v>
      </c>
      <c r="B81" s="2">
        <f ca="1">IFERROR(__xludf.DUMMYFUNCTION("""COMPUTED_VALUE"""),7500)</f>
        <v>7500</v>
      </c>
      <c r="C81" s="3">
        <f t="shared" ca="1" si="0"/>
        <v>0</v>
      </c>
    </row>
    <row r="82" spans="1:3" x14ac:dyDescent="0.2">
      <c r="A82" s="4">
        <f ca="1">IFERROR(__xludf.DUMMYFUNCTION("""COMPUTED_VALUE"""),43948.625)</f>
        <v>43948.625</v>
      </c>
      <c r="B82" s="2">
        <f ca="1">IFERROR(__xludf.DUMMYFUNCTION("""COMPUTED_VALUE"""),7500)</f>
        <v>7500</v>
      </c>
      <c r="C82" s="3">
        <f t="shared" ca="1" si="0"/>
        <v>0</v>
      </c>
    </row>
    <row r="83" spans="1:3" x14ac:dyDescent="0.2">
      <c r="A83" s="4">
        <f ca="1">IFERROR(__xludf.DUMMYFUNCTION("""COMPUTED_VALUE"""),43949.625)</f>
        <v>43949.625</v>
      </c>
      <c r="B83" s="2">
        <f ca="1">IFERROR(__xludf.DUMMYFUNCTION("""COMPUTED_VALUE"""),7850)</f>
        <v>7850</v>
      </c>
      <c r="C83" s="3">
        <f t="shared" ca="1" si="0"/>
        <v>4.6666666666666634E-2</v>
      </c>
    </row>
    <row r="84" spans="1:3" x14ac:dyDescent="0.2">
      <c r="A84" s="4">
        <f ca="1">IFERROR(__xludf.DUMMYFUNCTION("""COMPUTED_VALUE"""),43950.625)</f>
        <v>43950.625</v>
      </c>
      <c r="B84" s="2">
        <f ca="1">IFERROR(__xludf.DUMMYFUNCTION("""COMPUTED_VALUE"""),8000)</f>
        <v>8000</v>
      </c>
      <c r="C84" s="3">
        <f t="shared" ca="1" si="0"/>
        <v>1.9108280254777066E-2</v>
      </c>
    </row>
    <row r="85" spans="1:3" x14ac:dyDescent="0.2">
      <c r="A85" s="4">
        <f ca="1">IFERROR(__xludf.DUMMYFUNCTION("""COMPUTED_VALUE"""),43951.625)</f>
        <v>43951.625</v>
      </c>
      <c r="B85" s="2">
        <f ca="1">IFERROR(__xludf.DUMMYFUNCTION("""COMPUTED_VALUE"""),8275)</f>
        <v>8275</v>
      </c>
      <c r="C85" s="3">
        <f t="shared" ca="1" si="0"/>
        <v>3.4375000000000044E-2</v>
      </c>
    </row>
    <row r="86" spans="1:3" x14ac:dyDescent="0.2">
      <c r="A86" s="4">
        <f ca="1">IFERROR(__xludf.DUMMYFUNCTION("""COMPUTED_VALUE"""),43955.625)</f>
        <v>43955.625</v>
      </c>
      <c r="B86" s="2">
        <f ca="1">IFERROR(__xludf.DUMMYFUNCTION("""COMPUTED_VALUE"""),7925)</f>
        <v>7925</v>
      </c>
      <c r="C86" s="3">
        <f t="shared" ca="1" si="0"/>
        <v>-4.2296072507552851E-2</v>
      </c>
    </row>
    <row r="87" spans="1:3" x14ac:dyDescent="0.2">
      <c r="A87" s="4">
        <f ca="1">IFERROR(__xludf.DUMMYFUNCTION("""COMPUTED_VALUE"""),43956.625)</f>
        <v>43956.625</v>
      </c>
      <c r="B87" s="2">
        <f ca="1">IFERROR(__xludf.DUMMYFUNCTION("""COMPUTED_VALUE"""),8300)</f>
        <v>8300</v>
      </c>
      <c r="C87" s="3">
        <f t="shared" ca="1" si="0"/>
        <v>4.7318611987381631E-2</v>
      </c>
    </row>
    <row r="88" spans="1:3" x14ac:dyDescent="0.2">
      <c r="A88" s="4">
        <f ca="1">IFERROR(__xludf.DUMMYFUNCTION("""COMPUTED_VALUE"""),43957.625)</f>
        <v>43957.625</v>
      </c>
      <c r="B88" s="2">
        <f ca="1">IFERROR(__xludf.DUMMYFUNCTION("""COMPUTED_VALUE"""),8100)</f>
        <v>8100</v>
      </c>
      <c r="C88" s="3">
        <f t="shared" ca="1" si="0"/>
        <v>-2.4096385542168641E-2</v>
      </c>
    </row>
    <row r="89" spans="1:3" x14ac:dyDescent="0.2">
      <c r="A89" s="4">
        <f ca="1">IFERROR(__xludf.DUMMYFUNCTION("""COMPUTED_VALUE"""),43959.625)</f>
        <v>43959.625</v>
      </c>
      <c r="B89" s="2">
        <f ca="1">IFERROR(__xludf.DUMMYFUNCTION("""COMPUTED_VALUE"""),8050)</f>
        <v>8050</v>
      </c>
      <c r="C89" s="3">
        <f t="shared" ca="1" si="0"/>
        <v>-6.1728395061728669E-3</v>
      </c>
    </row>
    <row r="90" spans="1:3" x14ac:dyDescent="0.2">
      <c r="A90" s="4">
        <f ca="1">IFERROR(__xludf.DUMMYFUNCTION("""COMPUTED_VALUE"""),43962.625)</f>
        <v>43962.625</v>
      </c>
      <c r="B90" s="2">
        <f ca="1">IFERROR(__xludf.DUMMYFUNCTION("""COMPUTED_VALUE"""),8075)</f>
        <v>8075</v>
      </c>
      <c r="C90" s="3">
        <f t="shared" ca="1" si="0"/>
        <v>3.1055900621117516E-3</v>
      </c>
    </row>
    <row r="91" spans="1:3" x14ac:dyDescent="0.2">
      <c r="A91" s="4">
        <f ca="1">IFERROR(__xludf.DUMMYFUNCTION("""COMPUTED_VALUE"""),43963.625)</f>
        <v>43963.625</v>
      </c>
      <c r="B91" s="2">
        <f ca="1">IFERROR(__xludf.DUMMYFUNCTION("""COMPUTED_VALUE"""),8175)</f>
        <v>8175</v>
      </c>
      <c r="C91" s="3">
        <f t="shared" ca="1" si="0"/>
        <v>1.2383900928792491E-2</v>
      </c>
    </row>
    <row r="92" spans="1:3" x14ac:dyDescent="0.2">
      <c r="A92" s="4">
        <f ca="1">IFERROR(__xludf.DUMMYFUNCTION("""COMPUTED_VALUE"""),43964.625)</f>
        <v>43964.625</v>
      </c>
      <c r="B92" s="2">
        <f ca="1">IFERROR(__xludf.DUMMYFUNCTION("""COMPUTED_VALUE"""),8250)</f>
        <v>8250</v>
      </c>
      <c r="C92" s="3">
        <f t="shared" ca="1" si="0"/>
        <v>9.1743119266054496E-3</v>
      </c>
    </row>
    <row r="93" spans="1:3" x14ac:dyDescent="0.2">
      <c r="A93" s="4">
        <f ca="1">IFERROR(__xludf.DUMMYFUNCTION("""COMPUTED_VALUE"""),43965.625)</f>
        <v>43965.625</v>
      </c>
      <c r="B93" s="2">
        <f ca="1">IFERROR(__xludf.DUMMYFUNCTION("""COMPUTED_VALUE"""),8300)</f>
        <v>8300</v>
      </c>
      <c r="C93" s="3">
        <f t="shared" ca="1" si="0"/>
        <v>6.0606060606060996E-3</v>
      </c>
    </row>
    <row r="94" spans="1:3" x14ac:dyDescent="0.2">
      <c r="A94" s="4">
        <f ca="1">IFERROR(__xludf.DUMMYFUNCTION("""COMPUTED_VALUE"""),43966.625)</f>
        <v>43966.625</v>
      </c>
      <c r="B94" s="2">
        <f ca="1">IFERROR(__xludf.DUMMYFUNCTION("""COMPUTED_VALUE"""),8575)</f>
        <v>8575</v>
      </c>
      <c r="C94" s="3">
        <f t="shared" ca="1" si="0"/>
        <v>3.3132530120481896E-2</v>
      </c>
    </row>
    <row r="95" spans="1:3" x14ac:dyDescent="0.2">
      <c r="A95" s="4">
        <f ca="1">IFERROR(__xludf.DUMMYFUNCTION("""COMPUTED_VALUE"""),43969.625)</f>
        <v>43969.625</v>
      </c>
      <c r="B95" s="2">
        <f ca="1">IFERROR(__xludf.DUMMYFUNCTION("""COMPUTED_VALUE"""),8475)</f>
        <v>8475</v>
      </c>
      <c r="C95" s="3">
        <f t="shared" ca="1" si="0"/>
        <v>-1.1661807580174877E-2</v>
      </c>
    </row>
    <row r="96" spans="1:3" x14ac:dyDescent="0.2">
      <c r="A96" s="4">
        <f ca="1">IFERROR(__xludf.DUMMYFUNCTION("""COMPUTED_VALUE"""),43970.625)</f>
        <v>43970.625</v>
      </c>
      <c r="B96" s="2">
        <f ca="1">IFERROR(__xludf.DUMMYFUNCTION("""COMPUTED_VALUE"""),8250)</f>
        <v>8250</v>
      </c>
      <c r="C96" s="3">
        <f t="shared" ca="1" si="0"/>
        <v>-2.6548672566371723E-2</v>
      </c>
    </row>
    <row r="97" spans="1:3" x14ac:dyDescent="0.2">
      <c r="A97" s="4">
        <f ca="1">IFERROR(__xludf.DUMMYFUNCTION("""COMPUTED_VALUE"""),43971.625)</f>
        <v>43971.625</v>
      </c>
      <c r="B97" s="2">
        <f ca="1">IFERROR(__xludf.DUMMYFUNCTION("""COMPUTED_VALUE"""),8050)</f>
        <v>8050</v>
      </c>
      <c r="C97" s="3">
        <f t="shared" ca="1" si="0"/>
        <v>-2.4242424242424288E-2</v>
      </c>
    </row>
    <row r="98" spans="1:3" x14ac:dyDescent="0.2">
      <c r="A98" s="4">
        <f ca="1">IFERROR(__xludf.DUMMYFUNCTION("""COMPUTED_VALUE"""),43977.625)</f>
        <v>43977.625</v>
      </c>
      <c r="B98" s="2">
        <f ca="1">IFERROR(__xludf.DUMMYFUNCTION("""COMPUTED_VALUE"""),8150)</f>
        <v>8150</v>
      </c>
      <c r="C98" s="3">
        <f t="shared" ca="1" si="0"/>
        <v>1.2422360248447228E-2</v>
      </c>
    </row>
    <row r="99" spans="1:3" x14ac:dyDescent="0.2">
      <c r="A99" s="4">
        <f ca="1">IFERROR(__xludf.DUMMYFUNCTION("""COMPUTED_VALUE"""),43978.625)</f>
        <v>43978.625</v>
      </c>
      <c r="B99" s="2">
        <f ca="1">IFERROR(__xludf.DUMMYFUNCTION("""COMPUTED_VALUE"""),8200)</f>
        <v>8200</v>
      </c>
      <c r="C99" s="3">
        <f t="shared" ca="1" si="0"/>
        <v>6.1349693251533388E-3</v>
      </c>
    </row>
    <row r="100" spans="1:3" x14ac:dyDescent="0.2">
      <c r="A100" s="4">
        <f ca="1">IFERROR(__xludf.DUMMYFUNCTION("""COMPUTED_VALUE"""),43979.625)</f>
        <v>43979.625</v>
      </c>
      <c r="B100" s="2">
        <f ca="1">IFERROR(__xludf.DUMMYFUNCTION("""COMPUTED_VALUE"""),8025)</f>
        <v>8025</v>
      </c>
      <c r="C100" s="3">
        <f t="shared" ca="1" si="0"/>
        <v>-2.1341463414634165E-2</v>
      </c>
    </row>
    <row r="101" spans="1:3" x14ac:dyDescent="0.2">
      <c r="A101" s="4">
        <f ca="1">IFERROR(__xludf.DUMMYFUNCTION("""COMPUTED_VALUE"""),43980.625)</f>
        <v>43980.625</v>
      </c>
      <c r="B101" s="2">
        <f ca="1">IFERROR(__xludf.DUMMYFUNCTION("""COMPUTED_VALUE"""),7750)</f>
        <v>7750</v>
      </c>
      <c r="C101" s="3">
        <f t="shared" ca="1" si="0"/>
        <v>-3.4267912772585674E-2</v>
      </c>
    </row>
    <row r="102" spans="1:3" x14ac:dyDescent="0.2">
      <c r="A102" s="4">
        <f ca="1">IFERROR(__xludf.DUMMYFUNCTION("""COMPUTED_VALUE"""),43984.625)</f>
        <v>43984.625</v>
      </c>
      <c r="B102" s="2">
        <f ca="1">IFERROR(__xludf.DUMMYFUNCTION("""COMPUTED_VALUE"""),8100)</f>
        <v>8100</v>
      </c>
      <c r="C102" s="3">
        <f t="shared" ca="1" si="0"/>
        <v>4.5161290322580649E-2</v>
      </c>
    </row>
    <row r="103" spans="1:3" x14ac:dyDescent="0.2">
      <c r="A103" s="4">
        <f ca="1">IFERROR(__xludf.DUMMYFUNCTION("""COMPUTED_VALUE"""),43985.625)</f>
        <v>43985.625</v>
      </c>
      <c r="B103" s="2">
        <f ca="1">IFERROR(__xludf.DUMMYFUNCTION("""COMPUTED_VALUE"""),8225)</f>
        <v>8225</v>
      </c>
      <c r="C103" s="3">
        <f t="shared" ca="1" si="0"/>
        <v>1.5432098765432167E-2</v>
      </c>
    </row>
    <row r="104" spans="1:3" x14ac:dyDescent="0.2">
      <c r="A104" s="4">
        <f ca="1">IFERROR(__xludf.DUMMYFUNCTION("""COMPUTED_VALUE"""),43986.625)</f>
        <v>43986.625</v>
      </c>
      <c r="B104" s="2">
        <f ca="1">IFERROR(__xludf.DUMMYFUNCTION("""COMPUTED_VALUE"""),8175)</f>
        <v>8175</v>
      </c>
      <c r="C104" s="3">
        <f t="shared" ca="1" si="0"/>
        <v>-6.0790273556230456E-3</v>
      </c>
    </row>
    <row r="105" spans="1:3" x14ac:dyDescent="0.2">
      <c r="A105" s="4">
        <f ca="1">IFERROR(__xludf.DUMMYFUNCTION("""COMPUTED_VALUE"""),43987.625)</f>
        <v>43987.625</v>
      </c>
      <c r="B105" s="2">
        <f ca="1">IFERROR(__xludf.DUMMYFUNCTION("""COMPUTED_VALUE"""),8050)</f>
        <v>8050</v>
      </c>
      <c r="C105" s="3">
        <f t="shared" ca="1" si="0"/>
        <v>-1.5290519877675823E-2</v>
      </c>
    </row>
    <row r="106" spans="1:3" x14ac:dyDescent="0.2">
      <c r="A106" s="4">
        <f ca="1">IFERROR(__xludf.DUMMYFUNCTION("""COMPUTED_VALUE"""),43990.625)</f>
        <v>43990.625</v>
      </c>
      <c r="B106" s="2">
        <f ca="1">IFERROR(__xludf.DUMMYFUNCTION("""COMPUTED_VALUE"""),8200)</f>
        <v>8200</v>
      </c>
      <c r="C106" s="3">
        <f t="shared" ca="1" si="0"/>
        <v>1.8633540372670732E-2</v>
      </c>
    </row>
    <row r="107" spans="1:3" x14ac:dyDescent="0.2">
      <c r="A107" s="4">
        <f ca="1">IFERROR(__xludf.DUMMYFUNCTION("""COMPUTED_VALUE"""),43991.625)</f>
        <v>43991.625</v>
      </c>
      <c r="B107" s="2">
        <f ca="1">IFERROR(__xludf.DUMMYFUNCTION("""COMPUTED_VALUE"""),8300)</f>
        <v>8300</v>
      </c>
      <c r="C107" s="3">
        <f t="shared" ca="1" si="0"/>
        <v>1.2195121951219523E-2</v>
      </c>
    </row>
    <row r="108" spans="1:3" x14ac:dyDescent="0.2">
      <c r="A108" s="4">
        <f ca="1">IFERROR(__xludf.DUMMYFUNCTION("""COMPUTED_VALUE"""),43992.625)</f>
        <v>43992.625</v>
      </c>
      <c r="B108" s="2">
        <f ca="1">IFERROR(__xludf.DUMMYFUNCTION("""COMPUTED_VALUE"""),8200)</f>
        <v>8200</v>
      </c>
      <c r="C108" s="3">
        <f t="shared" ca="1" si="0"/>
        <v>-1.2048192771084376E-2</v>
      </c>
    </row>
    <row r="109" spans="1:3" x14ac:dyDescent="0.2">
      <c r="A109" s="4">
        <f ca="1">IFERROR(__xludf.DUMMYFUNCTION("""COMPUTED_VALUE"""),43993.625)</f>
        <v>43993.625</v>
      </c>
      <c r="B109" s="2">
        <f ca="1">IFERROR(__xludf.DUMMYFUNCTION("""COMPUTED_VALUE"""),8200)</f>
        <v>8200</v>
      </c>
      <c r="C109" s="3">
        <f t="shared" ca="1" si="0"/>
        <v>0</v>
      </c>
    </row>
    <row r="110" spans="1:3" x14ac:dyDescent="0.2">
      <c r="A110" s="4">
        <f ca="1">IFERROR(__xludf.DUMMYFUNCTION("""COMPUTED_VALUE"""),43994.625)</f>
        <v>43994.625</v>
      </c>
      <c r="B110" s="2">
        <f ca="1">IFERROR(__xludf.DUMMYFUNCTION("""COMPUTED_VALUE"""),8200)</f>
        <v>8200</v>
      </c>
      <c r="C110" s="3">
        <f t="shared" ca="1" si="0"/>
        <v>0</v>
      </c>
    </row>
    <row r="111" spans="1:3" x14ac:dyDescent="0.2">
      <c r="A111" s="4">
        <f ca="1">IFERROR(__xludf.DUMMYFUNCTION("""COMPUTED_VALUE"""),43997.625)</f>
        <v>43997.625</v>
      </c>
      <c r="B111" s="2">
        <f ca="1">IFERROR(__xludf.DUMMYFUNCTION("""COMPUTED_VALUE"""),8275)</f>
        <v>8275</v>
      </c>
      <c r="C111" s="3">
        <f t="shared" ca="1" si="0"/>
        <v>9.1463414634145312E-3</v>
      </c>
    </row>
    <row r="112" spans="1:3" x14ac:dyDescent="0.2">
      <c r="A112" s="4">
        <f ca="1">IFERROR(__xludf.DUMMYFUNCTION("""COMPUTED_VALUE"""),43998.625)</f>
        <v>43998.625</v>
      </c>
      <c r="B112" s="2">
        <f ca="1">IFERROR(__xludf.DUMMYFUNCTION("""COMPUTED_VALUE"""),8275)</f>
        <v>8275</v>
      </c>
      <c r="C112" s="3">
        <f t="shared" ca="1" si="0"/>
        <v>0</v>
      </c>
    </row>
    <row r="113" spans="1:3" x14ac:dyDescent="0.2">
      <c r="A113" s="4">
        <f ca="1">IFERROR(__xludf.DUMMYFUNCTION("""COMPUTED_VALUE"""),43999.625)</f>
        <v>43999.625</v>
      </c>
      <c r="B113" s="2">
        <f ca="1">IFERROR(__xludf.DUMMYFUNCTION("""COMPUTED_VALUE"""),8275)</f>
        <v>8275</v>
      </c>
      <c r="C113" s="3">
        <f t="shared" ca="1" si="0"/>
        <v>0</v>
      </c>
    </row>
    <row r="114" spans="1:3" x14ac:dyDescent="0.2">
      <c r="A114" s="4">
        <f ca="1">IFERROR(__xludf.DUMMYFUNCTION("""COMPUTED_VALUE"""),44000.625)</f>
        <v>44000.625</v>
      </c>
      <c r="B114" s="2">
        <f ca="1">IFERROR(__xludf.DUMMYFUNCTION("""COMPUTED_VALUE"""),8050)</f>
        <v>8050</v>
      </c>
      <c r="C114" s="3">
        <f t="shared" ca="1" si="0"/>
        <v>-2.7190332326283984E-2</v>
      </c>
    </row>
    <row r="115" spans="1:3" x14ac:dyDescent="0.2">
      <c r="A115" s="4">
        <f ca="1">IFERROR(__xludf.DUMMYFUNCTION("""COMPUTED_VALUE"""),44001.625)</f>
        <v>44001.625</v>
      </c>
      <c r="B115" s="2">
        <f ca="1">IFERROR(__xludf.DUMMYFUNCTION("""COMPUTED_VALUE"""),8050)</f>
        <v>8050</v>
      </c>
      <c r="C115" s="3">
        <f t="shared" ca="1" si="0"/>
        <v>0</v>
      </c>
    </row>
    <row r="116" spans="1:3" x14ac:dyDescent="0.2">
      <c r="A116" s="4">
        <f ca="1">IFERROR(__xludf.DUMMYFUNCTION("""COMPUTED_VALUE"""),44004.625)</f>
        <v>44004.625</v>
      </c>
      <c r="B116" s="2">
        <f ca="1">IFERROR(__xludf.DUMMYFUNCTION("""COMPUTED_VALUE"""),8050)</f>
        <v>8050</v>
      </c>
      <c r="C116" s="3">
        <f t="shared" ca="1" si="0"/>
        <v>0</v>
      </c>
    </row>
    <row r="117" spans="1:3" x14ac:dyDescent="0.2">
      <c r="A117" s="4">
        <f ca="1">IFERROR(__xludf.DUMMYFUNCTION("""COMPUTED_VALUE"""),44005.625)</f>
        <v>44005.625</v>
      </c>
      <c r="B117" s="2">
        <f ca="1">IFERROR(__xludf.DUMMYFUNCTION("""COMPUTED_VALUE"""),8000)</f>
        <v>8000</v>
      </c>
      <c r="C117" s="3">
        <f t="shared" ca="1" si="0"/>
        <v>-6.2111801242236142E-3</v>
      </c>
    </row>
    <row r="118" spans="1:3" x14ac:dyDescent="0.2">
      <c r="A118" s="4">
        <f ca="1">IFERROR(__xludf.DUMMYFUNCTION("""COMPUTED_VALUE"""),44006.625)</f>
        <v>44006.625</v>
      </c>
      <c r="B118" s="2">
        <f ca="1">IFERROR(__xludf.DUMMYFUNCTION("""COMPUTED_VALUE"""),8075)</f>
        <v>8075</v>
      </c>
      <c r="C118" s="3">
        <f t="shared" ca="1" si="0"/>
        <v>9.3749999999999112E-3</v>
      </c>
    </row>
    <row r="119" spans="1:3" x14ac:dyDescent="0.2">
      <c r="A119" s="4">
        <f ca="1">IFERROR(__xludf.DUMMYFUNCTION("""COMPUTED_VALUE"""),44007.625)</f>
        <v>44007.625</v>
      </c>
      <c r="B119" s="2">
        <f ca="1">IFERROR(__xludf.DUMMYFUNCTION("""COMPUTED_VALUE"""),7900)</f>
        <v>7900</v>
      </c>
      <c r="C119" s="3">
        <f t="shared" ca="1" si="0"/>
        <v>-2.1671826625387025E-2</v>
      </c>
    </row>
    <row r="120" spans="1:3" x14ac:dyDescent="0.2">
      <c r="A120" s="4">
        <f ca="1">IFERROR(__xludf.DUMMYFUNCTION("""COMPUTED_VALUE"""),44008.625)</f>
        <v>44008.625</v>
      </c>
      <c r="B120" s="2">
        <f ca="1">IFERROR(__xludf.DUMMYFUNCTION("""COMPUTED_VALUE"""),7900)</f>
        <v>7900</v>
      </c>
      <c r="C120" s="3">
        <f t="shared" ca="1" si="0"/>
        <v>0</v>
      </c>
    </row>
    <row r="121" spans="1:3" x14ac:dyDescent="0.2">
      <c r="A121" s="4">
        <f ca="1">IFERROR(__xludf.DUMMYFUNCTION("""COMPUTED_VALUE"""),44011.625)</f>
        <v>44011.625</v>
      </c>
      <c r="B121" s="2">
        <f ca="1">IFERROR(__xludf.DUMMYFUNCTION("""COMPUTED_VALUE"""),7925)</f>
        <v>7925</v>
      </c>
      <c r="C121" s="3">
        <f t="shared" ca="1" si="0"/>
        <v>3.1645569620253333E-3</v>
      </c>
    </row>
    <row r="122" spans="1:3" x14ac:dyDescent="0.2">
      <c r="A122" s="4">
        <f ca="1">IFERROR(__xludf.DUMMYFUNCTION("""COMPUTED_VALUE"""),44012.625)</f>
        <v>44012.625</v>
      </c>
      <c r="B122" s="2">
        <f ca="1">IFERROR(__xludf.DUMMYFUNCTION("""COMPUTED_VALUE"""),7900)</f>
        <v>7900</v>
      </c>
      <c r="C122" s="3">
        <f t="shared" ca="1" si="0"/>
        <v>-3.154574132492094E-3</v>
      </c>
    </row>
    <row r="123" spans="1:3" x14ac:dyDescent="0.2">
      <c r="A123" s="4">
        <f ca="1">IFERROR(__xludf.DUMMYFUNCTION("""COMPUTED_VALUE"""),44013.625)</f>
        <v>44013.625</v>
      </c>
      <c r="B123" s="2">
        <f ca="1">IFERROR(__xludf.DUMMYFUNCTION("""COMPUTED_VALUE"""),7800)</f>
        <v>7800</v>
      </c>
      <c r="C123" s="3">
        <f t="shared" ca="1" si="0"/>
        <v>-1.2658227848101222E-2</v>
      </c>
    </row>
    <row r="124" spans="1:3" x14ac:dyDescent="0.2">
      <c r="A124" s="4">
        <f ca="1">IFERROR(__xludf.DUMMYFUNCTION("""COMPUTED_VALUE"""),44014.625)</f>
        <v>44014.625</v>
      </c>
      <c r="B124" s="2">
        <f ca="1">IFERROR(__xludf.DUMMYFUNCTION("""COMPUTED_VALUE"""),8050)</f>
        <v>8050</v>
      </c>
      <c r="C124" s="3">
        <f t="shared" ca="1" si="0"/>
        <v>3.2051282051282159E-2</v>
      </c>
    </row>
    <row r="125" spans="1:3" x14ac:dyDescent="0.2">
      <c r="A125" s="4">
        <f ca="1">IFERROR(__xludf.DUMMYFUNCTION("""COMPUTED_VALUE"""),44015.625)</f>
        <v>44015.625</v>
      </c>
      <c r="B125" s="2">
        <f ca="1">IFERROR(__xludf.DUMMYFUNCTION("""COMPUTED_VALUE"""),7900)</f>
        <v>7900</v>
      </c>
      <c r="C125" s="3">
        <f t="shared" ca="1" si="0"/>
        <v>-1.8633540372670843E-2</v>
      </c>
    </row>
    <row r="126" spans="1:3" x14ac:dyDescent="0.2">
      <c r="A126" s="4">
        <f ca="1">IFERROR(__xludf.DUMMYFUNCTION("""COMPUTED_VALUE"""),44018.625)</f>
        <v>44018.625</v>
      </c>
      <c r="B126" s="2">
        <f ca="1">IFERROR(__xludf.DUMMYFUNCTION("""COMPUTED_VALUE"""),7900)</f>
        <v>7900</v>
      </c>
      <c r="C126" s="3">
        <f t="shared" ca="1" si="0"/>
        <v>0</v>
      </c>
    </row>
    <row r="127" spans="1:3" x14ac:dyDescent="0.2">
      <c r="A127" s="4">
        <f ca="1">IFERROR(__xludf.DUMMYFUNCTION("""COMPUTED_VALUE"""),44019.625)</f>
        <v>44019.625</v>
      </c>
      <c r="B127" s="2">
        <f ca="1">IFERROR(__xludf.DUMMYFUNCTION("""COMPUTED_VALUE"""),7925)</f>
        <v>7925</v>
      </c>
      <c r="C127" s="3">
        <f t="shared" ca="1" si="0"/>
        <v>3.1645569620253333E-3</v>
      </c>
    </row>
    <row r="128" spans="1:3" x14ac:dyDescent="0.2">
      <c r="A128" s="4">
        <f ca="1">IFERROR(__xludf.DUMMYFUNCTION("""COMPUTED_VALUE"""),44020.625)</f>
        <v>44020.625</v>
      </c>
      <c r="B128" s="2">
        <f ca="1">IFERROR(__xludf.DUMMYFUNCTION("""COMPUTED_VALUE"""),8100)</f>
        <v>8100</v>
      </c>
      <c r="C128" s="3">
        <f t="shared" ca="1" si="0"/>
        <v>2.208201892744488E-2</v>
      </c>
    </row>
    <row r="129" spans="1:3" x14ac:dyDescent="0.2">
      <c r="A129" s="4">
        <f ca="1">IFERROR(__xludf.DUMMYFUNCTION("""COMPUTED_VALUE"""),44021.625)</f>
        <v>44021.625</v>
      </c>
      <c r="B129" s="2">
        <f ca="1">IFERROR(__xludf.DUMMYFUNCTION("""COMPUTED_VALUE"""),7975)</f>
        <v>7975</v>
      </c>
      <c r="C129" s="3">
        <f t="shared" ca="1" si="0"/>
        <v>-1.5432098765432056E-2</v>
      </c>
    </row>
    <row r="130" spans="1:3" x14ac:dyDescent="0.2">
      <c r="A130" s="4">
        <f ca="1">IFERROR(__xludf.DUMMYFUNCTION("""COMPUTED_VALUE"""),44022.625)</f>
        <v>44022.625</v>
      </c>
      <c r="B130" s="2">
        <f ca="1">IFERROR(__xludf.DUMMYFUNCTION("""COMPUTED_VALUE"""),7925)</f>
        <v>7925</v>
      </c>
      <c r="C130" s="3">
        <f t="shared" ca="1" si="0"/>
        <v>-6.2695924764890609E-3</v>
      </c>
    </row>
    <row r="131" spans="1:3" x14ac:dyDescent="0.2">
      <c r="A131" s="4">
        <f ca="1">IFERROR(__xludf.DUMMYFUNCTION("""COMPUTED_VALUE"""),44025.625)</f>
        <v>44025.625</v>
      </c>
      <c r="B131" s="2">
        <f ca="1">IFERROR(__xludf.DUMMYFUNCTION("""COMPUTED_VALUE"""),8025)</f>
        <v>8025</v>
      </c>
      <c r="C131" s="3">
        <f t="shared" ca="1" si="0"/>
        <v>1.2618296529968376E-2</v>
      </c>
    </row>
    <row r="132" spans="1:3" x14ac:dyDescent="0.2">
      <c r="A132" s="4">
        <f ca="1">IFERROR(__xludf.DUMMYFUNCTION("""COMPUTED_VALUE"""),44026.625)</f>
        <v>44026.625</v>
      </c>
      <c r="B132" s="2">
        <f ca="1">IFERROR(__xludf.DUMMYFUNCTION("""COMPUTED_VALUE"""),8075)</f>
        <v>8075</v>
      </c>
      <c r="C132" s="3">
        <f t="shared" ca="1" si="0"/>
        <v>6.230529595015577E-3</v>
      </c>
    </row>
    <row r="133" spans="1:3" x14ac:dyDescent="0.2">
      <c r="A133" s="4">
        <f ca="1">IFERROR(__xludf.DUMMYFUNCTION("""COMPUTED_VALUE"""),44027.625)</f>
        <v>44027.625</v>
      </c>
      <c r="B133" s="2">
        <f ca="1">IFERROR(__xludf.DUMMYFUNCTION("""COMPUTED_VALUE"""),8050)</f>
        <v>8050</v>
      </c>
      <c r="C133" s="3">
        <f t="shared" ca="1" si="0"/>
        <v>-3.0959752321981782E-3</v>
      </c>
    </row>
    <row r="134" spans="1:3" x14ac:dyDescent="0.2">
      <c r="A134" s="4">
        <f ca="1">IFERROR(__xludf.DUMMYFUNCTION("""COMPUTED_VALUE"""),44028.625)</f>
        <v>44028.625</v>
      </c>
      <c r="B134" s="2">
        <f ca="1">IFERROR(__xludf.DUMMYFUNCTION("""COMPUTED_VALUE"""),8100)</f>
        <v>8100</v>
      </c>
      <c r="C134" s="3">
        <f t="shared" ca="1" si="0"/>
        <v>6.2111801242235032E-3</v>
      </c>
    </row>
    <row r="135" spans="1:3" x14ac:dyDescent="0.2">
      <c r="A135" s="4">
        <f ca="1">IFERROR(__xludf.DUMMYFUNCTION("""COMPUTED_VALUE"""),44029.625)</f>
        <v>44029.625</v>
      </c>
      <c r="B135" s="2">
        <f ca="1">IFERROR(__xludf.DUMMYFUNCTION("""COMPUTED_VALUE"""),8125)</f>
        <v>8125</v>
      </c>
      <c r="C135" s="3">
        <f t="shared" ca="1" si="0"/>
        <v>3.0864197530864335E-3</v>
      </c>
    </row>
    <row r="136" spans="1:3" x14ac:dyDescent="0.2">
      <c r="A136" s="4">
        <f ca="1">IFERROR(__xludf.DUMMYFUNCTION("""COMPUTED_VALUE"""),44032.625)</f>
        <v>44032.625</v>
      </c>
      <c r="B136" s="2">
        <f ca="1">IFERROR(__xludf.DUMMYFUNCTION("""COMPUTED_VALUE"""),8125)</f>
        <v>8125</v>
      </c>
      <c r="C136" s="3">
        <f t="shared" ca="1" si="0"/>
        <v>0</v>
      </c>
    </row>
    <row r="137" spans="1:3" x14ac:dyDescent="0.2">
      <c r="A137" s="4">
        <f ca="1">IFERROR(__xludf.DUMMYFUNCTION("""COMPUTED_VALUE"""),44033.625)</f>
        <v>44033.625</v>
      </c>
      <c r="B137" s="2">
        <f ca="1">IFERROR(__xludf.DUMMYFUNCTION("""COMPUTED_VALUE"""),8000)</f>
        <v>8000</v>
      </c>
      <c r="C137" s="3">
        <f t="shared" ca="1" si="0"/>
        <v>-1.538461538461533E-2</v>
      </c>
    </row>
    <row r="138" spans="1:3" x14ac:dyDescent="0.2">
      <c r="A138" s="4">
        <f ca="1">IFERROR(__xludf.DUMMYFUNCTION("""COMPUTED_VALUE"""),44034.625)</f>
        <v>44034.625</v>
      </c>
      <c r="B138" s="2">
        <f ca="1">IFERROR(__xludf.DUMMYFUNCTION("""COMPUTED_VALUE"""),8000)</f>
        <v>8000</v>
      </c>
      <c r="C138" s="3">
        <f t="shared" ca="1" si="0"/>
        <v>0</v>
      </c>
    </row>
    <row r="139" spans="1:3" x14ac:dyDescent="0.2">
      <c r="A139" s="4">
        <f ca="1">IFERROR(__xludf.DUMMYFUNCTION("""COMPUTED_VALUE"""),44035.625)</f>
        <v>44035.625</v>
      </c>
      <c r="B139" s="2">
        <f ca="1">IFERROR(__xludf.DUMMYFUNCTION("""COMPUTED_VALUE"""),8050)</f>
        <v>8050</v>
      </c>
      <c r="C139" s="3">
        <f t="shared" ca="1" si="0"/>
        <v>6.2500000000000888E-3</v>
      </c>
    </row>
    <row r="140" spans="1:3" x14ac:dyDescent="0.2">
      <c r="A140" s="4">
        <f ca="1">IFERROR(__xludf.DUMMYFUNCTION("""COMPUTED_VALUE"""),44036.625)</f>
        <v>44036.625</v>
      </c>
      <c r="B140" s="2">
        <f ca="1">IFERROR(__xludf.DUMMYFUNCTION("""COMPUTED_VALUE"""),8050)</f>
        <v>8050</v>
      </c>
      <c r="C140" s="3">
        <f t="shared" ca="1" si="0"/>
        <v>0</v>
      </c>
    </row>
    <row r="141" spans="1:3" x14ac:dyDescent="0.2">
      <c r="A141" s="4">
        <f ca="1">IFERROR(__xludf.DUMMYFUNCTION("""COMPUTED_VALUE"""),44039.625)</f>
        <v>44039.625</v>
      </c>
      <c r="B141" s="2">
        <f ca="1">IFERROR(__xludf.DUMMYFUNCTION("""COMPUTED_VALUE"""),8075)</f>
        <v>8075</v>
      </c>
      <c r="C141" s="3">
        <f t="shared" ca="1" si="0"/>
        <v>3.1055900621117516E-3</v>
      </c>
    </row>
    <row r="142" spans="1:3" x14ac:dyDescent="0.2">
      <c r="A142" s="4">
        <f ca="1">IFERROR(__xludf.DUMMYFUNCTION("""COMPUTED_VALUE"""),44040.625)</f>
        <v>44040.625</v>
      </c>
      <c r="B142" s="2">
        <f ca="1">IFERROR(__xludf.DUMMYFUNCTION("""COMPUTED_VALUE"""),8150)</f>
        <v>8150</v>
      </c>
      <c r="C142" s="3">
        <f t="shared" ca="1" si="0"/>
        <v>9.2879256965945345E-3</v>
      </c>
    </row>
    <row r="143" spans="1:3" x14ac:dyDescent="0.2">
      <c r="A143" s="4">
        <f ca="1">IFERROR(__xludf.DUMMYFUNCTION("""COMPUTED_VALUE"""),44041.625)</f>
        <v>44041.625</v>
      </c>
      <c r="B143" s="2">
        <f ca="1">IFERROR(__xludf.DUMMYFUNCTION("""COMPUTED_VALUE"""),8250)</f>
        <v>8250</v>
      </c>
      <c r="C143" s="3">
        <f t="shared" ca="1" si="0"/>
        <v>1.2269938650306678E-2</v>
      </c>
    </row>
    <row r="144" spans="1:3" x14ac:dyDescent="0.2">
      <c r="A144" s="4">
        <f ca="1">IFERROR(__xludf.DUMMYFUNCTION("""COMPUTED_VALUE"""),44042.625)</f>
        <v>44042.625</v>
      </c>
      <c r="B144" s="2">
        <f ca="1">IFERROR(__xludf.DUMMYFUNCTION("""COMPUTED_VALUE"""),8400)</f>
        <v>8400</v>
      </c>
      <c r="C144" s="3">
        <f t="shared" ca="1" si="0"/>
        <v>1.8181818181818077E-2</v>
      </c>
    </row>
    <row r="145" spans="1:3" x14ac:dyDescent="0.2">
      <c r="A145" s="4">
        <f ca="1">IFERROR(__xludf.DUMMYFUNCTION("""COMPUTED_VALUE"""),44046.625)</f>
        <v>44046.625</v>
      </c>
      <c r="B145" s="2">
        <f ca="1">IFERROR(__xludf.DUMMYFUNCTION("""COMPUTED_VALUE"""),8250)</f>
        <v>8250</v>
      </c>
      <c r="C145" s="3">
        <f t="shared" ca="1" si="0"/>
        <v>-1.7857142857142905E-2</v>
      </c>
    </row>
    <row r="146" spans="1:3" x14ac:dyDescent="0.2">
      <c r="A146" s="4">
        <f ca="1">IFERROR(__xludf.DUMMYFUNCTION("""COMPUTED_VALUE"""),44047.625)</f>
        <v>44047.625</v>
      </c>
      <c r="B146" s="2">
        <f ca="1">IFERROR(__xludf.DUMMYFUNCTION("""COMPUTED_VALUE"""),8225)</f>
        <v>8225</v>
      </c>
      <c r="C146" s="3">
        <f t="shared" ca="1" si="0"/>
        <v>-3.0303030303030498E-3</v>
      </c>
    </row>
    <row r="147" spans="1:3" x14ac:dyDescent="0.2">
      <c r="A147" s="4">
        <f ca="1">IFERROR(__xludf.DUMMYFUNCTION("""COMPUTED_VALUE"""),44048.625)</f>
        <v>44048.625</v>
      </c>
      <c r="B147" s="2">
        <f ca="1">IFERROR(__xludf.DUMMYFUNCTION("""COMPUTED_VALUE"""),8250)</f>
        <v>8250</v>
      </c>
      <c r="C147" s="3">
        <f t="shared" ca="1" si="0"/>
        <v>3.0395136778116338E-3</v>
      </c>
    </row>
    <row r="148" spans="1:3" x14ac:dyDescent="0.2">
      <c r="A148" s="4">
        <f ca="1">IFERROR(__xludf.DUMMYFUNCTION("""COMPUTED_VALUE"""),44049.625)</f>
        <v>44049.625</v>
      </c>
      <c r="B148" s="2">
        <f ca="1">IFERROR(__xludf.DUMMYFUNCTION("""COMPUTED_VALUE"""),8175)</f>
        <v>8175</v>
      </c>
      <c r="C148" s="3">
        <f t="shared" ca="1" si="0"/>
        <v>-9.0909090909090384E-3</v>
      </c>
    </row>
    <row r="149" spans="1:3" x14ac:dyDescent="0.2">
      <c r="A149" s="4">
        <f ca="1">IFERROR(__xludf.DUMMYFUNCTION("""COMPUTED_VALUE"""),44050.625)</f>
        <v>44050.625</v>
      </c>
      <c r="B149" s="2">
        <f ca="1">IFERROR(__xludf.DUMMYFUNCTION("""COMPUTED_VALUE"""),8125)</f>
        <v>8125</v>
      </c>
      <c r="C149" s="3">
        <f t="shared" ca="1" si="0"/>
        <v>-6.1162079510703737E-3</v>
      </c>
    </row>
    <row r="150" spans="1:3" x14ac:dyDescent="0.2">
      <c r="A150" s="4">
        <f ca="1">IFERROR(__xludf.DUMMYFUNCTION("""COMPUTED_VALUE"""),44053.625)</f>
        <v>44053.625</v>
      </c>
      <c r="B150" s="2">
        <f ca="1">IFERROR(__xludf.DUMMYFUNCTION("""COMPUTED_VALUE"""),8100)</f>
        <v>8100</v>
      </c>
      <c r="C150" s="3">
        <f t="shared" ca="1" si="0"/>
        <v>-3.0769230769230882E-3</v>
      </c>
    </row>
    <row r="151" spans="1:3" x14ac:dyDescent="0.2">
      <c r="A151" s="4">
        <f ca="1">IFERROR(__xludf.DUMMYFUNCTION("""COMPUTED_VALUE"""),44054.625)</f>
        <v>44054.625</v>
      </c>
      <c r="B151" s="2">
        <f ca="1">IFERROR(__xludf.DUMMYFUNCTION("""COMPUTED_VALUE"""),8050)</f>
        <v>8050</v>
      </c>
      <c r="C151" s="3">
        <f t="shared" ca="1" si="0"/>
        <v>-6.1728395061728669E-3</v>
      </c>
    </row>
    <row r="152" spans="1:3" x14ac:dyDescent="0.2">
      <c r="A152" s="4">
        <f ca="1">IFERROR(__xludf.DUMMYFUNCTION("""COMPUTED_VALUE"""),44055.625)</f>
        <v>44055.625</v>
      </c>
      <c r="B152" s="2">
        <f ca="1">IFERROR(__xludf.DUMMYFUNCTION("""COMPUTED_VALUE"""),8050)</f>
        <v>8050</v>
      </c>
      <c r="C152" s="3">
        <f t="shared" ca="1" si="0"/>
        <v>0</v>
      </c>
    </row>
    <row r="153" spans="1:3" x14ac:dyDescent="0.2">
      <c r="A153" s="4">
        <f ca="1">IFERROR(__xludf.DUMMYFUNCTION("""COMPUTED_VALUE"""),44056.625)</f>
        <v>44056.625</v>
      </c>
      <c r="B153" s="2">
        <f ca="1">IFERROR(__xludf.DUMMYFUNCTION("""COMPUTED_VALUE"""),8175)</f>
        <v>8175</v>
      </c>
      <c r="C153" s="3">
        <f t="shared" ca="1" si="0"/>
        <v>1.552795031055898E-2</v>
      </c>
    </row>
    <row r="154" spans="1:3" x14ac:dyDescent="0.2">
      <c r="A154" s="4">
        <f ca="1">IFERROR(__xludf.DUMMYFUNCTION("""COMPUTED_VALUE"""),44057.625)</f>
        <v>44057.625</v>
      </c>
      <c r="B154" s="2">
        <f ca="1">IFERROR(__xludf.DUMMYFUNCTION("""COMPUTED_VALUE"""),8200)</f>
        <v>8200</v>
      </c>
      <c r="C154" s="3">
        <f t="shared" ca="1" si="0"/>
        <v>3.0581039755350758E-3</v>
      </c>
    </row>
    <row r="155" spans="1:3" x14ac:dyDescent="0.2">
      <c r="A155" s="4">
        <f ca="1">IFERROR(__xludf.DUMMYFUNCTION("""COMPUTED_VALUE"""),44061.625)</f>
        <v>44061.625</v>
      </c>
      <c r="B155" s="2">
        <f ca="1">IFERROR(__xludf.DUMMYFUNCTION("""COMPUTED_VALUE"""),8225)</f>
        <v>8225</v>
      </c>
      <c r="C155" s="3">
        <f t="shared" ca="1" si="0"/>
        <v>3.0487804878047697E-3</v>
      </c>
    </row>
    <row r="156" spans="1:3" x14ac:dyDescent="0.2">
      <c r="A156" s="4">
        <f ca="1">IFERROR(__xludf.DUMMYFUNCTION("""COMPUTED_VALUE"""),44062.625)</f>
        <v>44062.625</v>
      </c>
      <c r="B156" s="2">
        <f ca="1">IFERROR(__xludf.DUMMYFUNCTION("""COMPUTED_VALUE"""),8200)</f>
        <v>8200</v>
      </c>
      <c r="C156" s="3">
        <f t="shared" ca="1" si="0"/>
        <v>-3.0395136778115228E-3</v>
      </c>
    </row>
    <row r="157" spans="1:3" x14ac:dyDescent="0.2">
      <c r="A157" s="4">
        <f ca="1">IFERROR(__xludf.DUMMYFUNCTION("""COMPUTED_VALUE"""),44067.625)</f>
        <v>44067.625</v>
      </c>
      <c r="B157" s="2">
        <f ca="1">IFERROR(__xludf.DUMMYFUNCTION("""COMPUTED_VALUE"""),8175)</f>
        <v>8175</v>
      </c>
      <c r="C157" s="3">
        <f t="shared" ca="1" si="0"/>
        <v>-3.0487804878048808E-3</v>
      </c>
    </row>
    <row r="158" spans="1:3" x14ac:dyDescent="0.2">
      <c r="A158" s="4">
        <f ca="1">IFERROR(__xludf.DUMMYFUNCTION("""COMPUTED_VALUE"""),44068.625)</f>
        <v>44068.625</v>
      </c>
      <c r="B158" s="2">
        <f ca="1">IFERROR(__xludf.DUMMYFUNCTION("""COMPUTED_VALUE"""),8200)</f>
        <v>8200</v>
      </c>
      <c r="C158" s="3">
        <f t="shared" ca="1" si="0"/>
        <v>3.0581039755350758E-3</v>
      </c>
    </row>
    <row r="159" spans="1:3" x14ac:dyDescent="0.2">
      <c r="A159" s="4">
        <f ca="1">IFERROR(__xludf.DUMMYFUNCTION("""COMPUTED_VALUE"""),44069.625)</f>
        <v>44069.625</v>
      </c>
      <c r="B159" s="2">
        <f ca="1">IFERROR(__xludf.DUMMYFUNCTION("""COMPUTED_VALUE"""),8200)</f>
        <v>8200</v>
      </c>
      <c r="C159" s="3">
        <f t="shared" ca="1" si="0"/>
        <v>0</v>
      </c>
    </row>
    <row r="160" spans="1:3" x14ac:dyDescent="0.2">
      <c r="A160" s="4">
        <f ca="1">IFERROR(__xludf.DUMMYFUNCTION("""COMPUTED_VALUE"""),44070.625)</f>
        <v>44070.625</v>
      </c>
      <c r="B160" s="2">
        <f ca="1">IFERROR(__xludf.DUMMYFUNCTION("""COMPUTED_VALUE"""),8250)</f>
        <v>8250</v>
      </c>
      <c r="C160" s="3">
        <f t="shared" ca="1" si="0"/>
        <v>6.0975609756097615E-3</v>
      </c>
    </row>
    <row r="161" spans="1:3" x14ac:dyDescent="0.2">
      <c r="A161" s="4">
        <f ca="1">IFERROR(__xludf.DUMMYFUNCTION("""COMPUTED_VALUE"""),44071.625)</f>
        <v>44071.625</v>
      </c>
      <c r="B161" s="2">
        <f ca="1">IFERROR(__xludf.DUMMYFUNCTION("""COMPUTED_VALUE"""),8250)</f>
        <v>8250</v>
      </c>
      <c r="C161" s="3">
        <f t="shared" ca="1" si="0"/>
        <v>0</v>
      </c>
    </row>
    <row r="162" spans="1:3" x14ac:dyDescent="0.2">
      <c r="A162" s="4">
        <f ca="1">IFERROR(__xludf.DUMMYFUNCTION("""COMPUTED_VALUE"""),44074.625)</f>
        <v>44074.625</v>
      </c>
      <c r="B162" s="2">
        <f ca="1">IFERROR(__xludf.DUMMYFUNCTION("""COMPUTED_VALUE"""),8225)</f>
        <v>8225</v>
      </c>
      <c r="C162" s="3">
        <f t="shared" ca="1" si="0"/>
        <v>-3.0303030303030498E-3</v>
      </c>
    </row>
    <row r="163" spans="1:3" x14ac:dyDescent="0.2">
      <c r="A163" s="4">
        <f ca="1">IFERROR(__xludf.DUMMYFUNCTION("""COMPUTED_VALUE"""),44075.625)</f>
        <v>44075.625</v>
      </c>
      <c r="B163" s="2">
        <f ca="1">IFERROR(__xludf.DUMMYFUNCTION("""COMPUTED_VALUE"""),8225)</f>
        <v>8225</v>
      </c>
      <c r="C163" s="3">
        <f t="shared" ca="1" si="0"/>
        <v>0</v>
      </c>
    </row>
    <row r="164" spans="1:3" x14ac:dyDescent="0.2">
      <c r="A164" s="4">
        <f ca="1">IFERROR(__xludf.DUMMYFUNCTION("""COMPUTED_VALUE"""),44076.625)</f>
        <v>44076.625</v>
      </c>
      <c r="B164" s="2">
        <f ca="1">IFERROR(__xludf.DUMMYFUNCTION("""COMPUTED_VALUE"""),8150)</f>
        <v>8150</v>
      </c>
      <c r="C164" s="3">
        <f t="shared" ca="1" si="0"/>
        <v>-9.1185410334346795E-3</v>
      </c>
    </row>
    <row r="165" spans="1:3" x14ac:dyDescent="0.2">
      <c r="A165" s="4">
        <f ca="1">IFERROR(__xludf.DUMMYFUNCTION("""COMPUTED_VALUE"""),44077.625)</f>
        <v>44077.625</v>
      </c>
      <c r="B165" s="2">
        <f ca="1">IFERROR(__xludf.DUMMYFUNCTION("""COMPUTED_VALUE"""),8175)</f>
        <v>8175</v>
      </c>
      <c r="C165" s="3">
        <f t="shared" ca="1" si="0"/>
        <v>3.0674846625766694E-3</v>
      </c>
    </row>
    <row r="166" spans="1:3" x14ac:dyDescent="0.2">
      <c r="A166" s="4">
        <f ca="1">IFERROR(__xludf.DUMMYFUNCTION("""COMPUTED_VALUE"""),44078.625)</f>
        <v>44078.625</v>
      </c>
      <c r="B166" s="2">
        <f ca="1">IFERROR(__xludf.DUMMYFUNCTION("""COMPUTED_VALUE"""),8400)</f>
        <v>8400</v>
      </c>
      <c r="C166" s="3">
        <f t="shared" ca="1" si="0"/>
        <v>2.7522935779816571E-2</v>
      </c>
    </row>
    <row r="167" spans="1:3" x14ac:dyDescent="0.2">
      <c r="A167" s="4">
        <f ca="1">IFERROR(__xludf.DUMMYFUNCTION("""COMPUTED_VALUE"""),44081.625)</f>
        <v>44081.625</v>
      </c>
      <c r="B167" s="2">
        <f ca="1">IFERROR(__xludf.DUMMYFUNCTION("""COMPUTED_VALUE"""),8375)</f>
        <v>8375</v>
      </c>
      <c r="C167" s="3">
        <f t="shared" ca="1" si="0"/>
        <v>-2.9761904761904656E-3</v>
      </c>
    </row>
    <row r="168" spans="1:3" x14ac:dyDescent="0.2">
      <c r="A168" s="4">
        <f ca="1">IFERROR(__xludf.DUMMYFUNCTION("""COMPUTED_VALUE"""),44082.625)</f>
        <v>44082.625</v>
      </c>
      <c r="B168" s="2">
        <f ca="1">IFERROR(__xludf.DUMMYFUNCTION("""COMPUTED_VALUE"""),8375)</f>
        <v>8375</v>
      </c>
      <c r="C168" s="3">
        <f t="shared" ca="1" si="0"/>
        <v>0</v>
      </c>
    </row>
    <row r="169" spans="1:3" x14ac:dyDescent="0.2">
      <c r="A169" s="4">
        <f ca="1">IFERROR(__xludf.DUMMYFUNCTION("""COMPUTED_VALUE"""),44083.625)</f>
        <v>44083.625</v>
      </c>
      <c r="B169" s="2">
        <f ca="1">IFERROR(__xludf.DUMMYFUNCTION("""COMPUTED_VALUE"""),8250)</f>
        <v>8250</v>
      </c>
      <c r="C169" s="3">
        <f t="shared" ca="1" si="0"/>
        <v>-1.4925373134328401E-2</v>
      </c>
    </row>
    <row r="170" spans="1:3" x14ac:dyDescent="0.2">
      <c r="A170" s="4">
        <f ca="1">IFERROR(__xludf.DUMMYFUNCTION("""COMPUTED_VALUE"""),44084.625)</f>
        <v>44084.625</v>
      </c>
      <c r="B170" s="2">
        <f ca="1">IFERROR(__xludf.DUMMYFUNCTION("""COMPUTED_VALUE"""),7975)</f>
        <v>7975</v>
      </c>
      <c r="C170" s="3">
        <f t="shared" ca="1" si="0"/>
        <v>-3.3333333333333326E-2</v>
      </c>
    </row>
    <row r="171" spans="1:3" x14ac:dyDescent="0.2">
      <c r="A171" s="4">
        <f ca="1">IFERROR(__xludf.DUMMYFUNCTION("""COMPUTED_VALUE"""),44085.625)</f>
        <v>44085.625</v>
      </c>
      <c r="B171" s="2">
        <f ca="1">IFERROR(__xludf.DUMMYFUNCTION("""COMPUTED_VALUE"""),8300)</f>
        <v>8300</v>
      </c>
      <c r="C171" s="3">
        <f t="shared" ca="1" si="0"/>
        <v>4.0752351097178785E-2</v>
      </c>
    </row>
    <row r="172" spans="1:3" x14ac:dyDescent="0.2">
      <c r="A172" s="4">
        <f ca="1">IFERROR(__xludf.DUMMYFUNCTION("""COMPUTED_VALUE"""),44088.625)</f>
        <v>44088.625</v>
      </c>
      <c r="B172" s="2">
        <f ca="1">IFERROR(__xludf.DUMMYFUNCTION("""COMPUTED_VALUE"""),8200)</f>
        <v>8200</v>
      </c>
      <c r="C172" s="3">
        <f t="shared" ca="1" si="0"/>
        <v>-1.2048192771084376E-2</v>
      </c>
    </row>
    <row r="173" spans="1:3" x14ac:dyDescent="0.2">
      <c r="A173" s="4">
        <f ca="1">IFERROR(__xludf.DUMMYFUNCTION("""COMPUTED_VALUE"""),44089.625)</f>
        <v>44089.625</v>
      </c>
      <c r="B173" s="2">
        <f ca="1">IFERROR(__xludf.DUMMYFUNCTION("""COMPUTED_VALUE"""),8100)</f>
        <v>8100</v>
      </c>
      <c r="C173" s="3">
        <f t="shared" ca="1" si="0"/>
        <v>-1.2195121951219523E-2</v>
      </c>
    </row>
    <row r="174" spans="1:3" x14ac:dyDescent="0.2">
      <c r="A174" s="4">
        <f ca="1">IFERROR(__xludf.DUMMYFUNCTION("""COMPUTED_VALUE"""),44090.625)</f>
        <v>44090.625</v>
      </c>
      <c r="B174" s="2">
        <f ca="1">IFERROR(__xludf.DUMMYFUNCTION("""COMPUTED_VALUE"""),8000)</f>
        <v>8000</v>
      </c>
      <c r="C174" s="3">
        <f t="shared" ca="1" si="0"/>
        <v>-1.2345679012345734E-2</v>
      </c>
    </row>
    <row r="175" spans="1:3" x14ac:dyDescent="0.2">
      <c r="A175" s="4">
        <f ca="1">IFERROR(__xludf.DUMMYFUNCTION("""COMPUTED_VALUE"""),44091.625)</f>
        <v>44091.625</v>
      </c>
      <c r="B175" s="2">
        <f ca="1">IFERROR(__xludf.DUMMYFUNCTION("""COMPUTED_VALUE"""),8075)</f>
        <v>8075</v>
      </c>
      <c r="C175" s="3">
        <f t="shared" ca="1" si="0"/>
        <v>9.3749999999999112E-3</v>
      </c>
    </row>
    <row r="176" spans="1:3" x14ac:dyDescent="0.2">
      <c r="A176" s="4">
        <f ca="1">IFERROR(__xludf.DUMMYFUNCTION("""COMPUTED_VALUE"""),44092.625)</f>
        <v>44092.625</v>
      </c>
      <c r="B176" s="2">
        <f ca="1">IFERROR(__xludf.DUMMYFUNCTION("""COMPUTED_VALUE"""),8025)</f>
        <v>8025</v>
      </c>
      <c r="C176" s="3">
        <f t="shared" ca="1" si="0"/>
        <v>-6.1919504643962453E-3</v>
      </c>
    </row>
    <row r="177" spans="1:3" x14ac:dyDescent="0.2">
      <c r="A177" s="4">
        <f ca="1">IFERROR(__xludf.DUMMYFUNCTION("""COMPUTED_VALUE"""),44095.625)</f>
        <v>44095.625</v>
      </c>
      <c r="B177" s="2">
        <f ca="1">IFERROR(__xludf.DUMMYFUNCTION("""COMPUTED_VALUE"""),8000)</f>
        <v>8000</v>
      </c>
      <c r="C177" s="3">
        <f t="shared" ca="1" si="0"/>
        <v>-3.1152647975077885E-3</v>
      </c>
    </row>
    <row r="178" spans="1:3" x14ac:dyDescent="0.2">
      <c r="A178" s="4">
        <f ca="1">IFERROR(__xludf.DUMMYFUNCTION("""COMPUTED_VALUE"""),44096.625)</f>
        <v>44096.625</v>
      </c>
      <c r="B178" s="2">
        <f ca="1">IFERROR(__xludf.DUMMYFUNCTION("""COMPUTED_VALUE"""),7950)</f>
        <v>7950</v>
      </c>
      <c r="C178" s="3">
        <f t="shared" ca="1" si="0"/>
        <v>-6.2499999999999778E-3</v>
      </c>
    </row>
    <row r="179" spans="1:3" x14ac:dyDescent="0.2">
      <c r="A179" s="4">
        <f ca="1">IFERROR(__xludf.DUMMYFUNCTION("""COMPUTED_VALUE"""),44097.625)</f>
        <v>44097.625</v>
      </c>
      <c r="B179" s="2">
        <f ca="1">IFERROR(__xludf.DUMMYFUNCTION("""COMPUTED_VALUE"""),7925)</f>
        <v>7925</v>
      </c>
      <c r="C179" s="3">
        <f t="shared" ca="1" si="0"/>
        <v>-3.1446540880503138E-3</v>
      </c>
    </row>
    <row r="180" spans="1:3" x14ac:dyDescent="0.2">
      <c r="A180" s="4">
        <f ca="1">IFERROR(__xludf.DUMMYFUNCTION("""COMPUTED_VALUE"""),44098.625)</f>
        <v>44098.625</v>
      </c>
      <c r="B180" s="2">
        <f ca="1">IFERROR(__xludf.DUMMYFUNCTION("""COMPUTED_VALUE"""),7800)</f>
        <v>7800</v>
      </c>
      <c r="C180" s="3">
        <f t="shared" ca="1" si="0"/>
        <v>-1.5772870662460581E-2</v>
      </c>
    </row>
    <row r="181" spans="1:3" x14ac:dyDescent="0.2">
      <c r="A181" s="4">
        <f ca="1">IFERROR(__xludf.DUMMYFUNCTION("""COMPUTED_VALUE"""),44099.625)</f>
        <v>44099.625</v>
      </c>
      <c r="B181" s="2">
        <f ca="1">IFERROR(__xludf.DUMMYFUNCTION("""COMPUTED_VALUE"""),7925)</f>
        <v>7925</v>
      </c>
      <c r="C181" s="3">
        <f t="shared" ca="1" si="0"/>
        <v>1.6025641025640969E-2</v>
      </c>
    </row>
    <row r="182" spans="1:3" x14ac:dyDescent="0.2">
      <c r="A182" s="4">
        <f ca="1">IFERROR(__xludf.DUMMYFUNCTION("""COMPUTED_VALUE"""),44102.625)</f>
        <v>44102.625</v>
      </c>
      <c r="B182" s="2">
        <f ca="1">IFERROR(__xludf.DUMMYFUNCTION("""COMPUTED_VALUE"""),7900)</f>
        <v>7900</v>
      </c>
      <c r="C182" s="3">
        <f t="shared" ca="1" si="0"/>
        <v>-3.154574132492094E-3</v>
      </c>
    </row>
    <row r="183" spans="1:3" x14ac:dyDescent="0.2">
      <c r="A183" s="4">
        <f ca="1">IFERROR(__xludf.DUMMYFUNCTION("""COMPUTED_VALUE"""),44103.625)</f>
        <v>44103.625</v>
      </c>
      <c r="B183" s="2">
        <f ca="1">IFERROR(__xludf.DUMMYFUNCTION("""COMPUTED_VALUE"""),7975)</f>
        <v>7975</v>
      </c>
      <c r="C183" s="3">
        <f t="shared" ca="1" si="0"/>
        <v>9.493670886076E-3</v>
      </c>
    </row>
    <row r="184" spans="1:3" x14ac:dyDescent="0.2">
      <c r="A184" s="4">
        <f ca="1">IFERROR(__xludf.DUMMYFUNCTION("""COMPUTED_VALUE"""),44104.625)</f>
        <v>44104.625</v>
      </c>
      <c r="B184" s="2">
        <f ca="1">IFERROR(__xludf.DUMMYFUNCTION("""COMPUTED_VALUE"""),8100)</f>
        <v>8100</v>
      </c>
      <c r="C184" s="3">
        <f t="shared" ca="1" si="0"/>
        <v>1.5673981191222541E-2</v>
      </c>
    </row>
    <row r="185" spans="1:3" x14ac:dyDescent="0.2">
      <c r="A185" s="4">
        <f ca="1">IFERROR(__xludf.DUMMYFUNCTION("""COMPUTED_VALUE"""),44105.625)</f>
        <v>44105.625</v>
      </c>
      <c r="B185" s="2">
        <f ca="1">IFERROR(__xludf.DUMMYFUNCTION("""COMPUTED_VALUE"""),8025)</f>
        <v>8025</v>
      </c>
      <c r="C185" s="3">
        <f t="shared" ca="1" si="0"/>
        <v>-9.2592592592593004E-3</v>
      </c>
    </row>
    <row r="186" spans="1:3" x14ac:dyDescent="0.2">
      <c r="A186" s="4">
        <f ca="1">IFERROR(__xludf.DUMMYFUNCTION("""COMPUTED_VALUE"""),44106.625)</f>
        <v>44106.625</v>
      </c>
      <c r="B186" s="2">
        <f ca="1">IFERROR(__xludf.DUMMYFUNCTION("""COMPUTED_VALUE"""),8000)</f>
        <v>8000</v>
      </c>
      <c r="C186" s="3">
        <f t="shared" ca="1" si="0"/>
        <v>-3.1152647975077885E-3</v>
      </c>
    </row>
    <row r="187" spans="1:3" x14ac:dyDescent="0.2">
      <c r="A187" s="4">
        <f ca="1">IFERROR(__xludf.DUMMYFUNCTION("""COMPUTED_VALUE"""),44109.625)</f>
        <v>44109.625</v>
      </c>
      <c r="B187" s="2">
        <f ca="1">IFERROR(__xludf.DUMMYFUNCTION("""COMPUTED_VALUE"""),8075)</f>
        <v>8075</v>
      </c>
      <c r="C187" s="3">
        <f t="shared" ca="1" si="0"/>
        <v>9.3749999999999112E-3</v>
      </c>
    </row>
    <row r="188" spans="1:3" x14ac:dyDescent="0.2">
      <c r="A188" s="4">
        <f ca="1">IFERROR(__xludf.DUMMYFUNCTION("""COMPUTED_VALUE"""),44110.625)</f>
        <v>44110.625</v>
      </c>
      <c r="B188" s="2">
        <f ca="1">IFERROR(__xludf.DUMMYFUNCTION("""COMPUTED_VALUE"""),7975)</f>
        <v>7975</v>
      </c>
      <c r="C188" s="3">
        <f t="shared" ca="1" si="0"/>
        <v>-1.2383900928792602E-2</v>
      </c>
    </row>
    <row r="189" spans="1:3" x14ac:dyDescent="0.2">
      <c r="A189" s="4">
        <f ca="1">IFERROR(__xludf.DUMMYFUNCTION("""COMPUTED_VALUE"""),44111.625)</f>
        <v>44111.625</v>
      </c>
      <c r="B189" s="2">
        <f ca="1">IFERROR(__xludf.DUMMYFUNCTION("""COMPUTED_VALUE"""),8000)</f>
        <v>8000</v>
      </c>
      <c r="C189" s="3">
        <f t="shared" ca="1" si="0"/>
        <v>3.1347962382444194E-3</v>
      </c>
    </row>
    <row r="190" spans="1:3" x14ac:dyDescent="0.2">
      <c r="A190" s="4">
        <f ca="1">IFERROR(__xludf.DUMMYFUNCTION("""COMPUTED_VALUE"""),44112.625)</f>
        <v>44112.625</v>
      </c>
      <c r="B190" s="2">
        <f ca="1">IFERROR(__xludf.DUMMYFUNCTION("""COMPUTED_VALUE"""),8025)</f>
        <v>8025</v>
      </c>
      <c r="C190" s="3">
        <f t="shared" ca="1" si="0"/>
        <v>3.1250000000000444E-3</v>
      </c>
    </row>
    <row r="191" spans="1:3" x14ac:dyDescent="0.2">
      <c r="A191" s="4">
        <f ca="1">IFERROR(__xludf.DUMMYFUNCTION("""COMPUTED_VALUE"""),44113.625)</f>
        <v>44113.625</v>
      </c>
      <c r="B191" s="2">
        <f ca="1">IFERROR(__xludf.DUMMYFUNCTION("""COMPUTED_VALUE"""),8050)</f>
        <v>8050</v>
      </c>
      <c r="C191" s="3">
        <f t="shared" ca="1" si="0"/>
        <v>3.1152647975076775E-3</v>
      </c>
    </row>
    <row r="192" spans="1:3" x14ac:dyDescent="0.2">
      <c r="A192" s="4">
        <f ca="1">IFERROR(__xludf.DUMMYFUNCTION("""COMPUTED_VALUE"""),44116.625)</f>
        <v>44116.625</v>
      </c>
      <c r="B192" s="2">
        <f ca="1">IFERROR(__xludf.DUMMYFUNCTION("""COMPUTED_VALUE"""),7950)</f>
        <v>7950</v>
      </c>
      <c r="C192" s="3">
        <f t="shared" ca="1" si="0"/>
        <v>-1.2422360248447228E-2</v>
      </c>
    </row>
    <row r="193" spans="1:3" x14ac:dyDescent="0.2">
      <c r="A193" s="4">
        <f ca="1">IFERROR(__xludf.DUMMYFUNCTION("""COMPUTED_VALUE"""),44117.625)</f>
        <v>44117.625</v>
      </c>
      <c r="B193" s="2">
        <f ca="1">IFERROR(__xludf.DUMMYFUNCTION("""COMPUTED_VALUE"""),7975)</f>
        <v>7975</v>
      </c>
      <c r="C193" s="3">
        <f t="shared" ca="1" si="0"/>
        <v>3.1446540880504248E-3</v>
      </c>
    </row>
    <row r="194" spans="1:3" x14ac:dyDescent="0.2">
      <c r="A194" s="4">
        <f ca="1">IFERROR(__xludf.DUMMYFUNCTION("""COMPUTED_VALUE"""),44118.625)</f>
        <v>44118.625</v>
      </c>
      <c r="B194" s="2">
        <f ca="1">IFERROR(__xludf.DUMMYFUNCTION("""COMPUTED_VALUE"""),7925)</f>
        <v>7925</v>
      </c>
      <c r="C194" s="3">
        <f t="shared" ca="1" si="0"/>
        <v>-6.2695924764890609E-3</v>
      </c>
    </row>
    <row r="195" spans="1:3" x14ac:dyDescent="0.2">
      <c r="A195" s="4">
        <f ca="1">IFERROR(__xludf.DUMMYFUNCTION("""COMPUTED_VALUE"""),44119.625)</f>
        <v>44119.625</v>
      </c>
      <c r="B195" s="2">
        <f ca="1">IFERROR(__xludf.DUMMYFUNCTION("""COMPUTED_VALUE"""),7925)</f>
        <v>7925</v>
      </c>
      <c r="C195" s="3">
        <f t="shared" ca="1" si="0"/>
        <v>0</v>
      </c>
    </row>
    <row r="196" spans="1:3" x14ac:dyDescent="0.2">
      <c r="A196" s="4">
        <f ca="1">IFERROR(__xludf.DUMMYFUNCTION("""COMPUTED_VALUE"""),44120.625)</f>
        <v>44120.625</v>
      </c>
      <c r="B196" s="2">
        <f ca="1">IFERROR(__xludf.DUMMYFUNCTION("""COMPUTED_VALUE"""),8000)</f>
        <v>8000</v>
      </c>
      <c r="C196" s="3">
        <f t="shared" ca="1" si="0"/>
        <v>9.4637223974762819E-3</v>
      </c>
    </row>
    <row r="197" spans="1:3" x14ac:dyDescent="0.2">
      <c r="A197" s="4">
        <f ca="1">IFERROR(__xludf.DUMMYFUNCTION("""COMPUTED_VALUE"""),44123.625)</f>
        <v>44123.625</v>
      </c>
      <c r="B197" s="2">
        <f ca="1">IFERROR(__xludf.DUMMYFUNCTION("""COMPUTED_VALUE"""),7900)</f>
        <v>7900</v>
      </c>
      <c r="C197" s="3">
        <f t="shared" ca="1" si="0"/>
        <v>-1.2499999999999956E-2</v>
      </c>
    </row>
    <row r="198" spans="1:3" x14ac:dyDescent="0.2">
      <c r="A198" s="4">
        <f ca="1">IFERROR(__xludf.DUMMYFUNCTION("""COMPUTED_VALUE"""),44124.625)</f>
        <v>44124.625</v>
      </c>
      <c r="B198" s="2">
        <f ca="1">IFERROR(__xludf.DUMMYFUNCTION("""COMPUTED_VALUE"""),8000)</f>
        <v>8000</v>
      </c>
      <c r="C198" s="3">
        <f t="shared" ca="1" si="0"/>
        <v>1.2658227848101333E-2</v>
      </c>
    </row>
    <row r="199" spans="1:3" x14ac:dyDescent="0.2">
      <c r="A199" s="4">
        <f ca="1">IFERROR(__xludf.DUMMYFUNCTION("""COMPUTED_VALUE"""),44125.625)</f>
        <v>44125.625</v>
      </c>
      <c r="B199" s="2">
        <f ca="1">IFERROR(__xludf.DUMMYFUNCTION("""COMPUTED_VALUE"""),7950)</f>
        <v>7950</v>
      </c>
      <c r="C199" s="3">
        <f t="shared" ca="1" si="0"/>
        <v>-6.2499999999999778E-3</v>
      </c>
    </row>
    <row r="200" spans="1:3" x14ac:dyDescent="0.2">
      <c r="A200" s="4">
        <f ca="1">IFERROR(__xludf.DUMMYFUNCTION("""COMPUTED_VALUE"""),44126.625)</f>
        <v>44126.625</v>
      </c>
      <c r="B200" s="2">
        <f ca="1">IFERROR(__xludf.DUMMYFUNCTION("""COMPUTED_VALUE"""),7850)</f>
        <v>7850</v>
      </c>
      <c r="C200" s="3">
        <f t="shared" ca="1" si="0"/>
        <v>-1.2578616352201255E-2</v>
      </c>
    </row>
    <row r="201" spans="1:3" x14ac:dyDescent="0.2">
      <c r="A201" s="4">
        <f ca="1">IFERROR(__xludf.DUMMYFUNCTION("""COMPUTED_VALUE"""),44127.625)</f>
        <v>44127.625</v>
      </c>
      <c r="B201" s="2">
        <f ca="1">IFERROR(__xludf.DUMMYFUNCTION("""COMPUTED_VALUE"""),7925)</f>
        <v>7925</v>
      </c>
      <c r="C201" s="3">
        <f t="shared" ca="1" si="0"/>
        <v>9.5541401273886439E-3</v>
      </c>
    </row>
    <row r="202" spans="1:3" x14ac:dyDescent="0.2">
      <c r="A202" s="4">
        <f ca="1">IFERROR(__xludf.DUMMYFUNCTION("""COMPUTED_VALUE"""),44130.625)</f>
        <v>44130.625</v>
      </c>
      <c r="B202" s="2">
        <f ca="1">IFERROR(__xludf.DUMMYFUNCTION("""COMPUTED_VALUE"""),7875)</f>
        <v>7875</v>
      </c>
      <c r="C202" s="3">
        <f t="shared" ca="1" si="0"/>
        <v>-6.3091482649841879E-3</v>
      </c>
    </row>
    <row r="203" spans="1:3" x14ac:dyDescent="0.2">
      <c r="A203" s="4">
        <f ca="1">IFERROR(__xludf.DUMMYFUNCTION("""COMPUTED_VALUE"""),44131.625)</f>
        <v>44131.625</v>
      </c>
      <c r="B203" s="2">
        <f ca="1">IFERROR(__xludf.DUMMYFUNCTION("""COMPUTED_VALUE"""),7825)</f>
        <v>7825</v>
      </c>
      <c r="C203" s="3">
        <f t="shared" ca="1" si="0"/>
        <v>-6.3492063492063266E-3</v>
      </c>
    </row>
    <row r="204" spans="1:3" x14ac:dyDescent="0.2">
      <c r="A204" s="4">
        <f ca="1">IFERROR(__xludf.DUMMYFUNCTION("""COMPUTED_VALUE"""),44137.625)</f>
        <v>44137.625</v>
      </c>
      <c r="B204" s="2">
        <f ca="1">IFERROR(__xludf.DUMMYFUNCTION("""COMPUTED_VALUE"""),7625)</f>
        <v>7625</v>
      </c>
      <c r="C204" s="3">
        <f t="shared" ca="1" si="0"/>
        <v>-2.5559105431309903E-2</v>
      </c>
    </row>
    <row r="205" spans="1:3" x14ac:dyDescent="0.2">
      <c r="A205" s="4">
        <f ca="1">IFERROR(__xludf.DUMMYFUNCTION("""COMPUTED_VALUE"""),44138.625)</f>
        <v>44138.625</v>
      </c>
      <c r="B205" s="2">
        <f ca="1">IFERROR(__xludf.DUMMYFUNCTION("""COMPUTED_VALUE"""),7825)</f>
        <v>7825</v>
      </c>
      <c r="C205" s="3">
        <f t="shared" ca="1" si="0"/>
        <v>2.6229508196721207E-2</v>
      </c>
    </row>
    <row r="206" spans="1:3" x14ac:dyDescent="0.2">
      <c r="A206" s="4">
        <f ca="1">IFERROR(__xludf.DUMMYFUNCTION("""COMPUTED_VALUE"""),44139.625)</f>
        <v>44139.625</v>
      </c>
      <c r="B206" s="2">
        <f ca="1">IFERROR(__xludf.DUMMYFUNCTION("""COMPUTED_VALUE"""),7800)</f>
        <v>7800</v>
      </c>
      <c r="C206" s="3">
        <f t="shared" ca="1" si="0"/>
        <v>-3.1948881789137795E-3</v>
      </c>
    </row>
    <row r="207" spans="1:3" x14ac:dyDescent="0.2">
      <c r="A207" s="4">
        <f ca="1">IFERROR(__xludf.DUMMYFUNCTION("""COMPUTED_VALUE"""),44140.625)</f>
        <v>44140.625</v>
      </c>
      <c r="B207" s="2">
        <f ca="1">IFERROR(__xludf.DUMMYFUNCTION("""COMPUTED_VALUE"""),7900)</f>
        <v>7900</v>
      </c>
      <c r="C207" s="3">
        <f t="shared" ca="1" si="0"/>
        <v>1.2820512820512775E-2</v>
      </c>
    </row>
    <row r="208" spans="1:3" x14ac:dyDescent="0.2">
      <c r="A208" s="4">
        <f ca="1">IFERROR(__xludf.DUMMYFUNCTION("""COMPUTED_VALUE"""),44141.625)</f>
        <v>44141.625</v>
      </c>
      <c r="B208" s="2">
        <f ca="1">IFERROR(__xludf.DUMMYFUNCTION("""COMPUTED_VALUE"""),8075)</f>
        <v>8075</v>
      </c>
      <c r="C208" s="3">
        <f t="shared" ca="1" si="0"/>
        <v>2.2151898734177111E-2</v>
      </c>
    </row>
    <row r="209" spans="1:3" x14ac:dyDescent="0.2">
      <c r="A209" s="4">
        <f ca="1">IFERROR(__xludf.DUMMYFUNCTION("""COMPUTED_VALUE"""),44144.625)</f>
        <v>44144.625</v>
      </c>
      <c r="B209" s="2">
        <f ca="1">IFERROR(__xludf.DUMMYFUNCTION("""COMPUTED_VALUE"""),7950)</f>
        <v>7950</v>
      </c>
      <c r="C209" s="3">
        <f t="shared" ca="1" si="0"/>
        <v>-1.5479876160990669E-2</v>
      </c>
    </row>
    <row r="210" spans="1:3" x14ac:dyDescent="0.2">
      <c r="A210" s="4">
        <f ca="1">IFERROR(__xludf.DUMMYFUNCTION("""COMPUTED_VALUE"""),44145.625)</f>
        <v>44145.625</v>
      </c>
      <c r="B210" s="2">
        <f ca="1">IFERROR(__xludf.DUMMYFUNCTION("""COMPUTED_VALUE"""),7800)</f>
        <v>7800</v>
      </c>
      <c r="C210" s="3">
        <f t="shared" ca="1" si="0"/>
        <v>-1.8867924528301883E-2</v>
      </c>
    </row>
    <row r="211" spans="1:3" x14ac:dyDescent="0.2">
      <c r="A211" s="4">
        <f ca="1">IFERROR(__xludf.DUMMYFUNCTION("""COMPUTED_VALUE"""),44146.625)</f>
        <v>44146.625</v>
      </c>
      <c r="B211" s="2">
        <f ca="1">IFERROR(__xludf.DUMMYFUNCTION("""COMPUTED_VALUE"""),7750)</f>
        <v>7750</v>
      </c>
      <c r="C211" s="3">
        <f t="shared" ca="1" si="0"/>
        <v>-6.4102564102563875E-3</v>
      </c>
    </row>
    <row r="212" spans="1:3" x14ac:dyDescent="0.2">
      <c r="A212" s="4">
        <f ca="1">IFERROR(__xludf.DUMMYFUNCTION("""COMPUTED_VALUE"""),44147.625)</f>
        <v>44147.625</v>
      </c>
      <c r="B212" s="2">
        <f ca="1">IFERROR(__xludf.DUMMYFUNCTION("""COMPUTED_VALUE"""),7800)</f>
        <v>7800</v>
      </c>
      <c r="C212" s="3">
        <f t="shared" ca="1" si="0"/>
        <v>6.4516129032257119E-3</v>
      </c>
    </row>
    <row r="213" spans="1:3" x14ac:dyDescent="0.2">
      <c r="A213" s="4">
        <f ca="1">IFERROR(__xludf.DUMMYFUNCTION("""COMPUTED_VALUE"""),44148.625)</f>
        <v>44148.625</v>
      </c>
      <c r="B213" s="2">
        <f ca="1">IFERROR(__xludf.DUMMYFUNCTION("""COMPUTED_VALUE"""),7750)</f>
        <v>7750</v>
      </c>
      <c r="C213" s="3">
        <f t="shared" ca="1" si="0"/>
        <v>-6.4102564102563875E-3</v>
      </c>
    </row>
    <row r="214" spans="1:3" x14ac:dyDescent="0.2">
      <c r="A214" s="4">
        <f ca="1">IFERROR(__xludf.DUMMYFUNCTION("""COMPUTED_VALUE"""),44151.625)</f>
        <v>44151.625</v>
      </c>
      <c r="B214" s="2">
        <f ca="1">IFERROR(__xludf.DUMMYFUNCTION("""COMPUTED_VALUE"""),7725)</f>
        <v>7725</v>
      </c>
      <c r="C214" s="3">
        <f t="shared" ca="1" si="0"/>
        <v>-3.225806451612856E-3</v>
      </c>
    </row>
    <row r="215" spans="1:3" x14ac:dyDescent="0.2">
      <c r="A215" s="4">
        <f ca="1">IFERROR(__xludf.DUMMYFUNCTION("""COMPUTED_VALUE"""),44152.625)</f>
        <v>44152.625</v>
      </c>
      <c r="B215" s="2">
        <f ca="1">IFERROR(__xludf.DUMMYFUNCTION("""COMPUTED_VALUE"""),7775)</f>
        <v>7775</v>
      </c>
      <c r="C215" s="3">
        <f t="shared" ca="1" si="0"/>
        <v>6.4724919093850364E-3</v>
      </c>
    </row>
    <row r="216" spans="1:3" x14ac:dyDescent="0.2">
      <c r="A216" s="4">
        <f ca="1">IFERROR(__xludf.DUMMYFUNCTION("""COMPUTED_VALUE"""),44153.625)</f>
        <v>44153.625</v>
      </c>
      <c r="B216" s="2">
        <f ca="1">IFERROR(__xludf.DUMMYFUNCTION("""COMPUTED_VALUE"""),7800)</f>
        <v>7800</v>
      </c>
      <c r="C216" s="3">
        <f t="shared" ca="1" si="0"/>
        <v>3.215434083601254E-3</v>
      </c>
    </row>
    <row r="217" spans="1:3" x14ac:dyDescent="0.2">
      <c r="A217" s="4">
        <f ca="1">IFERROR(__xludf.DUMMYFUNCTION("""COMPUTED_VALUE"""),44154.625)</f>
        <v>44154.625</v>
      </c>
      <c r="B217" s="2">
        <f ca="1">IFERROR(__xludf.DUMMYFUNCTION("""COMPUTED_VALUE"""),7775)</f>
        <v>7775</v>
      </c>
      <c r="C217" s="3">
        <f t="shared" ca="1" si="0"/>
        <v>-3.2051282051281937E-3</v>
      </c>
    </row>
    <row r="218" spans="1:3" x14ac:dyDescent="0.2">
      <c r="A218" s="4">
        <f ca="1">IFERROR(__xludf.DUMMYFUNCTION("""COMPUTED_VALUE"""),44155.625)</f>
        <v>44155.625</v>
      </c>
      <c r="B218" s="2">
        <f ca="1">IFERROR(__xludf.DUMMYFUNCTION("""COMPUTED_VALUE"""),7725)</f>
        <v>7725</v>
      </c>
      <c r="C218" s="3">
        <f t="shared" ca="1" si="0"/>
        <v>-6.4308681672026191E-3</v>
      </c>
    </row>
    <row r="219" spans="1:3" x14ac:dyDescent="0.2">
      <c r="A219" s="4">
        <f ca="1">IFERROR(__xludf.DUMMYFUNCTION("""COMPUTED_VALUE"""),44158.625)</f>
        <v>44158.625</v>
      </c>
      <c r="B219" s="2">
        <f ca="1">IFERROR(__xludf.DUMMYFUNCTION("""COMPUTED_VALUE"""),7825)</f>
        <v>7825</v>
      </c>
      <c r="C219" s="3">
        <f t="shared" ca="1" si="0"/>
        <v>1.2944983818770295E-2</v>
      </c>
    </row>
    <row r="220" spans="1:3" x14ac:dyDescent="0.2">
      <c r="A220" s="4">
        <f ca="1">IFERROR(__xludf.DUMMYFUNCTION("""COMPUTED_VALUE"""),44159.625)</f>
        <v>44159.625</v>
      </c>
      <c r="B220" s="2">
        <f ca="1">IFERROR(__xludf.DUMMYFUNCTION("""COMPUTED_VALUE"""),7850)</f>
        <v>7850</v>
      </c>
      <c r="C220" s="3">
        <f t="shared" ca="1" si="0"/>
        <v>3.1948881789136685E-3</v>
      </c>
    </row>
    <row r="221" spans="1:3" x14ac:dyDescent="0.2">
      <c r="A221" s="4">
        <f ca="1">IFERROR(__xludf.DUMMYFUNCTION("""COMPUTED_VALUE"""),44160.625)</f>
        <v>44160.625</v>
      </c>
      <c r="B221" s="2">
        <f ca="1">IFERROR(__xludf.DUMMYFUNCTION("""COMPUTED_VALUE"""),7725)</f>
        <v>7725</v>
      </c>
      <c r="C221" s="3">
        <f t="shared" ca="1" si="0"/>
        <v>-1.5923566878980888E-2</v>
      </c>
    </row>
    <row r="222" spans="1:3" x14ac:dyDescent="0.2">
      <c r="A222" s="4">
        <f ca="1">IFERROR(__xludf.DUMMYFUNCTION("""COMPUTED_VALUE"""),44161.625)</f>
        <v>44161.625</v>
      </c>
      <c r="B222" s="2">
        <f ca="1">IFERROR(__xludf.DUMMYFUNCTION("""COMPUTED_VALUE"""),7750)</f>
        <v>7750</v>
      </c>
      <c r="C222" s="3">
        <f t="shared" ca="1" si="0"/>
        <v>3.2362459546926292E-3</v>
      </c>
    </row>
    <row r="223" spans="1:3" x14ac:dyDescent="0.2">
      <c r="A223" s="4">
        <f ca="1">IFERROR(__xludf.DUMMYFUNCTION("""COMPUTED_VALUE"""),44162.625)</f>
        <v>44162.625</v>
      </c>
      <c r="B223" s="2">
        <f ca="1">IFERROR(__xludf.DUMMYFUNCTION("""COMPUTED_VALUE"""),7750)</f>
        <v>7750</v>
      </c>
      <c r="C223" s="3">
        <f t="shared" ca="1" si="0"/>
        <v>0</v>
      </c>
    </row>
    <row r="224" spans="1:3" x14ac:dyDescent="0.2">
      <c r="A224" s="4">
        <f ca="1">IFERROR(__xludf.DUMMYFUNCTION("""COMPUTED_VALUE"""),44165.625)</f>
        <v>44165.625</v>
      </c>
      <c r="B224" s="2">
        <f ca="1">IFERROR(__xludf.DUMMYFUNCTION("""COMPUTED_VALUE"""),7725)</f>
        <v>7725</v>
      </c>
      <c r="C224" s="3">
        <f t="shared" ca="1" si="0"/>
        <v>-3.225806451612856E-3</v>
      </c>
    </row>
    <row r="225" spans="1:3" x14ac:dyDescent="0.2">
      <c r="A225" s="4">
        <f ca="1">IFERROR(__xludf.DUMMYFUNCTION("""COMPUTED_VALUE"""),44166.625)</f>
        <v>44166.625</v>
      </c>
      <c r="B225" s="2">
        <f ca="1">IFERROR(__xludf.DUMMYFUNCTION("""COMPUTED_VALUE"""),7700)</f>
        <v>7700</v>
      </c>
      <c r="C225" s="3">
        <f t="shared" ca="1" si="0"/>
        <v>-3.2362459546925182E-3</v>
      </c>
    </row>
    <row r="226" spans="1:3" x14ac:dyDescent="0.2">
      <c r="A226" s="4">
        <f ca="1">IFERROR(__xludf.DUMMYFUNCTION("""COMPUTED_VALUE"""),44167.625)</f>
        <v>44167.625</v>
      </c>
      <c r="B226" s="2">
        <f ca="1">IFERROR(__xludf.DUMMYFUNCTION("""COMPUTED_VALUE"""),7650)</f>
        <v>7650</v>
      </c>
      <c r="C226" s="3">
        <f t="shared" ca="1" si="0"/>
        <v>-6.4935064935064402E-3</v>
      </c>
    </row>
    <row r="227" spans="1:3" x14ac:dyDescent="0.2">
      <c r="A227" s="4">
        <f ca="1">IFERROR(__xludf.DUMMYFUNCTION("""COMPUTED_VALUE"""),44168.625)</f>
        <v>44168.625</v>
      </c>
      <c r="B227" s="2">
        <f ca="1">IFERROR(__xludf.DUMMYFUNCTION("""COMPUTED_VALUE"""),7550)</f>
        <v>7550</v>
      </c>
      <c r="C227" s="3">
        <f t="shared" ca="1" si="0"/>
        <v>-1.3071895424836555E-2</v>
      </c>
    </row>
    <row r="228" spans="1:3" x14ac:dyDescent="0.2">
      <c r="A228" s="4">
        <f ca="1">IFERROR(__xludf.DUMMYFUNCTION("""COMPUTED_VALUE"""),44169.625)</f>
        <v>44169.625</v>
      </c>
      <c r="B228" s="2">
        <f ca="1">IFERROR(__xludf.DUMMYFUNCTION("""COMPUTED_VALUE"""),7600)</f>
        <v>7600</v>
      </c>
      <c r="C228" s="3">
        <f t="shared" ca="1" si="0"/>
        <v>6.6225165562914245E-3</v>
      </c>
    </row>
    <row r="229" spans="1:3" x14ac:dyDescent="0.2">
      <c r="A229" s="4">
        <f ca="1">IFERROR(__xludf.DUMMYFUNCTION("""COMPUTED_VALUE"""),44172.625)</f>
        <v>44172.625</v>
      </c>
      <c r="B229" s="2">
        <f ca="1">IFERROR(__xludf.DUMMYFUNCTION("""COMPUTED_VALUE"""),7675)</f>
        <v>7675</v>
      </c>
      <c r="C229" s="3">
        <f t="shared" ca="1" si="0"/>
        <v>9.8684210526316374E-3</v>
      </c>
    </row>
    <row r="230" spans="1:3" x14ac:dyDescent="0.2">
      <c r="A230" s="4">
        <f ca="1">IFERROR(__xludf.DUMMYFUNCTION("""COMPUTED_VALUE"""),44173.625)</f>
        <v>44173.625</v>
      </c>
      <c r="B230" s="2">
        <f ca="1">IFERROR(__xludf.DUMMYFUNCTION("""COMPUTED_VALUE"""),7625)</f>
        <v>7625</v>
      </c>
      <c r="C230" s="3">
        <f t="shared" ca="1" si="0"/>
        <v>-6.514657980456029E-3</v>
      </c>
    </row>
    <row r="231" spans="1:3" x14ac:dyDescent="0.2">
      <c r="A231" s="4">
        <f ca="1">IFERROR(__xludf.DUMMYFUNCTION("""COMPUTED_VALUE"""),44175.625)</f>
        <v>44175.625</v>
      </c>
      <c r="B231" s="2">
        <f ca="1">IFERROR(__xludf.DUMMYFUNCTION("""COMPUTED_VALUE"""),7550)</f>
        <v>7550</v>
      </c>
      <c r="C231" s="3">
        <f t="shared" ca="1" si="0"/>
        <v>-9.8360655737704805E-3</v>
      </c>
    </row>
    <row r="232" spans="1:3" x14ac:dyDescent="0.2">
      <c r="A232" s="4">
        <f ca="1">IFERROR(__xludf.DUMMYFUNCTION("""COMPUTED_VALUE"""),44176.625)</f>
        <v>44176.625</v>
      </c>
      <c r="B232" s="2">
        <f ca="1">IFERROR(__xludf.DUMMYFUNCTION("""COMPUTED_VALUE"""),7475)</f>
        <v>7475</v>
      </c>
      <c r="C232" s="3">
        <f t="shared" ca="1" si="0"/>
        <v>-9.9337748344371368E-3</v>
      </c>
    </row>
    <row r="233" spans="1:3" x14ac:dyDescent="0.2">
      <c r="A233" s="4">
        <f ca="1">IFERROR(__xludf.DUMMYFUNCTION("""COMPUTED_VALUE"""),44179.625)</f>
        <v>44179.625</v>
      </c>
      <c r="B233" s="2">
        <f ca="1">IFERROR(__xludf.DUMMYFUNCTION("""COMPUTED_VALUE"""),7500)</f>
        <v>7500</v>
      </c>
      <c r="C233" s="3">
        <f t="shared" ca="1" si="0"/>
        <v>3.3444816053511683E-3</v>
      </c>
    </row>
    <row r="234" spans="1:3" x14ac:dyDescent="0.2">
      <c r="A234" s="4">
        <f ca="1">IFERROR(__xludf.DUMMYFUNCTION("""COMPUTED_VALUE"""),44180.625)</f>
        <v>44180.625</v>
      </c>
      <c r="B234" s="2">
        <f ca="1">IFERROR(__xludf.DUMMYFUNCTION("""COMPUTED_VALUE"""),7475)</f>
        <v>7475</v>
      </c>
      <c r="C234" s="3">
        <f t="shared" ca="1" si="0"/>
        <v>-3.3333333333332993E-3</v>
      </c>
    </row>
    <row r="235" spans="1:3" x14ac:dyDescent="0.2">
      <c r="A235" s="4">
        <f ca="1">IFERROR(__xludf.DUMMYFUNCTION("""COMPUTED_VALUE"""),44181.625)</f>
        <v>44181.625</v>
      </c>
      <c r="B235" s="2">
        <f ca="1">IFERROR(__xludf.DUMMYFUNCTION("""COMPUTED_VALUE"""),7500)</f>
        <v>7500</v>
      </c>
      <c r="C235" s="3">
        <f t="shared" ca="1" si="0"/>
        <v>3.3444816053511683E-3</v>
      </c>
    </row>
    <row r="236" spans="1:3" x14ac:dyDescent="0.2">
      <c r="A236" s="4">
        <f ca="1">IFERROR(__xludf.DUMMYFUNCTION("""COMPUTED_VALUE"""),44182.625)</f>
        <v>44182.625</v>
      </c>
      <c r="B236" s="2">
        <f ca="1">IFERROR(__xludf.DUMMYFUNCTION("""COMPUTED_VALUE"""),7425)</f>
        <v>7425</v>
      </c>
      <c r="C236" s="3">
        <f t="shared" ca="1" si="0"/>
        <v>-1.0000000000000009E-2</v>
      </c>
    </row>
    <row r="237" spans="1:3" x14ac:dyDescent="0.2">
      <c r="A237" s="4">
        <f ca="1">IFERROR(__xludf.DUMMYFUNCTION("""COMPUTED_VALUE"""),44183.625)</f>
        <v>44183.625</v>
      </c>
      <c r="B237" s="2">
        <f ca="1">IFERROR(__xludf.DUMMYFUNCTION("""COMPUTED_VALUE"""),7600)</f>
        <v>7600</v>
      </c>
      <c r="C237" s="3">
        <f t="shared" ca="1" si="0"/>
        <v>2.3569023569023573E-2</v>
      </c>
    </row>
    <row r="238" spans="1:3" x14ac:dyDescent="0.2">
      <c r="A238" s="4">
        <f ca="1">IFERROR(__xludf.DUMMYFUNCTION("""COMPUTED_VALUE"""),44186.625)</f>
        <v>44186.625</v>
      </c>
      <c r="B238" s="2">
        <f ca="1">IFERROR(__xludf.DUMMYFUNCTION("""COMPUTED_VALUE"""),7625)</f>
        <v>7625</v>
      </c>
      <c r="C238" s="3">
        <f t="shared" ca="1" si="0"/>
        <v>3.2894736842106198E-3</v>
      </c>
    </row>
    <row r="239" spans="1:3" x14ac:dyDescent="0.2">
      <c r="A239" s="4">
        <f ca="1">IFERROR(__xludf.DUMMYFUNCTION("""COMPUTED_VALUE"""),44187.625)</f>
        <v>44187.625</v>
      </c>
      <c r="B239" s="2">
        <f ca="1">IFERROR(__xludf.DUMMYFUNCTION("""COMPUTED_VALUE"""),7475)</f>
        <v>7475</v>
      </c>
      <c r="C239" s="3">
        <f t="shared" ca="1" si="0"/>
        <v>-1.9672131147540961E-2</v>
      </c>
    </row>
    <row r="240" spans="1:3" x14ac:dyDescent="0.2">
      <c r="A240" s="4">
        <f ca="1">IFERROR(__xludf.DUMMYFUNCTION("""COMPUTED_VALUE"""),44188.625)</f>
        <v>44188.625</v>
      </c>
      <c r="B240" s="2">
        <f ca="1">IFERROR(__xludf.DUMMYFUNCTION("""COMPUTED_VALUE"""),7425)</f>
        <v>7425</v>
      </c>
      <c r="C240" s="3">
        <f t="shared" ca="1" si="0"/>
        <v>-6.6889632107023367E-3</v>
      </c>
    </row>
    <row r="241" spans="1:3" x14ac:dyDescent="0.2">
      <c r="A241" s="4">
        <f ca="1">IFERROR(__xludf.DUMMYFUNCTION("""COMPUTED_VALUE"""),44193.625)</f>
        <v>44193.625</v>
      </c>
      <c r="B241" s="2">
        <f ca="1">IFERROR(__xludf.DUMMYFUNCTION("""COMPUTED_VALUE"""),7450)</f>
        <v>7450</v>
      </c>
      <c r="C241" s="3">
        <f t="shared" ca="1" si="0"/>
        <v>3.3670033670034627E-3</v>
      </c>
    </row>
    <row r="242" spans="1:3" x14ac:dyDescent="0.2">
      <c r="A242" s="4">
        <f ca="1">IFERROR(__xludf.DUMMYFUNCTION("""COMPUTED_VALUE"""),44194.625)</f>
        <v>44194.625</v>
      </c>
      <c r="B242" s="2">
        <f ca="1">IFERROR(__xludf.DUMMYFUNCTION("""COMPUTED_VALUE"""),7350)</f>
        <v>7350</v>
      </c>
      <c r="C242" s="3">
        <f t="shared" ca="1" si="0"/>
        <v>-1.3422818791946289E-2</v>
      </c>
    </row>
    <row r="243" spans="1:3" x14ac:dyDescent="0.2">
      <c r="A243" s="4">
        <f ca="1">IFERROR(__xludf.DUMMYFUNCTION("""COMPUTED_VALUE"""),44195.625)</f>
        <v>44195.625</v>
      </c>
      <c r="B243" s="2">
        <f ca="1">IFERROR(__xludf.DUMMYFUNCTION("""COMPUTED_VALUE"""),7350)</f>
        <v>7350</v>
      </c>
      <c r="C243" s="3">
        <f t="shared" ca="1" si="0"/>
        <v>0</v>
      </c>
    </row>
    <row r="244" spans="1:3" x14ac:dyDescent="0.2">
      <c r="A244" s="4">
        <f ca="1">IFERROR(__xludf.DUMMYFUNCTION("""COMPUTED_VALUE"""),44200.625)</f>
        <v>44200.625</v>
      </c>
      <c r="B244" s="2">
        <f ca="1">IFERROR(__xludf.DUMMYFUNCTION("""COMPUTED_VALUE"""),7475)</f>
        <v>7475</v>
      </c>
      <c r="C244" s="3">
        <f t="shared" ca="1" si="0"/>
        <v>1.7006802721088343E-2</v>
      </c>
    </row>
    <row r="245" spans="1:3" x14ac:dyDescent="0.2">
      <c r="A245" s="4">
        <f ca="1">IFERROR(__xludf.DUMMYFUNCTION("""COMPUTED_VALUE"""),44201.625)</f>
        <v>44201.625</v>
      </c>
      <c r="B245" s="2">
        <f ca="1">IFERROR(__xludf.DUMMYFUNCTION("""COMPUTED_VALUE"""),7375)</f>
        <v>7375</v>
      </c>
      <c r="C245" s="3">
        <f t="shared" ca="1" si="0"/>
        <v>-1.3377926421404673E-2</v>
      </c>
    </row>
    <row r="246" spans="1:3" x14ac:dyDescent="0.2">
      <c r="A246" s="4">
        <f ca="1">IFERROR(__xludf.DUMMYFUNCTION("""COMPUTED_VALUE"""),44202.625)</f>
        <v>44202.625</v>
      </c>
      <c r="B246" s="2">
        <f ca="1">IFERROR(__xludf.DUMMYFUNCTION("""COMPUTED_VALUE"""),7200)</f>
        <v>7200</v>
      </c>
      <c r="C246" s="3">
        <f t="shared" ca="1" si="0"/>
        <v>-2.3728813559321993E-2</v>
      </c>
    </row>
    <row r="247" spans="1:3" x14ac:dyDescent="0.2">
      <c r="A247" s="4">
        <f ca="1">IFERROR(__xludf.DUMMYFUNCTION("""COMPUTED_VALUE"""),44203.625)</f>
        <v>44203.625</v>
      </c>
      <c r="B247" s="2">
        <f ca="1">IFERROR(__xludf.DUMMYFUNCTION("""COMPUTED_VALUE"""),7200)</f>
        <v>7200</v>
      </c>
      <c r="C247" s="3">
        <f t="shared" ca="1" si="0"/>
        <v>0</v>
      </c>
    </row>
    <row r="248" spans="1:3" x14ac:dyDescent="0.2">
      <c r="A248" s="4">
        <f ca="1">IFERROR(__xludf.DUMMYFUNCTION("""COMPUTED_VALUE"""),44204.625)</f>
        <v>44204.625</v>
      </c>
      <c r="B248" s="2">
        <f ca="1">IFERROR(__xludf.DUMMYFUNCTION("""COMPUTED_VALUE"""),7175)</f>
        <v>7175</v>
      </c>
      <c r="C248" s="3">
        <f t="shared" ca="1" si="0"/>
        <v>-3.4722222222222099E-3</v>
      </c>
    </row>
    <row r="249" spans="1:3" x14ac:dyDescent="0.2">
      <c r="A249" s="4">
        <f ca="1">IFERROR(__xludf.DUMMYFUNCTION("""COMPUTED_VALUE"""),44207.625)</f>
        <v>44207.625</v>
      </c>
      <c r="B249" s="2">
        <f ca="1">IFERROR(__xludf.DUMMYFUNCTION("""COMPUTED_VALUE"""),7200)</f>
        <v>7200</v>
      </c>
      <c r="C249" s="3">
        <f t="shared" ca="1" si="0"/>
        <v>3.4843205574912606E-3</v>
      </c>
    </row>
    <row r="250" spans="1:3" x14ac:dyDescent="0.2">
      <c r="A250" s="4">
        <f ca="1">IFERROR(__xludf.DUMMYFUNCTION("""COMPUTED_VALUE"""),44208.625)</f>
        <v>44208.625</v>
      </c>
      <c r="B250" s="2">
        <f ca="1">IFERROR(__xludf.DUMMYFUNCTION("""COMPUTED_VALUE"""),7100)</f>
        <v>7100</v>
      </c>
      <c r="C250" s="3">
        <f t="shared" ca="1" si="0"/>
        <v>-1.388888888888884E-2</v>
      </c>
    </row>
    <row r="251" spans="1:3" x14ac:dyDescent="0.2">
      <c r="A251" s="4">
        <f ca="1">IFERROR(__xludf.DUMMYFUNCTION("""COMPUTED_VALUE"""),44209.625)</f>
        <v>44209.625</v>
      </c>
      <c r="B251" s="2">
        <f ca="1">IFERROR(__xludf.DUMMYFUNCTION("""COMPUTED_VALUE"""),7025)</f>
        <v>7025</v>
      </c>
      <c r="C251" s="3">
        <f t="shared" ca="1" si="0"/>
        <v>-1.0563380281690127E-2</v>
      </c>
    </row>
    <row r="252" spans="1:3" x14ac:dyDescent="0.2">
      <c r="A252" s="4">
        <f ca="1">IFERROR(__xludf.DUMMYFUNCTION("""COMPUTED_VALUE"""),44210.625)</f>
        <v>44210.625</v>
      </c>
      <c r="B252" s="2">
        <f ca="1">IFERROR(__xludf.DUMMYFUNCTION("""COMPUTED_VALUE"""),7000)</f>
        <v>7000</v>
      </c>
      <c r="C252" s="3">
        <f t="shared" ca="1" si="0"/>
        <v>-3.558718861209953E-3</v>
      </c>
    </row>
    <row r="253" spans="1:3" x14ac:dyDescent="0.2">
      <c r="A253" s="4">
        <f ca="1">IFERROR(__xludf.DUMMYFUNCTION("""COMPUTED_VALUE"""),44211.625)</f>
        <v>44211.625</v>
      </c>
      <c r="B253" s="2">
        <f ca="1">IFERROR(__xludf.DUMMYFUNCTION("""COMPUTED_VALUE"""),6950)</f>
        <v>6950</v>
      </c>
      <c r="C253" s="3">
        <f t="shared" ca="1" si="0"/>
        <v>-7.1428571428571175E-3</v>
      </c>
    </row>
    <row r="254" spans="1:3" x14ac:dyDescent="0.2">
      <c r="A254" s="4">
        <f ca="1">IFERROR(__xludf.DUMMYFUNCTION("""COMPUTED_VALUE"""),44214.625)</f>
        <v>44214.625</v>
      </c>
      <c r="B254" s="2">
        <f ca="1">IFERROR(__xludf.DUMMYFUNCTION("""COMPUTED_VALUE"""),7500)</f>
        <v>7500</v>
      </c>
      <c r="C254" s="3">
        <f t="shared" ca="1" si="0"/>
        <v>7.9136690647481966E-2</v>
      </c>
    </row>
    <row r="255" spans="1:3" x14ac:dyDescent="0.2">
      <c r="A255" s="4">
        <f ca="1">IFERROR(__xludf.DUMMYFUNCTION("""COMPUTED_VALUE"""),44215.625)</f>
        <v>44215.625</v>
      </c>
      <c r="B255" s="2">
        <f ca="1">IFERROR(__xludf.DUMMYFUNCTION("""COMPUTED_VALUE"""),7575)</f>
        <v>7575</v>
      </c>
      <c r="C255" s="3">
        <f t="shared" ca="1" si="0"/>
        <v>1.0000000000000009E-2</v>
      </c>
    </row>
    <row r="256" spans="1:3" x14ac:dyDescent="0.2">
      <c r="A256" s="4">
        <f ca="1">IFERROR(__xludf.DUMMYFUNCTION("""COMPUTED_VALUE"""),44216.625)</f>
        <v>44216.625</v>
      </c>
      <c r="B256" s="2">
        <f ca="1">IFERROR(__xludf.DUMMYFUNCTION("""COMPUTED_VALUE"""),7400)</f>
        <v>7400</v>
      </c>
      <c r="C256" s="3">
        <f t="shared" ca="1" si="0"/>
        <v>-2.3102310231023049E-2</v>
      </c>
    </row>
    <row r="257" spans="1:3" x14ac:dyDescent="0.2">
      <c r="A257" s="4">
        <f ca="1">IFERROR(__xludf.DUMMYFUNCTION("""COMPUTED_VALUE"""),44217.625)</f>
        <v>44217.625</v>
      </c>
      <c r="B257" s="2">
        <f ca="1">IFERROR(__xludf.DUMMYFUNCTION("""COMPUTED_VALUE"""),7325)</f>
        <v>7325</v>
      </c>
      <c r="C257" s="3">
        <f t="shared" ca="1" si="0"/>
        <v>-1.0135135135135087E-2</v>
      </c>
    </row>
    <row r="258" spans="1:3" x14ac:dyDescent="0.2">
      <c r="A258" s="4">
        <f ca="1">IFERROR(__xludf.DUMMYFUNCTION("""COMPUTED_VALUE"""),44218.625)</f>
        <v>44218.625</v>
      </c>
      <c r="B258" s="2">
        <f ca="1">IFERROR(__xludf.DUMMYFUNCTION("""COMPUTED_VALUE"""),7275)</f>
        <v>7275</v>
      </c>
      <c r="C258" s="3">
        <f t="shared" ca="1" si="0"/>
        <v>-6.8259385665528916E-3</v>
      </c>
    </row>
    <row r="259" spans="1:3" x14ac:dyDescent="0.2">
      <c r="A259" s="4">
        <f ca="1">IFERROR(__xludf.DUMMYFUNCTION("""COMPUTED_VALUE"""),44221.625)</f>
        <v>44221.625</v>
      </c>
      <c r="B259" s="2">
        <f ca="1">IFERROR(__xludf.DUMMYFUNCTION("""COMPUTED_VALUE"""),7250)</f>
        <v>7250</v>
      </c>
      <c r="C259" s="3">
        <f t="shared" ca="1" si="0"/>
        <v>-3.4364261168384758E-3</v>
      </c>
    </row>
    <row r="260" spans="1:3" x14ac:dyDescent="0.2">
      <c r="A260" s="4">
        <f ca="1">IFERROR(__xludf.DUMMYFUNCTION("""COMPUTED_VALUE"""),44222.625)</f>
        <v>44222.625</v>
      </c>
      <c r="B260" s="2">
        <f ca="1">IFERROR(__xludf.DUMMYFUNCTION("""COMPUTED_VALUE"""),7250)</f>
        <v>7250</v>
      </c>
      <c r="C260" s="3">
        <f t="shared" ca="1" si="0"/>
        <v>0</v>
      </c>
    </row>
    <row r="261" spans="1:3" x14ac:dyDescent="0.2">
      <c r="A261" s="4">
        <f ca="1">IFERROR(__xludf.DUMMYFUNCTION("""COMPUTED_VALUE"""),44223.625)</f>
        <v>44223.625</v>
      </c>
      <c r="B261" s="2">
        <f ca="1">IFERROR(__xludf.DUMMYFUNCTION("""COMPUTED_VALUE"""),7125)</f>
        <v>7125</v>
      </c>
      <c r="C261" s="3">
        <f t="shared" ca="1" si="0"/>
        <v>-1.7241379310344862E-2</v>
      </c>
    </row>
    <row r="262" spans="1:3" x14ac:dyDescent="0.2">
      <c r="A262" s="4">
        <f ca="1">IFERROR(__xludf.DUMMYFUNCTION("""COMPUTED_VALUE"""),44224.625)</f>
        <v>44224.625</v>
      </c>
      <c r="B262" s="2">
        <f ca="1">IFERROR(__xludf.DUMMYFUNCTION("""COMPUTED_VALUE"""),7075)</f>
        <v>7075</v>
      </c>
      <c r="C262" s="3">
        <f t="shared" ca="1" si="0"/>
        <v>-7.0175438596491446E-3</v>
      </c>
    </row>
    <row r="263" spans="1:3" x14ac:dyDescent="0.2">
      <c r="A263" s="4">
        <f ca="1">IFERROR(__xludf.DUMMYFUNCTION("""COMPUTED_VALUE"""),44225.625)</f>
        <v>44225.625</v>
      </c>
      <c r="B263" s="2">
        <f ca="1">IFERROR(__xludf.DUMMYFUNCTION("""COMPUTED_VALUE"""),6925)</f>
        <v>6925</v>
      </c>
      <c r="C263" s="3">
        <f t="shared" ca="1" si="0"/>
        <v>-2.1201413427561877E-2</v>
      </c>
    </row>
    <row r="264" spans="1:3" x14ac:dyDescent="0.2">
      <c r="A264" s="4">
        <f ca="1">IFERROR(__xludf.DUMMYFUNCTION("""COMPUTED_VALUE"""),44228.625)</f>
        <v>44228.625</v>
      </c>
      <c r="B264" s="2">
        <f ca="1">IFERROR(__xludf.DUMMYFUNCTION("""COMPUTED_VALUE"""),7025)</f>
        <v>7025</v>
      </c>
      <c r="C264" s="3">
        <f t="shared" ca="1" si="0"/>
        <v>1.4440433212996373E-2</v>
      </c>
    </row>
    <row r="265" spans="1:3" x14ac:dyDescent="0.2">
      <c r="A265" s="4">
        <f ca="1">IFERROR(__xludf.DUMMYFUNCTION("""COMPUTED_VALUE"""),44229.625)</f>
        <v>44229.625</v>
      </c>
      <c r="B265" s="2">
        <f ca="1">IFERROR(__xludf.DUMMYFUNCTION("""COMPUTED_VALUE"""),7000)</f>
        <v>7000</v>
      </c>
      <c r="C265" s="3">
        <f t="shared" ca="1" si="0"/>
        <v>-3.558718861209953E-3</v>
      </c>
    </row>
    <row r="266" spans="1:3" x14ac:dyDescent="0.2">
      <c r="A266" s="4">
        <f ca="1">IFERROR(__xludf.DUMMYFUNCTION("""COMPUTED_VALUE"""),44230.625)</f>
        <v>44230.625</v>
      </c>
      <c r="B266" s="2">
        <f ca="1">IFERROR(__xludf.DUMMYFUNCTION("""COMPUTED_VALUE"""),7175)</f>
        <v>7175</v>
      </c>
      <c r="C266" s="3">
        <f t="shared" ca="1" si="0"/>
        <v>2.4999999999999911E-2</v>
      </c>
    </row>
    <row r="267" spans="1:3" x14ac:dyDescent="0.2">
      <c r="A267" s="4">
        <f ca="1">IFERROR(__xludf.DUMMYFUNCTION("""COMPUTED_VALUE"""),44231.625)</f>
        <v>44231.625</v>
      </c>
      <c r="B267" s="2">
        <f ca="1">IFERROR(__xludf.DUMMYFUNCTION("""COMPUTED_VALUE"""),7300)</f>
        <v>7300</v>
      </c>
      <c r="C267" s="3">
        <f t="shared" ca="1" si="0"/>
        <v>1.7421602787456525E-2</v>
      </c>
    </row>
    <row r="268" spans="1:3" x14ac:dyDescent="0.2">
      <c r="A268" s="4">
        <f ca="1">IFERROR(__xludf.DUMMYFUNCTION("""COMPUTED_VALUE"""),44232.625)</f>
        <v>44232.625</v>
      </c>
      <c r="B268" s="2">
        <f ca="1">IFERROR(__xludf.DUMMYFUNCTION("""COMPUTED_VALUE"""),7225)</f>
        <v>7225</v>
      </c>
      <c r="C268" s="3">
        <f t="shared" ca="1" si="0"/>
        <v>-1.0273972602739767E-2</v>
      </c>
    </row>
    <row r="269" spans="1:3" x14ac:dyDescent="0.2">
      <c r="A269" s="4">
        <f ca="1">IFERROR(__xludf.DUMMYFUNCTION("""COMPUTED_VALUE"""),44235.625)</f>
        <v>44235.625</v>
      </c>
      <c r="B269" s="2">
        <f ca="1">IFERROR(__xludf.DUMMYFUNCTION("""COMPUTED_VALUE"""),7100)</f>
        <v>7100</v>
      </c>
      <c r="C269" s="3">
        <f t="shared" ca="1" si="0"/>
        <v>-1.730103806228378E-2</v>
      </c>
    </row>
    <row r="270" spans="1:3" x14ac:dyDescent="0.2">
      <c r="A270" s="4">
        <f ca="1">IFERROR(__xludf.DUMMYFUNCTION("""COMPUTED_VALUE"""),44236.625)</f>
        <v>44236.625</v>
      </c>
      <c r="B270" s="2">
        <f ca="1">IFERROR(__xludf.DUMMYFUNCTION("""COMPUTED_VALUE"""),7100)</f>
        <v>7100</v>
      </c>
      <c r="C270" s="3">
        <f t="shared" ca="1" si="0"/>
        <v>0</v>
      </c>
    </row>
    <row r="271" spans="1:3" x14ac:dyDescent="0.2">
      <c r="A271" s="4">
        <f ca="1">IFERROR(__xludf.DUMMYFUNCTION("""COMPUTED_VALUE"""),44237.625)</f>
        <v>44237.625</v>
      </c>
      <c r="B271" s="2">
        <f ca="1">IFERROR(__xludf.DUMMYFUNCTION("""COMPUTED_VALUE"""),7150)</f>
        <v>7150</v>
      </c>
      <c r="C271" s="3">
        <f t="shared" ca="1" si="0"/>
        <v>7.0422535211267512E-3</v>
      </c>
    </row>
    <row r="272" spans="1:3" x14ac:dyDescent="0.2">
      <c r="A272" s="4">
        <f ca="1">IFERROR(__xludf.DUMMYFUNCTION("""COMPUTED_VALUE"""),44238.625)</f>
        <v>44238.625</v>
      </c>
      <c r="B272" s="2">
        <f ca="1">IFERROR(__xludf.DUMMYFUNCTION("""COMPUTED_VALUE"""),7175)</f>
        <v>7175</v>
      </c>
      <c r="C272" s="3">
        <f t="shared" ca="1" si="0"/>
        <v>3.4965034965035446E-3</v>
      </c>
    </row>
    <row r="273" spans="1:3" x14ac:dyDescent="0.2">
      <c r="A273" s="4">
        <f ca="1">IFERROR(__xludf.DUMMYFUNCTION("""COMPUTED_VALUE"""),44242.625)</f>
        <v>44242.625</v>
      </c>
      <c r="B273" s="2">
        <f ca="1">IFERROR(__xludf.DUMMYFUNCTION("""COMPUTED_VALUE"""),7050)</f>
        <v>7050</v>
      </c>
      <c r="C273" s="3">
        <f t="shared" ca="1" si="0"/>
        <v>-1.7421602787456414E-2</v>
      </c>
    </row>
    <row r="274" spans="1:3" x14ac:dyDescent="0.2">
      <c r="A274" s="4">
        <f ca="1">IFERROR(__xludf.DUMMYFUNCTION("""COMPUTED_VALUE"""),44243.625)</f>
        <v>44243.625</v>
      </c>
      <c r="B274" s="2">
        <f ca="1">IFERROR(__xludf.DUMMYFUNCTION("""COMPUTED_VALUE"""),7025)</f>
        <v>7025</v>
      </c>
      <c r="C274" s="3">
        <f t="shared" ca="1" si="0"/>
        <v>-3.5460992907800915E-3</v>
      </c>
    </row>
    <row r="275" spans="1:3" x14ac:dyDescent="0.2">
      <c r="A275" s="4">
        <f ca="1">IFERROR(__xludf.DUMMYFUNCTION("""COMPUTED_VALUE"""),44244.625)</f>
        <v>44244.625</v>
      </c>
      <c r="B275" s="2">
        <f ca="1">IFERROR(__xludf.DUMMYFUNCTION("""COMPUTED_VALUE"""),7100)</f>
        <v>7100</v>
      </c>
      <c r="C275" s="3">
        <f t="shared" ca="1" si="0"/>
        <v>1.067615658362997E-2</v>
      </c>
    </row>
    <row r="276" spans="1:3" x14ac:dyDescent="0.2">
      <c r="A276" s="4">
        <f ca="1">IFERROR(__xludf.DUMMYFUNCTION("""COMPUTED_VALUE"""),44245.625)</f>
        <v>44245.625</v>
      </c>
      <c r="B276" s="2">
        <f ca="1">IFERROR(__xludf.DUMMYFUNCTION("""COMPUTED_VALUE"""),6975)</f>
        <v>6975</v>
      </c>
      <c r="C276" s="3">
        <f t="shared" ca="1" si="0"/>
        <v>-1.7605633802816878E-2</v>
      </c>
    </row>
    <row r="277" spans="1:3" x14ac:dyDescent="0.2">
      <c r="A277" s="4">
        <f ca="1">IFERROR(__xludf.DUMMYFUNCTION("""COMPUTED_VALUE"""),44246.625)</f>
        <v>44246.625</v>
      </c>
      <c r="B277" s="2">
        <f ca="1">IFERROR(__xludf.DUMMYFUNCTION("""COMPUTED_VALUE"""),6950)</f>
        <v>6950</v>
      </c>
      <c r="C277" s="3">
        <f t="shared" ca="1" si="0"/>
        <v>-3.5842293906810374E-3</v>
      </c>
    </row>
    <row r="278" spans="1:3" x14ac:dyDescent="0.2">
      <c r="A278" s="4">
        <f ca="1">IFERROR(__xludf.DUMMYFUNCTION("""COMPUTED_VALUE"""),44249.625)</f>
        <v>44249.625</v>
      </c>
      <c r="B278" s="2">
        <f ca="1">IFERROR(__xludf.DUMMYFUNCTION("""COMPUTED_VALUE"""),6875)</f>
        <v>6875</v>
      </c>
      <c r="C278" s="3">
        <f t="shared" ca="1" si="0"/>
        <v>-1.0791366906474864E-2</v>
      </c>
    </row>
    <row r="279" spans="1:3" x14ac:dyDescent="0.2">
      <c r="A279" s="4">
        <f ca="1">IFERROR(__xludf.DUMMYFUNCTION("""COMPUTED_VALUE"""),44250.625)</f>
        <v>44250.625</v>
      </c>
      <c r="B279" s="2">
        <f ca="1">IFERROR(__xludf.DUMMYFUNCTION("""COMPUTED_VALUE"""),6850)</f>
        <v>6850</v>
      </c>
      <c r="C279" s="3">
        <f t="shared" ca="1" si="0"/>
        <v>-3.6363636363636598E-3</v>
      </c>
    </row>
    <row r="280" spans="1:3" x14ac:dyDescent="0.2">
      <c r="A280" s="4">
        <f ca="1">IFERROR(__xludf.DUMMYFUNCTION("""COMPUTED_VALUE"""),44251.625)</f>
        <v>44251.625</v>
      </c>
      <c r="B280" s="2">
        <f ca="1">IFERROR(__xludf.DUMMYFUNCTION("""COMPUTED_VALUE"""),6850)</f>
        <v>6850</v>
      </c>
      <c r="C280" s="3">
        <f t="shared" ca="1" si="0"/>
        <v>0</v>
      </c>
    </row>
    <row r="281" spans="1:3" x14ac:dyDescent="0.2">
      <c r="A281" s="4">
        <f ca="1">IFERROR(__xludf.DUMMYFUNCTION("""COMPUTED_VALUE"""),44252.625)</f>
        <v>44252.625</v>
      </c>
      <c r="B281" s="2">
        <f ca="1">IFERROR(__xludf.DUMMYFUNCTION("""COMPUTED_VALUE"""),6775)</f>
        <v>6775</v>
      </c>
      <c r="C281" s="3">
        <f t="shared" ca="1" si="0"/>
        <v>-1.0948905109489093E-2</v>
      </c>
    </row>
    <row r="282" spans="1:3" x14ac:dyDescent="0.2">
      <c r="A282" s="4">
        <f ca="1">IFERROR(__xludf.DUMMYFUNCTION("""COMPUTED_VALUE"""),44253.625)</f>
        <v>44253.625</v>
      </c>
      <c r="B282" s="2">
        <f ca="1">IFERROR(__xludf.DUMMYFUNCTION("""COMPUTED_VALUE"""),7000)</f>
        <v>7000</v>
      </c>
      <c r="C282" s="3">
        <f t="shared" ca="1" si="0"/>
        <v>3.3210332103321027E-2</v>
      </c>
    </row>
    <row r="283" spans="1:3" x14ac:dyDescent="0.2">
      <c r="A283" s="4">
        <f ca="1">IFERROR(__xludf.DUMMYFUNCTION("""COMPUTED_VALUE"""),44256.625)</f>
        <v>44256.625</v>
      </c>
      <c r="B283" s="2">
        <f ca="1">IFERROR(__xludf.DUMMYFUNCTION("""COMPUTED_VALUE"""),6825)</f>
        <v>6825</v>
      </c>
      <c r="C283" s="3">
        <f t="shared" ca="1" si="0"/>
        <v>-2.5000000000000022E-2</v>
      </c>
    </row>
    <row r="284" spans="1:3" x14ac:dyDescent="0.2">
      <c r="A284" s="4">
        <f ca="1">IFERROR(__xludf.DUMMYFUNCTION("""COMPUTED_VALUE"""),44257.625)</f>
        <v>44257.625</v>
      </c>
      <c r="B284" s="2">
        <f ca="1">IFERROR(__xludf.DUMMYFUNCTION("""COMPUTED_VALUE"""),6825)</f>
        <v>6825</v>
      </c>
      <c r="C284" s="3">
        <f t="shared" ca="1" si="0"/>
        <v>0</v>
      </c>
    </row>
    <row r="285" spans="1:3" x14ac:dyDescent="0.2">
      <c r="A285" s="4">
        <f ca="1">IFERROR(__xludf.DUMMYFUNCTION("""COMPUTED_VALUE"""),44258.625)</f>
        <v>44258.625</v>
      </c>
      <c r="B285" s="2">
        <f ca="1">IFERROR(__xludf.DUMMYFUNCTION("""COMPUTED_VALUE"""),6875)</f>
        <v>6875</v>
      </c>
      <c r="C285" s="3">
        <f t="shared" ca="1" si="0"/>
        <v>7.3260073260073E-3</v>
      </c>
    </row>
    <row r="286" spans="1:3" x14ac:dyDescent="0.2">
      <c r="A286" s="4">
        <f ca="1">IFERROR(__xludf.DUMMYFUNCTION("""COMPUTED_VALUE"""),44259.625)</f>
        <v>44259.625</v>
      </c>
      <c r="B286" s="2">
        <f ca="1">IFERROR(__xludf.DUMMYFUNCTION("""COMPUTED_VALUE"""),6725)</f>
        <v>6725</v>
      </c>
      <c r="C286" s="3">
        <f t="shared" ca="1" si="0"/>
        <v>-2.1818181818181848E-2</v>
      </c>
    </row>
    <row r="287" spans="1:3" x14ac:dyDescent="0.2">
      <c r="A287" s="4">
        <f ca="1">IFERROR(__xludf.DUMMYFUNCTION("""COMPUTED_VALUE"""),44260.625)</f>
        <v>44260.625</v>
      </c>
      <c r="B287" s="2">
        <f ca="1">IFERROR(__xludf.DUMMYFUNCTION("""COMPUTED_VALUE"""),6725)</f>
        <v>6725</v>
      </c>
      <c r="C287" s="3">
        <f t="shared" ca="1" si="0"/>
        <v>0</v>
      </c>
    </row>
    <row r="288" spans="1:3" x14ac:dyDescent="0.2">
      <c r="A288" s="4">
        <f ca="1">IFERROR(__xludf.DUMMYFUNCTION("""COMPUTED_VALUE"""),44263.625)</f>
        <v>44263.625</v>
      </c>
      <c r="B288" s="2">
        <f ca="1">IFERROR(__xludf.DUMMYFUNCTION("""COMPUTED_VALUE"""),6650)</f>
        <v>6650</v>
      </c>
      <c r="C288" s="3">
        <f t="shared" ca="1" si="0"/>
        <v>-1.1152416356877359E-2</v>
      </c>
    </row>
    <row r="289" spans="1:3" x14ac:dyDescent="0.2">
      <c r="A289" s="4">
        <f ca="1">IFERROR(__xludf.DUMMYFUNCTION("""COMPUTED_VALUE"""),44264.625)</f>
        <v>44264.625</v>
      </c>
      <c r="B289" s="2">
        <f ca="1">IFERROR(__xludf.DUMMYFUNCTION("""COMPUTED_VALUE"""),6550)</f>
        <v>6550</v>
      </c>
      <c r="C289" s="3">
        <f t="shared" ca="1" si="0"/>
        <v>-1.5037593984962405E-2</v>
      </c>
    </row>
    <row r="290" spans="1:3" x14ac:dyDescent="0.2">
      <c r="A290" s="4">
        <f ca="1">IFERROR(__xludf.DUMMYFUNCTION("""COMPUTED_VALUE"""),44265.625)</f>
        <v>44265.625</v>
      </c>
      <c r="B290" s="2">
        <f ca="1">IFERROR(__xludf.DUMMYFUNCTION("""COMPUTED_VALUE"""),6575)</f>
        <v>6575</v>
      </c>
      <c r="C290" s="3">
        <f t="shared" ca="1" si="0"/>
        <v>3.8167938931297218E-3</v>
      </c>
    </row>
    <row r="291" spans="1:3" x14ac:dyDescent="0.2">
      <c r="A291" s="4">
        <f ca="1">IFERROR(__xludf.DUMMYFUNCTION("""COMPUTED_VALUE"""),44267.625)</f>
        <v>44267.625</v>
      </c>
      <c r="B291" s="2">
        <f ca="1">IFERROR(__xludf.DUMMYFUNCTION("""COMPUTED_VALUE"""),6700)</f>
        <v>6700</v>
      </c>
      <c r="C291" s="3">
        <f t="shared" ca="1" si="0"/>
        <v>1.9011406844106515E-2</v>
      </c>
    </row>
    <row r="292" spans="1:3" x14ac:dyDescent="0.2">
      <c r="A292" s="4">
        <f ca="1">IFERROR(__xludf.DUMMYFUNCTION("""COMPUTED_VALUE"""),44270.625)</f>
        <v>44270.625</v>
      </c>
      <c r="B292" s="2">
        <f ca="1">IFERROR(__xludf.DUMMYFUNCTION("""COMPUTED_VALUE"""),6575)</f>
        <v>6575</v>
      </c>
      <c r="C292" s="3">
        <f t="shared" ca="1" si="0"/>
        <v>-1.8656716417910446E-2</v>
      </c>
    </row>
    <row r="293" spans="1:3" x14ac:dyDescent="0.2">
      <c r="A293" s="4">
        <f ca="1">IFERROR(__xludf.DUMMYFUNCTION("""COMPUTED_VALUE"""),44271.625)</f>
        <v>44271.625</v>
      </c>
      <c r="B293" s="2">
        <f ca="1">IFERROR(__xludf.DUMMYFUNCTION("""COMPUTED_VALUE"""),6550)</f>
        <v>6550</v>
      </c>
      <c r="C293" s="3">
        <f t="shared" ca="1" si="0"/>
        <v>-3.8022813688213253E-3</v>
      </c>
    </row>
    <row r="294" spans="1:3" x14ac:dyDescent="0.2">
      <c r="A294" s="4">
        <f ca="1">IFERROR(__xludf.DUMMYFUNCTION("""COMPUTED_VALUE"""),44272.625)</f>
        <v>44272.625</v>
      </c>
      <c r="B294" s="2">
        <f ca="1">IFERROR(__xludf.DUMMYFUNCTION("""COMPUTED_VALUE"""),6475)</f>
        <v>6475</v>
      </c>
      <c r="C294" s="3">
        <f t="shared" ca="1" si="0"/>
        <v>-1.1450381679389277E-2</v>
      </c>
    </row>
    <row r="295" spans="1:3" x14ac:dyDescent="0.2">
      <c r="A295" s="4">
        <f ca="1">IFERROR(__xludf.DUMMYFUNCTION("""COMPUTED_VALUE"""),44273.625)</f>
        <v>44273.625</v>
      </c>
      <c r="B295" s="2">
        <f ca="1">IFERROR(__xludf.DUMMYFUNCTION("""COMPUTED_VALUE"""),6600)</f>
        <v>6600</v>
      </c>
      <c r="C295" s="3">
        <f t="shared" ca="1" si="0"/>
        <v>1.9305019305019266E-2</v>
      </c>
    </row>
    <row r="296" spans="1:3" x14ac:dyDescent="0.2">
      <c r="A296" s="4">
        <f ca="1">IFERROR(__xludf.DUMMYFUNCTION("""COMPUTED_VALUE"""),44274.625)</f>
        <v>44274.625</v>
      </c>
      <c r="B296" s="2">
        <f ca="1">IFERROR(__xludf.DUMMYFUNCTION("""COMPUTED_VALUE"""),6750)</f>
        <v>6750</v>
      </c>
      <c r="C296" s="3">
        <f t="shared" ca="1" si="0"/>
        <v>2.2727272727272707E-2</v>
      </c>
    </row>
    <row r="297" spans="1:3" x14ac:dyDescent="0.2">
      <c r="A297" s="4">
        <f ca="1">IFERROR(__xludf.DUMMYFUNCTION("""COMPUTED_VALUE"""),44277.625)</f>
        <v>44277.625</v>
      </c>
      <c r="B297" s="2">
        <f ca="1">IFERROR(__xludf.DUMMYFUNCTION("""COMPUTED_VALUE"""),6700)</f>
        <v>6700</v>
      </c>
      <c r="C297" s="3">
        <f t="shared" ca="1" si="0"/>
        <v>-7.4074074074074181E-3</v>
      </c>
    </row>
    <row r="298" spans="1:3" x14ac:dyDescent="0.2">
      <c r="A298" s="4">
        <f ca="1">IFERROR(__xludf.DUMMYFUNCTION("""COMPUTED_VALUE"""),44278.625)</f>
        <v>44278.625</v>
      </c>
      <c r="B298" s="2">
        <f ca="1">IFERROR(__xludf.DUMMYFUNCTION("""COMPUTED_VALUE"""),6750)</f>
        <v>6750</v>
      </c>
      <c r="C298" s="3">
        <f t="shared" ca="1" si="0"/>
        <v>7.4626865671640896E-3</v>
      </c>
    </row>
    <row r="299" spans="1:3" x14ac:dyDescent="0.2">
      <c r="A299" s="4">
        <f ca="1">IFERROR(__xludf.DUMMYFUNCTION("""COMPUTED_VALUE"""),44279.625)</f>
        <v>44279.625</v>
      </c>
      <c r="B299" s="2">
        <f ca="1">IFERROR(__xludf.DUMMYFUNCTION("""COMPUTED_VALUE"""),6575)</f>
        <v>6575</v>
      </c>
      <c r="C299" s="3">
        <f t="shared" ca="1" si="0"/>
        <v>-2.5925925925925908E-2</v>
      </c>
    </row>
    <row r="300" spans="1:3" x14ac:dyDescent="0.2">
      <c r="A300" s="4">
        <f ca="1">IFERROR(__xludf.DUMMYFUNCTION("""COMPUTED_VALUE"""),44280.625)</f>
        <v>44280.625</v>
      </c>
      <c r="B300" s="2">
        <f ca="1">IFERROR(__xludf.DUMMYFUNCTION("""COMPUTED_VALUE"""),6650)</f>
        <v>6650</v>
      </c>
      <c r="C300" s="3">
        <f t="shared" ca="1" si="0"/>
        <v>1.1406844106463865E-2</v>
      </c>
    </row>
    <row r="301" spans="1:3" x14ac:dyDescent="0.2">
      <c r="A301" s="4">
        <f ca="1">IFERROR(__xludf.DUMMYFUNCTION("""COMPUTED_VALUE"""),44281.625)</f>
        <v>44281.625</v>
      </c>
      <c r="B301" s="2">
        <f ca="1">IFERROR(__xludf.DUMMYFUNCTION("""COMPUTED_VALUE"""),6600)</f>
        <v>6600</v>
      </c>
      <c r="C301" s="3">
        <f t="shared" ca="1" si="0"/>
        <v>-7.5187969924812581E-3</v>
      </c>
    </row>
    <row r="302" spans="1:3" x14ac:dyDescent="0.2">
      <c r="A302" s="4">
        <f ca="1">IFERROR(__xludf.DUMMYFUNCTION("""COMPUTED_VALUE"""),44284.625)</f>
        <v>44284.625</v>
      </c>
      <c r="B302" s="2">
        <f ca="1">IFERROR(__xludf.DUMMYFUNCTION("""COMPUTED_VALUE"""),6725)</f>
        <v>6725</v>
      </c>
      <c r="C302" s="3">
        <f t="shared" ca="1" si="0"/>
        <v>1.8939393939394034E-2</v>
      </c>
    </row>
    <row r="303" spans="1:3" x14ac:dyDescent="0.2">
      <c r="A303" s="4">
        <f ca="1">IFERROR(__xludf.DUMMYFUNCTION("""COMPUTED_VALUE"""),44285.625)</f>
        <v>44285.625</v>
      </c>
      <c r="B303" s="2">
        <f ca="1">IFERROR(__xludf.DUMMYFUNCTION("""COMPUTED_VALUE"""),6550)</f>
        <v>6550</v>
      </c>
      <c r="C303" s="3">
        <f t="shared" ca="1" si="0"/>
        <v>-2.6022304832713727E-2</v>
      </c>
    </row>
    <row r="304" spans="1:3" x14ac:dyDescent="0.2">
      <c r="A304" s="4">
        <f ca="1">IFERROR(__xludf.DUMMYFUNCTION("""COMPUTED_VALUE"""),44286.625)</f>
        <v>44286.625</v>
      </c>
      <c r="B304" s="2">
        <f ca="1">IFERROR(__xludf.DUMMYFUNCTION("""COMPUTED_VALUE"""),6575)</f>
        <v>6575</v>
      </c>
      <c r="C304" s="3">
        <f t="shared" ca="1" si="0"/>
        <v>3.8167938931297218E-3</v>
      </c>
    </row>
    <row r="305" spans="1:3" x14ac:dyDescent="0.2">
      <c r="A305" s="4">
        <f ca="1">IFERROR(__xludf.DUMMYFUNCTION("""COMPUTED_VALUE"""),44287.625)</f>
        <v>44287.625</v>
      </c>
      <c r="B305" s="2">
        <f ca="1">IFERROR(__xludf.DUMMYFUNCTION("""COMPUTED_VALUE"""),6625)</f>
        <v>6625</v>
      </c>
      <c r="C305" s="3">
        <f t="shared" ca="1" si="0"/>
        <v>7.6045627376426506E-3</v>
      </c>
    </row>
    <row r="306" spans="1:3" x14ac:dyDescent="0.2">
      <c r="A306" s="4">
        <f ca="1">IFERROR(__xludf.DUMMYFUNCTION("""COMPUTED_VALUE"""),44291.625)</f>
        <v>44291.625</v>
      </c>
      <c r="B306" s="2">
        <f ca="1">IFERROR(__xludf.DUMMYFUNCTION("""COMPUTED_VALUE"""),6475)</f>
        <v>6475</v>
      </c>
      <c r="C306" s="3">
        <f t="shared" ca="1" si="0"/>
        <v>-2.2641509433962259E-2</v>
      </c>
    </row>
    <row r="307" spans="1:3" x14ac:dyDescent="0.2">
      <c r="A307" s="4">
        <f ca="1">IFERROR(__xludf.DUMMYFUNCTION("""COMPUTED_VALUE"""),44292.625)</f>
        <v>44292.625</v>
      </c>
      <c r="B307" s="2">
        <f ca="1">IFERROR(__xludf.DUMMYFUNCTION("""COMPUTED_VALUE"""),6475)</f>
        <v>6475</v>
      </c>
      <c r="C307" s="3">
        <f t="shared" ca="1" si="0"/>
        <v>0</v>
      </c>
    </row>
    <row r="308" spans="1:3" x14ac:dyDescent="0.2">
      <c r="A308" s="4">
        <f ca="1">IFERROR(__xludf.DUMMYFUNCTION("""COMPUTED_VALUE"""),44293.625)</f>
        <v>44293.625</v>
      </c>
      <c r="B308" s="2">
        <f ca="1">IFERROR(__xludf.DUMMYFUNCTION("""COMPUTED_VALUE"""),6525)</f>
        <v>6525</v>
      </c>
      <c r="C308" s="3">
        <f t="shared" ca="1" si="0"/>
        <v>7.7220077220077066E-3</v>
      </c>
    </row>
    <row r="309" spans="1:3" x14ac:dyDescent="0.2">
      <c r="A309" s="4">
        <f ca="1">IFERROR(__xludf.DUMMYFUNCTION("""COMPUTED_VALUE"""),44294.625)</f>
        <v>44294.625</v>
      </c>
      <c r="B309" s="2">
        <f ca="1">IFERROR(__xludf.DUMMYFUNCTION("""COMPUTED_VALUE"""),6600)</f>
        <v>6600</v>
      </c>
      <c r="C309" s="3">
        <f t="shared" ca="1" si="0"/>
        <v>1.1494252873563315E-2</v>
      </c>
    </row>
    <row r="310" spans="1:3" x14ac:dyDescent="0.2">
      <c r="A310" s="4">
        <f ca="1">IFERROR(__xludf.DUMMYFUNCTION("""COMPUTED_VALUE"""),44295.625)</f>
        <v>44295.625</v>
      </c>
      <c r="B310" s="2">
        <f ca="1">IFERROR(__xludf.DUMMYFUNCTION("""COMPUTED_VALUE"""),6475)</f>
        <v>6475</v>
      </c>
      <c r="C310" s="3">
        <f t="shared" ca="1" si="0"/>
        <v>-1.8939393939393923E-2</v>
      </c>
    </row>
    <row r="311" spans="1:3" x14ac:dyDescent="0.2">
      <c r="A311" s="4">
        <f ca="1">IFERROR(__xludf.DUMMYFUNCTION("""COMPUTED_VALUE"""),44298.625)</f>
        <v>44298.625</v>
      </c>
      <c r="B311" s="2">
        <f ca="1">IFERROR(__xludf.DUMMYFUNCTION("""COMPUTED_VALUE"""),6325)</f>
        <v>6325</v>
      </c>
      <c r="C311" s="3">
        <f t="shared" ca="1" si="0"/>
        <v>-2.316602316602312E-2</v>
      </c>
    </row>
    <row r="312" spans="1:3" x14ac:dyDescent="0.2">
      <c r="A312" s="4">
        <f ca="1">IFERROR(__xludf.DUMMYFUNCTION("""COMPUTED_VALUE"""),44299.625)</f>
        <v>44299.625</v>
      </c>
      <c r="B312" s="2">
        <f ca="1">IFERROR(__xludf.DUMMYFUNCTION("""COMPUTED_VALUE"""),6225)</f>
        <v>6225</v>
      </c>
      <c r="C312" s="3">
        <f t="shared" ca="1" si="0"/>
        <v>-1.5810276679841917E-2</v>
      </c>
    </row>
    <row r="313" spans="1:3" x14ac:dyDescent="0.2">
      <c r="A313" s="4">
        <f ca="1">IFERROR(__xludf.DUMMYFUNCTION("""COMPUTED_VALUE"""),44300.625)</f>
        <v>44300.625</v>
      </c>
      <c r="B313" s="2">
        <f ca="1">IFERROR(__xludf.DUMMYFUNCTION("""COMPUTED_VALUE"""),6300)</f>
        <v>6300</v>
      </c>
      <c r="C313" s="3">
        <f t="shared" ca="1" si="0"/>
        <v>1.2048192771084265E-2</v>
      </c>
    </row>
    <row r="314" spans="1:3" x14ac:dyDescent="0.2">
      <c r="A314" s="4">
        <f ca="1">IFERROR(__xludf.DUMMYFUNCTION("""COMPUTED_VALUE"""),44301.625)</f>
        <v>44301.625</v>
      </c>
      <c r="B314" s="2">
        <f ca="1">IFERROR(__xludf.DUMMYFUNCTION("""COMPUTED_VALUE"""),6400)</f>
        <v>6400</v>
      </c>
      <c r="C314" s="3">
        <f t="shared" ca="1" si="0"/>
        <v>1.5873015873015817E-2</v>
      </c>
    </row>
    <row r="315" spans="1:3" x14ac:dyDescent="0.2">
      <c r="A315" s="4">
        <f ca="1">IFERROR(__xludf.DUMMYFUNCTION("""COMPUTED_VALUE"""),44302.625)</f>
        <v>44302.625</v>
      </c>
      <c r="B315" s="2">
        <f ca="1">IFERROR(__xludf.DUMMYFUNCTION("""COMPUTED_VALUE"""),6325)</f>
        <v>6325</v>
      </c>
      <c r="C315" s="3">
        <f t="shared" ca="1" si="0"/>
        <v>-1.171875E-2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15"/>
  <sheetViews>
    <sheetView workbookViewId="0"/>
  </sheetViews>
  <sheetFormatPr defaultColWidth="14.42578125" defaultRowHeight="15.75" customHeight="1" x14ac:dyDescent="0.2"/>
  <cols>
    <col min="1" max="1" width="18.140625" bestFit="1" customWidth="1"/>
  </cols>
  <sheetData>
    <row r="1" spans="1:3" x14ac:dyDescent="0.2">
      <c r="A1" s="2" t="str">
        <f ca="1">IFERROR(__xludf.DUMMYFUNCTION("GOOGLEFINANCE(""IDX:TLKM"",""PRICE"",DATE(2020,1,1),DATE(2021,4,16),""DAILY"")"),"Date")</f>
        <v>Date</v>
      </c>
      <c r="B1" s="2" t="str">
        <f ca="1">IFERROR(__xludf.DUMMYFUNCTION("""COMPUTED_VALUE"""),"Close")</f>
        <v>Close</v>
      </c>
      <c r="C1" s="1" t="s">
        <v>0</v>
      </c>
    </row>
    <row r="2" spans="1:3" x14ac:dyDescent="0.2">
      <c r="A2" s="4">
        <f ca="1">IFERROR(__xludf.DUMMYFUNCTION("""COMPUTED_VALUE"""),43832.625)</f>
        <v>43832.625</v>
      </c>
      <c r="B2" s="2">
        <f ca="1">IFERROR(__xludf.DUMMYFUNCTION("""COMPUTED_VALUE"""),3910)</f>
        <v>3910</v>
      </c>
    </row>
    <row r="3" spans="1:3" x14ac:dyDescent="0.2">
      <c r="A3" s="4">
        <f ca="1">IFERROR(__xludf.DUMMYFUNCTION("""COMPUTED_VALUE"""),43833.625)</f>
        <v>43833.625</v>
      </c>
      <c r="B3" s="2">
        <f ca="1">IFERROR(__xludf.DUMMYFUNCTION("""COMPUTED_VALUE"""),3980)</f>
        <v>3980</v>
      </c>
      <c r="C3" s="3">
        <f t="shared" ref="C3:C315" ca="1" si="0">B3/B2-1</f>
        <v>1.7902813299232712E-2</v>
      </c>
    </row>
    <row r="4" spans="1:3" x14ac:dyDescent="0.2">
      <c r="A4" s="4">
        <f ca="1">IFERROR(__xludf.DUMMYFUNCTION("""COMPUTED_VALUE"""),43836.625)</f>
        <v>43836.625</v>
      </c>
      <c r="B4" s="2">
        <f ca="1">IFERROR(__xludf.DUMMYFUNCTION("""COMPUTED_VALUE"""),3960)</f>
        <v>3960</v>
      </c>
      <c r="C4" s="3">
        <f t="shared" ca="1" si="0"/>
        <v>-5.0251256281407253E-3</v>
      </c>
    </row>
    <row r="5" spans="1:3" x14ac:dyDescent="0.2">
      <c r="A5" s="4">
        <f ca="1">IFERROR(__xludf.DUMMYFUNCTION("""COMPUTED_VALUE"""),43837.625)</f>
        <v>43837.625</v>
      </c>
      <c r="B5" s="2">
        <f ca="1">IFERROR(__xludf.DUMMYFUNCTION("""COMPUTED_VALUE"""),3940)</f>
        <v>3940</v>
      </c>
      <c r="C5" s="3">
        <f t="shared" ca="1" si="0"/>
        <v>-5.050505050505083E-3</v>
      </c>
    </row>
    <row r="6" spans="1:3" x14ac:dyDescent="0.2">
      <c r="A6" s="4">
        <f ca="1">IFERROR(__xludf.DUMMYFUNCTION("""COMPUTED_VALUE"""),43838.625)</f>
        <v>43838.625</v>
      </c>
      <c r="B6" s="2">
        <f ca="1">IFERROR(__xludf.DUMMYFUNCTION("""COMPUTED_VALUE"""),3900)</f>
        <v>3900</v>
      </c>
      <c r="C6" s="3">
        <f t="shared" ca="1" si="0"/>
        <v>-1.0152284263959421E-2</v>
      </c>
    </row>
    <row r="7" spans="1:3" x14ac:dyDescent="0.2">
      <c r="A7" s="4">
        <f ca="1">IFERROR(__xludf.DUMMYFUNCTION("""COMPUTED_VALUE"""),43839.625)</f>
        <v>43839.625</v>
      </c>
      <c r="B7" s="2">
        <f ca="1">IFERROR(__xludf.DUMMYFUNCTION("""COMPUTED_VALUE"""),3960)</f>
        <v>3960</v>
      </c>
      <c r="C7" s="3">
        <f t="shared" ca="1" si="0"/>
        <v>1.538461538461533E-2</v>
      </c>
    </row>
    <row r="8" spans="1:3" x14ac:dyDescent="0.2">
      <c r="A8" s="4">
        <f ca="1">IFERROR(__xludf.DUMMYFUNCTION("""COMPUTED_VALUE"""),43840.625)</f>
        <v>43840.625</v>
      </c>
      <c r="B8" s="2">
        <f ca="1">IFERROR(__xludf.DUMMYFUNCTION("""COMPUTED_VALUE"""),3980)</f>
        <v>3980</v>
      </c>
      <c r="C8" s="3">
        <f t="shared" ca="1" si="0"/>
        <v>5.050505050504972E-3</v>
      </c>
    </row>
    <row r="9" spans="1:3" x14ac:dyDescent="0.2">
      <c r="A9" s="4">
        <f ca="1">IFERROR(__xludf.DUMMYFUNCTION("""COMPUTED_VALUE"""),43843.625)</f>
        <v>43843.625</v>
      </c>
      <c r="B9" s="2">
        <f ca="1">IFERROR(__xludf.DUMMYFUNCTION("""COMPUTED_VALUE"""),4030)</f>
        <v>4030</v>
      </c>
      <c r="C9" s="3">
        <f t="shared" ca="1" si="0"/>
        <v>1.2562814070351758E-2</v>
      </c>
    </row>
    <row r="10" spans="1:3" x14ac:dyDescent="0.2">
      <c r="A10" s="4">
        <f ca="1">IFERROR(__xludf.DUMMYFUNCTION("""COMPUTED_VALUE"""),43844.625)</f>
        <v>43844.625</v>
      </c>
      <c r="B10" s="2">
        <f ca="1">IFERROR(__xludf.DUMMYFUNCTION("""COMPUTED_VALUE"""),3950)</f>
        <v>3950</v>
      </c>
      <c r="C10" s="3">
        <f t="shared" ca="1" si="0"/>
        <v>-1.9851116625310139E-2</v>
      </c>
    </row>
    <row r="11" spans="1:3" x14ac:dyDescent="0.2">
      <c r="A11" s="4">
        <f ca="1">IFERROR(__xludf.DUMMYFUNCTION("""COMPUTED_VALUE"""),43845.625)</f>
        <v>43845.625</v>
      </c>
      <c r="B11" s="2">
        <f ca="1">IFERROR(__xludf.DUMMYFUNCTION("""COMPUTED_VALUE"""),3880)</f>
        <v>3880</v>
      </c>
      <c r="C11" s="3">
        <f t="shared" ca="1" si="0"/>
        <v>-1.7721518987341756E-2</v>
      </c>
    </row>
    <row r="12" spans="1:3" x14ac:dyDescent="0.2">
      <c r="A12" s="4">
        <f ca="1">IFERROR(__xludf.DUMMYFUNCTION("""COMPUTED_VALUE"""),43846.625)</f>
        <v>43846.625</v>
      </c>
      <c r="B12" s="2">
        <f ca="1">IFERROR(__xludf.DUMMYFUNCTION("""COMPUTED_VALUE"""),3850)</f>
        <v>3850</v>
      </c>
      <c r="C12" s="3">
        <f t="shared" ca="1" si="0"/>
        <v>-7.7319587628865705E-3</v>
      </c>
    </row>
    <row r="13" spans="1:3" x14ac:dyDescent="0.2">
      <c r="A13" s="4">
        <f ca="1">IFERROR(__xludf.DUMMYFUNCTION("""COMPUTED_VALUE"""),43847.625)</f>
        <v>43847.625</v>
      </c>
      <c r="B13" s="2">
        <f ca="1">IFERROR(__xludf.DUMMYFUNCTION("""COMPUTED_VALUE"""),3810)</f>
        <v>3810</v>
      </c>
      <c r="C13" s="3">
        <f t="shared" ca="1" si="0"/>
        <v>-1.0389610389610393E-2</v>
      </c>
    </row>
    <row r="14" spans="1:3" x14ac:dyDescent="0.2">
      <c r="A14" s="4">
        <f ca="1">IFERROR(__xludf.DUMMYFUNCTION("""COMPUTED_VALUE"""),43850.625)</f>
        <v>43850.625</v>
      </c>
      <c r="B14" s="2">
        <f ca="1">IFERROR(__xludf.DUMMYFUNCTION("""COMPUTED_VALUE"""),3810)</f>
        <v>3810</v>
      </c>
      <c r="C14" s="3">
        <f t="shared" ca="1" si="0"/>
        <v>0</v>
      </c>
    </row>
    <row r="15" spans="1:3" x14ac:dyDescent="0.2">
      <c r="A15" s="4">
        <f ca="1">IFERROR(__xludf.DUMMYFUNCTION("""COMPUTED_VALUE"""),43851.625)</f>
        <v>43851.625</v>
      </c>
      <c r="B15" s="2">
        <f ca="1">IFERROR(__xludf.DUMMYFUNCTION("""COMPUTED_VALUE"""),3890)</f>
        <v>3890</v>
      </c>
      <c r="C15" s="3">
        <f t="shared" ca="1" si="0"/>
        <v>2.09973753280841E-2</v>
      </c>
    </row>
    <row r="16" spans="1:3" x14ac:dyDescent="0.2">
      <c r="A16" s="4">
        <f ca="1">IFERROR(__xludf.DUMMYFUNCTION("""COMPUTED_VALUE"""),43852.625)</f>
        <v>43852.625</v>
      </c>
      <c r="B16" s="2">
        <f ca="1">IFERROR(__xludf.DUMMYFUNCTION("""COMPUTED_VALUE"""),3860)</f>
        <v>3860</v>
      </c>
      <c r="C16" s="3">
        <f t="shared" ca="1" si="0"/>
        <v>-7.7120822622107621E-3</v>
      </c>
    </row>
    <row r="17" spans="1:3" x14ac:dyDescent="0.2">
      <c r="A17" s="4">
        <f ca="1">IFERROR(__xludf.DUMMYFUNCTION("""COMPUTED_VALUE"""),43853.625)</f>
        <v>43853.625</v>
      </c>
      <c r="B17" s="2">
        <f ca="1">IFERROR(__xludf.DUMMYFUNCTION("""COMPUTED_VALUE"""),3880)</f>
        <v>3880</v>
      </c>
      <c r="C17" s="3">
        <f t="shared" ca="1" si="0"/>
        <v>5.1813471502590858E-3</v>
      </c>
    </row>
    <row r="18" spans="1:3" x14ac:dyDescent="0.2">
      <c r="A18" s="4">
        <f ca="1">IFERROR(__xludf.DUMMYFUNCTION("""COMPUTED_VALUE"""),43854.625)</f>
        <v>43854.625</v>
      </c>
      <c r="B18" s="2">
        <f ca="1">IFERROR(__xludf.DUMMYFUNCTION("""COMPUTED_VALUE"""),3920)</f>
        <v>3920</v>
      </c>
      <c r="C18" s="3">
        <f t="shared" ca="1" si="0"/>
        <v>1.0309278350515427E-2</v>
      </c>
    </row>
    <row r="19" spans="1:3" x14ac:dyDescent="0.2">
      <c r="A19" s="4">
        <f ca="1">IFERROR(__xludf.DUMMYFUNCTION("""COMPUTED_VALUE"""),43857.625)</f>
        <v>43857.625</v>
      </c>
      <c r="B19" s="2">
        <f ca="1">IFERROR(__xludf.DUMMYFUNCTION("""COMPUTED_VALUE"""),3840)</f>
        <v>3840</v>
      </c>
      <c r="C19" s="3">
        <f t="shared" ca="1" si="0"/>
        <v>-2.0408163265306145E-2</v>
      </c>
    </row>
    <row r="20" spans="1:3" x14ac:dyDescent="0.2">
      <c r="A20" s="4">
        <f ca="1">IFERROR(__xludf.DUMMYFUNCTION("""COMPUTED_VALUE"""),43858.625)</f>
        <v>43858.625</v>
      </c>
      <c r="B20" s="2">
        <f ca="1">IFERROR(__xludf.DUMMYFUNCTION("""COMPUTED_VALUE"""),3830)</f>
        <v>3830</v>
      </c>
      <c r="C20" s="3">
        <f t="shared" ca="1" si="0"/>
        <v>-2.6041666666666297E-3</v>
      </c>
    </row>
    <row r="21" spans="1:3" x14ac:dyDescent="0.2">
      <c r="A21" s="4">
        <f ca="1">IFERROR(__xludf.DUMMYFUNCTION("""COMPUTED_VALUE"""),43859.625)</f>
        <v>43859.625</v>
      </c>
      <c r="B21" s="2">
        <f ca="1">IFERROR(__xludf.DUMMYFUNCTION("""COMPUTED_VALUE"""),3900)</f>
        <v>3900</v>
      </c>
      <c r="C21" s="3">
        <f t="shared" ca="1" si="0"/>
        <v>1.8276762402088753E-2</v>
      </c>
    </row>
    <row r="22" spans="1:3" x14ac:dyDescent="0.2">
      <c r="A22" s="4">
        <f ca="1">IFERROR(__xludf.DUMMYFUNCTION("""COMPUTED_VALUE"""),43860.625)</f>
        <v>43860.625</v>
      </c>
      <c r="B22" s="2">
        <f ca="1">IFERROR(__xludf.DUMMYFUNCTION("""COMPUTED_VALUE"""),3860)</f>
        <v>3860</v>
      </c>
      <c r="C22" s="3">
        <f t="shared" ca="1" si="0"/>
        <v>-1.025641025641022E-2</v>
      </c>
    </row>
    <row r="23" spans="1:3" x14ac:dyDescent="0.2">
      <c r="A23" s="4">
        <f ca="1">IFERROR(__xludf.DUMMYFUNCTION("""COMPUTED_VALUE"""),43861.625)</f>
        <v>43861.625</v>
      </c>
      <c r="B23" s="2">
        <f ca="1">IFERROR(__xludf.DUMMYFUNCTION("""COMPUTED_VALUE"""),3800)</f>
        <v>3800</v>
      </c>
      <c r="C23" s="3">
        <f t="shared" ca="1" si="0"/>
        <v>-1.5544041450777257E-2</v>
      </c>
    </row>
    <row r="24" spans="1:3" x14ac:dyDescent="0.2">
      <c r="A24" s="4">
        <f ca="1">IFERROR(__xludf.DUMMYFUNCTION("""COMPUTED_VALUE"""),43864.625)</f>
        <v>43864.625</v>
      </c>
      <c r="B24" s="2">
        <f ca="1">IFERROR(__xludf.DUMMYFUNCTION("""COMPUTED_VALUE"""),3740)</f>
        <v>3740</v>
      </c>
      <c r="C24" s="3">
        <f t="shared" ca="1" si="0"/>
        <v>-1.5789473684210575E-2</v>
      </c>
    </row>
    <row r="25" spans="1:3" x14ac:dyDescent="0.2">
      <c r="A25" s="4">
        <f ca="1">IFERROR(__xludf.DUMMYFUNCTION("""COMPUTED_VALUE"""),43865.625)</f>
        <v>43865.625</v>
      </c>
      <c r="B25" s="2">
        <f ca="1">IFERROR(__xludf.DUMMYFUNCTION("""COMPUTED_VALUE"""),3760)</f>
        <v>3760</v>
      </c>
      <c r="C25" s="3">
        <f t="shared" ca="1" si="0"/>
        <v>5.3475935828877219E-3</v>
      </c>
    </row>
    <row r="26" spans="1:3" x14ac:dyDescent="0.2">
      <c r="A26" s="4">
        <f ca="1">IFERROR(__xludf.DUMMYFUNCTION("""COMPUTED_VALUE"""),43866.625)</f>
        <v>43866.625</v>
      </c>
      <c r="B26" s="2">
        <f ca="1">IFERROR(__xludf.DUMMYFUNCTION("""COMPUTED_VALUE"""),3770)</f>
        <v>3770</v>
      </c>
      <c r="C26" s="3">
        <f t="shared" ca="1" si="0"/>
        <v>2.6595744680850686E-3</v>
      </c>
    </row>
    <row r="27" spans="1:3" x14ac:dyDescent="0.2">
      <c r="A27" s="4">
        <f ca="1">IFERROR(__xludf.DUMMYFUNCTION("""COMPUTED_VALUE"""),43867.625)</f>
        <v>43867.625</v>
      </c>
      <c r="B27" s="2">
        <f ca="1">IFERROR(__xludf.DUMMYFUNCTION("""COMPUTED_VALUE"""),3760)</f>
        <v>3760</v>
      </c>
      <c r="C27" s="3">
        <f t="shared" ca="1" si="0"/>
        <v>-2.6525198938992522E-3</v>
      </c>
    </row>
    <row r="28" spans="1:3" x14ac:dyDescent="0.2">
      <c r="A28" s="4">
        <f ca="1">IFERROR(__xludf.DUMMYFUNCTION("""COMPUTED_VALUE"""),43868.625)</f>
        <v>43868.625</v>
      </c>
      <c r="B28" s="2">
        <f ca="1">IFERROR(__xludf.DUMMYFUNCTION("""COMPUTED_VALUE"""),3790)</f>
        <v>3790</v>
      </c>
      <c r="C28" s="3">
        <f t="shared" ca="1" si="0"/>
        <v>7.9787234042554278E-3</v>
      </c>
    </row>
    <row r="29" spans="1:3" x14ac:dyDescent="0.2">
      <c r="A29" s="4">
        <f ca="1">IFERROR(__xludf.DUMMYFUNCTION("""COMPUTED_VALUE"""),43871.625)</f>
        <v>43871.625</v>
      </c>
      <c r="B29" s="2">
        <f ca="1">IFERROR(__xludf.DUMMYFUNCTION("""COMPUTED_VALUE"""),3810)</f>
        <v>3810</v>
      </c>
      <c r="C29" s="3">
        <f t="shared" ca="1" si="0"/>
        <v>5.2770448548813409E-3</v>
      </c>
    </row>
    <row r="30" spans="1:3" x14ac:dyDescent="0.2">
      <c r="A30" s="4">
        <f ca="1">IFERROR(__xludf.DUMMYFUNCTION("""COMPUTED_VALUE"""),43872.625)</f>
        <v>43872.625</v>
      </c>
      <c r="B30" s="2">
        <f ca="1">IFERROR(__xludf.DUMMYFUNCTION("""COMPUTED_VALUE"""),3790)</f>
        <v>3790</v>
      </c>
      <c r="C30" s="3">
        <f t="shared" ca="1" si="0"/>
        <v>-5.2493438320210251E-3</v>
      </c>
    </row>
    <row r="31" spans="1:3" x14ac:dyDescent="0.2">
      <c r="A31" s="4">
        <f ca="1">IFERROR(__xludf.DUMMYFUNCTION("""COMPUTED_VALUE"""),43873.625)</f>
        <v>43873.625</v>
      </c>
      <c r="B31" s="2">
        <f ca="1">IFERROR(__xludf.DUMMYFUNCTION("""COMPUTED_VALUE"""),3820)</f>
        <v>3820</v>
      </c>
      <c r="C31" s="3">
        <f t="shared" ca="1" si="0"/>
        <v>7.9155672823219003E-3</v>
      </c>
    </row>
    <row r="32" spans="1:3" x14ac:dyDescent="0.2">
      <c r="A32" s="4">
        <f ca="1">IFERROR(__xludf.DUMMYFUNCTION("""COMPUTED_VALUE"""),43874.625)</f>
        <v>43874.625</v>
      </c>
      <c r="B32" s="2">
        <f ca="1">IFERROR(__xludf.DUMMYFUNCTION("""COMPUTED_VALUE"""),3730)</f>
        <v>3730</v>
      </c>
      <c r="C32" s="3">
        <f t="shared" ca="1" si="0"/>
        <v>-2.3560209424083767E-2</v>
      </c>
    </row>
    <row r="33" spans="1:3" x14ac:dyDescent="0.2">
      <c r="A33" s="4">
        <f ca="1">IFERROR(__xludf.DUMMYFUNCTION("""COMPUTED_VALUE"""),43875.625)</f>
        <v>43875.625</v>
      </c>
      <c r="B33" s="2">
        <f ca="1">IFERROR(__xludf.DUMMYFUNCTION("""COMPUTED_VALUE"""),3640)</f>
        <v>3640</v>
      </c>
      <c r="C33" s="3">
        <f t="shared" ca="1" si="0"/>
        <v>-2.4128686327077764E-2</v>
      </c>
    </row>
    <row r="34" spans="1:3" x14ac:dyDescent="0.2">
      <c r="A34" s="4">
        <f ca="1">IFERROR(__xludf.DUMMYFUNCTION("""COMPUTED_VALUE"""),43878.625)</f>
        <v>43878.625</v>
      </c>
      <c r="B34" s="2">
        <f ca="1">IFERROR(__xludf.DUMMYFUNCTION("""COMPUTED_VALUE"""),3610)</f>
        <v>3610</v>
      </c>
      <c r="C34" s="3">
        <f t="shared" ca="1" si="0"/>
        <v>-8.2417582417582125E-3</v>
      </c>
    </row>
    <row r="35" spans="1:3" x14ac:dyDescent="0.2">
      <c r="A35" s="4">
        <f ca="1">IFERROR(__xludf.DUMMYFUNCTION("""COMPUTED_VALUE"""),43879.625)</f>
        <v>43879.625</v>
      </c>
      <c r="B35" s="2">
        <f ca="1">IFERROR(__xludf.DUMMYFUNCTION("""COMPUTED_VALUE"""),3620)</f>
        <v>3620</v>
      </c>
      <c r="C35" s="3">
        <f t="shared" ca="1" si="0"/>
        <v>2.7700831024930483E-3</v>
      </c>
    </row>
    <row r="36" spans="1:3" x14ac:dyDescent="0.2">
      <c r="A36" s="4">
        <f ca="1">IFERROR(__xludf.DUMMYFUNCTION("""COMPUTED_VALUE"""),43880.625)</f>
        <v>43880.625</v>
      </c>
      <c r="B36" s="2">
        <f ca="1">IFERROR(__xludf.DUMMYFUNCTION("""COMPUTED_VALUE"""),3620)</f>
        <v>3620</v>
      </c>
      <c r="C36" s="3">
        <f t="shared" ca="1" si="0"/>
        <v>0</v>
      </c>
    </row>
    <row r="37" spans="1:3" x14ac:dyDescent="0.2">
      <c r="A37" s="4">
        <f ca="1">IFERROR(__xludf.DUMMYFUNCTION("""COMPUTED_VALUE"""),43881.625)</f>
        <v>43881.625</v>
      </c>
      <c r="B37" s="2">
        <f ca="1">IFERROR(__xludf.DUMMYFUNCTION("""COMPUTED_VALUE"""),3630)</f>
        <v>3630</v>
      </c>
      <c r="C37" s="3">
        <f t="shared" ca="1" si="0"/>
        <v>2.7624309392264568E-3</v>
      </c>
    </row>
    <row r="38" spans="1:3" x14ac:dyDescent="0.2">
      <c r="A38" s="4">
        <f ca="1">IFERROR(__xludf.DUMMYFUNCTION("""COMPUTED_VALUE"""),43882.625)</f>
        <v>43882.625</v>
      </c>
      <c r="B38" s="2">
        <f ca="1">IFERROR(__xludf.DUMMYFUNCTION("""COMPUTED_VALUE"""),3690)</f>
        <v>3690</v>
      </c>
      <c r="C38" s="3">
        <f t="shared" ca="1" si="0"/>
        <v>1.6528925619834656E-2</v>
      </c>
    </row>
    <row r="39" spans="1:3" x14ac:dyDescent="0.2">
      <c r="A39" s="4">
        <f ca="1">IFERROR(__xludf.DUMMYFUNCTION("""COMPUTED_VALUE"""),43885.625)</f>
        <v>43885.625</v>
      </c>
      <c r="B39" s="2">
        <f ca="1">IFERROR(__xludf.DUMMYFUNCTION("""COMPUTED_VALUE"""),3640)</f>
        <v>3640</v>
      </c>
      <c r="C39" s="3">
        <f t="shared" ca="1" si="0"/>
        <v>-1.3550135501354976E-2</v>
      </c>
    </row>
    <row r="40" spans="1:3" x14ac:dyDescent="0.2">
      <c r="A40" s="4">
        <f ca="1">IFERROR(__xludf.DUMMYFUNCTION("""COMPUTED_VALUE"""),43886.625)</f>
        <v>43886.625</v>
      </c>
      <c r="B40" s="2">
        <f ca="1">IFERROR(__xludf.DUMMYFUNCTION("""COMPUTED_VALUE"""),3590)</f>
        <v>3590</v>
      </c>
      <c r="C40" s="3">
        <f t="shared" ca="1" si="0"/>
        <v>-1.3736263736263687E-2</v>
      </c>
    </row>
    <row r="41" spans="1:3" x14ac:dyDescent="0.2">
      <c r="A41" s="4">
        <f ca="1">IFERROR(__xludf.DUMMYFUNCTION("""COMPUTED_VALUE"""),43887.625)</f>
        <v>43887.625</v>
      </c>
      <c r="B41" s="2">
        <f ca="1">IFERROR(__xludf.DUMMYFUNCTION("""COMPUTED_VALUE"""),3510)</f>
        <v>3510</v>
      </c>
      <c r="C41" s="3">
        <f t="shared" ca="1" si="0"/>
        <v>-2.2284122562674091E-2</v>
      </c>
    </row>
    <row r="42" spans="1:3" x14ac:dyDescent="0.2">
      <c r="A42" s="4">
        <f ca="1">IFERROR(__xludf.DUMMYFUNCTION("""COMPUTED_VALUE"""),43888.625)</f>
        <v>43888.625</v>
      </c>
      <c r="B42" s="2">
        <f ca="1">IFERROR(__xludf.DUMMYFUNCTION("""COMPUTED_VALUE"""),3470)</f>
        <v>3470</v>
      </c>
      <c r="C42" s="3">
        <f t="shared" ca="1" si="0"/>
        <v>-1.139601139601143E-2</v>
      </c>
    </row>
    <row r="43" spans="1:3" x14ac:dyDescent="0.2">
      <c r="A43" s="4">
        <f ca="1">IFERROR(__xludf.DUMMYFUNCTION("""COMPUTED_VALUE"""),43889.625)</f>
        <v>43889.625</v>
      </c>
      <c r="B43" s="2">
        <f ca="1">IFERROR(__xludf.DUMMYFUNCTION("""COMPUTED_VALUE"""),3490)</f>
        <v>3490</v>
      </c>
      <c r="C43" s="3">
        <f t="shared" ca="1" si="0"/>
        <v>5.7636887608070175E-3</v>
      </c>
    </row>
    <row r="44" spans="1:3" x14ac:dyDescent="0.2">
      <c r="A44" s="4">
        <f ca="1">IFERROR(__xludf.DUMMYFUNCTION("""COMPUTED_VALUE"""),43892.625)</f>
        <v>43892.625</v>
      </c>
      <c r="B44" s="2">
        <f ca="1">IFERROR(__xludf.DUMMYFUNCTION("""COMPUTED_VALUE"""),3440)</f>
        <v>3440</v>
      </c>
      <c r="C44" s="3">
        <f t="shared" ca="1" si="0"/>
        <v>-1.4326647564469885E-2</v>
      </c>
    </row>
    <row r="45" spans="1:3" x14ac:dyDescent="0.2">
      <c r="A45" s="4">
        <f ca="1">IFERROR(__xludf.DUMMYFUNCTION("""COMPUTED_VALUE"""),43893.625)</f>
        <v>43893.625</v>
      </c>
      <c r="B45" s="2">
        <f ca="1">IFERROR(__xludf.DUMMYFUNCTION("""COMPUTED_VALUE"""),3620)</f>
        <v>3620</v>
      </c>
      <c r="C45" s="3">
        <f t="shared" ca="1" si="0"/>
        <v>5.232558139534893E-2</v>
      </c>
    </row>
    <row r="46" spans="1:3" x14ac:dyDescent="0.2">
      <c r="A46" s="4">
        <f ca="1">IFERROR(__xludf.DUMMYFUNCTION("""COMPUTED_VALUE"""),43894.625)</f>
        <v>43894.625</v>
      </c>
      <c r="B46" s="2">
        <f ca="1">IFERROR(__xludf.DUMMYFUNCTION("""COMPUTED_VALUE"""),3830)</f>
        <v>3830</v>
      </c>
      <c r="C46" s="3">
        <f t="shared" ca="1" si="0"/>
        <v>5.8011049723756924E-2</v>
      </c>
    </row>
    <row r="47" spans="1:3" x14ac:dyDescent="0.2">
      <c r="A47" s="4">
        <f ca="1">IFERROR(__xludf.DUMMYFUNCTION("""COMPUTED_VALUE"""),43895.625)</f>
        <v>43895.625</v>
      </c>
      <c r="B47" s="2">
        <f ca="1">IFERROR(__xludf.DUMMYFUNCTION("""COMPUTED_VALUE"""),3830)</f>
        <v>3830</v>
      </c>
      <c r="C47" s="3">
        <f t="shared" ca="1" si="0"/>
        <v>0</v>
      </c>
    </row>
    <row r="48" spans="1:3" x14ac:dyDescent="0.2">
      <c r="A48" s="4">
        <f ca="1">IFERROR(__xludf.DUMMYFUNCTION("""COMPUTED_VALUE"""),43896.625)</f>
        <v>43896.625</v>
      </c>
      <c r="B48" s="2">
        <f ca="1">IFERROR(__xludf.DUMMYFUNCTION("""COMPUTED_VALUE"""),3750)</f>
        <v>3750</v>
      </c>
      <c r="C48" s="3">
        <f t="shared" ca="1" si="0"/>
        <v>-2.0887728459530019E-2</v>
      </c>
    </row>
    <row r="49" spans="1:3" x14ac:dyDescent="0.2">
      <c r="A49" s="4">
        <f ca="1">IFERROR(__xludf.DUMMYFUNCTION("""COMPUTED_VALUE"""),43899.625)</f>
        <v>43899.625</v>
      </c>
      <c r="B49" s="2">
        <f ca="1">IFERROR(__xludf.DUMMYFUNCTION("""COMPUTED_VALUE"""),3500)</f>
        <v>3500</v>
      </c>
      <c r="C49" s="3">
        <f t="shared" ca="1" si="0"/>
        <v>-6.6666666666666652E-2</v>
      </c>
    </row>
    <row r="50" spans="1:3" x14ac:dyDescent="0.2">
      <c r="A50" s="4">
        <f ca="1">IFERROR(__xludf.DUMMYFUNCTION("""COMPUTED_VALUE"""),43900.625)</f>
        <v>43900.625</v>
      </c>
      <c r="B50" s="2">
        <f ca="1">IFERROR(__xludf.DUMMYFUNCTION("""COMPUTED_VALUE"""),3490)</f>
        <v>3490</v>
      </c>
      <c r="C50" s="3">
        <f t="shared" ca="1" si="0"/>
        <v>-2.8571428571428914E-3</v>
      </c>
    </row>
    <row r="51" spans="1:3" x14ac:dyDescent="0.2">
      <c r="A51" s="4">
        <f ca="1">IFERROR(__xludf.DUMMYFUNCTION("""COMPUTED_VALUE"""),43901.625)</f>
        <v>43901.625</v>
      </c>
      <c r="B51" s="2">
        <f ca="1">IFERROR(__xludf.DUMMYFUNCTION("""COMPUTED_VALUE"""),3400)</f>
        <v>3400</v>
      </c>
      <c r="C51" s="3">
        <f t="shared" ca="1" si="0"/>
        <v>-2.5787965616045794E-2</v>
      </c>
    </row>
    <row r="52" spans="1:3" x14ac:dyDescent="0.2">
      <c r="A52" s="4">
        <f ca="1">IFERROR(__xludf.DUMMYFUNCTION("""COMPUTED_VALUE"""),43902.625)</f>
        <v>43902.625</v>
      </c>
      <c r="B52" s="2">
        <f ca="1">IFERROR(__xludf.DUMMYFUNCTION("""COMPUTED_VALUE"""),3310)</f>
        <v>3310</v>
      </c>
      <c r="C52" s="3">
        <f t="shared" ca="1" si="0"/>
        <v>-2.6470588235294135E-2</v>
      </c>
    </row>
    <row r="53" spans="1:3" x14ac:dyDescent="0.2">
      <c r="A53" s="4">
        <f ca="1">IFERROR(__xludf.DUMMYFUNCTION("""COMPUTED_VALUE"""),43903.625)</f>
        <v>43903.625</v>
      </c>
      <c r="B53" s="2">
        <f ca="1">IFERROR(__xludf.DUMMYFUNCTION("""COMPUTED_VALUE"""),3390)</f>
        <v>3390</v>
      </c>
      <c r="C53" s="3">
        <f t="shared" ca="1" si="0"/>
        <v>2.4169184290030232E-2</v>
      </c>
    </row>
    <row r="54" spans="1:3" x14ac:dyDescent="0.2">
      <c r="A54" s="4">
        <f ca="1">IFERROR(__xludf.DUMMYFUNCTION("""COMPUTED_VALUE"""),43906.625)</f>
        <v>43906.625</v>
      </c>
      <c r="B54" s="2">
        <f ca="1">IFERROR(__xludf.DUMMYFUNCTION("""COMPUTED_VALUE"""),3160)</f>
        <v>3160</v>
      </c>
      <c r="C54" s="3">
        <f t="shared" ca="1" si="0"/>
        <v>-6.7846607669616477E-2</v>
      </c>
    </row>
    <row r="55" spans="1:3" x14ac:dyDescent="0.2">
      <c r="A55" s="4">
        <f ca="1">IFERROR(__xludf.DUMMYFUNCTION("""COMPUTED_VALUE"""),43907.625)</f>
        <v>43907.625</v>
      </c>
      <c r="B55" s="2">
        <f ca="1">IFERROR(__xludf.DUMMYFUNCTION("""COMPUTED_VALUE"""),2940)</f>
        <v>2940</v>
      </c>
      <c r="C55" s="3">
        <f t="shared" ca="1" si="0"/>
        <v>-6.9620253164557E-2</v>
      </c>
    </row>
    <row r="56" spans="1:3" x14ac:dyDescent="0.2">
      <c r="A56" s="4">
        <f ca="1">IFERROR(__xludf.DUMMYFUNCTION("""COMPUTED_VALUE"""),43908.625)</f>
        <v>43908.625</v>
      </c>
      <c r="B56" s="2">
        <f ca="1">IFERROR(__xludf.DUMMYFUNCTION("""COMPUTED_VALUE"""),2810)</f>
        <v>2810</v>
      </c>
      <c r="C56" s="3">
        <f t="shared" ca="1" si="0"/>
        <v>-4.4217687074829981E-2</v>
      </c>
    </row>
    <row r="57" spans="1:3" x14ac:dyDescent="0.2">
      <c r="A57" s="4">
        <f ca="1">IFERROR(__xludf.DUMMYFUNCTION("""COMPUTED_VALUE"""),43909.625)</f>
        <v>43909.625</v>
      </c>
      <c r="B57" s="2">
        <f ca="1">IFERROR(__xludf.DUMMYFUNCTION("""COMPUTED_VALUE"""),2620)</f>
        <v>2620</v>
      </c>
      <c r="C57" s="3">
        <f t="shared" ca="1" si="0"/>
        <v>-6.7615658362989328E-2</v>
      </c>
    </row>
    <row r="58" spans="1:3" x14ac:dyDescent="0.2">
      <c r="A58" s="4">
        <f ca="1">IFERROR(__xludf.DUMMYFUNCTION("""COMPUTED_VALUE"""),43910.625)</f>
        <v>43910.625</v>
      </c>
      <c r="B58" s="2">
        <f ca="1">IFERROR(__xludf.DUMMYFUNCTION("""COMPUTED_VALUE"""),2880)</f>
        <v>2880</v>
      </c>
      <c r="C58" s="3">
        <f t="shared" ca="1" si="0"/>
        <v>9.92366412213741E-2</v>
      </c>
    </row>
    <row r="59" spans="1:3" x14ac:dyDescent="0.2">
      <c r="A59" s="4">
        <f ca="1">IFERROR(__xludf.DUMMYFUNCTION("""COMPUTED_VALUE"""),43913.625)</f>
        <v>43913.625</v>
      </c>
      <c r="B59" s="2">
        <f ca="1">IFERROR(__xludf.DUMMYFUNCTION("""COMPUTED_VALUE"""),2680)</f>
        <v>2680</v>
      </c>
      <c r="C59" s="3">
        <f t="shared" ca="1" si="0"/>
        <v>-6.944444444444442E-2</v>
      </c>
    </row>
    <row r="60" spans="1:3" x14ac:dyDescent="0.2">
      <c r="A60" s="4">
        <f ca="1">IFERROR(__xludf.DUMMYFUNCTION("""COMPUTED_VALUE"""),43914.625)</f>
        <v>43914.625</v>
      </c>
      <c r="B60" s="2">
        <f ca="1">IFERROR(__xludf.DUMMYFUNCTION("""COMPUTED_VALUE"""),2620)</f>
        <v>2620</v>
      </c>
      <c r="C60" s="3">
        <f t="shared" ca="1" si="0"/>
        <v>-2.2388059701492491E-2</v>
      </c>
    </row>
    <row r="61" spans="1:3" x14ac:dyDescent="0.2">
      <c r="A61" s="4">
        <f ca="1">IFERROR(__xludf.DUMMYFUNCTION("""COMPUTED_VALUE"""),43916.625)</f>
        <v>43916.625</v>
      </c>
      <c r="B61" s="2">
        <f ca="1">IFERROR(__xludf.DUMMYFUNCTION("""COMPUTED_VALUE"""),2980)</f>
        <v>2980</v>
      </c>
      <c r="C61" s="3">
        <f t="shared" ca="1" si="0"/>
        <v>0.13740458015267176</v>
      </c>
    </row>
    <row r="62" spans="1:3" x14ac:dyDescent="0.2">
      <c r="A62" s="4">
        <f ca="1">IFERROR(__xludf.DUMMYFUNCTION("""COMPUTED_VALUE"""),43917.625)</f>
        <v>43917.625</v>
      </c>
      <c r="B62" s="2">
        <f ca="1">IFERROR(__xludf.DUMMYFUNCTION("""COMPUTED_VALUE"""),3090)</f>
        <v>3090</v>
      </c>
      <c r="C62" s="3">
        <f t="shared" ca="1" si="0"/>
        <v>3.691275167785224E-2</v>
      </c>
    </row>
    <row r="63" spans="1:3" x14ac:dyDescent="0.2">
      <c r="A63" s="4">
        <f ca="1">IFERROR(__xludf.DUMMYFUNCTION("""COMPUTED_VALUE"""),43920.625)</f>
        <v>43920.625</v>
      </c>
      <c r="B63" s="2">
        <f ca="1">IFERROR(__xludf.DUMMYFUNCTION("""COMPUTED_VALUE"""),3140)</f>
        <v>3140</v>
      </c>
      <c r="C63" s="3">
        <f t="shared" ca="1" si="0"/>
        <v>1.6181229773462702E-2</v>
      </c>
    </row>
    <row r="64" spans="1:3" x14ac:dyDescent="0.2">
      <c r="A64" s="4">
        <f ca="1">IFERROR(__xludf.DUMMYFUNCTION("""COMPUTED_VALUE"""),43921.625)</f>
        <v>43921.625</v>
      </c>
      <c r="B64" s="2">
        <f ca="1">IFERROR(__xludf.DUMMYFUNCTION("""COMPUTED_VALUE"""),3160)</f>
        <v>3160</v>
      </c>
      <c r="C64" s="3">
        <f t="shared" ca="1" si="0"/>
        <v>6.3694267515923553E-3</v>
      </c>
    </row>
    <row r="65" spans="1:3" x14ac:dyDescent="0.2">
      <c r="A65" s="4">
        <f ca="1">IFERROR(__xludf.DUMMYFUNCTION("""COMPUTED_VALUE"""),43922.625)</f>
        <v>43922.625</v>
      </c>
      <c r="B65" s="2">
        <f ca="1">IFERROR(__xludf.DUMMYFUNCTION("""COMPUTED_VALUE"""),3100)</f>
        <v>3100</v>
      </c>
      <c r="C65" s="3">
        <f t="shared" ca="1" si="0"/>
        <v>-1.8987341772151889E-2</v>
      </c>
    </row>
    <row r="66" spans="1:3" x14ac:dyDescent="0.2">
      <c r="A66" s="4">
        <f ca="1">IFERROR(__xludf.DUMMYFUNCTION("""COMPUTED_VALUE"""),43923.625)</f>
        <v>43923.625</v>
      </c>
      <c r="B66" s="2">
        <f ca="1">IFERROR(__xludf.DUMMYFUNCTION("""COMPUTED_VALUE"""),3130)</f>
        <v>3130</v>
      </c>
      <c r="C66" s="3">
        <f t="shared" ca="1" si="0"/>
        <v>9.6774193548387899E-3</v>
      </c>
    </row>
    <row r="67" spans="1:3" x14ac:dyDescent="0.2">
      <c r="A67" s="4">
        <f ca="1">IFERROR(__xludf.DUMMYFUNCTION("""COMPUTED_VALUE"""),43924.625)</f>
        <v>43924.625</v>
      </c>
      <c r="B67" s="2">
        <f ca="1">IFERROR(__xludf.DUMMYFUNCTION("""COMPUTED_VALUE"""),3200)</f>
        <v>3200</v>
      </c>
      <c r="C67" s="3">
        <f t="shared" ca="1" si="0"/>
        <v>2.2364217252396124E-2</v>
      </c>
    </row>
    <row r="68" spans="1:3" x14ac:dyDescent="0.2">
      <c r="A68" s="4">
        <f ca="1">IFERROR(__xludf.DUMMYFUNCTION("""COMPUTED_VALUE"""),43927.625)</f>
        <v>43927.625</v>
      </c>
      <c r="B68" s="2">
        <f ca="1">IFERROR(__xludf.DUMMYFUNCTION("""COMPUTED_VALUE"""),3330)</f>
        <v>3330</v>
      </c>
      <c r="C68" s="3">
        <f t="shared" ca="1" si="0"/>
        <v>4.0624999999999911E-2</v>
      </c>
    </row>
    <row r="69" spans="1:3" x14ac:dyDescent="0.2">
      <c r="A69" s="4">
        <f ca="1">IFERROR(__xludf.DUMMYFUNCTION("""COMPUTED_VALUE"""),43928.625)</f>
        <v>43928.625</v>
      </c>
      <c r="B69" s="2">
        <f ca="1">IFERROR(__xludf.DUMMYFUNCTION("""COMPUTED_VALUE"""),3220)</f>
        <v>3220</v>
      </c>
      <c r="C69" s="3">
        <f t="shared" ca="1" si="0"/>
        <v>-3.3033033033033066E-2</v>
      </c>
    </row>
    <row r="70" spans="1:3" x14ac:dyDescent="0.2">
      <c r="A70" s="4">
        <f ca="1">IFERROR(__xludf.DUMMYFUNCTION("""COMPUTED_VALUE"""),43929.625)</f>
        <v>43929.625</v>
      </c>
      <c r="B70" s="2">
        <f ca="1">IFERROR(__xludf.DUMMYFUNCTION("""COMPUTED_VALUE"""),3110)</f>
        <v>3110</v>
      </c>
      <c r="C70" s="3">
        <f t="shared" ca="1" si="0"/>
        <v>-3.4161490683229823E-2</v>
      </c>
    </row>
    <row r="71" spans="1:3" x14ac:dyDescent="0.2">
      <c r="A71" s="4">
        <f ca="1">IFERROR(__xludf.DUMMYFUNCTION("""COMPUTED_VALUE"""),43930.625)</f>
        <v>43930.625</v>
      </c>
      <c r="B71" s="2">
        <f ca="1">IFERROR(__xludf.DUMMYFUNCTION("""COMPUTED_VALUE"""),3120)</f>
        <v>3120</v>
      </c>
      <c r="C71" s="3">
        <f t="shared" ca="1" si="0"/>
        <v>3.215434083601254E-3</v>
      </c>
    </row>
    <row r="72" spans="1:3" x14ac:dyDescent="0.2">
      <c r="A72" s="4">
        <f ca="1">IFERROR(__xludf.DUMMYFUNCTION("""COMPUTED_VALUE"""),43934.625)</f>
        <v>43934.625</v>
      </c>
      <c r="B72" s="2">
        <f ca="1">IFERROR(__xludf.DUMMYFUNCTION("""COMPUTED_VALUE"""),3180)</f>
        <v>3180</v>
      </c>
      <c r="C72" s="3">
        <f t="shared" ca="1" si="0"/>
        <v>1.9230769230769162E-2</v>
      </c>
    </row>
    <row r="73" spans="1:3" x14ac:dyDescent="0.2">
      <c r="A73" s="4">
        <f ca="1">IFERROR(__xludf.DUMMYFUNCTION("""COMPUTED_VALUE"""),43935.625)</f>
        <v>43935.625</v>
      </c>
      <c r="B73" s="2">
        <f ca="1">IFERROR(__xludf.DUMMYFUNCTION("""COMPUTED_VALUE"""),3240)</f>
        <v>3240</v>
      </c>
      <c r="C73" s="3">
        <f t="shared" ca="1" si="0"/>
        <v>1.8867924528301883E-2</v>
      </c>
    </row>
    <row r="74" spans="1:3" x14ac:dyDescent="0.2">
      <c r="A74" s="4">
        <f ca="1">IFERROR(__xludf.DUMMYFUNCTION("""COMPUTED_VALUE"""),43936.625)</f>
        <v>43936.625</v>
      </c>
      <c r="B74" s="2">
        <f ca="1">IFERROR(__xludf.DUMMYFUNCTION("""COMPUTED_VALUE"""),3110)</f>
        <v>3110</v>
      </c>
      <c r="C74" s="3">
        <f t="shared" ca="1" si="0"/>
        <v>-4.0123456790123413E-2</v>
      </c>
    </row>
    <row r="75" spans="1:3" x14ac:dyDescent="0.2">
      <c r="A75" s="4">
        <f ca="1">IFERROR(__xludf.DUMMYFUNCTION("""COMPUTED_VALUE"""),43937.625)</f>
        <v>43937.625</v>
      </c>
      <c r="B75" s="2">
        <f ca="1">IFERROR(__xludf.DUMMYFUNCTION("""COMPUTED_VALUE"""),3000)</f>
        <v>3000</v>
      </c>
      <c r="C75" s="3">
        <f t="shared" ca="1" si="0"/>
        <v>-3.5369774919614128E-2</v>
      </c>
    </row>
    <row r="76" spans="1:3" x14ac:dyDescent="0.2">
      <c r="A76" s="4">
        <f ca="1">IFERROR(__xludf.DUMMYFUNCTION("""COMPUTED_VALUE"""),43938.625)</f>
        <v>43938.625</v>
      </c>
      <c r="B76" s="2">
        <f ca="1">IFERROR(__xludf.DUMMYFUNCTION("""COMPUTED_VALUE"""),3230)</f>
        <v>3230</v>
      </c>
      <c r="C76" s="3">
        <f t="shared" ca="1" si="0"/>
        <v>7.6666666666666661E-2</v>
      </c>
    </row>
    <row r="77" spans="1:3" x14ac:dyDescent="0.2">
      <c r="A77" s="4">
        <f ca="1">IFERROR(__xludf.DUMMYFUNCTION("""COMPUTED_VALUE"""),43941.625)</f>
        <v>43941.625</v>
      </c>
      <c r="B77" s="2">
        <f ca="1">IFERROR(__xludf.DUMMYFUNCTION("""COMPUTED_VALUE"""),3120)</f>
        <v>3120</v>
      </c>
      <c r="C77" s="3">
        <f t="shared" ca="1" si="0"/>
        <v>-3.4055727554179516E-2</v>
      </c>
    </row>
    <row r="78" spans="1:3" x14ac:dyDescent="0.2">
      <c r="A78" s="4">
        <f ca="1">IFERROR(__xludf.DUMMYFUNCTION("""COMPUTED_VALUE"""),43942.625)</f>
        <v>43942.625</v>
      </c>
      <c r="B78" s="2">
        <f ca="1">IFERROR(__xludf.DUMMYFUNCTION("""COMPUTED_VALUE"""),3070)</f>
        <v>3070</v>
      </c>
      <c r="C78" s="3">
        <f t="shared" ca="1" si="0"/>
        <v>-1.602564102564108E-2</v>
      </c>
    </row>
    <row r="79" spans="1:3" x14ac:dyDescent="0.2">
      <c r="A79" s="4">
        <f ca="1">IFERROR(__xludf.DUMMYFUNCTION("""COMPUTED_VALUE"""),43943.625)</f>
        <v>43943.625</v>
      </c>
      <c r="B79" s="2">
        <f ca="1">IFERROR(__xludf.DUMMYFUNCTION("""COMPUTED_VALUE"""),3160)</f>
        <v>3160</v>
      </c>
      <c r="C79" s="3">
        <f t="shared" ca="1" si="0"/>
        <v>2.931596091205213E-2</v>
      </c>
    </row>
    <row r="80" spans="1:3" x14ac:dyDescent="0.2">
      <c r="A80" s="4">
        <f ca="1">IFERROR(__xludf.DUMMYFUNCTION("""COMPUTED_VALUE"""),43944.625)</f>
        <v>43944.625</v>
      </c>
      <c r="B80" s="2">
        <f ca="1">IFERROR(__xludf.DUMMYFUNCTION("""COMPUTED_VALUE"""),3070)</f>
        <v>3070</v>
      </c>
      <c r="C80" s="3">
        <f t="shared" ca="1" si="0"/>
        <v>-2.8481012658227889E-2</v>
      </c>
    </row>
    <row r="81" spans="1:3" x14ac:dyDescent="0.2">
      <c r="A81" s="4">
        <f ca="1">IFERROR(__xludf.DUMMYFUNCTION("""COMPUTED_VALUE"""),43945.625)</f>
        <v>43945.625</v>
      </c>
      <c r="B81" s="2">
        <f ca="1">IFERROR(__xludf.DUMMYFUNCTION("""COMPUTED_VALUE"""),3090)</f>
        <v>3090</v>
      </c>
      <c r="C81" s="3">
        <f t="shared" ca="1" si="0"/>
        <v>6.514657980456029E-3</v>
      </c>
    </row>
    <row r="82" spans="1:3" x14ac:dyDescent="0.2">
      <c r="A82" s="4">
        <f ca="1">IFERROR(__xludf.DUMMYFUNCTION("""COMPUTED_VALUE"""),43948.625)</f>
        <v>43948.625</v>
      </c>
      <c r="B82" s="2">
        <f ca="1">IFERROR(__xludf.DUMMYFUNCTION("""COMPUTED_VALUE"""),3150)</f>
        <v>3150</v>
      </c>
      <c r="C82" s="3">
        <f t="shared" ca="1" si="0"/>
        <v>1.9417475728155331E-2</v>
      </c>
    </row>
    <row r="83" spans="1:3" x14ac:dyDescent="0.2">
      <c r="A83" s="4">
        <f ca="1">IFERROR(__xludf.DUMMYFUNCTION("""COMPUTED_VALUE"""),43949.625)</f>
        <v>43949.625</v>
      </c>
      <c r="B83" s="2">
        <f ca="1">IFERROR(__xludf.DUMMYFUNCTION("""COMPUTED_VALUE"""),3160)</f>
        <v>3160</v>
      </c>
      <c r="C83" s="3">
        <f t="shared" ca="1" si="0"/>
        <v>3.1746031746031633E-3</v>
      </c>
    </row>
    <row r="84" spans="1:3" x14ac:dyDescent="0.2">
      <c r="A84" s="4">
        <f ca="1">IFERROR(__xludf.DUMMYFUNCTION("""COMPUTED_VALUE"""),43950.625)</f>
        <v>43950.625</v>
      </c>
      <c r="B84" s="2">
        <f ca="1">IFERROR(__xludf.DUMMYFUNCTION("""COMPUTED_VALUE"""),3350)</f>
        <v>3350</v>
      </c>
      <c r="C84" s="3">
        <f t="shared" ca="1" si="0"/>
        <v>6.0126582278481111E-2</v>
      </c>
    </row>
    <row r="85" spans="1:3" x14ac:dyDescent="0.2">
      <c r="A85" s="4">
        <f ca="1">IFERROR(__xludf.DUMMYFUNCTION("""COMPUTED_VALUE"""),43951.625)</f>
        <v>43951.625</v>
      </c>
      <c r="B85" s="2">
        <f ca="1">IFERROR(__xludf.DUMMYFUNCTION("""COMPUTED_VALUE"""),3500)</f>
        <v>3500</v>
      </c>
      <c r="C85" s="3">
        <f t="shared" ca="1" si="0"/>
        <v>4.4776119402984982E-2</v>
      </c>
    </row>
    <row r="86" spans="1:3" x14ac:dyDescent="0.2">
      <c r="A86" s="4">
        <f ca="1">IFERROR(__xludf.DUMMYFUNCTION("""COMPUTED_VALUE"""),43955.625)</f>
        <v>43955.625</v>
      </c>
      <c r="B86" s="2">
        <f ca="1">IFERROR(__xludf.DUMMYFUNCTION("""COMPUTED_VALUE"""),3320)</f>
        <v>3320</v>
      </c>
      <c r="C86" s="3">
        <f t="shared" ca="1" si="0"/>
        <v>-5.1428571428571379E-2</v>
      </c>
    </row>
    <row r="87" spans="1:3" x14ac:dyDescent="0.2">
      <c r="A87" s="4">
        <f ca="1">IFERROR(__xludf.DUMMYFUNCTION("""COMPUTED_VALUE"""),43956.625)</f>
        <v>43956.625</v>
      </c>
      <c r="B87" s="2">
        <f ca="1">IFERROR(__xludf.DUMMYFUNCTION("""COMPUTED_VALUE"""),3320)</f>
        <v>3320</v>
      </c>
      <c r="C87" s="3">
        <f t="shared" ca="1" si="0"/>
        <v>0</v>
      </c>
    </row>
    <row r="88" spans="1:3" x14ac:dyDescent="0.2">
      <c r="A88" s="4">
        <f ca="1">IFERROR(__xludf.DUMMYFUNCTION("""COMPUTED_VALUE"""),43957.625)</f>
        <v>43957.625</v>
      </c>
      <c r="B88" s="2">
        <f ca="1">IFERROR(__xludf.DUMMYFUNCTION("""COMPUTED_VALUE"""),3240)</f>
        <v>3240</v>
      </c>
      <c r="C88" s="3">
        <f t="shared" ca="1" si="0"/>
        <v>-2.4096385542168641E-2</v>
      </c>
    </row>
    <row r="89" spans="1:3" x14ac:dyDescent="0.2">
      <c r="A89" s="4">
        <f ca="1">IFERROR(__xludf.DUMMYFUNCTION("""COMPUTED_VALUE"""),43959.625)</f>
        <v>43959.625</v>
      </c>
      <c r="B89" s="2">
        <f ca="1">IFERROR(__xludf.DUMMYFUNCTION("""COMPUTED_VALUE"""),3190)</f>
        <v>3190</v>
      </c>
      <c r="C89" s="3">
        <f t="shared" ca="1" si="0"/>
        <v>-1.5432098765432056E-2</v>
      </c>
    </row>
    <row r="90" spans="1:3" x14ac:dyDescent="0.2">
      <c r="A90" s="4">
        <f ca="1">IFERROR(__xludf.DUMMYFUNCTION("""COMPUTED_VALUE"""),43962.625)</f>
        <v>43962.625</v>
      </c>
      <c r="B90" s="2">
        <f ca="1">IFERROR(__xludf.DUMMYFUNCTION("""COMPUTED_VALUE"""),3220)</f>
        <v>3220</v>
      </c>
      <c r="C90" s="3">
        <f t="shared" ca="1" si="0"/>
        <v>9.4043887147334804E-3</v>
      </c>
    </row>
    <row r="91" spans="1:3" x14ac:dyDescent="0.2">
      <c r="A91" s="4">
        <f ca="1">IFERROR(__xludf.DUMMYFUNCTION("""COMPUTED_VALUE"""),43963.625)</f>
        <v>43963.625</v>
      </c>
      <c r="B91" s="2">
        <f ca="1">IFERROR(__xludf.DUMMYFUNCTION("""COMPUTED_VALUE"""),3150)</f>
        <v>3150</v>
      </c>
      <c r="C91" s="3">
        <f t="shared" ca="1" si="0"/>
        <v>-2.1739130434782594E-2</v>
      </c>
    </row>
    <row r="92" spans="1:3" x14ac:dyDescent="0.2">
      <c r="A92" s="4">
        <f ca="1">IFERROR(__xludf.DUMMYFUNCTION("""COMPUTED_VALUE"""),43964.625)</f>
        <v>43964.625</v>
      </c>
      <c r="B92" s="2">
        <f ca="1">IFERROR(__xludf.DUMMYFUNCTION("""COMPUTED_VALUE"""),3160)</f>
        <v>3160</v>
      </c>
      <c r="C92" s="3">
        <f t="shared" ca="1" si="0"/>
        <v>3.1746031746031633E-3</v>
      </c>
    </row>
    <row r="93" spans="1:3" x14ac:dyDescent="0.2">
      <c r="A93" s="4">
        <f ca="1">IFERROR(__xludf.DUMMYFUNCTION("""COMPUTED_VALUE"""),43965.625)</f>
        <v>43965.625</v>
      </c>
      <c r="B93" s="2">
        <f ca="1">IFERROR(__xludf.DUMMYFUNCTION("""COMPUTED_VALUE"""),3070)</f>
        <v>3070</v>
      </c>
      <c r="C93" s="3">
        <f t="shared" ca="1" si="0"/>
        <v>-2.8481012658227889E-2</v>
      </c>
    </row>
    <row r="94" spans="1:3" x14ac:dyDescent="0.2">
      <c r="A94" s="4">
        <f ca="1">IFERROR(__xludf.DUMMYFUNCTION("""COMPUTED_VALUE"""),43966.625)</f>
        <v>43966.625</v>
      </c>
      <c r="B94" s="2">
        <f ca="1">IFERROR(__xludf.DUMMYFUNCTION("""COMPUTED_VALUE"""),3100)</f>
        <v>3100</v>
      </c>
      <c r="C94" s="3">
        <f t="shared" ca="1" si="0"/>
        <v>9.7719869706840434E-3</v>
      </c>
    </row>
    <row r="95" spans="1:3" x14ac:dyDescent="0.2">
      <c r="A95" s="4">
        <f ca="1">IFERROR(__xludf.DUMMYFUNCTION("""COMPUTED_VALUE"""),43969.625)</f>
        <v>43969.625</v>
      </c>
      <c r="B95" s="2">
        <f ca="1">IFERROR(__xludf.DUMMYFUNCTION("""COMPUTED_VALUE"""),3220)</f>
        <v>3220</v>
      </c>
      <c r="C95" s="3">
        <f t="shared" ca="1" si="0"/>
        <v>3.8709677419354938E-2</v>
      </c>
    </row>
    <row r="96" spans="1:3" x14ac:dyDescent="0.2">
      <c r="A96" s="4">
        <f ca="1">IFERROR(__xludf.DUMMYFUNCTION("""COMPUTED_VALUE"""),43970.625)</f>
        <v>43970.625</v>
      </c>
      <c r="B96" s="2">
        <f ca="1">IFERROR(__xludf.DUMMYFUNCTION("""COMPUTED_VALUE"""),3270)</f>
        <v>3270</v>
      </c>
      <c r="C96" s="3">
        <f t="shared" ca="1" si="0"/>
        <v>1.552795031055898E-2</v>
      </c>
    </row>
    <row r="97" spans="1:3" x14ac:dyDescent="0.2">
      <c r="A97" s="4">
        <f ca="1">IFERROR(__xludf.DUMMYFUNCTION("""COMPUTED_VALUE"""),43971.625)</f>
        <v>43971.625</v>
      </c>
      <c r="B97" s="2">
        <f ca="1">IFERROR(__xludf.DUMMYFUNCTION("""COMPUTED_VALUE"""),3180)</f>
        <v>3180</v>
      </c>
      <c r="C97" s="3">
        <f t="shared" ca="1" si="0"/>
        <v>-2.752293577981646E-2</v>
      </c>
    </row>
    <row r="98" spans="1:3" x14ac:dyDescent="0.2">
      <c r="A98" s="4">
        <f ca="1">IFERROR(__xludf.DUMMYFUNCTION("""COMPUTED_VALUE"""),43977.625)</f>
        <v>43977.625</v>
      </c>
      <c r="B98" s="2">
        <f ca="1">IFERROR(__xludf.DUMMYFUNCTION("""COMPUTED_VALUE"""),3250)</f>
        <v>3250</v>
      </c>
      <c r="C98" s="3">
        <f t="shared" ca="1" si="0"/>
        <v>2.2012578616352307E-2</v>
      </c>
    </row>
    <row r="99" spans="1:3" x14ac:dyDescent="0.2">
      <c r="A99" s="4">
        <f ca="1">IFERROR(__xludf.DUMMYFUNCTION("""COMPUTED_VALUE"""),43978.625)</f>
        <v>43978.625</v>
      </c>
      <c r="B99" s="2">
        <f ca="1">IFERROR(__xludf.DUMMYFUNCTION("""COMPUTED_VALUE"""),3170)</f>
        <v>3170</v>
      </c>
      <c r="C99" s="3">
        <f t="shared" ca="1" si="0"/>
        <v>-2.4615384615384595E-2</v>
      </c>
    </row>
    <row r="100" spans="1:3" x14ac:dyDescent="0.2">
      <c r="A100" s="4">
        <f ca="1">IFERROR(__xludf.DUMMYFUNCTION("""COMPUTED_VALUE"""),43979.625)</f>
        <v>43979.625</v>
      </c>
      <c r="B100" s="2">
        <f ca="1">IFERROR(__xludf.DUMMYFUNCTION("""COMPUTED_VALUE"""),3130)</f>
        <v>3130</v>
      </c>
      <c r="C100" s="3">
        <f t="shared" ca="1" si="0"/>
        <v>-1.2618296529968487E-2</v>
      </c>
    </row>
    <row r="101" spans="1:3" x14ac:dyDescent="0.2">
      <c r="A101" s="4">
        <f ca="1">IFERROR(__xludf.DUMMYFUNCTION("""COMPUTED_VALUE"""),43980.625)</f>
        <v>43980.625</v>
      </c>
      <c r="B101" s="2">
        <f ca="1">IFERROR(__xludf.DUMMYFUNCTION("""COMPUTED_VALUE"""),3150)</f>
        <v>3150</v>
      </c>
      <c r="C101" s="3">
        <f t="shared" ca="1" si="0"/>
        <v>6.389776357827559E-3</v>
      </c>
    </row>
    <row r="102" spans="1:3" x14ac:dyDescent="0.2">
      <c r="A102" s="4">
        <f ca="1">IFERROR(__xludf.DUMMYFUNCTION("""COMPUTED_VALUE"""),43984.625)</f>
        <v>43984.625</v>
      </c>
      <c r="B102" s="2">
        <f ca="1">IFERROR(__xludf.DUMMYFUNCTION("""COMPUTED_VALUE"""),3250)</f>
        <v>3250</v>
      </c>
      <c r="C102" s="3">
        <f t="shared" ca="1" si="0"/>
        <v>3.1746031746031855E-2</v>
      </c>
    </row>
    <row r="103" spans="1:3" x14ac:dyDescent="0.2">
      <c r="A103" s="4">
        <f ca="1">IFERROR(__xludf.DUMMYFUNCTION("""COMPUTED_VALUE"""),43985.625)</f>
        <v>43985.625</v>
      </c>
      <c r="B103" s="2">
        <f ca="1">IFERROR(__xludf.DUMMYFUNCTION("""COMPUTED_VALUE"""),3290)</f>
        <v>3290</v>
      </c>
      <c r="C103" s="3">
        <f t="shared" ca="1" si="0"/>
        <v>1.2307692307692353E-2</v>
      </c>
    </row>
    <row r="104" spans="1:3" x14ac:dyDescent="0.2">
      <c r="A104" s="4">
        <f ca="1">IFERROR(__xludf.DUMMYFUNCTION("""COMPUTED_VALUE"""),43986.625)</f>
        <v>43986.625</v>
      </c>
      <c r="B104" s="2">
        <f ca="1">IFERROR(__xludf.DUMMYFUNCTION("""COMPUTED_VALUE"""),3300)</f>
        <v>3300</v>
      </c>
      <c r="C104" s="3">
        <f t="shared" ca="1" si="0"/>
        <v>3.0395136778116338E-3</v>
      </c>
    </row>
    <row r="105" spans="1:3" x14ac:dyDescent="0.2">
      <c r="A105" s="4">
        <f ca="1">IFERROR(__xludf.DUMMYFUNCTION("""COMPUTED_VALUE"""),43987.625)</f>
        <v>43987.625</v>
      </c>
      <c r="B105" s="2">
        <f ca="1">IFERROR(__xludf.DUMMYFUNCTION("""COMPUTED_VALUE"""),3230)</f>
        <v>3230</v>
      </c>
      <c r="C105" s="3">
        <f t="shared" ca="1" si="0"/>
        <v>-2.1212121212121238E-2</v>
      </c>
    </row>
    <row r="106" spans="1:3" x14ac:dyDescent="0.2">
      <c r="A106" s="4">
        <f ca="1">IFERROR(__xludf.DUMMYFUNCTION("""COMPUTED_VALUE"""),43990.625)</f>
        <v>43990.625</v>
      </c>
      <c r="B106" s="2">
        <f ca="1">IFERROR(__xludf.DUMMYFUNCTION("""COMPUTED_VALUE"""),3230)</f>
        <v>3230</v>
      </c>
      <c r="C106" s="3">
        <f t="shared" ca="1" si="0"/>
        <v>0</v>
      </c>
    </row>
    <row r="107" spans="1:3" x14ac:dyDescent="0.2">
      <c r="A107" s="4">
        <f ca="1">IFERROR(__xludf.DUMMYFUNCTION("""COMPUTED_VALUE"""),43991.625)</f>
        <v>43991.625</v>
      </c>
      <c r="B107" s="2">
        <f ca="1">IFERROR(__xludf.DUMMYFUNCTION("""COMPUTED_VALUE"""),3140)</f>
        <v>3140</v>
      </c>
      <c r="C107" s="3">
        <f t="shared" ca="1" si="0"/>
        <v>-2.786377708978327E-2</v>
      </c>
    </row>
    <row r="108" spans="1:3" x14ac:dyDescent="0.2">
      <c r="A108" s="4">
        <f ca="1">IFERROR(__xludf.DUMMYFUNCTION("""COMPUTED_VALUE"""),43992.625)</f>
        <v>43992.625</v>
      </c>
      <c r="B108" s="2">
        <f ca="1">IFERROR(__xludf.DUMMYFUNCTION("""COMPUTED_VALUE"""),3110)</f>
        <v>3110</v>
      </c>
      <c r="C108" s="3">
        <f t="shared" ca="1" si="0"/>
        <v>-9.5541401273885329E-3</v>
      </c>
    </row>
    <row r="109" spans="1:3" x14ac:dyDescent="0.2">
      <c r="A109" s="4">
        <f ca="1">IFERROR(__xludf.DUMMYFUNCTION("""COMPUTED_VALUE"""),43993.625)</f>
        <v>43993.625</v>
      </c>
      <c r="B109" s="2">
        <f ca="1">IFERROR(__xludf.DUMMYFUNCTION("""COMPUTED_VALUE"""),3080)</f>
        <v>3080</v>
      </c>
      <c r="C109" s="3">
        <f t="shared" ca="1" si="0"/>
        <v>-9.6463022508038732E-3</v>
      </c>
    </row>
    <row r="110" spans="1:3" x14ac:dyDescent="0.2">
      <c r="A110" s="4">
        <f ca="1">IFERROR(__xludf.DUMMYFUNCTION("""COMPUTED_VALUE"""),43994.625)</f>
        <v>43994.625</v>
      </c>
      <c r="B110" s="2">
        <f ca="1">IFERROR(__xludf.DUMMYFUNCTION("""COMPUTED_VALUE"""),3030)</f>
        <v>3030</v>
      </c>
      <c r="C110" s="3">
        <f t="shared" ca="1" si="0"/>
        <v>-1.6233766233766267E-2</v>
      </c>
    </row>
    <row r="111" spans="1:3" x14ac:dyDescent="0.2">
      <c r="A111" s="4">
        <f ca="1">IFERROR(__xludf.DUMMYFUNCTION("""COMPUTED_VALUE"""),43997.625)</f>
        <v>43997.625</v>
      </c>
      <c r="B111" s="2">
        <f ca="1">IFERROR(__xludf.DUMMYFUNCTION("""COMPUTED_VALUE"""),3090)</f>
        <v>3090</v>
      </c>
      <c r="C111" s="3">
        <f t="shared" ca="1" si="0"/>
        <v>1.980198019801982E-2</v>
      </c>
    </row>
    <row r="112" spans="1:3" x14ac:dyDescent="0.2">
      <c r="A112" s="4">
        <f ca="1">IFERROR(__xludf.DUMMYFUNCTION("""COMPUTED_VALUE"""),43998.625)</f>
        <v>43998.625</v>
      </c>
      <c r="B112" s="2">
        <f ca="1">IFERROR(__xludf.DUMMYFUNCTION("""COMPUTED_VALUE"""),3200)</f>
        <v>3200</v>
      </c>
      <c r="C112" s="3">
        <f t="shared" ca="1" si="0"/>
        <v>3.5598705501618033E-2</v>
      </c>
    </row>
    <row r="113" spans="1:3" x14ac:dyDescent="0.2">
      <c r="A113" s="4">
        <f ca="1">IFERROR(__xludf.DUMMYFUNCTION("""COMPUTED_VALUE"""),43999.625)</f>
        <v>43999.625</v>
      </c>
      <c r="B113" s="2">
        <f ca="1">IFERROR(__xludf.DUMMYFUNCTION("""COMPUTED_VALUE"""),3210)</f>
        <v>3210</v>
      </c>
      <c r="C113" s="3">
        <f t="shared" ca="1" si="0"/>
        <v>3.1250000000000444E-3</v>
      </c>
    </row>
    <row r="114" spans="1:3" x14ac:dyDescent="0.2">
      <c r="A114" s="4">
        <f ca="1">IFERROR(__xludf.DUMMYFUNCTION("""COMPUTED_VALUE"""),44000.625)</f>
        <v>44000.625</v>
      </c>
      <c r="B114" s="2">
        <f ca="1">IFERROR(__xludf.DUMMYFUNCTION("""COMPUTED_VALUE"""),3280)</f>
        <v>3280</v>
      </c>
      <c r="C114" s="3">
        <f t="shared" ca="1" si="0"/>
        <v>2.1806853582554409E-2</v>
      </c>
    </row>
    <row r="115" spans="1:3" x14ac:dyDescent="0.2">
      <c r="A115" s="4">
        <f ca="1">IFERROR(__xludf.DUMMYFUNCTION("""COMPUTED_VALUE"""),44001.625)</f>
        <v>44001.625</v>
      </c>
      <c r="B115" s="2">
        <f ca="1">IFERROR(__xludf.DUMMYFUNCTION("""COMPUTED_VALUE"""),3280)</f>
        <v>3280</v>
      </c>
      <c r="C115" s="3">
        <f t="shared" ca="1" si="0"/>
        <v>0</v>
      </c>
    </row>
    <row r="116" spans="1:3" x14ac:dyDescent="0.2">
      <c r="A116" s="4">
        <f ca="1">IFERROR(__xludf.DUMMYFUNCTION("""COMPUTED_VALUE"""),44004.625)</f>
        <v>44004.625</v>
      </c>
      <c r="B116" s="2">
        <f ca="1">IFERROR(__xludf.DUMMYFUNCTION("""COMPUTED_VALUE"""),3200)</f>
        <v>3200</v>
      </c>
      <c r="C116" s="3">
        <f t="shared" ca="1" si="0"/>
        <v>-2.4390243902439046E-2</v>
      </c>
    </row>
    <row r="117" spans="1:3" x14ac:dyDescent="0.2">
      <c r="A117" s="4">
        <f ca="1">IFERROR(__xludf.DUMMYFUNCTION("""COMPUTED_VALUE"""),44005.625)</f>
        <v>44005.625</v>
      </c>
      <c r="B117" s="2">
        <f ca="1">IFERROR(__xludf.DUMMYFUNCTION("""COMPUTED_VALUE"""),3130)</f>
        <v>3130</v>
      </c>
      <c r="C117" s="3">
        <f t="shared" ca="1" si="0"/>
        <v>-2.1874999999999978E-2</v>
      </c>
    </row>
    <row r="118" spans="1:3" x14ac:dyDescent="0.2">
      <c r="A118" s="4">
        <f ca="1">IFERROR(__xludf.DUMMYFUNCTION("""COMPUTED_VALUE"""),44006.625)</f>
        <v>44006.625</v>
      </c>
      <c r="B118" s="2">
        <f ca="1">IFERROR(__xludf.DUMMYFUNCTION("""COMPUTED_VALUE"""),3180)</f>
        <v>3180</v>
      </c>
      <c r="C118" s="3">
        <f t="shared" ca="1" si="0"/>
        <v>1.5974440894568787E-2</v>
      </c>
    </row>
    <row r="119" spans="1:3" x14ac:dyDescent="0.2">
      <c r="A119" s="4">
        <f ca="1">IFERROR(__xludf.DUMMYFUNCTION("""COMPUTED_VALUE"""),44007.625)</f>
        <v>44007.625</v>
      </c>
      <c r="B119" s="2">
        <f ca="1">IFERROR(__xludf.DUMMYFUNCTION("""COMPUTED_VALUE"""),3160)</f>
        <v>3160</v>
      </c>
      <c r="C119" s="3">
        <f t="shared" ca="1" si="0"/>
        <v>-6.2893081761006275E-3</v>
      </c>
    </row>
    <row r="120" spans="1:3" x14ac:dyDescent="0.2">
      <c r="A120" s="4">
        <f ca="1">IFERROR(__xludf.DUMMYFUNCTION("""COMPUTED_VALUE"""),44008.625)</f>
        <v>44008.625</v>
      </c>
      <c r="B120" s="2">
        <f ca="1">IFERROR(__xludf.DUMMYFUNCTION("""COMPUTED_VALUE"""),3190)</f>
        <v>3190</v>
      </c>
      <c r="C120" s="3">
        <f t="shared" ca="1" si="0"/>
        <v>9.493670886076E-3</v>
      </c>
    </row>
    <row r="121" spans="1:3" x14ac:dyDescent="0.2">
      <c r="A121" s="4">
        <f ca="1">IFERROR(__xludf.DUMMYFUNCTION("""COMPUTED_VALUE"""),44011.625)</f>
        <v>44011.625</v>
      </c>
      <c r="B121" s="2">
        <f ca="1">IFERROR(__xludf.DUMMYFUNCTION("""COMPUTED_VALUE"""),3180)</f>
        <v>3180</v>
      </c>
      <c r="C121" s="3">
        <f t="shared" ca="1" si="0"/>
        <v>-3.1347962382445305E-3</v>
      </c>
    </row>
    <row r="122" spans="1:3" x14ac:dyDescent="0.2">
      <c r="A122" s="4">
        <f ca="1">IFERROR(__xludf.DUMMYFUNCTION("""COMPUTED_VALUE"""),44012.625)</f>
        <v>44012.625</v>
      </c>
      <c r="B122" s="2">
        <f ca="1">IFERROR(__xludf.DUMMYFUNCTION("""COMPUTED_VALUE"""),3050)</f>
        <v>3050</v>
      </c>
      <c r="C122" s="3">
        <f t="shared" ca="1" si="0"/>
        <v>-4.0880503144654079E-2</v>
      </c>
    </row>
    <row r="123" spans="1:3" x14ac:dyDescent="0.2">
      <c r="A123" s="4">
        <f ca="1">IFERROR(__xludf.DUMMYFUNCTION("""COMPUTED_VALUE"""),44013.625)</f>
        <v>44013.625</v>
      </c>
      <c r="B123" s="2">
        <f ca="1">IFERROR(__xludf.DUMMYFUNCTION("""COMPUTED_VALUE"""),3040)</f>
        <v>3040</v>
      </c>
      <c r="C123" s="3">
        <f t="shared" ca="1" si="0"/>
        <v>-3.2786885245901232E-3</v>
      </c>
    </row>
    <row r="124" spans="1:3" x14ac:dyDescent="0.2">
      <c r="A124" s="4">
        <f ca="1">IFERROR(__xludf.DUMMYFUNCTION("""COMPUTED_VALUE"""),44014.625)</f>
        <v>44014.625</v>
      </c>
      <c r="B124" s="2">
        <f ca="1">IFERROR(__xludf.DUMMYFUNCTION("""COMPUTED_VALUE"""),3140)</f>
        <v>3140</v>
      </c>
      <c r="C124" s="3">
        <f t="shared" ca="1" si="0"/>
        <v>3.289473684210531E-2</v>
      </c>
    </row>
    <row r="125" spans="1:3" x14ac:dyDescent="0.2">
      <c r="A125" s="4">
        <f ca="1">IFERROR(__xludf.DUMMYFUNCTION("""COMPUTED_VALUE"""),44015.625)</f>
        <v>44015.625</v>
      </c>
      <c r="B125" s="2">
        <f ca="1">IFERROR(__xludf.DUMMYFUNCTION("""COMPUTED_VALUE"""),3120)</f>
        <v>3120</v>
      </c>
      <c r="C125" s="3">
        <f t="shared" ca="1" si="0"/>
        <v>-6.3694267515923553E-3</v>
      </c>
    </row>
    <row r="126" spans="1:3" x14ac:dyDescent="0.2">
      <c r="A126" s="4">
        <f ca="1">IFERROR(__xludf.DUMMYFUNCTION("""COMPUTED_VALUE"""),44018.625)</f>
        <v>44018.625</v>
      </c>
      <c r="B126" s="2">
        <f ca="1">IFERROR(__xludf.DUMMYFUNCTION("""COMPUTED_VALUE"""),3050)</f>
        <v>3050</v>
      </c>
      <c r="C126" s="3">
        <f t="shared" ca="1" si="0"/>
        <v>-2.2435897435897467E-2</v>
      </c>
    </row>
    <row r="127" spans="1:3" x14ac:dyDescent="0.2">
      <c r="A127" s="4">
        <f ca="1">IFERROR(__xludf.DUMMYFUNCTION("""COMPUTED_VALUE"""),44019.625)</f>
        <v>44019.625</v>
      </c>
      <c r="B127" s="2">
        <f ca="1">IFERROR(__xludf.DUMMYFUNCTION("""COMPUTED_VALUE"""),3120)</f>
        <v>3120</v>
      </c>
      <c r="C127" s="3">
        <f t="shared" ca="1" si="0"/>
        <v>2.2950819672131084E-2</v>
      </c>
    </row>
    <row r="128" spans="1:3" x14ac:dyDescent="0.2">
      <c r="A128" s="4">
        <f ca="1">IFERROR(__xludf.DUMMYFUNCTION("""COMPUTED_VALUE"""),44020.625)</f>
        <v>44020.625</v>
      </c>
      <c r="B128" s="2">
        <f ca="1">IFERROR(__xludf.DUMMYFUNCTION("""COMPUTED_VALUE"""),3150)</f>
        <v>3150</v>
      </c>
      <c r="C128" s="3">
        <f t="shared" ca="1" si="0"/>
        <v>9.6153846153845812E-3</v>
      </c>
    </row>
    <row r="129" spans="1:3" x14ac:dyDescent="0.2">
      <c r="A129" s="4">
        <f ca="1">IFERROR(__xludf.DUMMYFUNCTION("""COMPUTED_VALUE"""),44021.625)</f>
        <v>44021.625</v>
      </c>
      <c r="B129" s="2">
        <f ca="1">IFERROR(__xludf.DUMMYFUNCTION("""COMPUTED_VALUE"""),3110)</f>
        <v>3110</v>
      </c>
      <c r="C129" s="3">
        <f t="shared" ca="1" si="0"/>
        <v>-1.2698412698412653E-2</v>
      </c>
    </row>
    <row r="130" spans="1:3" x14ac:dyDescent="0.2">
      <c r="A130" s="4">
        <f ca="1">IFERROR(__xludf.DUMMYFUNCTION("""COMPUTED_VALUE"""),44022.625)</f>
        <v>44022.625</v>
      </c>
      <c r="B130" s="2">
        <f ca="1">IFERROR(__xludf.DUMMYFUNCTION("""COMPUTED_VALUE"""),3110)</f>
        <v>3110</v>
      </c>
      <c r="C130" s="3">
        <f t="shared" ca="1" si="0"/>
        <v>0</v>
      </c>
    </row>
    <row r="131" spans="1:3" x14ac:dyDescent="0.2">
      <c r="A131" s="4">
        <f ca="1">IFERROR(__xludf.DUMMYFUNCTION("""COMPUTED_VALUE"""),44025.625)</f>
        <v>44025.625</v>
      </c>
      <c r="B131" s="2">
        <f ca="1">IFERROR(__xludf.DUMMYFUNCTION("""COMPUTED_VALUE"""),3090)</f>
        <v>3090</v>
      </c>
      <c r="C131" s="3">
        <f t="shared" ca="1" si="0"/>
        <v>-6.4308681672026191E-3</v>
      </c>
    </row>
    <row r="132" spans="1:3" x14ac:dyDescent="0.2">
      <c r="A132" s="4">
        <f ca="1">IFERROR(__xludf.DUMMYFUNCTION("""COMPUTED_VALUE"""),44026.625)</f>
        <v>44026.625</v>
      </c>
      <c r="B132" s="2">
        <f ca="1">IFERROR(__xludf.DUMMYFUNCTION("""COMPUTED_VALUE"""),3080)</f>
        <v>3080</v>
      </c>
      <c r="C132" s="3">
        <f t="shared" ca="1" si="0"/>
        <v>-3.2362459546925182E-3</v>
      </c>
    </row>
    <row r="133" spans="1:3" x14ac:dyDescent="0.2">
      <c r="A133" s="4">
        <f ca="1">IFERROR(__xludf.DUMMYFUNCTION("""COMPUTED_VALUE"""),44027.625)</f>
        <v>44027.625</v>
      </c>
      <c r="B133" s="2">
        <f ca="1">IFERROR(__xludf.DUMMYFUNCTION("""COMPUTED_VALUE"""),3090)</f>
        <v>3090</v>
      </c>
      <c r="C133" s="3">
        <f t="shared" ca="1" si="0"/>
        <v>3.2467532467532756E-3</v>
      </c>
    </row>
    <row r="134" spans="1:3" x14ac:dyDescent="0.2">
      <c r="A134" s="4">
        <f ca="1">IFERROR(__xludf.DUMMYFUNCTION("""COMPUTED_VALUE"""),44028.625)</f>
        <v>44028.625</v>
      </c>
      <c r="B134" s="2">
        <f ca="1">IFERROR(__xludf.DUMMYFUNCTION("""COMPUTED_VALUE"""),3100)</f>
        <v>3100</v>
      </c>
      <c r="C134" s="3">
        <f t="shared" ca="1" si="0"/>
        <v>3.2362459546926292E-3</v>
      </c>
    </row>
    <row r="135" spans="1:3" x14ac:dyDescent="0.2">
      <c r="A135" s="4">
        <f ca="1">IFERROR(__xludf.DUMMYFUNCTION("""COMPUTED_VALUE"""),44029.625)</f>
        <v>44029.625</v>
      </c>
      <c r="B135" s="2">
        <f ca="1">IFERROR(__xludf.DUMMYFUNCTION("""COMPUTED_VALUE"""),3060)</f>
        <v>3060</v>
      </c>
      <c r="C135" s="3">
        <f t="shared" ca="1" si="0"/>
        <v>-1.2903225806451646E-2</v>
      </c>
    </row>
    <row r="136" spans="1:3" x14ac:dyDescent="0.2">
      <c r="A136" s="4">
        <f ca="1">IFERROR(__xludf.DUMMYFUNCTION("""COMPUTED_VALUE"""),44032.625)</f>
        <v>44032.625</v>
      </c>
      <c r="B136" s="2">
        <f ca="1">IFERROR(__xludf.DUMMYFUNCTION("""COMPUTED_VALUE"""),3060)</f>
        <v>3060</v>
      </c>
      <c r="C136" s="3">
        <f t="shared" ca="1" si="0"/>
        <v>0</v>
      </c>
    </row>
    <row r="137" spans="1:3" x14ac:dyDescent="0.2">
      <c r="A137" s="4">
        <f ca="1">IFERROR(__xludf.DUMMYFUNCTION("""COMPUTED_VALUE"""),44033.625)</f>
        <v>44033.625</v>
      </c>
      <c r="B137" s="2">
        <f ca="1">IFERROR(__xludf.DUMMYFUNCTION("""COMPUTED_VALUE"""),3060)</f>
        <v>3060</v>
      </c>
      <c r="C137" s="3">
        <f t="shared" ca="1" si="0"/>
        <v>0</v>
      </c>
    </row>
    <row r="138" spans="1:3" x14ac:dyDescent="0.2">
      <c r="A138" s="4">
        <f ca="1">IFERROR(__xludf.DUMMYFUNCTION("""COMPUTED_VALUE"""),44034.625)</f>
        <v>44034.625</v>
      </c>
      <c r="B138" s="2">
        <f ca="1">IFERROR(__xludf.DUMMYFUNCTION("""COMPUTED_VALUE"""),3070)</f>
        <v>3070</v>
      </c>
      <c r="C138" s="3">
        <f t="shared" ca="1" si="0"/>
        <v>3.2679738562091387E-3</v>
      </c>
    </row>
    <row r="139" spans="1:3" x14ac:dyDescent="0.2">
      <c r="A139" s="4">
        <f ca="1">IFERROR(__xludf.DUMMYFUNCTION("""COMPUTED_VALUE"""),44035.625)</f>
        <v>44035.625</v>
      </c>
      <c r="B139" s="2">
        <f ca="1">IFERROR(__xludf.DUMMYFUNCTION("""COMPUTED_VALUE"""),3070)</f>
        <v>3070</v>
      </c>
      <c r="C139" s="3">
        <f t="shared" ca="1" si="0"/>
        <v>0</v>
      </c>
    </row>
    <row r="140" spans="1:3" x14ac:dyDescent="0.2">
      <c r="A140" s="4">
        <f ca="1">IFERROR(__xludf.DUMMYFUNCTION("""COMPUTED_VALUE"""),44036.625)</f>
        <v>44036.625</v>
      </c>
      <c r="B140" s="2">
        <f ca="1">IFERROR(__xludf.DUMMYFUNCTION("""COMPUTED_VALUE"""),3020)</f>
        <v>3020</v>
      </c>
      <c r="C140" s="3">
        <f t="shared" ca="1" si="0"/>
        <v>-1.6286644951140072E-2</v>
      </c>
    </row>
    <row r="141" spans="1:3" x14ac:dyDescent="0.2">
      <c r="A141" s="4">
        <f ca="1">IFERROR(__xludf.DUMMYFUNCTION("""COMPUTED_VALUE"""),44039.625)</f>
        <v>44039.625</v>
      </c>
      <c r="B141" s="2">
        <f ca="1">IFERROR(__xludf.DUMMYFUNCTION("""COMPUTED_VALUE"""),3040)</f>
        <v>3040</v>
      </c>
      <c r="C141" s="3">
        <f t="shared" ca="1" si="0"/>
        <v>6.6225165562914245E-3</v>
      </c>
    </row>
    <row r="142" spans="1:3" x14ac:dyDescent="0.2">
      <c r="A142" s="4">
        <f ca="1">IFERROR(__xludf.DUMMYFUNCTION("""COMPUTED_VALUE"""),44040.625)</f>
        <v>44040.625</v>
      </c>
      <c r="B142" s="2">
        <f ca="1">IFERROR(__xludf.DUMMYFUNCTION("""COMPUTED_VALUE"""),3020)</f>
        <v>3020</v>
      </c>
      <c r="C142" s="3">
        <f t="shared" ca="1" si="0"/>
        <v>-6.5789473684210176E-3</v>
      </c>
    </row>
    <row r="143" spans="1:3" x14ac:dyDescent="0.2">
      <c r="A143" s="4">
        <f ca="1">IFERROR(__xludf.DUMMYFUNCTION("""COMPUTED_VALUE"""),44041.625)</f>
        <v>44041.625</v>
      </c>
      <c r="B143" s="2">
        <f ca="1">IFERROR(__xludf.DUMMYFUNCTION("""COMPUTED_VALUE"""),3000)</f>
        <v>3000</v>
      </c>
      <c r="C143" s="3">
        <f t="shared" ca="1" si="0"/>
        <v>-6.6225165562914245E-3</v>
      </c>
    </row>
    <row r="144" spans="1:3" x14ac:dyDescent="0.2">
      <c r="A144" s="4">
        <f ca="1">IFERROR(__xludf.DUMMYFUNCTION("""COMPUTED_VALUE"""),44042.625)</f>
        <v>44042.625</v>
      </c>
      <c r="B144" s="2">
        <f ca="1">IFERROR(__xludf.DUMMYFUNCTION("""COMPUTED_VALUE"""),3050)</f>
        <v>3050</v>
      </c>
      <c r="C144" s="3">
        <f t="shared" ca="1" si="0"/>
        <v>1.6666666666666607E-2</v>
      </c>
    </row>
    <row r="145" spans="1:3" x14ac:dyDescent="0.2">
      <c r="A145" s="4">
        <f ca="1">IFERROR(__xludf.DUMMYFUNCTION("""COMPUTED_VALUE"""),44046.625)</f>
        <v>44046.625</v>
      </c>
      <c r="B145" s="2">
        <f ca="1">IFERROR(__xludf.DUMMYFUNCTION("""COMPUTED_VALUE"""),2920)</f>
        <v>2920</v>
      </c>
      <c r="C145" s="3">
        <f t="shared" ca="1" si="0"/>
        <v>-4.2622950819672156E-2</v>
      </c>
    </row>
    <row r="146" spans="1:3" x14ac:dyDescent="0.2">
      <c r="A146" s="4">
        <f ca="1">IFERROR(__xludf.DUMMYFUNCTION("""COMPUTED_VALUE"""),44047.625)</f>
        <v>44047.625</v>
      </c>
      <c r="B146" s="2">
        <f ca="1">IFERROR(__xludf.DUMMYFUNCTION("""COMPUTED_VALUE"""),2950)</f>
        <v>2950</v>
      </c>
      <c r="C146" s="3">
        <f t="shared" ca="1" si="0"/>
        <v>1.0273972602739656E-2</v>
      </c>
    </row>
    <row r="147" spans="1:3" x14ac:dyDescent="0.2">
      <c r="A147" s="4">
        <f ca="1">IFERROR(__xludf.DUMMYFUNCTION("""COMPUTED_VALUE"""),44048.625)</f>
        <v>44048.625</v>
      </c>
      <c r="B147" s="2">
        <f ca="1">IFERROR(__xludf.DUMMYFUNCTION("""COMPUTED_VALUE"""),3020)</f>
        <v>3020</v>
      </c>
      <c r="C147" s="3">
        <f t="shared" ca="1" si="0"/>
        <v>2.3728813559322104E-2</v>
      </c>
    </row>
    <row r="148" spans="1:3" x14ac:dyDescent="0.2">
      <c r="A148" s="4">
        <f ca="1">IFERROR(__xludf.DUMMYFUNCTION("""COMPUTED_VALUE"""),44049.625)</f>
        <v>44049.625</v>
      </c>
      <c r="B148" s="2">
        <f ca="1">IFERROR(__xludf.DUMMYFUNCTION("""COMPUTED_VALUE"""),3020)</f>
        <v>3020</v>
      </c>
      <c r="C148" s="3">
        <f t="shared" ca="1" si="0"/>
        <v>0</v>
      </c>
    </row>
    <row r="149" spans="1:3" x14ac:dyDescent="0.2">
      <c r="A149" s="4">
        <f ca="1">IFERROR(__xludf.DUMMYFUNCTION("""COMPUTED_VALUE"""),44050.625)</f>
        <v>44050.625</v>
      </c>
      <c r="B149" s="2">
        <f ca="1">IFERROR(__xludf.DUMMYFUNCTION("""COMPUTED_VALUE"""),2980)</f>
        <v>2980</v>
      </c>
      <c r="C149" s="3">
        <f t="shared" ca="1" si="0"/>
        <v>-1.3245033112582738E-2</v>
      </c>
    </row>
    <row r="150" spans="1:3" x14ac:dyDescent="0.2">
      <c r="A150" s="4">
        <f ca="1">IFERROR(__xludf.DUMMYFUNCTION("""COMPUTED_VALUE"""),44053.625)</f>
        <v>44053.625</v>
      </c>
      <c r="B150" s="2">
        <f ca="1">IFERROR(__xludf.DUMMYFUNCTION("""COMPUTED_VALUE"""),2970)</f>
        <v>2970</v>
      </c>
      <c r="C150" s="3">
        <f t="shared" ca="1" si="0"/>
        <v>-3.3557046979866278E-3</v>
      </c>
    </row>
    <row r="151" spans="1:3" x14ac:dyDescent="0.2">
      <c r="A151" s="4">
        <f ca="1">IFERROR(__xludf.DUMMYFUNCTION("""COMPUTED_VALUE"""),44054.625)</f>
        <v>44054.625</v>
      </c>
      <c r="B151" s="2">
        <f ca="1">IFERROR(__xludf.DUMMYFUNCTION("""COMPUTED_VALUE"""),2930)</f>
        <v>2930</v>
      </c>
      <c r="C151" s="3">
        <f t="shared" ca="1" si="0"/>
        <v>-1.3468013468013518E-2</v>
      </c>
    </row>
    <row r="152" spans="1:3" x14ac:dyDescent="0.2">
      <c r="A152" s="4">
        <f ca="1">IFERROR(__xludf.DUMMYFUNCTION("""COMPUTED_VALUE"""),44055.625)</f>
        <v>44055.625</v>
      </c>
      <c r="B152" s="2">
        <f ca="1">IFERROR(__xludf.DUMMYFUNCTION("""COMPUTED_VALUE"""),2950)</f>
        <v>2950</v>
      </c>
      <c r="C152" s="3">
        <f t="shared" ca="1" si="0"/>
        <v>6.8259385665530026E-3</v>
      </c>
    </row>
    <row r="153" spans="1:3" x14ac:dyDescent="0.2">
      <c r="A153" s="4">
        <f ca="1">IFERROR(__xludf.DUMMYFUNCTION("""COMPUTED_VALUE"""),44056.625)</f>
        <v>44056.625</v>
      </c>
      <c r="B153" s="2">
        <f ca="1">IFERROR(__xludf.DUMMYFUNCTION("""COMPUTED_VALUE"""),3010)</f>
        <v>3010</v>
      </c>
      <c r="C153" s="3">
        <f t="shared" ca="1" si="0"/>
        <v>2.0338983050847359E-2</v>
      </c>
    </row>
    <row r="154" spans="1:3" x14ac:dyDescent="0.2">
      <c r="A154" s="4">
        <f ca="1">IFERROR(__xludf.DUMMYFUNCTION("""COMPUTED_VALUE"""),44057.625)</f>
        <v>44057.625</v>
      </c>
      <c r="B154" s="2">
        <f ca="1">IFERROR(__xludf.DUMMYFUNCTION("""COMPUTED_VALUE"""),3030)</f>
        <v>3030</v>
      </c>
      <c r="C154" s="3">
        <f t="shared" ca="1" si="0"/>
        <v>6.6445182724252927E-3</v>
      </c>
    </row>
    <row r="155" spans="1:3" x14ac:dyDescent="0.2">
      <c r="A155" s="4">
        <f ca="1">IFERROR(__xludf.DUMMYFUNCTION("""COMPUTED_VALUE"""),44061.625)</f>
        <v>44061.625</v>
      </c>
      <c r="B155" s="2">
        <f ca="1">IFERROR(__xludf.DUMMYFUNCTION("""COMPUTED_VALUE"""),3050)</f>
        <v>3050</v>
      </c>
      <c r="C155" s="3">
        <f t="shared" ca="1" si="0"/>
        <v>6.6006600660066805E-3</v>
      </c>
    </row>
    <row r="156" spans="1:3" x14ac:dyDescent="0.2">
      <c r="A156" s="4">
        <f ca="1">IFERROR(__xludf.DUMMYFUNCTION("""COMPUTED_VALUE"""),44062.625)</f>
        <v>44062.625</v>
      </c>
      <c r="B156" s="2">
        <f ca="1">IFERROR(__xludf.DUMMYFUNCTION("""COMPUTED_VALUE"""),3000)</f>
        <v>3000</v>
      </c>
      <c r="C156" s="3">
        <f t="shared" ca="1" si="0"/>
        <v>-1.6393442622950838E-2</v>
      </c>
    </row>
    <row r="157" spans="1:3" x14ac:dyDescent="0.2">
      <c r="A157" s="4">
        <f ca="1">IFERROR(__xludf.DUMMYFUNCTION("""COMPUTED_VALUE"""),44067.625)</f>
        <v>44067.625</v>
      </c>
      <c r="B157" s="2">
        <f ca="1">IFERROR(__xludf.DUMMYFUNCTION("""COMPUTED_VALUE"""),3000)</f>
        <v>3000</v>
      </c>
      <c r="C157" s="3">
        <f t="shared" ca="1" si="0"/>
        <v>0</v>
      </c>
    </row>
    <row r="158" spans="1:3" x14ac:dyDescent="0.2">
      <c r="A158" s="4">
        <f ca="1">IFERROR(__xludf.DUMMYFUNCTION("""COMPUTED_VALUE"""),44068.625)</f>
        <v>44068.625</v>
      </c>
      <c r="B158" s="2">
        <f ca="1">IFERROR(__xludf.DUMMYFUNCTION("""COMPUTED_VALUE"""),2980)</f>
        <v>2980</v>
      </c>
      <c r="C158" s="3">
        <f t="shared" ca="1" si="0"/>
        <v>-6.6666666666667096E-3</v>
      </c>
    </row>
    <row r="159" spans="1:3" x14ac:dyDescent="0.2">
      <c r="A159" s="4">
        <f ca="1">IFERROR(__xludf.DUMMYFUNCTION("""COMPUTED_VALUE"""),44069.625)</f>
        <v>44069.625</v>
      </c>
      <c r="B159" s="2">
        <f ca="1">IFERROR(__xludf.DUMMYFUNCTION("""COMPUTED_VALUE"""),3020)</f>
        <v>3020</v>
      </c>
      <c r="C159" s="3">
        <f t="shared" ca="1" si="0"/>
        <v>1.3422818791946289E-2</v>
      </c>
    </row>
    <row r="160" spans="1:3" x14ac:dyDescent="0.2">
      <c r="A160" s="4">
        <f ca="1">IFERROR(__xludf.DUMMYFUNCTION("""COMPUTED_VALUE"""),44070.625)</f>
        <v>44070.625</v>
      </c>
      <c r="B160" s="2">
        <f ca="1">IFERROR(__xludf.DUMMYFUNCTION("""COMPUTED_VALUE"""),2990)</f>
        <v>2990</v>
      </c>
      <c r="C160" s="3">
        <f t="shared" ca="1" si="0"/>
        <v>-9.9337748344371368E-3</v>
      </c>
    </row>
    <row r="161" spans="1:3" x14ac:dyDescent="0.2">
      <c r="A161" s="4">
        <f ca="1">IFERROR(__xludf.DUMMYFUNCTION("""COMPUTED_VALUE"""),44071.625)</f>
        <v>44071.625</v>
      </c>
      <c r="B161" s="2">
        <f ca="1">IFERROR(__xludf.DUMMYFUNCTION("""COMPUTED_VALUE"""),2960)</f>
        <v>2960</v>
      </c>
      <c r="C161" s="3">
        <f t="shared" ca="1" si="0"/>
        <v>-1.0033444816053505E-2</v>
      </c>
    </row>
    <row r="162" spans="1:3" x14ac:dyDescent="0.2">
      <c r="A162" s="4">
        <f ca="1">IFERROR(__xludf.DUMMYFUNCTION("""COMPUTED_VALUE"""),44074.625)</f>
        <v>44074.625</v>
      </c>
      <c r="B162" s="2">
        <f ca="1">IFERROR(__xludf.DUMMYFUNCTION("""COMPUTED_VALUE"""),2860)</f>
        <v>2860</v>
      </c>
      <c r="C162" s="3">
        <f t="shared" ca="1" si="0"/>
        <v>-3.3783783783783772E-2</v>
      </c>
    </row>
    <row r="163" spans="1:3" x14ac:dyDescent="0.2">
      <c r="A163" s="4">
        <f ca="1">IFERROR(__xludf.DUMMYFUNCTION("""COMPUTED_VALUE"""),44075.625)</f>
        <v>44075.625</v>
      </c>
      <c r="B163" s="2">
        <f ca="1">IFERROR(__xludf.DUMMYFUNCTION("""COMPUTED_VALUE"""),2900)</f>
        <v>2900</v>
      </c>
      <c r="C163" s="3">
        <f t="shared" ca="1" si="0"/>
        <v>1.3986013986013957E-2</v>
      </c>
    </row>
    <row r="164" spans="1:3" x14ac:dyDescent="0.2">
      <c r="A164" s="4">
        <f ca="1">IFERROR(__xludf.DUMMYFUNCTION("""COMPUTED_VALUE"""),44076.625)</f>
        <v>44076.625</v>
      </c>
      <c r="B164" s="2">
        <f ca="1">IFERROR(__xludf.DUMMYFUNCTION("""COMPUTED_VALUE"""),2950)</f>
        <v>2950</v>
      </c>
      <c r="C164" s="3">
        <f t="shared" ca="1" si="0"/>
        <v>1.7241379310344751E-2</v>
      </c>
    </row>
    <row r="165" spans="1:3" x14ac:dyDescent="0.2">
      <c r="A165" s="4">
        <f ca="1">IFERROR(__xludf.DUMMYFUNCTION("""COMPUTED_VALUE"""),44077.625)</f>
        <v>44077.625</v>
      </c>
      <c r="B165" s="2">
        <f ca="1">IFERROR(__xludf.DUMMYFUNCTION("""COMPUTED_VALUE"""),2900)</f>
        <v>2900</v>
      </c>
      <c r="C165" s="3">
        <f t="shared" ca="1" si="0"/>
        <v>-1.6949152542372836E-2</v>
      </c>
    </row>
    <row r="166" spans="1:3" x14ac:dyDescent="0.2">
      <c r="A166" s="4">
        <f ca="1">IFERROR(__xludf.DUMMYFUNCTION("""COMPUTED_VALUE"""),44078.625)</f>
        <v>44078.625</v>
      </c>
      <c r="B166" s="2">
        <f ca="1">IFERROR(__xludf.DUMMYFUNCTION("""COMPUTED_VALUE"""),2860)</f>
        <v>2860</v>
      </c>
      <c r="C166" s="3">
        <f t="shared" ca="1" si="0"/>
        <v>-1.379310344827589E-2</v>
      </c>
    </row>
    <row r="167" spans="1:3" x14ac:dyDescent="0.2">
      <c r="A167" s="4">
        <f ca="1">IFERROR(__xludf.DUMMYFUNCTION("""COMPUTED_VALUE"""),44081.625)</f>
        <v>44081.625</v>
      </c>
      <c r="B167" s="2">
        <f ca="1">IFERROR(__xludf.DUMMYFUNCTION("""COMPUTED_VALUE"""),2900)</f>
        <v>2900</v>
      </c>
      <c r="C167" s="3">
        <f t="shared" ca="1" si="0"/>
        <v>1.3986013986013957E-2</v>
      </c>
    </row>
    <row r="168" spans="1:3" x14ac:dyDescent="0.2">
      <c r="A168" s="4">
        <f ca="1">IFERROR(__xludf.DUMMYFUNCTION("""COMPUTED_VALUE"""),44082.625)</f>
        <v>44082.625</v>
      </c>
      <c r="B168" s="2">
        <f ca="1">IFERROR(__xludf.DUMMYFUNCTION("""COMPUTED_VALUE"""),2860)</f>
        <v>2860</v>
      </c>
      <c r="C168" s="3">
        <f t="shared" ca="1" si="0"/>
        <v>-1.379310344827589E-2</v>
      </c>
    </row>
    <row r="169" spans="1:3" x14ac:dyDescent="0.2">
      <c r="A169" s="4">
        <f ca="1">IFERROR(__xludf.DUMMYFUNCTION("""COMPUTED_VALUE"""),44083.625)</f>
        <v>44083.625</v>
      </c>
      <c r="B169" s="2">
        <f ca="1">IFERROR(__xludf.DUMMYFUNCTION("""COMPUTED_VALUE"""),2800)</f>
        <v>2800</v>
      </c>
      <c r="C169" s="3">
        <f t="shared" ca="1" si="0"/>
        <v>-2.0979020979020935E-2</v>
      </c>
    </row>
    <row r="170" spans="1:3" x14ac:dyDescent="0.2">
      <c r="A170" s="4">
        <f ca="1">IFERROR(__xludf.DUMMYFUNCTION("""COMPUTED_VALUE"""),44084.625)</f>
        <v>44084.625</v>
      </c>
      <c r="B170" s="2">
        <f ca="1">IFERROR(__xludf.DUMMYFUNCTION("""COMPUTED_VALUE"""),2700)</f>
        <v>2700</v>
      </c>
      <c r="C170" s="3">
        <f t="shared" ca="1" si="0"/>
        <v>-3.5714285714285698E-2</v>
      </c>
    </row>
    <row r="171" spans="1:3" x14ac:dyDescent="0.2">
      <c r="A171" s="4">
        <f ca="1">IFERROR(__xludf.DUMMYFUNCTION("""COMPUTED_VALUE"""),44085.625)</f>
        <v>44085.625</v>
      </c>
      <c r="B171" s="2">
        <f ca="1">IFERROR(__xludf.DUMMYFUNCTION("""COMPUTED_VALUE"""),2810)</f>
        <v>2810</v>
      </c>
      <c r="C171" s="3">
        <f t="shared" ca="1" si="0"/>
        <v>4.0740740740740744E-2</v>
      </c>
    </row>
    <row r="172" spans="1:3" x14ac:dyDescent="0.2">
      <c r="A172" s="4">
        <f ca="1">IFERROR(__xludf.DUMMYFUNCTION("""COMPUTED_VALUE"""),44088.625)</f>
        <v>44088.625</v>
      </c>
      <c r="B172" s="2">
        <f ca="1">IFERROR(__xludf.DUMMYFUNCTION("""COMPUTED_VALUE"""),2890)</f>
        <v>2890</v>
      </c>
      <c r="C172" s="3">
        <f t="shared" ca="1" si="0"/>
        <v>2.8469750889679624E-2</v>
      </c>
    </row>
    <row r="173" spans="1:3" x14ac:dyDescent="0.2">
      <c r="A173" s="4">
        <f ca="1">IFERROR(__xludf.DUMMYFUNCTION("""COMPUTED_VALUE"""),44089.625)</f>
        <v>44089.625</v>
      </c>
      <c r="B173" s="2">
        <f ca="1">IFERROR(__xludf.DUMMYFUNCTION("""COMPUTED_VALUE"""),2830)</f>
        <v>2830</v>
      </c>
      <c r="C173" s="3">
        <f t="shared" ca="1" si="0"/>
        <v>-2.0761245674740469E-2</v>
      </c>
    </row>
    <row r="174" spans="1:3" x14ac:dyDescent="0.2">
      <c r="A174" s="4">
        <f ca="1">IFERROR(__xludf.DUMMYFUNCTION("""COMPUTED_VALUE"""),44090.625)</f>
        <v>44090.625</v>
      </c>
      <c r="B174" s="2">
        <f ca="1">IFERROR(__xludf.DUMMYFUNCTION("""COMPUTED_VALUE"""),2790)</f>
        <v>2790</v>
      </c>
      <c r="C174" s="3">
        <f t="shared" ca="1" si="0"/>
        <v>-1.4134275618374548E-2</v>
      </c>
    </row>
    <row r="175" spans="1:3" x14ac:dyDescent="0.2">
      <c r="A175" s="4">
        <f ca="1">IFERROR(__xludf.DUMMYFUNCTION("""COMPUTED_VALUE"""),44091.625)</f>
        <v>44091.625</v>
      </c>
      <c r="B175" s="2">
        <f ca="1">IFERROR(__xludf.DUMMYFUNCTION("""COMPUTED_VALUE"""),2820)</f>
        <v>2820</v>
      </c>
      <c r="C175" s="3">
        <f t="shared" ca="1" si="0"/>
        <v>1.0752688172043001E-2</v>
      </c>
    </row>
    <row r="176" spans="1:3" x14ac:dyDescent="0.2">
      <c r="A176" s="4">
        <f ca="1">IFERROR(__xludf.DUMMYFUNCTION("""COMPUTED_VALUE"""),44092.625)</f>
        <v>44092.625</v>
      </c>
      <c r="B176" s="2">
        <f ca="1">IFERROR(__xludf.DUMMYFUNCTION("""COMPUTED_VALUE"""),2890)</f>
        <v>2890</v>
      </c>
      <c r="C176" s="3">
        <f t="shared" ca="1" si="0"/>
        <v>2.4822695035461084E-2</v>
      </c>
    </row>
    <row r="177" spans="1:3" x14ac:dyDescent="0.2">
      <c r="A177" s="4">
        <f ca="1">IFERROR(__xludf.DUMMYFUNCTION("""COMPUTED_VALUE"""),44095.625)</f>
        <v>44095.625</v>
      </c>
      <c r="B177" s="2">
        <f ca="1">IFERROR(__xludf.DUMMYFUNCTION("""COMPUTED_VALUE"""),2810)</f>
        <v>2810</v>
      </c>
      <c r="C177" s="3">
        <f t="shared" ca="1" si="0"/>
        <v>-2.7681660899653959E-2</v>
      </c>
    </row>
    <row r="178" spans="1:3" x14ac:dyDescent="0.2">
      <c r="A178" s="4">
        <f ca="1">IFERROR(__xludf.DUMMYFUNCTION("""COMPUTED_VALUE"""),44096.625)</f>
        <v>44096.625</v>
      </c>
      <c r="B178" s="2">
        <f ca="1">IFERROR(__xludf.DUMMYFUNCTION("""COMPUTED_VALUE"""),2780)</f>
        <v>2780</v>
      </c>
      <c r="C178" s="3">
        <f t="shared" ca="1" si="0"/>
        <v>-1.0676156583629859E-2</v>
      </c>
    </row>
    <row r="179" spans="1:3" x14ac:dyDescent="0.2">
      <c r="A179" s="4">
        <f ca="1">IFERROR(__xludf.DUMMYFUNCTION("""COMPUTED_VALUE"""),44097.625)</f>
        <v>44097.625</v>
      </c>
      <c r="B179" s="2">
        <f ca="1">IFERROR(__xludf.DUMMYFUNCTION("""COMPUTED_VALUE"""),2800)</f>
        <v>2800</v>
      </c>
      <c r="C179" s="3">
        <f t="shared" ca="1" si="0"/>
        <v>7.194244604316502E-3</v>
      </c>
    </row>
    <row r="180" spans="1:3" x14ac:dyDescent="0.2">
      <c r="A180" s="4">
        <f ca="1">IFERROR(__xludf.DUMMYFUNCTION("""COMPUTED_VALUE"""),44098.625)</f>
        <v>44098.625</v>
      </c>
      <c r="B180" s="2">
        <f ca="1">IFERROR(__xludf.DUMMYFUNCTION("""COMPUTED_VALUE"""),2730)</f>
        <v>2730</v>
      </c>
      <c r="C180" s="3">
        <f t="shared" ca="1" si="0"/>
        <v>-2.5000000000000022E-2</v>
      </c>
    </row>
    <row r="181" spans="1:3" x14ac:dyDescent="0.2">
      <c r="A181" s="4">
        <f ca="1">IFERROR(__xludf.DUMMYFUNCTION("""COMPUTED_VALUE"""),44099.625)</f>
        <v>44099.625</v>
      </c>
      <c r="B181" s="2">
        <f ca="1">IFERROR(__xludf.DUMMYFUNCTION("""COMPUTED_VALUE"""),2690)</f>
        <v>2690</v>
      </c>
      <c r="C181" s="3">
        <f t="shared" ca="1" si="0"/>
        <v>-1.46520146520146E-2</v>
      </c>
    </row>
    <row r="182" spans="1:3" x14ac:dyDescent="0.2">
      <c r="A182" s="4">
        <f ca="1">IFERROR(__xludf.DUMMYFUNCTION("""COMPUTED_VALUE"""),44102.625)</f>
        <v>44102.625</v>
      </c>
      <c r="B182" s="2">
        <f ca="1">IFERROR(__xludf.DUMMYFUNCTION("""COMPUTED_VALUE"""),2660)</f>
        <v>2660</v>
      </c>
      <c r="C182" s="3">
        <f t="shared" ca="1" si="0"/>
        <v>-1.1152416356877359E-2</v>
      </c>
    </row>
    <row r="183" spans="1:3" x14ac:dyDescent="0.2">
      <c r="A183" s="4">
        <f ca="1">IFERROR(__xludf.DUMMYFUNCTION("""COMPUTED_VALUE"""),44103.625)</f>
        <v>44103.625</v>
      </c>
      <c r="B183" s="2">
        <f ca="1">IFERROR(__xludf.DUMMYFUNCTION("""COMPUTED_VALUE"""),2630)</f>
        <v>2630</v>
      </c>
      <c r="C183" s="3">
        <f t="shared" ca="1" si="0"/>
        <v>-1.1278195488721776E-2</v>
      </c>
    </row>
    <row r="184" spans="1:3" x14ac:dyDescent="0.2">
      <c r="A184" s="4">
        <f ca="1">IFERROR(__xludf.DUMMYFUNCTION("""COMPUTED_VALUE"""),44104.625)</f>
        <v>44104.625</v>
      </c>
      <c r="B184" s="2">
        <f ca="1">IFERROR(__xludf.DUMMYFUNCTION("""COMPUTED_VALUE"""),2560)</f>
        <v>2560</v>
      </c>
      <c r="C184" s="3">
        <f t="shared" ca="1" si="0"/>
        <v>-2.6615969581749055E-2</v>
      </c>
    </row>
    <row r="185" spans="1:3" x14ac:dyDescent="0.2">
      <c r="A185" s="4">
        <f ca="1">IFERROR(__xludf.DUMMYFUNCTION("""COMPUTED_VALUE"""),44105.625)</f>
        <v>44105.625</v>
      </c>
      <c r="B185" s="2">
        <f ca="1">IFERROR(__xludf.DUMMYFUNCTION("""COMPUTED_VALUE"""),2750)</f>
        <v>2750</v>
      </c>
      <c r="C185" s="3">
        <f t="shared" ca="1" si="0"/>
        <v>7.421875E-2</v>
      </c>
    </row>
    <row r="186" spans="1:3" x14ac:dyDescent="0.2">
      <c r="A186" s="4">
        <f ca="1">IFERROR(__xludf.DUMMYFUNCTION("""COMPUTED_VALUE"""),44106.625)</f>
        <v>44106.625</v>
      </c>
      <c r="B186" s="2">
        <f ca="1">IFERROR(__xludf.DUMMYFUNCTION("""COMPUTED_VALUE"""),2680)</f>
        <v>2680</v>
      </c>
      <c r="C186" s="3">
        <f t="shared" ca="1" si="0"/>
        <v>-2.5454545454545507E-2</v>
      </c>
    </row>
    <row r="187" spans="1:3" x14ac:dyDescent="0.2">
      <c r="A187" s="4">
        <f ca="1">IFERROR(__xludf.DUMMYFUNCTION("""COMPUTED_VALUE"""),44109.625)</f>
        <v>44109.625</v>
      </c>
      <c r="B187" s="2">
        <f ca="1">IFERROR(__xludf.DUMMYFUNCTION("""COMPUTED_VALUE"""),2650)</f>
        <v>2650</v>
      </c>
      <c r="C187" s="3">
        <f t="shared" ca="1" si="0"/>
        <v>-1.1194029850746245E-2</v>
      </c>
    </row>
    <row r="188" spans="1:3" x14ac:dyDescent="0.2">
      <c r="A188" s="4">
        <f ca="1">IFERROR(__xludf.DUMMYFUNCTION("""COMPUTED_VALUE"""),44110.625)</f>
        <v>44110.625</v>
      </c>
      <c r="B188" s="2">
        <f ca="1">IFERROR(__xludf.DUMMYFUNCTION("""COMPUTED_VALUE"""),2650)</f>
        <v>2650</v>
      </c>
      <c r="C188" s="3">
        <f t="shared" ca="1" si="0"/>
        <v>0</v>
      </c>
    </row>
    <row r="189" spans="1:3" x14ac:dyDescent="0.2">
      <c r="A189" s="4">
        <f ca="1">IFERROR(__xludf.DUMMYFUNCTION("""COMPUTED_VALUE"""),44111.625)</f>
        <v>44111.625</v>
      </c>
      <c r="B189" s="2">
        <f ca="1">IFERROR(__xludf.DUMMYFUNCTION("""COMPUTED_VALUE"""),2660)</f>
        <v>2660</v>
      </c>
      <c r="C189" s="3">
        <f t="shared" ca="1" si="0"/>
        <v>3.7735849056603765E-3</v>
      </c>
    </row>
    <row r="190" spans="1:3" x14ac:dyDescent="0.2">
      <c r="A190" s="4">
        <f ca="1">IFERROR(__xludf.DUMMYFUNCTION("""COMPUTED_VALUE"""),44112.625)</f>
        <v>44112.625</v>
      </c>
      <c r="B190" s="2">
        <f ca="1">IFERROR(__xludf.DUMMYFUNCTION("""COMPUTED_VALUE"""),2700)</f>
        <v>2700</v>
      </c>
      <c r="C190" s="3">
        <f t="shared" ca="1" si="0"/>
        <v>1.5037593984962516E-2</v>
      </c>
    </row>
    <row r="191" spans="1:3" x14ac:dyDescent="0.2">
      <c r="A191" s="4">
        <f ca="1">IFERROR(__xludf.DUMMYFUNCTION("""COMPUTED_VALUE"""),44113.625)</f>
        <v>44113.625</v>
      </c>
      <c r="B191" s="2">
        <f ca="1">IFERROR(__xludf.DUMMYFUNCTION("""COMPUTED_VALUE"""),2730)</f>
        <v>2730</v>
      </c>
      <c r="C191" s="3">
        <f t="shared" ca="1" si="0"/>
        <v>1.1111111111111072E-2</v>
      </c>
    </row>
    <row r="192" spans="1:3" x14ac:dyDescent="0.2">
      <c r="A192" s="4">
        <f ca="1">IFERROR(__xludf.DUMMYFUNCTION("""COMPUTED_VALUE"""),44116.625)</f>
        <v>44116.625</v>
      </c>
      <c r="B192" s="2">
        <f ca="1">IFERROR(__xludf.DUMMYFUNCTION("""COMPUTED_VALUE"""),2730)</f>
        <v>2730</v>
      </c>
      <c r="C192" s="3">
        <f t="shared" ca="1" si="0"/>
        <v>0</v>
      </c>
    </row>
    <row r="193" spans="1:3" x14ac:dyDescent="0.2">
      <c r="A193" s="4">
        <f ca="1">IFERROR(__xludf.DUMMYFUNCTION("""COMPUTED_VALUE"""),44117.625)</f>
        <v>44117.625</v>
      </c>
      <c r="B193" s="2">
        <f ca="1">IFERROR(__xludf.DUMMYFUNCTION("""COMPUTED_VALUE"""),2730)</f>
        <v>2730</v>
      </c>
      <c r="C193" s="3">
        <f t="shared" ca="1" si="0"/>
        <v>0</v>
      </c>
    </row>
    <row r="194" spans="1:3" x14ac:dyDescent="0.2">
      <c r="A194" s="4">
        <f ca="1">IFERROR(__xludf.DUMMYFUNCTION("""COMPUTED_VALUE"""),44118.625)</f>
        <v>44118.625</v>
      </c>
      <c r="B194" s="2">
        <f ca="1">IFERROR(__xludf.DUMMYFUNCTION("""COMPUTED_VALUE"""),2810)</f>
        <v>2810</v>
      </c>
      <c r="C194" s="3">
        <f t="shared" ca="1" si="0"/>
        <v>2.93040293040292E-2</v>
      </c>
    </row>
    <row r="195" spans="1:3" x14ac:dyDescent="0.2">
      <c r="A195" s="4">
        <f ca="1">IFERROR(__xludf.DUMMYFUNCTION("""COMPUTED_VALUE"""),44119.625)</f>
        <v>44119.625</v>
      </c>
      <c r="B195" s="2">
        <f ca="1">IFERROR(__xludf.DUMMYFUNCTION("""COMPUTED_VALUE"""),2780)</f>
        <v>2780</v>
      </c>
      <c r="C195" s="3">
        <f t="shared" ca="1" si="0"/>
        <v>-1.0676156583629859E-2</v>
      </c>
    </row>
    <row r="196" spans="1:3" x14ac:dyDescent="0.2">
      <c r="A196" s="4">
        <f ca="1">IFERROR(__xludf.DUMMYFUNCTION("""COMPUTED_VALUE"""),44120.625)</f>
        <v>44120.625</v>
      </c>
      <c r="B196" s="2">
        <f ca="1">IFERROR(__xludf.DUMMYFUNCTION("""COMPUTED_VALUE"""),2750)</f>
        <v>2750</v>
      </c>
      <c r="C196" s="3">
        <f t="shared" ca="1" si="0"/>
        <v>-1.0791366906474864E-2</v>
      </c>
    </row>
    <row r="197" spans="1:3" x14ac:dyDescent="0.2">
      <c r="A197" s="4">
        <f ca="1">IFERROR(__xludf.DUMMYFUNCTION("""COMPUTED_VALUE"""),44123.625)</f>
        <v>44123.625</v>
      </c>
      <c r="B197" s="2">
        <f ca="1">IFERROR(__xludf.DUMMYFUNCTION("""COMPUTED_VALUE"""),2710)</f>
        <v>2710</v>
      </c>
      <c r="C197" s="3">
        <f t="shared" ca="1" si="0"/>
        <v>-1.4545454545454528E-2</v>
      </c>
    </row>
    <row r="198" spans="1:3" x14ac:dyDescent="0.2">
      <c r="A198" s="4">
        <f ca="1">IFERROR(__xludf.DUMMYFUNCTION("""COMPUTED_VALUE"""),44124.625)</f>
        <v>44124.625</v>
      </c>
      <c r="B198" s="2">
        <f ca="1">IFERROR(__xludf.DUMMYFUNCTION("""COMPUTED_VALUE"""),2670)</f>
        <v>2670</v>
      </c>
      <c r="C198" s="3">
        <f t="shared" ca="1" si="0"/>
        <v>-1.4760147601476037E-2</v>
      </c>
    </row>
    <row r="199" spans="1:3" x14ac:dyDescent="0.2">
      <c r="A199" s="4">
        <f ca="1">IFERROR(__xludf.DUMMYFUNCTION("""COMPUTED_VALUE"""),44125.625)</f>
        <v>44125.625</v>
      </c>
      <c r="B199" s="2">
        <f ca="1">IFERROR(__xludf.DUMMYFUNCTION("""COMPUTED_VALUE"""),2680)</f>
        <v>2680</v>
      </c>
      <c r="C199" s="3">
        <f t="shared" ca="1" si="0"/>
        <v>3.7453183520599342E-3</v>
      </c>
    </row>
    <row r="200" spans="1:3" x14ac:dyDescent="0.2">
      <c r="A200" s="4">
        <f ca="1">IFERROR(__xludf.DUMMYFUNCTION("""COMPUTED_VALUE"""),44126.625)</f>
        <v>44126.625</v>
      </c>
      <c r="B200" s="2">
        <f ca="1">IFERROR(__xludf.DUMMYFUNCTION("""COMPUTED_VALUE"""),2700)</f>
        <v>2700</v>
      </c>
      <c r="C200" s="3">
        <f t="shared" ca="1" si="0"/>
        <v>7.4626865671640896E-3</v>
      </c>
    </row>
    <row r="201" spans="1:3" x14ac:dyDescent="0.2">
      <c r="A201" s="4">
        <f ca="1">IFERROR(__xludf.DUMMYFUNCTION("""COMPUTED_VALUE"""),44127.625)</f>
        <v>44127.625</v>
      </c>
      <c r="B201" s="2">
        <f ca="1">IFERROR(__xludf.DUMMYFUNCTION("""COMPUTED_VALUE"""),2630)</f>
        <v>2630</v>
      </c>
      <c r="C201" s="3">
        <f t="shared" ca="1" si="0"/>
        <v>-2.5925925925925908E-2</v>
      </c>
    </row>
    <row r="202" spans="1:3" x14ac:dyDescent="0.2">
      <c r="A202" s="4">
        <f ca="1">IFERROR(__xludf.DUMMYFUNCTION("""COMPUTED_VALUE"""),44130.625)</f>
        <v>44130.625</v>
      </c>
      <c r="B202" s="2">
        <f ca="1">IFERROR(__xludf.DUMMYFUNCTION("""COMPUTED_VALUE"""),2650)</f>
        <v>2650</v>
      </c>
      <c r="C202" s="3">
        <f t="shared" ca="1" si="0"/>
        <v>7.6045627376426506E-3</v>
      </c>
    </row>
    <row r="203" spans="1:3" x14ac:dyDescent="0.2">
      <c r="A203" s="4">
        <f ca="1">IFERROR(__xludf.DUMMYFUNCTION("""COMPUTED_VALUE"""),44131.625)</f>
        <v>44131.625</v>
      </c>
      <c r="B203" s="2">
        <f ca="1">IFERROR(__xludf.DUMMYFUNCTION("""COMPUTED_VALUE"""),2620)</f>
        <v>2620</v>
      </c>
      <c r="C203" s="3">
        <f t="shared" ca="1" si="0"/>
        <v>-1.132075471698113E-2</v>
      </c>
    </row>
    <row r="204" spans="1:3" x14ac:dyDescent="0.2">
      <c r="A204" s="4">
        <f ca="1">IFERROR(__xludf.DUMMYFUNCTION("""COMPUTED_VALUE"""),44137.625)</f>
        <v>44137.625</v>
      </c>
      <c r="B204" s="2">
        <f ca="1">IFERROR(__xludf.DUMMYFUNCTION("""COMPUTED_VALUE"""),2560)</f>
        <v>2560</v>
      </c>
      <c r="C204" s="3">
        <f t="shared" ca="1" si="0"/>
        <v>-2.2900763358778664E-2</v>
      </c>
    </row>
    <row r="205" spans="1:3" x14ac:dyDescent="0.2">
      <c r="A205" s="4">
        <f ca="1">IFERROR(__xludf.DUMMYFUNCTION("""COMPUTED_VALUE"""),44138.625)</f>
        <v>44138.625</v>
      </c>
      <c r="B205" s="2">
        <f ca="1">IFERROR(__xludf.DUMMYFUNCTION("""COMPUTED_VALUE"""),2580)</f>
        <v>2580</v>
      </c>
      <c r="C205" s="3">
        <f t="shared" ca="1" si="0"/>
        <v>7.8125E-3</v>
      </c>
    </row>
    <row r="206" spans="1:3" x14ac:dyDescent="0.2">
      <c r="A206" s="4">
        <f ca="1">IFERROR(__xludf.DUMMYFUNCTION("""COMPUTED_VALUE"""),44139.625)</f>
        <v>44139.625</v>
      </c>
      <c r="B206" s="2">
        <f ca="1">IFERROR(__xludf.DUMMYFUNCTION("""COMPUTED_VALUE"""),2580)</f>
        <v>2580</v>
      </c>
      <c r="C206" s="3">
        <f t="shared" ca="1" si="0"/>
        <v>0</v>
      </c>
    </row>
    <row r="207" spans="1:3" x14ac:dyDescent="0.2">
      <c r="A207" s="4">
        <f ca="1">IFERROR(__xludf.DUMMYFUNCTION("""COMPUTED_VALUE"""),44140.625)</f>
        <v>44140.625</v>
      </c>
      <c r="B207" s="2">
        <f ca="1">IFERROR(__xludf.DUMMYFUNCTION("""COMPUTED_VALUE"""),2770)</f>
        <v>2770</v>
      </c>
      <c r="C207" s="3">
        <f t="shared" ca="1" si="0"/>
        <v>7.3643410852713087E-2</v>
      </c>
    </row>
    <row r="208" spans="1:3" x14ac:dyDescent="0.2">
      <c r="A208" s="4">
        <f ca="1">IFERROR(__xludf.DUMMYFUNCTION("""COMPUTED_VALUE"""),44141.625)</f>
        <v>44141.625</v>
      </c>
      <c r="B208" s="2">
        <f ca="1">IFERROR(__xludf.DUMMYFUNCTION("""COMPUTED_VALUE"""),2830)</f>
        <v>2830</v>
      </c>
      <c r="C208" s="3">
        <f t="shared" ca="1" si="0"/>
        <v>2.1660649819494671E-2</v>
      </c>
    </row>
    <row r="209" spans="1:3" x14ac:dyDescent="0.2">
      <c r="A209" s="4">
        <f ca="1">IFERROR(__xludf.DUMMYFUNCTION("""COMPUTED_VALUE"""),44144.625)</f>
        <v>44144.625</v>
      </c>
      <c r="B209" s="2">
        <f ca="1">IFERROR(__xludf.DUMMYFUNCTION("""COMPUTED_VALUE"""),2880)</f>
        <v>2880</v>
      </c>
      <c r="C209" s="3">
        <f t="shared" ca="1" si="0"/>
        <v>1.7667844522968101E-2</v>
      </c>
    </row>
    <row r="210" spans="1:3" x14ac:dyDescent="0.2">
      <c r="A210" s="4">
        <f ca="1">IFERROR(__xludf.DUMMYFUNCTION("""COMPUTED_VALUE"""),44145.625)</f>
        <v>44145.625</v>
      </c>
      <c r="B210" s="2">
        <f ca="1">IFERROR(__xludf.DUMMYFUNCTION("""COMPUTED_VALUE"""),2860)</f>
        <v>2860</v>
      </c>
      <c r="C210" s="3">
        <f t="shared" ca="1" si="0"/>
        <v>-6.9444444444444198E-3</v>
      </c>
    </row>
    <row r="211" spans="1:3" x14ac:dyDescent="0.2">
      <c r="A211" s="4">
        <f ca="1">IFERROR(__xludf.DUMMYFUNCTION("""COMPUTED_VALUE"""),44146.625)</f>
        <v>44146.625</v>
      </c>
      <c r="B211" s="2">
        <f ca="1">IFERROR(__xludf.DUMMYFUNCTION("""COMPUTED_VALUE"""),3080)</f>
        <v>3080</v>
      </c>
      <c r="C211" s="3">
        <f t="shared" ca="1" si="0"/>
        <v>7.6923076923076872E-2</v>
      </c>
    </row>
    <row r="212" spans="1:3" x14ac:dyDescent="0.2">
      <c r="A212" s="4">
        <f ca="1">IFERROR(__xludf.DUMMYFUNCTION("""COMPUTED_VALUE"""),44147.625)</f>
        <v>44147.625</v>
      </c>
      <c r="B212" s="2">
        <f ca="1">IFERROR(__xludf.DUMMYFUNCTION("""COMPUTED_VALUE"""),3040)</f>
        <v>3040</v>
      </c>
      <c r="C212" s="3">
        <f t="shared" ca="1" si="0"/>
        <v>-1.2987012987012991E-2</v>
      </c>
    </row>
    <row r="213" spans="1:3" x14ac:dyDescent="0.2">
      <c r="A213" s="4">
        <f ca="1">IFERROR(__xludf.DUMMYFUNCTION("""COMPUTED_VALUE"""),44148.625)</f>
        <v>44148.625</v>
      </c>
      <c r="B213" s="2">
        <f ca="1">IFERROR(__xludf.DUMMYFUNCTION("""COMPUTED_VALUE"""),2990)</f>
        <v>2990</v>
      </c>
      <c r="C213" s="3">
        <f t="shared" ca="1" si="0"/>
        <v>-1.6447368421052655E-2</v>
      </c>
    </row>
    <row r="214" spans="1:3" x14ac:dyDescent="0.2">
      <c r="A214" s="4">
        <f ca="1">IFERROR(__xludf.DUMMYFUNCTION("""COMPUTED_VALUE"""),44151.625)</f>
        <v>44151.625</v>
      </c>
      <c r="B214" s="2">
        <f ca="1">IFERROR(__xludf.DUMMYFUNCTION("""COMPUTED_VALUE"""),3070)</f>
        <v>3070</v>
      </c>
      <c r="C214" s="3">
        <f t="shared" ca="1" si="0"/>
        <v>2.6755852842809347E-2</v>
      </c>
    </row>
    <row r="215" spans="1:3" x14ac:dyDescent="0.2">
      <c r="A215" s="4">
        <f ca="1">IFERROR(__xludf.DUMMYFUNCTION("""COMPUTED_VALUE"""),44152.625)</f>
        <v>44152.625</v>
      </c>
      <c r="B215" s="2">
        <f ca="1">IFERROR(__xludf.DUMMYFUNCTION("""COMPUTED_VALUE"""),3220)</f>
        <v>3220</v>
      </c>
      <c r="C215" s="3">
        <f t="shared" ca="1" si="0"/>
        <v>4.8859934853420217E-2</v>
      </c>
    </row>
    <row r="216" spans="1:3" x14ac:dyDescent="0.2">
      <c r="A216" s="4">
        <f ca="1">IFERROR(__xludf.DUMMYFUNCTION("""COMPUTED_VALUE"""),44153.625)</f>
        <v>44153.625</v>
      </c>
      <c r="B216" s="2">
        <f ca="1">IFERROR(__xludf.DUMMYFUNCTION("""COMPUTED_VALUE"""),3180)</f>
        <v>3180</v>
      </c>
      <c r="C216" s="3">
        <f t="shared" ca="1" si="0"/>
        <v>-1.2422360248447228E-2</v>
      </c>
    </row>
    <row r="217" spans="1:3" x14ac:dyDescent="0.2">
      <c r="A217" s="4">
        <f ca="1">IFERROR(__xludf.DUMMYFUNCTION("""COMPUTED_VALUE"""),44154.625)</f>
        <v>44154.625</v>
      </c>
      <c r="B217" s="2">
        <f ca="1">IFERROR(__xludf.DUMMYFUNCTION("""COMPUTED_VALUE"""),3170)</f>
        <v>3170</v>
      </c>
      <c r="C217" s="3">
        <f t="shared" ca="1" si="0"/>
        <v>-3.1446540880503138E-3</v>
      </c>
    </row>
    <row r="218" spans="1:3" x14ac:dyDescent="0.2">
      <c r="A218" s="4">
        <f ca="1">IFERROR(__xludf.DUMMYFUNCTION("""COMPUTED_VALUE"""),44155.625)</f>
        <v>44155.625</v>
      </c>
      <c r="B218" s="2">
        <f ca="1">IFERROR(__xludf.DUMMYFUNCTION("""COMPUTED_VALUE"""),3220)</f>
        <v>3220</v>
      </c>
      <c r="C218" s="3">
        <f t="shared" ca="1" si="0"/>
        <v>1.577287066246047E-2</v>
      </c>
    </row>
    <row r="219" spans="1:3" x14ac:dyDescent="0.2">
      <c r="A219" s="4">
        <f ca="1">IFERROR(__xludf.DUMMYFUNCTION("""COMPUTED_VALUE"""),44158.625)</f>
        <v>44158.625</v>
      </c>
      <c r="B219" s="2">
        <f ca="1">IFERROR(__xludf.DUMMYFUNCTION("""COMPUTED_VALUE"""),3320)</f>
        <v>3320</v>
      </c>
      <c r="C219" s="3">
        <f t="shared" ca="1" si="0"/>
        <v>3.105590062111796E-2</v>
      </c>
    </row>
    <row r="220" spans="1:3" x14ac:dyDescent="0.2">
      <c r="A220" s="4">
        <f ca="1">IFERROR(__xludf.DUMMYFUNCTION("""COMPUTED_VALUE"""),44159.625)</f>
        <v>44159.625</v>
      </c>
      <c r="B220" s="2">
        <f ca="1">IFERROR(__xludf.DUMMYFUNCTION("""COMPUTED_VALUE"""),3350)</f>
        <v>3350</v>
      </c>
      <c r="C220" s="3">
        <f t="shared" ca="1" si="0"/>
        <v>9.0361445783131433E-3</v>
      </c>
    </row>
    <row r="221" spans="1:3" x14ac:dyDescent="0.2">
      <c r="A221" s="4">
        <f ca="1">IFERROR(__xludf.DUMMYFUNCTION("""COMPUTED_VALUE"""),44160.625)</f>
        <v>44160.625</v>
      </c>
      <c r="B221" s="2">
        <f ca="1">IFERROR(__xludf.DUMMYFUNCTION("""COMPUTED_VALUE"""),3280)</f>
        <v>3280</v>
      </c>
      <c r="C221" s="3">
        <f t="shared" ca="1" si="0"/>
        <v>-2.0895522388059695E-2</v>
      </c>
    </row>
    <row r="222" spans="1:3" x14ac:dyDescent="0.2">
      <c r="A222" s="4">
        <f ca="1">IFERROR(__xludf.DUMMYFUNCTION("""COMPUTED_VALUE"""),44161.625)</f>
        <v>44161.625</v>
      </c>
      <c r="B222" s="2">
        <f ca="1">IFERROR(__xludf.DUMMYFUNCTION("""COMPUTED_VALUE"""),3470)</f>
        <v>3470</v>
      </c>
      <c r="C222" s="3">
        <f t="shared" ca="1" si="0"/>
        <v>5.7926829268292623E-2</v>
      </c>
    </row>
    <row r="223" spans="1:3" x14ac:dyDescent="0.2">
      <c r="A223" s="4">
        <f ca="1">IFERROR(__xludf.DUMMYFUNCTION("""COMPUTED_VALUE"""),44162.625)</f>
        <v>44162.625</v>
      </c>
      <c r="B223" s="2">
        <f ca="1">IFERROR(__xludf.DUMMYFUNCTION("""COMPUTED_VALUE"""),3460)</f>
        <v>3460</v>
      </c>
      <c r="C223" s="3">
        <f t="shared" ca="1" si="0"/>
        <v>-2.8818443804035088E-3</v>
      </c>
    </row>
    <row r="224" spans="1:3" x14ac:dyDescent="0.2">
      <c r="A224" s="4">
        <f ca="1">IFERROR(__xludf.DUMMYFUNCTION("""COMPUTED_VALUE"""),44165.625)</f>
        <v>44165.625</v>
      </c>
      <c r="B224" s="2">
        <f ca="1">IFERROR(__xludf.DUMMYFUNCTION("""COMPUTED_VALUE"""),3230)</f>
        <v>3230</v>
      </c>
      <c r="C224" s="3">
        <f t="shared" ca="1" si="0"/>
        <v>-6.6473988439306408E-2</v>
      </c>
    </row>
    <row r="225" spans="1:3" x14ac:dyDescent="0.2">
      <c r="A225" s="4">
        <f ca="1">IFERROR(__xludf.DUMMYFUNCTION("""COMPUTED_VALUE"""),44166.625)</f>
        <v>44166.625</v>
      </c>
      <c r="B225" s="2">
        <f ca="1">IFERROR(__xludf.DUMMYFUNCTION("""COMPUTED_VALUE"""),3240)</f>
        <v>3240</v>
      </c>
      <c r="C225" s="3">
        <f t="shared" ca="1" si="0"/>
        <v>3.0959752321981782E-3</v>
      </c>
    </row>
    <row r="226" spans="1:3" x14ac:dyDescent="0.2">
      <c r="A226" s="4">
        <f ca="1">IFERROR(__xludf.DUMMYFUNCTION("""COMPUTED_VALUE"""),44167.625)</f>
        <v>44167.625</v>
      </c>
      <c r="B226" s="2">
        <f ca="1">IFERROR(__xludf.DUMMYFUNCTION("""COMPUTED_VALUE"""),3330)</f>
        <v>3330</v>
      </c>
      <c r="C226" s="3">
        <f t="shared" ca="1" si="0"/>
        <v>2.7777777777777679E-2</v>
      </c>
    </row>
    <row r="227" spans="1:3" x14ac:dyDescent="0.2">
      <c r="A227" s="4">
        <f ca="1">IFERROR(__xludf.DUMMYFUNCTION("""COMPUTED_VALUE"""),44168.625)</f>
        <v>44168.625</v>
      </c>
      <c r="B227" s="2">
        <f ca="1">IFERROR(__xludf.DUMMYFUNCTION("""COMPUTED_VALUE"""),3300)</f>
        <v>3300</v>
      </c>
      <c r="C227" s="3">
        <f t="shared" ca="1" si="0"/>
        <v>-9.009009009009028E-3</v>
      </c>
    </row>
    <row r="228" spans="1:3" x14ac:dyDescent="0.2">
      <c r="A228" s="4">
        <f ca="1">IFERROR(__xludf.DUMMYFUNCTION("""COMPUTED_VALUE"""),44169.625)</f>
        <v>44169.625</v>
      </c>
      <c r="B228" s="2">
        <f ca="1">IFERROR(__xludf.DUMMYFUNCTION("""COMPUTED_VALUE"""),3250)</f>
        <v>3250</v>
      </c>
      <c r="C228" s="3">
        <f t="shared" ca="1" si="0"/>
        <v>-1.5151515151515138E-2</v>
      </c>
    </row>
    <row r="229" spans="1:3" x14ac:dyDescent="0.2">
      <c r="A229" s="4">
        <f ca="1">IFERROR(__xludf.DUMMYFUNCTION("""COMPUTED_VALUE"""),44172.625)</f>
        <v>44172.625</v>
      </c>
      <c r="B229" s="2">
        <f ca="1">IFERROR(__xludf.DUMMYFUNCTION("""COMPUTED_VALUE"""),3330)</f>
        <v>3330</v>
      </c>
      <c r="C229" s="3">
        <f t="shared" ca="1" si="0"/>
        <v>2.4615384615384706E-2</v>
      </c>
    </row>
    <row r="230" spans="1:3" x14ac:dyDescent="0.2">
      <c r="A230" s="4">
        <f ca="1">IFERROR(__xludf.DUMMYFUNCTION("""COMPUTED_VALUE"""),44173.625)</f>
        <v>44173.625</v>
      </c>
      <c r="B230" s="2">
        <f ca="1">IFERROR(__xludf.DUMMYFUNCTION("""COMPUTED_VALUE"""),3300)</f>
        <v>3300</v>
      </c>
      <c r="C230" s="3">
        <f t="shared" ca="1" si="0"/>
        <v>-9.009009009009028E-3</v>
      </c>
    </row>
    <row r="231" spans="1:3" x14ac:dyDescent="0.2">
      <c r="A231" s="4">
        <f ca="1">IFERROR(__xludf.DUMMYFUNCTION("""COMPUTED_VALUE"""),44175.625)</f>
        <v>44175.625</v>
      </c>
      <c r="B231" s="2">
        <f ca="1">IFERROR(__xludf.DUMMYFUNCTION("""COMPUTED_VALUE"""),3260)</f>
        <v>3260</v>
      </c>
      <c r="C231" s="3">
        <f t="shared" ca="1" si="0"/>
        <v>-1.2121212121212088E-2</v>
      </c>
    </row>
    <row r="232" spans="1:3" x14ac:dyDescent="0.2">
      <c r="A232" s="4">
        <f ca="1">IFERROR(__xludf.DUMMYFUNCTION("""COMPUTED_VALUE"""),44176.625)</f>
        <v>44176.625</v>
      </c>
      <c r="B232" s="2">
        <f ca="1">IFERROR(__xludf.DUMMYFUNCTION("""COMPUTED_VALUE"""),3280)</f>
        <v>3280</v>
      </c>
      <c r="C232" s="3">
        <f t="shared" ca="1" si="0"/>
        <v>6.1349693251533388E-3</v>
      </c>
    </row>
    <row r="233" spans="1:3" x14ac:dyDescent="0.2">
      <c r="A233" s="4">
        <f ca="1">IFERROR(__xludf.DUMMYFUNCTION("""COMPUTED_VALUE"""),44179.625)</f>
        <v>44179.625</v>
      </c>
      <c r="B233" s="2">
        <f ca="1">IFERROR(__xludf.DUMMYFUNCTION("""COMPUTED_VALUE"""),3320)</f>
        <v>3320</v>
      </c>
      <c r="C233" s="3">
        <f t="shared" ca="1" si="0"/>
        <v>1.2195121951219523E-2</v>
      </c>
    </row>
    <row r="234" spans="1:3" x14ac:dyDescent="0.2">
      <c r="A234" s="4">
        <f ca="1">IFERROR(__xludf.DUMMYFUNCTION("""COMPUTED_VALUE"""),44180.625)</f>
        <v>44180.625</v>
      </c>
      <c r="B234" s="2">
        <f ca="1">IFERROR(__xludf.DUMMYFUNCTION("""COMPUTED_VALUE"""),3450)</f>
        <v>3450</v>
      </c>
      <c r="C234" s="3">
        <f t="shared" ca="1" si="0"/>
        <v>3.9156626506024139E-2</v>
      </c>
    </row>
    <row r="235" spans="1:3" x14ac:dyDescent="0.2">
      <c r="A235" s="4">
        <f ca="1">IFERROR(__xludf.DUMMYFUNCTION("""COMPUTED_VALUE"""),44181.625)</f>
        <v>44181.625</v>
      </c>
      <c r="B235" s="2">
        <f ca="1">IFERROR(__xludf.DUMMYFUNCTION("""COMPUTED_VALUE"""),3610)</f>
        <v>3610</v>
      </c>
      <c r="C235" s="3">
        <f t="shared" ca="1" si="0"/>
        <v>4.6376811594202927E-2</v>
      </c>
    </row>
    <row r="236" spans="1:3" x14ac:dyDescent="0.2">
      <c r="A236" s="4">
        <f ca="1">IFERROR(__xludf.DUMMYFUNCTION("""COMPUTED_VALUE"""),44182.625)</f>
        <v>44182.625</v>
      </c>
      <c r="B236" s="2">
        <f ca="1">IFERROR(__xludf.DUMMYFUNCTION("""COMPUTED_VALUE"""),3540)</f>
        <v>3540</v>
      </c>
      <c r="C236" s="3">
        <f t="shared" ca="1" si="0"/>
        <v>-1.939058171745156E-2</v>
      </c>
    </row>
    <row r="237" spans="1:3" x14ac:dyDescent="0.2">
      <c r="A237" s="4">
        <f ca="1">IFERROR(__xludf.DUMMYFUNCTION("""COMPUTED_VALUE"""),44183.625)</f>
        <v>44183.625</v>
      </c>
      <c r="B237" s="2">
        <f ca="1">IFERROR(__xludf.DUMMYFUNCTION("""COMPUTED_VALUE"""),3510)</f>
        <v>3510</v>
      </c>
      <c r="C237" s="3">
        <f t="shared" ca="1" si="0"/>
        <v>-8.4745762711864181E-3</v>
      </c>
    </row>
    <row r="238" spans="1:3" x14ac:dyDescent="0.2">
      <c r="A238" s="4">
        <f ca="1">IFERROR(__xludf.DUMMYFUNCTION("""COMPUTED_VALUE"""),44186.625)</f>
        <v>44186.625</v>
      </c>
      <c r="B238" s="2">
        <f ca="1">IFERROR(__xludf.DUMMYFUNCTION("""COMPUTED_VALUE"""),3520)</f>
        <v>3520</v>
      </c>
      <c r="C238" s="3">
        <f t="shared" ca="1" si="0"/>
        <v>2.8490028490029129E-3</v>
      </c>
    </row>
    <row r="239" spans="1:3" x14ac:dyDescent="0.2">
      <c r="A239" s="4">
        <f ca="1">IFERROR(__xludf.DUMMYFUNCTION("""COMPUTED_VALUE"""),44187.625)</f>
        <v>44187.625</v>
      </c>
      <c r="B239" s="2">
        <f ca="1">IFERROR(__xludf.DUMMYFUNCTION("""COMPUTED_VALUE"""),3360)</f>
        <v>3360</v>
      </c>
      <c r="C239" s="3">
        <f t="shared" ca="1" si="0"/>
        <v>-4.5454545454545414E-2</v>
      </c>
    </row>
    <row r="240" spans="1:3" x14ac:dyDescent="0.2">
      <c r="A240" s="4">
        <f ca="1">IFERROR(__xludf.DUMMYFUNCTION("""COMPUTED_VALUE"""),44188.625)</f>
        <v>44188.625</v>
      </c>
      <c r="B240" s="2">
        <f ca="1">IFERROR(__xludf.DUMMYFUNCTION("""COMPUTED_VALUE"""),3320)</f>
        <v>3320</v>
      </c>
      <c r="C240" s="3">
        <f t="shared" ca="1" si="0"/>
        <v>-1.1904761904761862E-2</v>
      </c>
    </row>
    <row r="241" spans="1:3" x14ac:dyDescent="0.2">
      <c r="A241" s="4">
        <f ca="1">IFERROR(__xludf.DUMMYFUNCTION("""COMPUTED_VALUE"""),44193.625)</f>
        <v>44193.625</v>
      </c>
      <c r="B241" s="2">
        <f ca="1">IFERROR(__xludf.DUMMYFUNCTION("""COMPUTED_VALUE"""),3430)</f>
        <v>3430</v>
      </c>
      <c r="C241" s="3">
        <f t="shared" ca="1" si="0"/>
        <v>3.3132530120481896E-2</v>
      </c>
    </row>
    <row r="242" spans="1:3" x14ac:dyDescent="0.2">
      <c r="A242" s="4">
        <f ca="1">IFERROR(__xludf.DUMMYFUNCTION("""COMPUTED_VALUE"""),44194.625)</f>
        <v>44194.625</v>
      </c>
      <c r="B242" s="2">
        <f ca="1">IFERROR(__xludf.DUMMYFUNCTION("""COMPUTED_VALUE"""),3420)</f>
        <v>3420</v>
      </c>
      <c r="C242" s="3">
        <f t="shared" ca="1" si="0"/>
        <v>-2.9154518950437192E-3</v>
      </c>
    </row>
    <row r="243" spans="1:3" x14ac:dyDescent="0.2">
      <c r="A243" s="4">
        <f ca="1">IFERROR(__xludf.DUMMYFUNCTION("""COMPUTED_VALUE"""),44195.625)</f>
        <v>44195.625</v>
      </c>
      <c r="B243" s="2">
        <f ca="1">IFERROR(__xludf.DUMMYFUNCTION("""COMPUTED_VALUE"""),3310)</f>
        <v>3310</v>
      </c>
      <c r="C243" s="3">
        <f t="shared" ca="1" si="0"/>
        <v>-3.2163742690058506E-2</v>
      </c>
    </row>
    <row r="244" spans="1:3" x14ac:dyDescent="0.2">
      <c r="A244" s="4">
        <f ca="1">IFERROR(__xludf.DUMMYFUNCTION("""COMPUTED_VALUE"""),44200.625)</f>
        <v>44200.625</v>
      </c>
      <c r="B244" s="2">
        <f ca="1">IFERROR(__xludf.DUMMYFUNCTION("""COMPUTED_VALUE"""),3490)</f>
        <v>3490</v>
      </c>
      <c r="C244" s="3">
        <f t="shared" ca="1" si="0"/>
        <v>5.4380664652567967E-2</v>
      </c>
    </row>
    <row r="245" spans="1:3" x14ac:dyDescent="0.2">
      <c r="A245" s="4">
        <f ca="1">IFERROR(__xludf.DUMMYFUNCTION("""COMPUTED_VALUE"""),44201.625)</f>
        <v>44201.625</v>
      </c>
      <c r="B245" s="2">
        <f ca="1">IFERROR(__xludf.DUMMYFUNCTION("""COMPUTED_VALUE"""),3470)</f>
        <v>3470</v>
      </c>
      <c r="C245" s="3">
        <f t="shared" ca="1" si="0"/>
        <v>-5.7306590257879542E-3</v>
      </c>
    </row>
    <row r="246" spans="1:3" x14ac:dyDescent="0.2">
      <c r="A246" s="4">
        <f ca="1">IFERROR(__xludf.DUMMYFUNCTION("""COMPUTED_VALUE"""),44202.625)</f>
        <v>44202.625</v>
      </c>
      <c r="B246" s="2">
        <f ca="1">IFERROR(__xludf.DUMMYFUNCTION("""COMPUTED_VALUE"""),3370)</f>
        <v>3370</v>
      </c>
      <c r="C246" s="3">
        <f t="shared" ca="1" si="0"/>
        <v>-2.8818443804034533E-2</v>
      </c>
    </row>
    <row r="247" spans="1:3" x14ac:dyDescent="0.2">
      <c r="A247" s="4">
        <f ca="1">IFERROR(__xludf.DUMMYFUNCTION("""COMPUTED_VALUE"""),44203.625)</f>
        <v>44203.625</v>
      </c>
      <c r="B247" s="2">
        <f ca="1">IFERROR(__xludf.DUMMYFUNCTION("""COMPUTED_VALUE"""),3390)</f>
        <v>3390</v>
      </c>
      <c r="C247" s="3">
        <f t="shared" ca="1" si="0"/>
        <v>5.9347181008901906E-3</v>
      </c>
    </row>
    <row r="248" spans="1:3" x14ac:dyDescent="0.2">
      <c r="A248" s="4">
        <f ca="1">IFERROR(__xludf.DUMMYFUNCTION("""COMPUTED_VALUE"""),44204.625)</f>
        <v>44204.625</v>
      </c>
      <c r="B248" s="2">
        <f ca="1">IFERROR(__xludf.DUMMYFUNCTION("""COMPUTED_VALUE"""),3570)</f>
        <v>3570</v>
      </c>
      <c r="C248" s="3">
        <f t="shared" ca="1" si="0"/>
        <v>5.3097345132743445E-2</v>
      </c>
    </row>
    <row r="249" spans="1:3" x14ac:dyDescent="0.2">
      <c r="A249" s="4">
        <f ca="1">IFERROR(__xludf.DUMMYFUNCTION("""COMPUTED_VALUE"""),44207.625)</f>
        <v>44207.625</v>
      </c>
      <c r="B249" s="2">
        <f ca="1">IFERROR(__xludf.DUMMYFUNCTION("""COMPUTED_VALUE"""),3600)</f>
        <v>3600</v>
      </c>
      <c r="C249" s="3">
        <f t="shared" ca="1" si="0"/>
        <v>8.4033613445377853E-3</v>
      </c>
    </row>
    <row r="250" spans="1:3" x14ac:dyDescent="0.2">
      <c r="A250" s="4">
        <f ca="1">IFERROR(__xludf.DUMMYFUNCTION("""COMPUTED_VALUE"""),44208.625)</f>
        <v>44208.625</v>
      </c>
      <c r="B250" s="2">
        <f ca="1">IFERROR(__xludf.DUMMYFUNCTION("""COMPUTED_VALUE"""),3510)</f>
        <v>3510</v>
      </c>
      <c r="C250" s="3">
        <f t="shared" ca="1" si="0"/>
        <v>-2.5000000000000022E-2</v>
      </c>
    </row>
    <row r="251" spans="1:3" x14ac:dyDescent="0.2">
      <c r="A251" s="4">
        <f ca="1">IFERROR(__xludf.DUMMYFUNCTION("""COMPUTED_VALUE"""),44209.625)</f>
        <v>44209.625</v>
      </c>
      <c r="B251" s="2">
        <f ca="1">IFERROR(__xludf.DUMMYFUNCTION("""COMPUTED_VALUE"""),3480)</f>
        <v>3480</v>
      </c>
      <c r="C251" s="3">
        <f t="shared" ca="1" si="0"/>
        <v>-8.5470085470085166E-3</v>
      </c>
    </row>
    <row r="252" spans="1:3" x14ac:dyDescent="0.2">
      <c r="A252" s="4">
        <f ca="1">IFERROR(__xludf.DUMMYFUNCTION("""COMPUTED_VALUE"""),44210.625)</f>
        <v>44210.625</v>
      </c>
      <c r="B252" s="2">
        <f ca="1">IFERROR(__xludf.DUMMYFUNCTION("""COMPUTED_VALUE"""),3500)</f>
        <v>3500</v>
      </c>
      <c r="C252" s="3">
        <f t="shared" ca="1" si="0"/>
        <v>5.7471264367816577E-3</v>
      </c>
    </row>
    <row r="253" spans="1:3" x14ac:dyDescent="0.2">
      <c r="A253" s="4">
        <f ca="1">IFERROR(__xludf.DUMMYFUNCTION("""COMPUTED_VALUE"""),44211.625)</f>
        <v>44211.625</v>
      </c>
      <c r="B253" s="2">
        <f ca="1">IFERROR(__xludf.DUMMYFUNCTION("""COMPUTED_VALUE"""),3480)</f>
        <v>3480</v>
      </c>
      <c r="C253" s="3">
        <f t="shared" ca="1" si="0"/>
        <v>-5.7142857142856718E-3</v>
      </c>
    </row>
    <row r="254" spans="1:3" x14ac:dyDescent="0.2">
      <c r="A254" s="4">
        <f ca="1">IFERROR(__xludf.DUMMYFUNCTION("""COMPUTED_VALUE"""),44214.625)</f>
        <v>44214.625</v>
      </c>
      <c r="B254" s="2">
        <f ca="1">IFERROR(__xludf.DUMMYFUNCTION("""COMPUTED_VALUE"""),3450)</f>
        <v>3450</v>
      </c>
      <c r="C254" s="3">
        <f t="shared" ca="1" si="0"/>
        <v>-8.6206896551723755E-3</v>
      </c>
    </row>
    <row r="255" spans="1:3" x14ac:dyDescent="0.2">
      <c r="A255" s="4">
        <f ca="1">IFERROR(__xludf.DUMMYFUNCTION("""COMPUTED_VALUE"""),44215.625)</f>
        <v>44215.625</v>
      </c>
      <c r="B255" s="2">
        <f ca="1">IFERROR(__xludf.DUMMYFUNCTION("""COMPUTED_VALUE"""),3410)</f>
        <v>3410</v>
      </c>
      <c r="C255" s="3">
        <f t="shared" ca="1" si="0"/>
        <v>-1.1594202898550732E-2</v>
      </c>
    </row>
    <row r="256" spans="1:3" x14ac:dyDescent="0.2">
      <c r="A256" s="4">
        <f ca="1">IFERROR(__xludf.DUMMYFUNCTION("""COMPUTED_VALUE"""),44216.625)</f>
        <v>44216.625</v>
      </c>
      <c r="B256" s="2">
        <f ca="1">IFERROR(__xludf.DUMMYFUNCTION("""COMPUTED_VALUE"""),3470)</f>
        <v>3470</v>
      </c>
      <c r="C256" s="3">
        <f t="shared" ca="1" si="0"/>
        <v>1.7595307917888547E-2</v>
      </c>
    </row>
    <row r="257" spans="1:3" x14ac:dyDescent="0.2">
      <c r="A257" s="4">
        <f ca="1">IFERROR(__xludf.DUMMYFUNCTION("""COMPUTED_VALUE"""),44217.625)</f>
        <v>44217.625</v>
      </c>
      <c r="B257" s="2">
        <f ca="1">IFERROR(__xludf.DUMMYFUNCTION("""COMPUTED_VALUE"""),3480)</f>
        <v>3480</v>
      </c>
      <c r="C257" s="3">
        <f t="shared" ca="1" si="0"/>
        <v>2.8818443804035088E-3</v>
      </c>
    </row>
    <row r="258" spans="1:3" x14ac:dyDescent="0.2">
      <c r="A258" s="4">
        <f ca="1">IFERROR(__xludf.DUMMYFUNCTION("""COMPUTED_VALUE"""),44218.625)</f>
        <v>44218.625</v>
      </c>
      <c r="B258" s="2">
        <f ca="1">IFERROR(__xludf.DUMMYFUNCTION("""COMPUTED_VALUE"""),3390)</f>
        <v>3390</v>
      </c>
      <c r="C258" s="3">
        <f t="shared" ca="1" si="0"/>
        <v>-2.5862068965517238E-2</v>
      </c>
    </row>
    <row r="259" spans="1:3" x14ac:dyDescent="0.2">
      <c r="A259" s="4">
        <f ca="1">IFERROR(__xludf.DUMMYFUNCTION("""COMPUTED_VALUE"""),44221.625)</f>
        <v>44221.625</v>
      </c>
      <c r="B259" s="2">
        <f ca="1">IFERROR(__xludf.DUMMYFUNCTION("""COMPUTED_VALUE"""),3370)</f>
        <v>3370</v>
      </c>
      <c r="C259" s="3">
        <f t="shared" ca="1" si="0"/>
        <v>-5.8997050147492347E-3</v>
      </c>
    </row>
    <row r="260" spans="1:3" x14ac:dyDescent="0.2">
      <c r="A260" s="4">
        <f ca="1">IFERROR(__xludf.DUMMYFUNCTION("""COMPUTED_VALUE"""),44222.625)</f>
        <v>44222.625</v>
      </c>
      <c r="B260" s="2">
        <f ca="1">IFERROR(__xludf.DUMMYFUNCTION("""COMPUTED_VALUE"""),3260)</f>
        <v>3260</v>
      </c>
      <c r="C260" s="3">
        <f t="shared" ca="1" si="0"/>
        <v>-3.2640949554896159E-2</v>
      </c>
    </row>
    <row r="261" spans="1:3" x14ac:dyDescent="0.2">
      <c r="A261" s="4">
        <f ca="1">IFERROR(__xludf.DUMMYFUNCTION("""COMPUTED_VALUE"""),44223.625)</f>
        <v>44223.625</v>
      </c>
      <c r="B261" s="2">
        <f ca="1">IFERROR(__xludf.DUMMYFUNCTION("""COMPUTED_VALUE"""),3380)</f>
        <v>3380</v>
      </c>
      <c r="C261" s="3">
        <f t="shared" ca="1" si="0"/>
        <v>3.6809815950920255E-2</v>
      </c>
    </row>
    <row r="262" spans="1:3" x14ac:dyDescent="0.2">
      <c r="A262" s="4">
        <f ca="1">IFERROR(__xludf.DUMMYFUNCTION("""COMPUTED_VALUE"""),44224.625)</f>
        <v>44224.625</v>
      </c>
      <c r="B262" s="2">
        <f ca="1">IFERROR(__xludf.DUMMYFUNCTION("""COMPUTED_VALUE"""),3240)</f>
        <v>3240</v>
      </c>
      <c r="C262" s="3">
        <f t="shared" ca="1" si="0"/>
        <v>-4.1420118343195256E-2</v>
      </c>
    </row>
    <row r="263" spans="1:3" x14ac:dyDescent="0.2">
      <c r="A263" s="4">
        <f ca="1">IFERROR(__xludf.DUMMYFUNCTION("""COMPUTED_VALUE"""),44225.625)</f>
        <v>44225.625</v>
      </c>
      <c r="B263" s="2">
        <f ca="1">IFERROR(__xludf.DUMMYFUNCTION("""COMPUTED_VALUE"""),3110)</f>
        <v>3110</v>
      </c>
      <c r="C263" s="3">
        <f t="shared" ca="1" si="0"/>
        <v>-4.0123456790123413E-2</v>
      </c>
    </row>
    <row r="264" spans="1:3" x14ac:dyDescent="0.2">
      <c r="A264" s="4">
        <f ca="1">IFERROR(__xludf.DUMMYFUNCTION("""COMPUTED_VALUE"""),44228.625)</f>
        <v>44228.625</v>
      </c>
      <c r="B264" s="2">
        <f ca="1">IFERROR(__xludf.DUMMYFUNCTION("""COMPUTED_VALUE"""),3230)</f>
        <v>3230</v>
      </c>
      <c r="C264" s="3">
        <f t="shared" ca="1" si="0"/>
        <v>3.8585209003215493E-2</v>
      </c>
    </row>
    <row r="265" spans="1:3" x14ac:dyDescent="0.2">
      <c r="A265" s="4">
        <f ca="1">IFERROR(__xludf.DUMMYFUNCTION("""COMPUTED_VALUE"""),44229.625)</f>
        <v>44229.625</v>
      </c>
      <c r="B265" s="2">
        <f ca="1">IFERROR(__xludf.DUMMYFUNCTION("""COMPUTED_VALUE"""),3270)</f>
        <v>3270</v>
      </c>
      <c r="C265" s="3">
        <f t="shared" ca="1" si="0"/>
        <v>1.2383900928792491E-2</v>
      </c>
    </row>
    <row r="266" spans="1:3" x14ac:dyDescent="0.2">
      <c r="A266" s="4">
        <f ca="1">IFERROR(__xludf.DUMMYFUNCTION("""COMPUTED_VALUE"""),44230.625)</f>
        <v>44230.625</v>
      </c>
      <c r="B266" s="2">
        <f ca="1">IFERROR(__xludf.DUMMYFUNCTION("""COMPUTED_VALUE"""),3240)</f>
        <v>3240</v>
      </c>
      <c r="C266" s="3">
        <f t="shared" ca="1" si="0"/>
        <v>-9.1743119266054496E-3</v>
      </c>
    </row>
    <row r="267" spans="1:3" x14ac:dyDescent="0.2">
      <c r="A267" s="4">
        <f ca="1">IFERROR(__xludf.DUMMYFUNCTION("""COMPUTED_VALUE"""),44231.625)</f>
        <v>44231.625</v>
      </c>
      <c r="B267" s="2">
        <f ca="1">IFERROR(__xludf.DUMMYFUNCTION("""COMPUTED_VALUE"""),3290)</f>
        <v>3290</v>
      </c>
      <c r="C267" s="3">
        <f t="shared" ca="1" si="0"/>
        <v>1.5432098765432167E-2</v>
      </c>
    </row>
    <row r="268" spans="1:3" x14ac:dyDescent="0.2">
      <c r="A268" s="4">
        <f ca="1">IFERROR(__xludf.DUMMYFUNCTION("""COMPUTED_VALUE"""),44232.625)</f>
        <v>44232.625</v>
      </c>
      <c r="B268" s="2">
        <f ca="1">IFERROR(__xludf.DUMMYFUNCTION("""COMPUTED_VALUE"""),3290)</f>
        <v>3290</v>
      </c>
      <c r="C268" s="3">
        <f t="shared" ca="1" si="0"/>
        <v>0</v>
      </c>
    </row>
    <row r="269" spans="1:3" x14ac:dyDescent="0.2">
      <c r="A269" s="4">
        <f ca="1">IFERROR(__xludf.DUMMYFUNCTION("""COMPUTED_VALUE"""),44235.625)</f>
        <v>44235.625</v>
      </c>
      <c r="B269" s="2">
        <f ca="1">IFERROR(__xludf.DUMMYFUNCTION("""COMPUTED_VALUE"""),3280)</f>
        <v>3280</v>
      </c>
      <c r="C269" s="3">
        <f t="shared" ca="1" si="0"/>
        <v>-3.0395136778115228E-3</v>
      </c>
    </row>
    <row r="270" spans="1:3" x14ac:dyDescent="0.2">
      <c r="A270" s="4">
        <f ca="1">IFERROR(__xludf.DUMMYFUNCTION("""COMPUTED_VALUE"""),44236.625)</f>
        <v>44236.625</v>
      </c>
      <c r="B270" s="2">
        <f ca="1">IFERROR(__xludf.DUMMYFUNCTION("""COMPUTED_VALUE"""),3200)</f>
        <v>3200</v>
      </c>
      <c r="C270" s="3">
        <f t="shared" ca="1" si="0"/>
        <v>-2.4390243902439046E-2</v>
      </c>
    </row>
    <row r="271" spans="1:3" x14ac:dyDescent="0.2">
      <c r="A271" s="4">
        <f ca="1">IFERROR(__xludf.DUMMYFUNCTION("""COMPUTED_VALUE"""),44237.625)</f>
        <v>44237.625</v>
      </c>
      <c r="B271" s="2">
        <f ca="1">IFERROR(__xludf.DUMMYFUNCTION("""COMPUTED_VALUE"""),3190)</f>
        <v>3190</v>
      </c>
      <c r="C271" s="3">
        <f t="shared" ca="1" si="0"/>
        <v>-3.1250000000000444E-3</v>
      </c>
    </row>
    <row r="272" spans="1:3" x14ac:dyDescent="0.2">
      <c r="A272" s="4">
        <f ca="1">IFERROR(__xludf.DUMMYFUNCTION("""COMPUTED_VALUE"""),44238.625)</f>
        <v>44238.625</v>
      </c>
      <c r="B272" s="2">
        <f ca="1">IFERROR(__xludf.DUMMYFUNCTION("""COMPUTED_VALUE"""),3190)</f>
        <v>3190</v>
      </c>
      <c r="C272" s="3">
        <f t="shared" ca="1" si="0"/>
        <v>0</v>
      </c>
    </row>
    <row r="273" spans="1:3" x14ac:dyDescent="0.2">
      <c r="A273" s="4">
        <f ca="1">IFERROR(__xludf.DUMMYFUNCTION("""COMPUTED_VALUE"""),44242.625)</f>
        <v>44242.625</v>
      </c>
      <c r="B273" s="2">
        <f ca="1">IFERROR(__xludf.DUMMYFUNCTION("""COMPUTED_VALUE"""),3220)</f>
        <v>3220</v>
      </c>
      <c r="C273" s="3">
        <f t="shared" ca="1" si="0"/>
        <v>9.4043887147334804E-3</v>
      </c>
    </row>
    <row r="274" spans="1:3" x14ac:dyDescent="0.2">
      <c r="A274" s="4">
        <f ca="1">IFERROR(__xludf.DUMMYFUNCTION("""COMPUTED_VALUE"""),44243.625)</f>
        <v>44243.625</v>
      </c>
      <c r="B274" s="2">
        <f ca="1">IFERROR(__xludf.DUMMYFUNCTION("""COMPUTED_VALUE"""),3210)</f>
        <v>3210</v>
      </c>
      <c r="C274" s="3">
        <f t="shared" ca="1" si="0"/>
        <v>-3.1055900621117516E-3</v>
      </c>
    </row>
    <row r="275" spans="1:3" x14ac:dyDescent="0.2">
      <c r="A275" s="4">
        <f ca="1">IFERROR(__xludf.DUMMYFUNCTION("""COMPUTED_VALUE"""),44244.625)</f>
        <v>44244.625</v>
      </c>
      <c r="B275" s="2">
        <f ca="1">IFERROR(__xludf.DUMMYFUNCTION("""COMPUTED_VALUE"""),3150)</f>
        <v>3150</v>
      </c>
      <c r="C275" s="3">
        <f t="shared" ca="1" si="0"/>
        <v>-1.8691588785046731E-2</v>
      </c>
    </row>
    <row r="276" spans="1:3" x14ac:dyDescent="0.2">
      <c r="A276" s="4">
        <f ca="1">IFERROR(__xludf.DUMMYFUNCTION("""COMPUTED_VALUE"""),44245.625)</f>
        <v>44245.625</v>
      </c>
      <c r="B276" s="2">
        <f ca="1">IFERROR(__xludf.DUMMYFUNCTION("""COMPUTED_VALUE"""),3180)</f>
        <v>3180</v>
      </c>
      <c r="C276" s="3">
        <f t="shared" ca="1" si="0"/>
        <v>9.52380952380949E-3</v>
      </c>
    </row>
    <row r="277" spans="1:3" x14ac:dyDescent="0.2">
      <c r="A277" s="4">
        <f ca="1">IFERROR(__xludf.DUMMYFUNCTION("""COMPUTED_VALUE"""),44246.625)</f>
        <v>44246.625</v>
      </c>
      <c r="B277" s="2">
        <f ca="1">IFERROR(__xludf.DUMMYFUNCTION("""COMPUTED_VALUE"""),3210)</f>
        <v>3210</v>
      </c>
      <c r="C277" s="3">
        <f t="shared" ca="1" si="0"/>
        <v>9.4339622641510523E-3</v>
      </c>
    </row>
    <row r="278" spans="1:3" x14ac:dyDescent="0.2">
      <c r="A278" s="4">
        <f ca="1">IFERROR(__xludf.DUMMYFUNCTION("""COMPUTED_VALUE"""),44249.625)</f>
        <v>44249.625</v>
      </c>
      <c r="B278" s="2">
        <f ca="1">IFERROR(__xludf.DUMMYFUNCTION("""COMPUTED_VALUE"""),3170)</f>
        <v>3170</v>
      </c>
      <c r="C278" s="3">
        <f t="shared" ca="1" si="0"/>
        <v>-1.2461059190031154E-2</v>
      </c>
    </row>
    <row r="279" spans="1:3" x14ac:dyDescent="0.2">
      <c r="A279" s="4">
        <f ca="1">IFERROR(__xludf.DUMMYFUNCTION("""COMPUTED_VALUE"""),44250.625)</f>
        <v>44250.625</v>
      </c>
      <c r="B279" s="2">
        <f ca="1">IFERROR(__xludf.DUMMYFUNCTION("""COMPUTED_VALUE"""),3470)</f>
        <v>3470</v>
      </c>
      <c r="C279" s="3">
        <f t="shared" ca="1" si="0"/>
        <v>9.4637223974763485E-2</v>
      </c>
    </row>
    <row r="280" spans="1:3" x14ac:dyDescent="0.2">
      <c r="A280" s="4">
        <f ca="1">IFERROR(__xludf.DUMMYFUNCTION("""COMPUTED_VALUE"""),44251.625)</f>
        <v>44251.625</v>
      </c>
      <c r="B280" s="2">
        <f ca="1">IFERROR(__xludf.DUMMYFUNCTION("""COMPUTED_VALUE"""),3480)</f>
        <v>3480</v>
      </c>
      <c r="C280" s="3">
        <f t="shared" ca="1" si="0"/>
        <v>2.8818443804035088E-3</v>
      </c>
    </row>
    <row r="281" spans="1:3" x14ac:dyDescent="0.2">
      <c r="A281" s="4">
        <f ca="1">IFERROR(__xludf.DUMMYFUNCTION("""COMPUTED_VALUE"""),44252.625)</f>
        <v>44252.625</v>
      </c>
      <c r="B281" s="2">
        <f ca="1">IFERROR(__xludf.DUMMYFUNCTION("""COMPUTED_VALUE"""),3490)</f>
        <v>3490</v>
      </c>
      <c r="C281" s="3">
        <f t="shared" ca="1" si="0"/>
        <v>2.8735632183907178E-3</v>
      </c>
    </row>
    <row r="282" spans="1:3" x14ac:dyDescent="0.2">
      <c r="A282" s="4">
        <f ca="1">IFERROR(__xludf.DUMMYFUNCTION("""COMPUTED_VALUE"""),44253.625)</f>
        <v>44253.625</v>
      </c>
      <c r="B282" s="2">
        <f ca="1">IFERROR(__xludf.DUMMYFUNCTION("""COMPUTED_VALUE"""),3490)</f>
        <v>3490</v>
      </c>
      <c r="C282" s="3">
        <f t="shared" ca="1" si="0"/>
        <v>0</v>
      </c>
    </row>
    <row r="283" spans="1:3" x14ac:dyDescent="0.2">
      <c r="A283" s="4">
        <f ca="1">IFERROR(__xludf.DUMMYFUNCTION("""COMPUTED_VALUE"""),44256.625)</f>
        <v>44256.625</v>
      </c>
      <c r="B283" s="2">
        <f ca="1">IFERROR(__xludf.DUMMYFUNCTION("""COMPUTED_VALUE"""),3490)</f>
        <v>3490</v>
      </c>
      <c r="C283" s="3">
        <f t="shared" ca="1" si="0"/>
        <v>0</v>
      </c>
    </row>
    <row r="284" spans="1:3" x14ac:dyDescent="0.2">
      <c r="A284" s="4">
        <f ca="1">IFERROR(__xludf.DUMMYFUNCTION("""COMPUTED_VALUE"""),44257.625)</f>
        <v>44257.625</v>
      </c>
      <c r="B284" s="2">
        <f ca="1">IFERROR(__xludf.DUMMYFUNCTION("""COMPUTED_VALUE"""),3460)</f>
        <v>3460</v>
      </c>
      <c r="C284" s="3">
        <f t="shared" ca="1" si="0"/>
        <v>-8.5959885386819312E-3</v>
      </c>
    </row>
    <row r="285" spans="1:3" x14ac:dyDescent="0.2">
      <c r="A285" s="4">
        <f ca="1">IFERROR(__xludf.DUMMYFUNCTION("""COMPUTED_VALUE"""),44258.625)</f>
        <v>44258.625</v>
      </c>
      <c r="B285" s="2">
        <f ca="1">IFERROR(__xludf.DUMMYFUNCTION("""COMPUTED_VALUE"""),3440)</f>
        <v>3440</v>
      </c>
      <c r="C285" s="3">
        <f t="shared" ca="1" si="0"/>
        <v>-5.7803468208093012E-3</v>
      </c>
    </row>
    <row r="286" spans="1:3" x14ac:dyDescent="0.2">
      <c r="A286" s="4">
        <f ca="1">IFERROR(__xludf.DUMMYFUNCTION("""COMPUTED_VALUE"""),44259.625)</f>
        <v>44259.625</v>
      </c>
      <c r="B286" s="2">
        <f ca="1">IFERROR(__xludf.DUMMYFUNCTION("""COMPUTED_VALUE"""),3360)</f>
        <v>3360</v>
      </c>
      <c r="C286" s="3">
        <f t="shared" ca="1" si="0"/>
        <v>-2.3255813953488413E-2</v>
      </c>
    </row>
    <row r="287" spans="1:3" x14ac:dyDescent="0.2">
      <c r="A287" s="4">
        <f ca="1">IFERROR(__xludf.DUMMYFUNCTION("""COMPUTED_VALUE"""),44260.625)</f>
        <v>44260.625</v>
      </c>
      <c r="B287" s="2">
        <f ca="1">IFERROR(__xludf.DUMMYFUNCTION("""COMPUTED_VALUE"""),3320)</f>
        <v>3320</v>
      </c>
      <c r="C287" s="3">
        <f t="shared" ca="1" si="0"/>
        <v>-1.1904761904761862E-2</v>
      </c>
    </row>
    <row r="288" spans="1:3" x14ac:dyDescent="0.2">
      <c r="A288" s="4">
        <f ca="1">IFERROR(__xludf.DUMMYFUNCTION("""COMPUTED_VALUE"""),44263.625)</f>
        <v>44263.625</v>
      </c>
      <c r="B288" s="2">
        <f ca="1">IFERROR(__xludf.DUMMYFUNCTION("""COMPUTED_VALUE"""),3340)</f>
        <v>3340</v>
      </c>
      <c r="C288" s="3">
        <f t="shared" ca="1" si="0"/>
        <v>6.0240963855422436E-3</v>
      </c>
    </row>
    <row r="289" spans="1:3" x14ac:dyDescent="0.2">
      <c r="A289" s="4">
        <f ca="1">IFERROR(__xludf.DUMMYFUNCTION("""COMPUTED_VALUE"""),44264.625)</f>
        <v>44264.625</v>
      </c>
      <c r="B289" s="2">
        <f ca="1">IFERROR(__xludf.DUMMYFUNCTION("""COMPUTED_VALUE"""),3290)</f>
        <v>3290</v>
      </c>
      <c r="C289" s="3">
        <f t="shared" ca="1" si="0"/>
        <v>-1.4970059880239472E-2</v>
      </c>
    </row>
    <row r="290" spans="1:3" x14ac:dyDescent="0.2">
      <c r="A290" s="4">
        <f ca="1">IFERROR(__xludf.DUMMYFUNCTION("""COMPUTED_VALUE"""),44265.625)</f>
        <v>44265.625</v>
      </c>
      <c r="B290" s="2">
        <f ca="1">IFERROR(__xludf.DUMMYFUNCTION("""COMPUTED_VALUE"""),3400)</f>
        <v>3400</v>
      </c>
      <c r="C290" s="3">
        <f t="shared" ca="1" si="0"/>
        <v>3.3434650455927084E-2</v>
      </c>
    </row>
    <row r="291" spans="1:3" x14ac:dyDescent="0.2">
      <c r="A291" s="4">
        <f ca="1">IFERROR(__xludf.DUMMYFUNCTION("""COMPUTED_VALUE"""),44267.625)</f>
        <v>44267.625</v>
      </c>
      <c r="B291" s="2">
        <f ca="1">IFERROR(__xludf.DUMMYFUNCTION("""COMPUTED_VALUE"""),3450)</f>
        <v>3450</v>
      </c>
      <c r="C291" s="3">
        <f t="shared" ca="1" si="0"/>
        <v>1.4705882352941124E-2</v>
      </c>
    </row>
    <row r="292" spans="1:3" x14ac:dyDescent="0.2">
      <c r="A292" s="4">
        <f ca="1">IFERROR(__xludf.DUMMYFUNCTION("""COMPUTED_VALUE"""),44270.625)</f>
        <v>44270.625</v>
      </c>
      <c r="B292" s="2">
        <f ca="1">IFERROR(__xludf.DUMMYFUNCTION("""COMPUTED_VALUE"""),3380)</f>
        <v>3380</v>
      </c>
      <c r="C292" s="3">
        <f t="shared" ca="1" si="0"/>
        <v>-2.0289855072463725E-2</v>
      </c>
    </row>
    <row r="293" spans="1:3" x14ac:dyDescent="0.2">
      <c r="A293" s="4">
        <f ca="1">IFERROR(__xludf.DUMMYFUNCTION("""COMPUTED_VALUE"""),44271.625)</f>
        <v>44271.625</v>
      </c>
      <c r="B293" s="2">
        <f ca="1">IFERROR(__xludf.DUMMYFUNCTION("""COMPUTED_VALUE"""),3360)</f>
        <v>3360</v>
      </c>
      <c r="C293" s="3">
        <f t="shared" ca="1" si="0"/>
        <v>-5.9171597633136397E-3</v>
      </c>
    </row>
    <row r="294" spans="1:3" x14ac:dyDescent="0.2">
      <c r="A294" s="4">
        <f ca="1">IFERROR(__xludf.DUMMYFUNCTION("""COMPUTED_VALUE"""),44272.625)</f>
        <v>44272.625</v>
      </c>
      <c r="B294" s="2">
        <f ca="1">IFERROR(__xludf.DUMMYFUNCTION("""COMPUTED_VALUE"""),3390)</f>
        <v>3390</v>
      </c>
      <c r="C294" s="3">
        <f t="shared" ca="1" si="0"/>
        <v>8.9285714285713969E-3</v>
      </c>
    </row>
    <row r="295" spans="1:3" x14ac:dyDescent="0.2">
      <c r="A295" s="4">
        <f ca="1">IFERROR(__xludf.DUMMYFUNCTION("""COMPUTED_VALUE"""),44273.625)</f>
        <v>44273.625</v>
      </c>
      <c r="B295" s="2">
        <f ca="1">IFERROR(__xludf.DUMMYFUNCTION("""COMPUTED_VALUE"""),3450)</f>
        <v>3450</v>
      </c>
      <c r="C295" s="3">
        <f t="shared" ca="1" si="0"/>
        <v>1.7699115044247815E-2</v>
      </c>
    </row>
    <row r="296" spans="1:3" x14ac:dyDescent="0.2">
      <c r="A296" s="4">
        <f ca="1">IFERROR(__xludf.DUMMYFUNCTION("""COMPUTED_VALUE"""),44274.625)</f>
        <v>44274.625</v>
      </c>
      <c r="B296" s="2">
        <f ca="1">IFERROR(__xludf.DUMMYFUNCTION("""COMPUTED_VALUE"""),3440)</f>
        <v>3440</v>
      </c>
      <c r="C296" s="3">
        <f t="shared" ca="1" si="0"/>
        <v>-2.8985507246376274E-3</v>
      </c>
    </row>
    <row r="297" spans="1:3" x14ac:dyDescent="0.2">
      <c r="A297" s="4">
        <f ca="1">IFERROR(__xludf.DUMMYFUNCTION("""COMPUTED_VALUE"""),44277.625)</f>
        <v>44277.625</v>
      </c>
      <c r="B297" s="2">
        <f ca="1">IFERROR(__xludf.DUMMYFUNCTION("""COMPUTED_VALUE"""),3380)</f>
        <v>3380</v>
      </c>
      <c r="C297" s="3">
        <f t="shared" ca="1" si="0"/>
        <v>-1.744186046511631E-2</v>
      </c>
    </row>
    <row r="298" spans="1:3" x14ac:dyDescent="0.2">
      <c r="A298" s="4">
        <f ca="1">IFERROR(__xludf.DUMMYFUNCTION("""COMPUTED_VALUE"""),44278.625)</f>
        <v>44278.625</v>
      </c>
      <c r="B298" s="2">
        <f ca="1">IFERROR(__xludf.DUMMYFUNCTION("""COMPUTED_VALUE"""),3360)</f>
        <v>3360</v>
      </c>
      <c r="C298" s="3">
        <f t="shared" ca="1" si="0"/>
        <v>-5.9171597633136397E-3</v>
      </c>
    </row>
    <row r="299" spans="1:3" x14ac:dyDescent="0.2">
      <c r="A299" s="4">
        <f ca="1">IFERROR(__xludf.DUMMYFUNCTION("""COMPUTED_VALUE"""),44279.625)</f>
        <v>44279.625</v>
      </c>
      <c r="B299" s="2">
        <f ca="1">IFERROR(__xludf.DUMMYFUNCTION("""COMPUTED_VALUE"""),3370)</f>
        <v>3370</v>
      </c>
      <c r="C299" s="3">
        <f t="shared" ca="1" si="0"/>
        <v>2.9761904761904656E-3</v>
      </c>
    </row>
    <row r="300" spans="1:3" x14ac:dyDescent="0.2">
      <c r="A300" s="4">
        <f ca="1">IFERROR(__xludf.DUMMYFUNCTION("""COMPUTED_VALUE"""),44280.625)</f>
        <v>44280.625</v>
      </c>
      <c r="B300" s="2">
        <f ca="1">IFERROR(__xludf.DUMMYFUNCTION("""COMPUTED_VALUE"""),3410)</f>
        <v>3410</v>
      </c>
      <c r="C300" s="3">
        <f t="shared" ca="1" si="0"/>
        <v>1.1869436201780381E-2</v>
      </c>
    </row>
    <row r="301" spans="1:3" x14ac:dyDescent="0.2">
      <c r="A301" s="4">
        <f ca="1">IFERROR(__xludf.DUMMYFUNCTION("""COMPUTED_VALUE"""),44281.625)</f>
        <v>44281.625</v>
      </c>
      <c r="B301" s="2">
        <f ca="1">IFERROR(__xludf.DUMMYFUNCTION("""COMPUTED_VALUE"""),3490)</f>
        <v>3490</v>
      </c>
      <c r="C301" s="3">
        <f t="shared" ca="1" si="0"/>
        <v>2.346041055718473E-2</v>
      </c>
    </row>
    <row r="302" spans="1:3" x14ac:dyDescent="0.2">
      <c r="A302" s="4">
        <f ca="1">IFERROR(__xludf.DUMMYFUNCTION("""COMPUTED_VALUE"""),44284.625)</f>
        <v>44284.625</v>
      </c>
      <c r="B302" s="2">
        <f ca="1">IFERROR(__xludf.DUMMYFUNCTION("""COMPUTED_VALUE"""),3410)</f>
        <v>3410</v>
      </c>
      <c r="C302" s="3">
        <f t="shared" ca="1" si="0"/>
        <v>-2.2922636103151817E-2</v>
      </c>
    </row>
    <row r="303" spans="1:3" x14ac:dyDescent="0.2">
      <c r="A303" s="4">
        <f ca="1">IFERROR(__xludf.DUMMYFUNCTION("""COMPUTED_VALUE"""),44285.625)</f>
        <v>44285.625</v>
      </c>
      <c r="B303" s="2">
        <f ca="1">IFERROR(__xludf.DUMMYFUNCTION("""COMPUTED_VALUE"""),3380)</f>
        <v>3380</v>
      </c>
      <c r="C303" s="3">
        <f t="shared" ca="1" si="0"/>
        <v>-8.7976539589442737E-3</v>
      </c>
    </row>
    <row r="304" spans="1:3" x14ac:dyDescent="0.2">
      <c r="A304" s="4">
        <f ca="1">IFERROR(__xludf.DUMMYFUNCTION("""COMPUTED_VALUE"""),44286.625)</f>
        <v>44286.625</v>
      </c>
      <c r="B304" s="2">
        <f ca="1">IFERROR(__xludf.DUMMYFUNCTION("""COMPUTED_VALUE"""),3420)</f>
        <v>3420</v>
      </c>
      <c r="C304" s="3">
        <f t="shared" ca="1" si="0"/>
        <v>1.1834319526627279E-2</v>
      </c>
    </row>
    <row r="305" spans="1:3" x14ac:dyDescent="0.2">
      <c r="A305" s="4">
        <f ca="1">IFERROR(__xludf.DUMMYFUNCTION("""COMPUTED_VALUE"""),44287.625)</f>
        <v>44287.625</v>
      </c>
      <c r="B305" s="2">
        <f ca="1">IFERROR(__xludf.DUMMYFUNCTION("""COMPUTED_VALUE"""),3390)</f>
        <v>3390</v>
      </c>
      <c r="C305" s="3">
        <f t="shared" ca="1" si="0"/>
        <v>-8.7719298245614308E-3</v>
      </c>
    </row>
    <row r="306" spans="1:3" x14ac:dyDescent="0.2">
      <c r="A306" s="4">
        <f ca="1">IFERROR(__xludf.DUMMYFUNCTION("""COMPUTED_VALUE"""),44291.625)</f>
        <v>44291.625</v>
      </c>
      <c r="B306" s="2">
        <f ca="1">IFERROR(__xludf.DUMMYFUNCTION("""COMPUTED_VALUE"""),3380)</f>
        <v>3380</v>
      </c>
      <c r="C306" s="3">
        <f t="shared" ca="1" si="0"/>
        <v>-2.9498525073746729E-3</v>
      </c>
    </row>
    <row r="307" spans="1:3" x14ac:dyDescent="0.2">
      <c r="A307" s="4">
        <f ca="1">IFERROR(__xludf.DUMMYFUNCTION("""COMPUTED_VALUE"""),44292.625)</f>
        <v>44292.625</v>
      </c>
      <c r="B307" s="2">
        <f ca="1">IFERROR(__xludf.DUMMYFUNCTION("""COMPUTED_VALUE"""),3370)</f>
        <v>3370</v>
      </c>
      <c r="C307" s="3">
        <f t="shared" ca="1" si="0"/>
        <v>-2.9585798816568198E-3</v>
      </c>
    </row>
    <row r="308" spans="1:3" x14ac:dyDescent="0.2">
      <c r="A308" s="4">
        <f ca="1">IFERROR(__xludf.DUMMYFUNCTION("""COMPUTED_VALUE"""),44293.625)</f>
        <v>44293.625</v>
      </c>
      <c r="B308" s="2">
        <f ca="1">IFERROR(__xludf.DUMMYFUNCTION("""COMPUTED_VALUE"""),3400)</f>
        <v>3400</v>
      </c>
      <c r="C308" s="3">
        <f t="shared" ca="1" si="0"/>
        <v>8.9020771513352859E-3</v>
      </c>
    </row>
    <row r="309" spans="1:3" x14ac:dyDescent="0.2">
      <c r="A309" s="4">
        <f ca="1">IFERROR(__xludf.DUMMYFUNCTION("""COMPUTED_VALUE"""),44294.625)</f>
        <v>44294.625</v>
      </c>
      <c r="B309" s="2">
        <f ca="1">IFERROR(__xludf.DUMMYFUNCTION("""COMPUTED_VALUE"""),3390)</f>
        <v>3390</v>
      </c>
      <c r="C309" s="3">
        <f t="shared" ca="1" si="0"/>
        <v>-2.9411764705882248E-3</v>
      </c>
    </row>
    <row r="310" spans="1:3" x14ac:dyDescent="0.2">
      <c r="A310" s="4">
        <f ca="1">IFERROR(__xludf.DUMMYFUNCTION("""COMPUTED_VALUE"""),44295.625)</f>
        <v>44295.625</v>
      </c>
      <c r="B310" s="2">
        <f ca="1">IFERROR(__xludf.DUMMYFUNCTION("""COMPUTED_VALUE"""),3360)</f>
        <v>3360</v>
      </c>
      <c r="C310" s="3">
        <f t="shared" ca="1" si="0"/>
        <v>-8.8495575221239076E-3</v>
      </c>
    </row>
    <row r="311" spans="1:3" x14ac:dyDescent="0.2">
      <c r="A311" s="4">
        <f ca="1">IFERROR(__xludf.DUMMYFUNCTION("""COMPUTED_VALUE"""),44298.625)</f>
        <v>44298.625</v>
      </c>
      <c r="B311" s="2">
        <f ca="1">IFERROR(__xludf.DUMMYFUNCTION("""COMPUTED_VALUE"""),3310)</f>
        <v>3310</v>
      </c>
      <c r="C311" s="3">
        <f t="shared" ca="1" si="0"/>
        <v>-1.4880952380952328E-2</v>
      </c>
    </row>
    <row r="312" spans="1:3" x14ac:dyDescent="0.2">
      <c r="A312" s="4">
        <f ca="1">IFERROR(__xludf.DUMMYFUNCTION("""COMPUTED_VALUE"""),44299.625)</f>
        <v>44299.625</v>
      </c>
      <c r="B312" s="2">
        <f ca="1">IFERROR(__xludf.DUMMYFUNCTION("""COMPUTED_VALUE"""),3330)</f>
        <v>3330</v>
      </c>
      <c r="C312" s="3">
        <f t="shared" ca="1" si="0"/>
        <v>6.0422960725075026E-3</v>
      </c>
    </row>
    <row r="313" spans="1:3" x14ac:dyDescent="0.2">
      <c r="A313" s="4">
        <f ca="1">IFERROR(__xludf.DUMMYFUNCTION("""COMPUTED_VALUE"""),44300.625)</f>
        <v>44300.625</v>
      </c>
      <c r="B313" s="2">
        <f ca="1">IFERROR(__xludf.DUMMYFUNCTION("""COMPUTED_VALUE"""),3340)</f>
        <v>3340</v>
      </c>
      <c r="C313" s="3">
        <f t="shared" ca="1" si="0"/>
        <v>3.0030030030030463E-3</v>
      </c>
    </row>
    <row r="314" spans="1:3" x14ac:dyDescent="0.2">
      <c r="A314" s="4">
        <f ca="1">IFERROR(__xludf.DUMMYFUNCTION("""COMPUTED_VALUE"""),44301.625)</f>
        <v>44301.625</v>
      </c>
      <c r="B314" s="2">
        <f ca="1">IFERROR(__xludf.DUMMYFUNCTION("""COMPUTED_VALUE"""),3360)</f>
        <v>3360</v>
      </c>
      <c r="C314" s="3">
        <f t="shared" ca="1" si="0"/>
        <v>5.9880239520957446E-3</v>
      </c>
    </row>
    <row r="315" spans="1:3" x14ac:dyDescent="0.2">
      <c r="A315" s="4">
        <f ca="1">IFERROR(__xludf.DUMMYFUNCTION("""COMPUTED_VALUE"""),44302.625)</f>
        <v>44302.625</v>
      </c>
      <c r="B315" s="2">
        <f ca="1">IFERROR(__xludf.DUMMYFUNCTION("""COMPUTED_VALUE"""),3360)</f>
        <v>3360</v>
      </c>
      <c r="C315" s="3">
        <f t="shared" ca="1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63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1" max="1" width="18.140625" bestFit="1" customWidth="1"/>
  </cols>
  <sheetData>
    <row r="1" spans="1:3" x14ac:dyDescent="0.2">
      <c r="A1" s="2" t="str">
        <f ca="1">IFERROR(__xludf.DUMMYFUNCTION("GOOGLEFINANCE(""IDX:ICBP"",""PRICE"",DATE(2020,3,15),DATE(2021,4,16),""DAILY"")"),"Date")</f>
        <v>Date</v>
      </c>
      <c r="B1" s="2" t="str">
        <f ca="1">IFERROR(__xludf.DUMMYFUNCTION("""COMPUTED_VALUE"""),"Close")</f>
        <v>Close</v>
      </c>
      <c r="C1" s="1" t="s">
        <v>0</v>
      </c>
    </row>
    <row r="2" spans="1:3" x14ac:dyDescent="0.2">
      <c r="A2" s="4">
        <f ca="1">IFERROR(__xludf.DUMMYFUNCTION("""COMPUTED_VALUE"""),43906.625)</f>
        <v>43906.625</v>
      </c>
      <c r="B2" s="2">
        <f ca="1">IFERROR(__xludf.DUMMYFUNCTION("""COMPUTED_VALUE"""),10400)</f>
        <v>10400</v>
      </c>
    </row>
    <row r="3" spans="1:3" x14ac:dyDescent="0.2">
      <c r="A3" s="4">
        <f ca="1">IFERROR(__xludf.DUMMYFUNCTION("""COMPUTED_VALUE"""),43907.625)</f>
        <v>43907.625</v>
      </c>
      <c r="B3" s="2">
        <f ca="1">IFERROR(__xludf.DUMMYFUNCTION("""COMPUTED_VALUE"""),9750)</f>
        <v>9750</v>
      </c>
      <c r="C3" s="3">
        <f t="shared" ref="C3:C263" ca="1" si="0">B3/B2-1</f>
        <v>-6.25E-2</v>
      </c>
    </row>
    <row r="4" spans="1:3" x14ac:dyDescent="0.2">
      <c r="A4" s="4">
        <f ca="1">IFERROR(__xludf.DUMMYFUNCTION("""COMPUTED_VALUE"""),43908.625)</f>
        <v>43908.625</v>
      </c>
      <c r="B4" s="2">
        <f ca="1">IFERROR(__xludf.DUMMYFUNCTION("""COMPUTED_VALUE"""),9325)</f>
        <v>9325</v>
      </c>
      <c r="C4" s="3">
        <f t="shared" ca="1" si="0"/>
        <v>-4.3589743589743546E-2</v>
      </c>
    </row>
    <row r="5" spans="1:3" x14ac:dyDescent="0.2">
      <c r="A5" s="4">
        <f ca="1">IFERROR(__xludf.DUMMYFUNCTION("""COMPUTED_VALUE"""),43909.625)</f>
        <v>43909.625</v>
      </c>
      <c r="B5" s="2">
        <f ca="1">IFERROR(__xludf.DUMMYFUNCTION("""COMPUTED_VALUE"""),8850)</f>
        <v>8850</v>
      </c>
      <c r="C5" s="3">
        <f t="shared" ca="1" si="0"/>
        <v>-5.0938337801608613E-2</v>
      </c>
    </row>
    <row r="6" spans="1:3" x14ac:dyDescent="0.2">
      <c r="A6" s="4">
        <f ca="1">IFERROR(__xludf.DUMMYFUNCTION("""COMPUTED_VALUE"""),43910.625)</f>
        <v>43910.625</v>
      </c>
      <c r="B6" s="2">
        <f ca="1">IFERROR(__xludf.DUMMYFUNCTION("""COMPUTED_VALUE"""),8975)</f>
        <v>8975</v>
      </c>
      <c r="C6" s="3">
        <f t="shared" ca="1" si="0"/>
        <v>1.4124293785310771E-2</v>
      </c>
    </row>
    <row r="7" spans="1:3" x14ac:dyDescent="0.2">
      <c r="A7" s="4">
        <f ca="1">IFERROR(__xludf.DUMMYFUNCTION("""COMPUTED_VALUE"""),43913.625)</f>
        <v>43913.625</v>
      </c>
      <c r="B7" s="2">
        <f ca="1">IFERROR(__xludf.DUMMYFUNCTION("""COMPUTED_VALUE"""),8350)</f>
        <v>8350</v>
      </c>
      <c r="C7" s="3">
        <f t="shared" ca="1" si="0"/>
        <v>-6.9637883008356494E-2</v>
      </c>
    </row>
    <row r="8" spans="1:3" x14ac:dyDescent="0.2">
      <c r="A8" s="4">
        <f ca="1">IFERROR(__xludf.DUMMYFUNCTION("""COMPUTED_VALUE"""),43914.625)</f>
        <v>43914.625</v>
      </c>
      <c r="B8" s="2">
        <f ca="1">IFERROR(__xludf.DUMMYFUNCTION("""COMPUTED_VALUE"""),8300)</f>
        <v>8300</v>
      </c>
      <c r="C8" s="3">
        <f t="shared" ca="1" si="0"/>
        <v>-5.9880239520958556E-3</v>
      </c>
    </row>
    <row r="9" spans="1:3" x14ac:dyDescent="0.2">
      <c r="A9" s="4">
        <f ca="1">IFERROR(__xludf.DUMMYFUNCTION("""COMPUTED_VALUE"""),43916.625)</f>
        <v>43916.625</v>
      </c>
      <c r="B9" s="2">
        <f ca="1">IFERROR(__xludf.DUMMYFUNCTION("""COMPUTED_VALUE"""),9500)</f>
        <v>9500</v>
      </c>
      <c r="C9" s="3">
        <f t="shared" ca="1" si="0"/>
        <v>0.14457831325301207</v>
      </c>
    </row>
    <row r="10" spans="1:3" x14ac:dyDescent="0.2">
      <c r="A10" s="4">
        <f ca="1">IFERROR(__xludf.DUMMYFUNCTION("""COMPUTED_VALUE"""),43917.625)</f>
        <v>43917.625</v>
      </c>
      <c r="B10" s="2">
        <f ca="1">IFERROR(__xludf.DUMMYFUNCTION("""COMPUTED_VALUE"""),9975)</f>
        <v>9975</v>
      </c>
      <c r="C10" s="3">
        <f t="shared" ca="1" si="0"/>
        <v>5.0000000000000044E-2</v>
      </c>
    </row>
    <row r="11" spans="1:3" x14ac:dyDescent="0.2">
      <c r="A11" s="4">
        <f ca="1">IFERROR(__xludf.DUMMYFUNCTION("""COMPUTED_VALUE"""),43920.625)</f>
        <v>43920.625</v>
      </c>
      <c r="B11" s="2">
        <f ca="1">IFERROR(__xludf.DUMMYFUNCTION("""COMPUTED_VALUE"""),9650)</f>
        <v>9650</v>
      </c>
      <c r="C11" s="3">
        <f t="shared" ca="1" si="0"/>
        <v>-3.2581453634085267E-2</v>
      </c>
    </row>
    <row r="12" spans="1:3" x14ac:dyDescent="0.2">
      <c r="A12" s="4">
        <f ca="1">IFERROR(__xludf.DUMMYFUNCTION("""COMPUTED_VALUE"""),43921.625)</f>
        <v>43921.625</v>
      </c>
      <c r="B12" s="2">
        <f ca="1">IFERROR(__xludf.DUMMYFUNCTION("""COMPUTED_VALUE"""),10225)</f>
        <v>10225</v>
      </c>
      <c r="C12" s="3">
        <f t="shared" ca="1" si="0"/>
        <v>5.9585492227979264E-2</v>
      </c>
    </row>
    <row r="13" spans="1:3" x14ac:dyDescent="0.2">
      <c r="A13" s="4">
        <f ca="1">IFERROR(__xludf.DUMMYFUNCTION("""COMPUTED_VALUE"""),43922.625)</f>
        <v>43922.625</v>
      </c>
      <c r="B13" s="2">
        <f ca="1">IFERROR(__xludf.DUMMYFUNCTION("""COMPUTED_VALUE"""),10150)</f>
        <v>10150</v>
      </c>
      <c r="C13" s="3">
        <f t="shared" ca="1" si="0"/>
        <v>-7.3349633251833524E-3</v>
      </c>
    </row>
    <row r="14" spans="1:3" x14ac:dyDescent="0.2">
      <c r="A14" s="4">
        <f ca="1">IFERROR(__xludf.DUMMYFUNCTION("""COMPUTED_VALUE"""),43923.625)</f>
        <v>43923.625</v>
      </c>
      <c r="B14" s="2">
        <f ca="1">IFERROR(__xludf.DUMMYFUNCTION("""COMPUTED_VALUE"""),10200)</f>
        <v>10200</v>
      </c>
      <c r="C14" s="3">
        <f t="shared" ca="1" si="0"/>
        <v>4.9261083743843415E-3</v>
      </c>
    </row>
    <row r="15" spans="1:3" x14ac:dyDescent="0.2">
      <c r="A15" s="4">
        <f ca="1">IFERROR(__xludf.DUMMYFUNCTION("""COMPUTED_VALUE"""),43924.625)</f>
        <v>43924.625</v>
      </c>
      <c r="B15" s="2">
        <f ca="1">IFERROR(__xludf.DUMMYFUNCTION("""COMPUTED_VALUE"""),10000)</f>
        <v>10000</v>
      </c>
      <c r="C15" s="3">
        <f t="shared" ca="1" si="0"/>
        <v>-1.9607843137254943E-2</v>
      </c>
    </row>
    <row r="16" spans="1:3" x14ac:dyDescent="0.2">
      <c r="A16" s="4">
        <f ca="1">IFERROR(__xludf.DUMMYFUNCTION("""COMPUTED_VALUE"""),43927.625)</f>
        <v>43927.625</v>
      </c>
      <c r="B16" s="2">
        <f ca="1">IFERROR(__xludf.DUMMYFUNCTION("""COMPUTED_VALUE"""),10250)</f>
        <v>10250</v>
      </c>
      <c r="C16" s="3">
        <f t="shared" ca="1" si="0"/>
        <v>2.4999999999999911E-2</v>
      </c>
    </row>
    <row r="17" spans="1:3" x14ac:dyDescent="0.2">
      <c r="A17" s="4">
        <f ca="1">IFERROR(__xludf.DUMMYFUNCTION("""COMPUTED_VALUE"""),43928.625)</f>
        <v>43928.625</v>
      </c>
      <c r="B17" s="2">
        <f ca="1">IFERROR(__xludf.DUMMYFUNCTION("""COMPUTED_VALUE"""),10075)</f>
        <v>10075</v>
      </c>
      <c r="C17" s="3">
        <f t="shared" ca="1" si="0"/>
        <v>-1.7073170731707332E-2</v>
      </c>
    </row>
    <row r="18" spans="1:3" x14ac:dyDescent="0.2">
      <c r="A18" s="4">
        <f ca="1">IFERROR(__xludf.DUMMYFUNCTION("""COMPUTED_VALUE"""),43929.625)</f>
        <v>43929.625</v>
      </c>
      <c r="B18" s="2">
        <f ca="1">IFERROR(__xludf.DUMMYFUNCTION("""COMPUTED_VALUE"""),9600)</f>
        <v>9600</v>
      </c>
      <c r="C18" s="3">
        <f t="shared" ca="1" si="0"/>
        <v>-4.7146401985111663E-2</v>
      </c>
    </row>
    <row r="19" spans="1:3" x14ac:dyDescent="0.2">
      <c r="A19" s="4">
        <f ca="1">IFERROR(__xludf.DUMMYFUNCTION("""COMPUTED_VALUE"""),43930.625)</f>
        <v>43930.625</v>
      </c>
      <c r="B19" s="2">
        <f ca="1">IFERROR(__xludf.DUMMYFUNCTION("""COMPUTED_VALUE"""),10100)</f>
        <v>10100</v>
      </c>
      <c r="C19" s="3">
        <f t="shared" ca="1" si="0"/>
        <v>5.2083333333333259E-2</v>
      </c>
    </row>
    <row r="20" spans="1:3" x14ac:dyDescent="0.2">
      <c r="A20" s="4">
        <f ca="1">IFERROR(__xludf.DUMMYFUNCTION("""COMPUTED_VALUE"""),43934.625)</f>
        <v>43934.625</v>
      </c>
      <c r="B20" s="2">
        <f ca="1">IFERROR(__xludf.DUMMYFUNCTION("""COMPUTED_VALUE"""),10200)</f>
        <v>10200</v>
      </c>
      <c r="C20" s="3">
        <f t="shared" ca="1" si="0"/>
        <v>9.9009900990099098E-3</v>
      </c>
    </row>
    <row r="21" spans="1:3" x14ac:dyDescent="0.2">
      <c r="A21" s="4">
        <f ca="1">IFERROR(__xludf.DUMMYFUNCTION("""COMPUTED_VALUE"""),43935.625)</f>
        <v>43935.625</v>
      </c>
      <c r="B21" s="2">
        <f ca="1">IFERROR(__xludf.DUMMYFUNCTION("""COMPUTED_VALUE"""),10350)</f>
        <v>10350</v>
      </c>
      <c r="C21" s="3">
        <f t="shared" ca="1" si="0"/>
        <v>1.4705882352941124E-2</v>
      </c>
    </row>
    <row r="22" spans="1:3" x14ac:dyDescent="0.2">
      <c r="A22" s="4">
        <f ca="1">IFERROR(__xludf.DUMMYFUNCTION("""COMPUTED_VALUE"""),43936.625)</f>
        <v>43936.625</v>
      </c>
      <c r="B22" s="2">
        <f ca="1">IFERROR(__xludf.DUMMYFUNCTION("""COMPUTED_VALUE"""),10175)</f>
        <v>10175</v>
      </c>
      <c r="C22" s="3">
        <f t="shared" ca="1" si="0"/>
        <v>-1.6908212560386437E-2</v>
      </c>
    </row>
    <row r="23" spans="1:3" x14ac:dyDescent="0.2">
      <c r="A23" s="4">
        <f ca="1">IFERROR(__xludf.DUMMYFUNCTION("""COMPUTED_VALUE"""),43937.625)</f>
        <v>43937.625</v>
      </c>
      <c r="B23" s="2">
        <f ca="1">IFERROR(__xludf.DUMMYFUNCTION("""COMPUTED_VALUE"""),9900)</f>
        <v>9900</v>
      </c>
      <c r="C23" s="3">
        <f t="shared" ca="1" si="0"/>
        <v>-2.7027027027026973E-2</v>
      </c>
    </row>
    <row r="24" spans="1:3" x14ac:dyDescent="0.2">
      <c r="A24" s="4">
        <f ca="1">IFERROR(__xludf.DUMMYFUNCTION("""COMPUTED_VALUE"""),43938.625)</f>
        <v>43938.625</v>
      </c>
      <c r="B24" s="2">
        <f ca="1">IFERROR(__xludf.DUMMYFUNCTION("""COMPUTED_VALUE"""),10200)</f>
        <v>10200</v>
      </c>
      <c r="C24" s="3">
        <f t="shared" ca="1" si="0"/>
        <v>3.0303030303030276E-2</v>
      </c>
    </row>
    <row r="25" spans="1:3" x14ac:dyDescent="0.2">
      <c r="A25" s="4">
        <f ca="1">IFERROR(__xludf.DUMMYFUNCTION("""COMPUTED_VALUE"""),43941.625)</f>
        <v>43941.625</v>
      </c>
      <c r="B25" s="2">
        <f ca="1">IFERROR(__xludf.DUMMYFUNCTION("""COMPUTED_VALUE"""),10075)</f>
        <v>10075</v>
      </c>
      <c r="C25" s="3">
        <f t="shared" ca="1" si="0"/>
        <v>-1.225490196078427E-2</v>
      </c>
    </row>
    <row r="26" spans="1:3" x14ac:dyDescent="0.2">
      <c r="A26" s="4">
        <f ca="1">IFERROR(__xludf.DUMMYFUNCTION("""COMPUTED_VALUE"""),43942.625)</f>
        <v>43942.625</v>
      </c>
      <c r="B26" s="2">
        <f ca="1">IFERROR(__xludf.DUMMYFUNCTION("""COMPUTED_VALUE"""),9975)</f>
        <v>9975</v>
      </c>
      <c r="C26" s="3">
        <f t="shared" ca="1" si="0"/>
        <v>-9.9255583126550695E-3</v>
      </c>
    </row>
    <row r="27" spans="1:3" x14ac:dyDescent="0.2">
      <c r="A27" s="4">
        <f ca="1">IFERROR(__xludf.DUMMYFUNCTION("""COMPUTED_VALUE"""),43943.625)</f>
        <v>43943.625</v>
      </c>
      <c r="B27" s="2">
        <f ca="1">IFERROR(__xludf.DUMMYFUNCTION("""COMPUTED_VALUE"""),10025)</f>
        <v>10025</v>
      </c>
      <c r="C27" s="3">
        <f t="shared" ca="1" si="0"/>
        <v>5.0125313283209127E-3</v>
      </c>
    </row>
    <row r="28" spans="1:3" x14ac:dyDescent="0.2">
      <c r="A28" s="4">
        <f ca="1">IFERROR(__xludf.DUMMYFUNCTION("""COMPUTED_VALUE"""),43944.625)</f>
        <v>43944.625</v>
      </c>
      <c r="B28" s="2">
        <f ca="1">IFERROR(__xludf.DUMMYFUNCTION("""COMPUTED_VALUE"""),10150)</f>
        <v>10150</v>
      </c>
      <c r="C28" s="3">
        <f t="shared" ca="1" si="0"/>
        <v>1.2468827930174564E-2</v>
      </c>
    </row>
    <row r="29" spans="1:3" x14ac:dyDescent="0.2">
      <c r="A29" s="4">
        <f ca="1">IFERROR(__xludf.DUMMYFUNCTION("""COMPUTED_VALUE"""),43945.625)</f>
        <v>43945.625</v>
      </c>
      <c r="B29" s="2">
        <f ca="1">IFERROR(__xludf.DUMMYFUNCTION("""COMPUTED_VALUE"""),9900)</f>
        <v>9900</v>
      </c>
      <c r="C29" s="3">
        <f t="shared" ca="1" si="0"/>
        <v>-2.4630541871921152E-2</v>
      </c>
    </row>
    <row r="30" spans="1:3" x14ac:dyDescent="0.2">
      <c r="A30" s="4">
        <f ca="1">IFERROR(__xludf.DUMMYFUNCTION("""COMPUTED_VALUE"""),43948.625)</f>
        <v>43948.625</v>
      </c>
      <c r="B30" s="2">
        <f ca="1">IFERROR(__xludf.DUMMYFUNCTION("""COMPUTED_VALUE"""),9925)</f>
        <v>9925</v>
      </c>
      <c r="C30" s="3">
        <f t="shared" ca="1" si="0"/>
        <v>2.525252525252597E-3</v>
      </c>
    </row>
    <row r="31" spans="1:3" x14ac:dyDescent="0.2">
      <c r="A31" s="4">
        <f ca="1">IFERROR(__xludf.DUMMYFUNCTION("""COMPUTED_VALUE"""),43949.625)</f>
        <v>43949.625</v>
      </c>
      <c r="B31" s="2">
        <f ca="1">IFERROR(__xludf.DUMMYFUNCTION("""COMPUTED_VALUE"""),10025)</f>
        <v>10025</v>
      </c>
      <c r="C31" s="3">
        <f t="shared" ca="1" si="0"/>
        <v>1.0075566750629816E-2</v>
      </c>
    </row>
    <row r="32" spans="1:3" x14ac:dyDescent="0.2">
      <c r="A32" s="4">
        <f ca="1">IFERROR(__xludf.DUMMYFUNCTION("""COMPUTED_VALUE"""),43950.625)</f>
        <v>43950.625</v>
      </c>
      <c r="B32" s="2">
        <f ca="1">IFERROR(__xludf.DUMMYFUNCTION("""COMPUTED_VALUE"""),10000)</f>
        <v>10000</v>
      </c>
      <c r="C32" s="3">
        <f t="shared" ca="1" si="0"/>
        <v>-2.4937655860348684E-3</v>
      </c>
    </row>
    <row r="33" spans="1:3" x14ac:dyDescent="0.2">
      <c r="A33" s="4">
        <f ca="1">IFERROR(__xludf.DUMMYFUNCTION("""COMPUTED_VALUE"""),43951.625)</f>
        <v>43951.625</v>
      </c>
      <c r="B33" s="2">
        <f ca="1">IFERROR(__xludf.DUMMYFUNCTION("""COMPUTED_VALUE"""),9875)</f>
        <v>9875</v>
      </c>
      <c r="C33" s="3">
        <f t="shared" ca="1" si="0"/>
        <v>-1.2499999999999956E-2</v>
      </c>
    </row>
    <row r="34" spans="1:3" x14ac:dyDescent="0.2">
      <c r="A34" s="4">
        <f ca="1">IFERROR(__xludf.DUMMYFUNCTION("""COMPUTED_VALUE"""),43955.625)</f>
        <v>43955.625</v>
      </c>
      <c r="B34" s="2">
        <f ca="1">IFERROR(__xludf.DUMMYFUNCTION("""COMPUTED_VALUE"""),9700)</f>
        <v>9700</v>
      </c>
      <c r="C34" s="3">
        <f t="shared" ca="1" si="0"/>
        <v>-1.7721518987341756E-2</v>
      </c>
    </row>
    <row r="35" spans="1:3" x14ac:dyDescent="0.2">
      <c r="A35" s="4">
        <f ca="1">IFERROR(__xludf.DUMMYFUNCTION("""COMPUTED_VALUE"""),43956.625)</f>
        <v>43956.625</v>
      </c>
      <c r="B35" s="2">
        <f ca="1">IFERROR(__xludf.DUMMYFUNCTION("""COMPUTED_VALUE"""),9750)</f>
        <v>9750</v>
      </c>
      <c r="C35" s="3">
        <f t="shared" ca="1" si="0"/>
        <v>5.1546391752577136E-3</v>
      </c>
    </row>
    <row r="36" spans="1:3" x14ac:dyDescent="0.2">
      <c r="A36" s="4">
        <f ca="1">IFERROR(__xludf.DUMMYFUNCTION("""COMPUTED_VALUE"""),43957.625)</f>
        <v>43957.625</v>
      </c>
      <c r="B36" s="2">
        <f ca="1">IFERROR(__xludf.DUMMYFUNCTION("""COMPUTED_VALUE"""),9675)</f>
        <v>9675</v>
      </c>
      <c r="C36" s="3">
        <f t="shared" ca="1" si="0"/>
        <v>-7.692307692307665E-3</v>
      </c>
    </row>
    <row r="37" spans="1:3" x14ac:dyDescent="0.2">
      <c r="A37" s="4">
        <f ca="1">IFERROR(__xludf.DUMMYFUNCTION("""COMPUTED_VALUE"""),43959.625)</f>
        <v>43959.625</v>
      </c>
      <c r="B37" s="2">
        <f ca="1">IFERROR(__xludf.DUMMYFUNCTION("""COMPUTED_VALUE"""),9625)</f>
        <v>9625</v>
      </c>
      <c r="C37" s="3">
        <f t="shared" ca="1" si="0"/>
        <v>-5.1679586563307955E-3</v>
      </c>
    </row>
    <row r="38" spans="1:3" x14ac:dyDescent="0.2">
      <c r="A38" s="4">
        <f ca="1">IFERROR(__xludf.DUMMYFUNCTION("""COMPUTED_VALUE"""),43962.625)</f>
        <v>43962.625</v>
      </c>
      <c r="B38" s="2">
        <f ca="1">IFERROR(__xludf.DUMMYFUNCTION("""COMPUTED_VALUE"""),9750)</f>
        <v>9750</v>
      </c>
      <c r="C38" s="3">
        <f t="shared" ca="1" si="0"/>
        <v>1.298701298701288E-2</v>
      </c>
    </row>
    <row r="39" spans="1:3" x14ac:dyDescent="0.2">
      <c r="A39" s="4">
        <f ca="1">IFERROR(__xludf.DUMMYFUNCTION("""COMPUTED_VALUE"""),43963.625)</f>
        <v>43963.625</v>
      </c>
      <c r="B39" s="2">
        <f ca="1">IFERROR(__xludf.DUMMYFUNCTION("""COMPUTED_VALUE"""),9750)</f>
        <v>9750</v>
      </c>
      <c r="C39" s="3">
        <f t="shared" ca="1" si="0"/>
        <v>0</v>
      </c>
    </row>
    <row r="40" spans="1:3" x14ac:dyDescent="0.2">
      <c r="A40" s="4">
        <f ca="1">IFERROR(__xludf.DUMMYFUNCTION("""COMPUTED_VALUE"""),43964.625)</f>
        <v>43964.625</v>
      </c>
      <c r="B40" s="2">
        <f ca="1">IFERROR(__xludf.DUMMYFUNCTION("""COMPUTED_VALUE"""),9650)</f>
        <v>9650</v>
      </c>
      <c r="C40" s="3">
        <f t="shared" ca="1" si="0"/>
        <v>-1.025641025641022E-2</v>
      </c>
    </row>
    <row r="41" spans="1:3" x14ac:dyDescent="0.2">
      <c r="A41" s="4">
        <f ca="1">IFERROR(__xludf.DUMMYFUNCTION("""COMPUTED_VALUE"""),43965.625)</f>
        <v>43965.625</v>
      </c>
      <c r="B41" s="2">
        <f ca="1">IFERROR(__xludf.DUMMYFUNCTION("""COMPUTED_VALUE"""),9725)</f>
        <v>9725</v>
      </c>
      <c r="C41" s="3">
        <f t="shared" ca="1" si="0"/>
        <v>7.7720207253886286E-3</v>
      </c>
    </row>
    <row r="42" spans="1:3" x14ac:dyDescent="0.2">
      <c r="A42" s="4">
        <f ca="1">IFERROR(__xludf.DUMMYFUNCTION("""COMPUTED_VALUE"""),43966.625)</f>
        <v>43966.625</v>
      </c>
      <c r="B42" s="2">
        <f ca="1">IFERROR(__xludf.DUMMYFUNCTION("""COMPUTED_VALUE"""),9700)</f>
        <v>9700</v>
      </c>
      <c r="C42" s="3">
        <f t="shared" ca="1" si="0"/>
        <v>-2.5706940874036244E-3</v>
      </c>
    </row>
    <row r="43" spans="1:3" x14ac:dyDescent="0.2">
      <c r="A43" s="4">
        <f ca="1">IFERROR(__xludf.DUMMYFUNCTION("""COMPUTED_VALUE"""),43969.625)</f>
        <v>43969.625</v>
      </c>
      <c r="B43" s="2">
        <f ca="1">IFERROR(__xludf.DUMMYFUNCTION("""COMPUTED_VALUE"""),9725)</f>
        <v>9725</v>
      </c>
      <c r="C43" s="3">
        <f t="shared" ca="1" si="0"/>
        <v>2.5773195876288568E-3</v>
      </c>
    </row>
    <row r="44" spans="1:3" x14ac:dyDescent="0.2">
      <c r="A44" s="4">
        <f ca="1">IFERROR(__xludf.DUMMYFUNCTION("""COMPUTED_VALUE"""),43970.625)</f>
        <v>43970.625</v>
      </c>
      <c r="B44" s="2">
        <f ca="1">IFERROR(__xludf.DUMMYFUNCTION("""COMPUTED_VALUE"""),9900)</f>
        <v>9900</v>
      </c>
      <c r="C44" s="3">
        <f t="shared" ca="1" si="0"/>
        <v>1.799485861182526E-2</v>
      </c>
    </row>
    <row r="45" spans="1:3" x14ac:dyDescent="0.2">
      <c r="A45" s="4">
        <f ca="1">IFERROR(__xludf.DUMMYFUNCTION("""COMPUTED_VALUE"""),43971.625)</f>
        <v>43971.625</v>
      </c>
      <c r="B45" s="2">
        <f ca="1">IFERROR(__xludf.DUMMYFUNCTION("""COMPUTED_VALUE"""),9600)</f>
        <v>9600</v>
      </c>
      <c r="C45" s="3">
        <f t="shared" ca="1" si="0"/>
        <v>-3.0303030303030276E-2</v>
      </c>
    </row>
    <row r="46" spans="1:3" x14ac:dyDescent="0.2">
      <c r="A46" s="4">
        <f ca="1">IFERROR(__xludf.DUMMYFUNCTION("""COMPUTED_VALUE"""),43977.625)</f>
        <v>43977.625</v>
      </c>
      <c r="B46" s="2">
        <f ca="1">IFERROR(__xludf.DUMMYFUNCTION("""COMPUTED_VALUE"""),8950)</f>
        <v>8950</v>
      </c>
      <c r="C46" s="3">
        <f t="shared" ca="1" si="0"/>
        <v>-6.770833333333337E-2</v>
      </c>
    </row>
    <row r="47" spans="1:3" x14ac:dyDescent="0.2">
      <c r="A47" s="4">
        <f ca="1">IFERROR(__xludf.DUMMYFUNCTION("""COMPUTED_VALUE"""),43978.625)</f>
        <v>43978.625</v>
      </c>
      <c r="B47" s="2">
        <f ca="1">IFERROR(__xludf.DUMMYFUNCTION("""COMPUTED_VALUE"""),8325)</f>
        <v>8325</v>
      </c>
      <c r="C47" s="3">
        <f t="shared" ca="1" si="0"/>
        <v>-6.9832402234636826E-2</v>
      </c>
    </row>
    <row r="48" spans="1:3" x14ac:dyDescent="0.2">
      <c r="A48" s="4">
        <f ca="1">IFERROR(__xludf.DUMMYFUNCTION("""COMPUTED_VALUE"""),43979.625)</f>
        <v>43979.625</v>
      </c>
      <c r="B48" s="2">
        <f ca="1">IFERROR(__xludf.DUMMYFUNCTION("""COMPUTED_VALUE"""),8325)</f>
        <v>8325</v>
      </c>
      <c r="C48" s="3">
        <f t="shared" ca="1" si="0"/>
        <v>0</v>
      </c>
    </row>
    <row r="49" spans="1:3" x14ac:dyDescent="0.2">
      <c r="A49" s="4">
        <f ca="1">IFERROR(__xludf.DUMMYFUNCTION("""COMPUTED_VALUE"""),43980.625)</f>
        <v>43980.625</v>
      </c>
      <c r="B49" s="2">
        <f ca="1">IFERROR(__xludf.DUMMYFUNCTION("""COMPUTED_VALUE"""),8150)</f>
        <v>8150</v>
      </c>
      <c r="C49" s="3">
        <f t="shared" ca="1" si="0"/>
        <v>-2.1021021021020991E-2</v>
      </c>
    </row>
    <row r="50" spans="1:3" x14ac:dyDescent="0.2">
      <c r="A50" s="4">
        <f ca="1">IFERROR(__xludf.DUMMYFUNCTION("""COMPUTED_VALUE"""),43984.625)</f>
        <v>43984.625</v>
      </c>
      <c r="B50" s="2">
        <f ca="1">IFERROR(__xludf.DUMMYFUNCTION("""COMPUTED_VALUE"""),8475)</f>
        <v>8475</v>
      </c>
      <c r="C50" s="3">
        <f t="shared" ca="1" si="0"/>
        <v>3.9877300613496924E-2</v>
      </c>
    </row>
    <row r="51" spans="1:3" x14ac:dyDescent="0.2">
      <c r="A51" s="4">
        <f ca="1">IFERROR(__xludf.DUMMYFUNCTION("""COMPUTED_VALUE"""),43985.625)</f>
        <v>43985.625</v>
      </c>
      <c r="B51" s="2">
        <f ca="1">IFERROR(__xludf.DUMMYFUNCTION("""COMPUTED_VALUE"""),8500)</f>
        <v>8500</v>
      </c>
      <c r="C51" s="3">
        <f t="shared" ca="1" si="0"/>
        <v>2.9498525073745618E-3</v>
      </c>
    </row>
    <row r="52" spans="1:3" x14ac:dyDescent="0.2">
      <c r="A52" s="4">
        <f ca="1">IFERROR(__xludf.DUMMYFUNCTION("""COMPUTED_VALUE"""),43986.625)</f>
        <v>43986.625</v>
      </c>
      <c r="B52" s="2">
        <f ca="1">IFERROR(__xludf.DUMMYFUNCTION("""COMPUTED_VALUE"""),8500)</f>
        <v>8500</v>
      </c>
      <c r="C52" s="3">
        <f t="shared" ca="1" si="0"/>
        <v>0</v>
      </c>
    </row>
    <row r="53" spans="1:3" x14ac:dyDescent="0.2">
      <c r="A53" s="4">
        <f ca="1">IFERROR(__xludf.DUMMYFUNCTION("""COMPUTED_VALUE"""),43987.625)</f>
        <v>43987.625</v>
      </c>
      <c r="B53" s="2">
        <f ca="1">IFERROR(__xludf.DUMMYFUNCTION("""COMPUTED_VALUE"""),8625)</f>
        <v>8625</v>
      </c>
      <c r="C53" s="3">
        <f t="shared" ca="1" si="0"/>
        <v>1.4705882352941124E-2</v>
      </c>
    </row>
    <row r="54" spans="1:3" x14ac:dyDescent="0.2">
      <c r="A54" s="4">
        <f ca="1">IFERROR(__xludf.DUMMYFUNCTION("""COMPUTED_VALUE"""),43990.625)</f>
        <v>43990.625</v>
      </c>
      <c r="B54" s="2">
        <f ca="1">IFERROR(__xludf.DUMMYFUNCTION("""COMPUTED_VALUE"""),8775)</f>
        <v>8775</v>
      </c>
      <c r="C54" s="3">
        <f t="shared" ca="1" si="0"/>
        <v>1.7391304347825987E-2</v>
      </c>
    </row>
    <row r="55" spans="1:3" x14ac:dyDescent="0.2">
      <c r="A55" s="4">
        <f ca="1">IFERROR(__xludf.DUMMYFUNCTION("""COMPUTED_VALUE"""),43991.625)</f>
        <v>43991.625</v>
      </c>
      <c r="B55" s="2">
        <f ca="1">IFERROR(__xludf.DUMMYFUNCTION("""COMPUTED_VALUE"""),8900)</f>
        <v>8900</v>
      </c>
      <c r="C55" s="3">
        <f t="shared" ca="1" si="0"/>
        <v>1.4245014245014342E-2</v>
      </c>
    </row>
    <row r="56" spans="1:3" x14ac:dyDescent="0.2">
      <c r="A56" s="4">
        <f ca="1">IFERROR(__xludf.DUMMYFUNCTION("""COMPUTED_VALUE"""),43992.625)</f>
        <v>43992.625</v>
      </c>
      <c r="B56" s="2">
        <f ca="1">IFERROR(__xludf.DUMMYFUNCTION("""COMPUTED_VALUE"""),8650)</f>
        <v>8650</v>
      </c>
      <c r="C56" s="3">
        <f t="shared" ca="1" si="0"/>
        <v>-2.8089887640449396E-2</v>
      </c>
    </row>
    <row r="57" spans="1:3" x14ac:dyDescent="0.2">
      <c r="A57" s="4">
        <f ca="1">IFERROR(__xludf.DUMMYFUNCTION("""COMPUTED_VALUE"""),43993.625)</f>
        <v>43993.625</v>
      </c>
      <c r="B57" s="2">
        <f ca="1">IFERROR(__xludf.DUMMYFUNCTION("""COMPUTED_VALUE"""),8600)</f>
        <v>8600</v>
      </c>
      <c r="C57" s="3">
        <f t="shared" ca="1" si="0"/>
        <v>-5.7803468208093012E-3</v>
      </c>
    </row>
    <row r="58" spans="1:3" x14ac:dyDescent="0.2">
      <c r="A58" s="4">
        <f ca="1">IFERROR(__xludf.DUMMYFUNCTION("""COMPUTED_VALUE"""),43994.625)</f>
        <v>43994.625</v>
      </c>
      <c r="B58" s="2">
        <f ca="1">IFERROR(__xludf.DUMMYFUNCTION("""COMPUTED_VALUE"""),8600)</f>
        <v>8600</v>
      </c>
      <c r="C58" s="3">
        <f t="shared" ca="1" si="0"/>
        <v>0</v>
      </c>
    </row>
    <row r="59" spans="1:3" x14ac:dyDescent="0.2">
      <c r="A59" s="4">
        <f ca="1">IFERROR(__xludf.DUMMYFUNCTION("""COMPUTED_VALUE"""),43997.625)</f>
        <v>43997.625</v>
      </c>
      <c r="B59" s="2">
        <f ca="1">IFERROR(__xludf.DUMMYFUNCTION("""COMPUTED_VALUE"""),8700)</f>
        <v>8700</v>
      </c>
      <c r="C59" s="3">
        <f t="shared" ca="1" si="0"/>
        <v>1.1627906976744207E-2</v>
      </c>
    </row>
    <row r="60" spans="1:3" x14ac:dyDescent="0.2">
      <c r="A60" s="4">
        <f ca="1">IFERROR(__xludf.DUMMYFUNCTION("""COMPUTED_VALUE"""),43998.625)</f>
        <v>43998.625</v>
      </c>
      <c r="B60" s="2">
        <f ca="1">IFERROR(__xludf.DUMMYFUNCTION("""COMPUTED_VALUE"""),8875)</f>
        <v>8875</v>
      </c>
      <c r="C60" s="3">
        <f t="shared" ca="1" si="0"/>
        <v>2.0114942528735691E-2</v>
      </c>
    </row>
    <row r="61" spans="1:3" x14ac:dyDescent="0.2">
      <c r="A61" s="4">
        <f ca="1">IFERROR(__xludf.DUMMYFUNCTION("""COMPUTED_VALUE"""),43999.625)</f>
        <v>43999.625</v>
      </c>
      <c r="B61" s="2">
        <f ca="1">IFERROR(__xludf.DUMMYFUNCTION("""COMPUTED_VALUE"""),8950)</f>
        <v>8950</v>
      </c>
      <c r="C61" s="3">
        <f t="shared" ca="1" si="0"/>
        <v>8.4507042253521014E-3</v>
      </c>
    </row>
    <row r="62" spans="1:3" x14ac:dyDescent="0.2">
      <c r="A62" s="4">
        <f ca="1">IFERROR(__xludf.DUMMYFUNCTION("""COMPUTED_VALUE"""),44000.625)</f>
        <v>44000.625</v>
      </c>
      <c r="B62" s="2">
        <f ca="1">IFERROR(__xludf.DUMMYFUNCTION("""COMPUTED_VALUE"""),8750)</f>
        <v>8750</v>
      </c>
      <c r="C62" s="3">
        <f t="shared" ca="1" si="0"/>
        <v>-2.2346368715083775E-2</v>
      </c>
    </row>
    <row r="63" spans="1:3" x14ac:dyDescent="0.2">
      <c r="A63" s="4">
        <f ca="1">IFERROR(__xludf.DUMMYFUNCTION("""COMPUTED_VALUE"""),44001.625)</f>
        <v>44001.625</v>
      </c>
      <c r="B63" s="2">
        <f ca="1">IFERROR(__xludf.DUMMYFUNCTION("""COMPUTED_VALUE"""),8925)</f>
        <v>8925</v>
      </c>
      <c r="C63" s="3">
        <f t="shared" ca="1" si="0"/>
        <v>2.0000000000000018E-2</v>
      </c>
    </row>
    <row r="64" spans="1:3" x14ac:dyDescent="0.2">
      <c r="A64" s="4">
        <f ca="1">IFERROR(__xludf.DUMMYFUNCTION("""COMPUTED_VALUE"""),44004.625)</f>
        <v>44004.625</v>
      </c>
      <c r="B64" s="2">
        <f ca="1">IFERROR(__xludf.DUMMYFUNCTION("""COMPUTED_VALUE"""),9100)</f>
        <v>9100</v>
      </c>
      <c r="C64" s="3">
        <f t="shared" ca="1" si="0"/>
        <v>1.9607843137254832E-2</v>
      </c>
    </row>
    <row r="65" spans="1:3" x14ac:dyDescent="0.2">
      <c r="A65" s="4">
        <f ca="1">IFERROR(__xludf.DUMMYFUNCTION("""COMPUTED_VALUE"""),44005.625)</f>
        <v>44005.625</v>
      </c>
      <c r="B65" s="2">
        <f ca="1">IFERROR(__xludf.DUMMYFUNCTION("""COMPUTED_VALUE"""),8925)</f>
        <v>8925</v>
      </c>
      <c r="C65" s="3">
        <f t="shared" ca="1" si="0"/>
        <v>-1.9230769230769273E-2</v>
      </c>
    </row>
    <row r="66" spans="1:3" x14ac:dyDescent="0.2">
      <c r="A66" s="4">
        <f ca="1">IFERROR(__xludf.DUMMYFUNCTION("""COMPUTED_VALUE"""),44006.625)</f>
        <v>44006.625</v>
      </c>
      <c r="B66" s="2">
        <f ca="1">IFERROR(__xludf.DUMMYFUNCTION("""COMPUTED_VALUE"""),9075)</f>
        <v>9075</v>
      </c>
      <c r="C66" s="3">
        <f t="shared" ca="1" si="0"/>
        <v>1.6806722689075571E-2</v>
      </c>
    </row>
    <row r="67" spans="1:3" x14ac:dyDescent="0.2">
      <c r="A67" s="4">
        <f ca="1">IFERROR(__xludf.DUMMYFUNCTION("""COMPUTED_VALUE"""),44007.625)</f>
        <v>44007.625</v>
      </c>
      <c r="B67" s="2">
        <f ca="1">IFERROR(__xludf.DUMMYFUNCTION("""COMPUTED_VALUE"""),8975)</f>
        <v>8975</v>
      </c>
      <c r="C67" s="3">
        <f t="shared" ca="1" si="0"/>
        <v>-1.1019283746556474E-2</v>
      </c>
    </row>
    <row r="68" spans="1:3" x14ac:dyDescent="0.2">
      <c r="A68" s="4">
        <f ca="1">IFERROR(__xludf.DUMMYFUNCTION("""COMPUTED_VALUE"""),44008.625)</f>
        <v>44008.625</v>
      </c>
      <c r="B68" s="2">
        <f ca="1">IFERROR(__xludf.DUMMYFUNCTION("""COMPUTED_VALUE"""),9225)</f>
        <v>9225</v>
      </c>
      <c r="C68" s="3">
        <f t="shared" ca="1" si="0"/>
        <v>2.7855153203342642E-2</v>
      </c>
    </row>
    <row r="69" spans="1:3" x14ac:dyDescent="0.2">
      <c r="A69" s="4">
        <f ca="1">IFERROR(__xludf.DUMMYFUNCTION("""COMPUTED_VALUE"""),44011.625)</f>
        <v>44011.625</v>
      </c>
      <c r="B69" s="2">
        <f ca="1">IFERROR(__xludf.DUMMYFUNCTION("""COMPUTED_VALUE"""),9400)</f>
        <v>9400</v>
      </c>
      <c r="C69" s="3">
        <f t="shared" ca="1" si="0"/>
        <v>1.8970189701897011E-2</v>
      </c>
    </row>
    <row r="70" spans="1:3" x14ac:dyDescent="0.2">
      <c r="A70" s="4">
        <f ca="1">IFERROR(__xludf.DUMMYFUNCTION("""COMPUTED_VALUE"""),44012.625)</f>
        <v>44012.625</v>
      </c>
      <c r="B70" s="2">
        <f ca="1">IFERROR(__xludf.DUMMYFUNCTION("""COMPUTED_VALUE"""),9350)</f>
        <v>9350</v>
      </c>
      <c r="C70" s="3">
        <f t="shared" ca="1" si="0"/>
        <v>-5.3191489361702482E-3</v>
      </c>
    </row>
    <row r="71" spans="1:3" x14ac:dyDescent="0.2">
      <c r="A71" s="4">
        <f ca="1">IFERROR(__xludf.DUMMYFUNCTION("""COMPUTED_VALUE"""),44013.625)</f>
        <v>44013.625</v>
      </c>
      <c r="B71" s="2">
        <f ca="1">IFERROR(__xludf.DUMMYFUNCTION("""COMPUTED_VALUE"""),9200)</f>
        <v>9200</v>
      </c>
      <c r="C71" s="3">
        <f t="shared" ca="1" si="0"/>
        <v>-1.6042780748663055E-2</v>
      </c>
    </row>
    <row r="72" spans="1:3" x14ac:dyDescent="0.2">
      <c r="A72" s="4">
        <f ca="1">IFERROR(__xludf.DUMMYFUNCTION("""COMPUTED_VALUE"""),44014.625)</f>
        <v>44014.625</v>
      </c>
      <c r="B72" s="2">
        <f ca="1">IFERROR(__xludf.DUMMYFUNCTION("""COMPUTED_VALUE"""),9550)</f>
        <v>9550</v>
      </c>
      <c r="C72" s="3">
        <f t="shared" ca="1" si="0"/>
        <v>3.8043478260869623E-2</v>
      </c>
    </row>
    <row r="73" spans="1:3" x14ac:dyDescent="0.2">
      <c r="A73" s="4">
        <f ca="1">IFERROR(__xludf.DUMMYFUNCTION("""COMPUTED_VALUE"""),44015.625)</f>
        <v>44015.625</v>
      </c>
      <c r="B73" s="2">
        <f ca="1">IFERROR(__xludf.DUMMYFUNCTION("""COMPUTED_VALUE"""),9425)</f>
        <v>9425</v>
      </c>
      <c r="C73" s="3">
        <f t="shared" ca="1" si="0"/>
        <v>-1.308900523560208E-2</v>
      </c>
    </row>
    <row r="74" spans="1:3" x14ac:dyDescent="0.2">
      <c r="A74" s="4">
        <f ca="1">IFERROR(__xludf.DUMMYFUNCTION("""COMPUTED_VALUE"""),44018.625)</f>
        <v>44018.625</v>
      </c>
      <c r="B74" s="2">
        <f ca="1">IFERROR(__xludf.DUMMYFUNCTION("""COMPUTED_VALUE"""),9425)</f>
        <v>9425</v>
      </c>
      <c r="C74" s="3">
        <f t="shared" ca="1" si="0"/>
        <v>0</v>
      </c>
    </row>
    <row r="75" spans="1:3" x14ac:dyDescent="0.2">
      <c r="A75" s="4">
        <f ca="1">IFERROR(__xludf.DUMMYFUNCTION("""COMPUTED_VALUE"""),44019.625)</f>
        <v>44019.625</v>
      </c>
      <c r="B75" s="2">
        <f ca="1">IFERROR(__xludf.DUMMYFUNCTION("""COMPUTED_VALUE"""),9500)</f>
        <v>9500</v>
      </c>
      <c r="C75" s="3">
        <f t="shared" ca="1" si="0"/>
        <v>7.9575596816976457E-3</v>
      </c>
    </row>
    <row r="76" spans="1:3" x14ac:dyDescent="0.2">
      <c r="A76" s="4">
        <f ca="1">IFERROR(__xludf.DUMMYFUNCTION("""COMPUTED_VALUE"""),44020.625)</f>
        <v>44020.625</v>
      </c>
      <c r="B76" s="2">
        <f ca="1">IFERROR(__xludf.DUMMYFUNCTION("""COMPUTED_VALUE"""),9450)</f>
        <v>9450</v>
      </c>
      <c r="C76" s="3">
        <f t="shared" ca="1" si="0"/>
        <v>-5.2631578947368585E-3</v>
      </c>
    </row>
    <row r="77" spans="1:3" x14ac:dyDescent="0.2">
      <c r="A77" s="4">
        <f ca="1">IFERROR(__xludf.DUMMYFUNCTION("""COMPUTED_VALUE"""),44021.625)</f>
        <v>44021.625</v>
      </c>
      <c r="B77" s="2">
        <f ca="1">IFERROR(__xludf.DUMMYFUNCTION("""COMPUTED_VALUE"""),9350)</f>
        <v>9350</v>
      </c>
      <c r="C77" s="3">
        <f t="shared" ca="1" si="0"/>
        <v>-1.0582010582010581E-2</v>
      </c>
    </row>
    <row r="78" spans="1:3" x14ac:dyDescent="0.2">
      <c r="A78" s="4">
        <f ca="1">IFERROR(__xludf.DUMMYFUNCTION("""COMPUTED_VALUE"""),44022.625)</f>
        <v>44022.625</v>
      </c>
      <c r="B78" s="2">
        <f ca="1">IFERROR(__xludf.DUMMYFUNCTION("""COMPUTED_VALUE"""),9225)</f>
        <v>9225</v>
      </c>
      <c r="C78" s="3">
        <f t="shared" ca="1" si="0"/>
        <v>-1.3368983957219305E-2</v>
      </c>
    </row>
    <row r="79" spans="1:3" x14ac:dyDescent="0.2">
      <c r="A79" s="4">
        <f ca="1">IFERROR(__xludf.DUMMYFUNCTION("""COMPUTED_VALUE"""),44025.625)</f>
        <v>44025.625</v>
      </c>
      <c r="B79" s="2">
        <f ca="1">IFERROR(__xludf.DUMMYFUNCTION("""COMPUTED_VALUE"""),9250)</f>
        <v>9250</v>
      </c>
      <c r="C79" s="3">
        <f t="shared" ca="1" si="0"/>
        <v>2.7100271002709064E-3</v>
      </c>
    </row>
    <row r="80" spans="1:3" x14ac:dyDescent="0.2">
      <c r="A80" s="4">
        <f ca="1">IFERROR(__xludf.DUMMYFUNCTION("""COMPUTED_VALUE"""),44026.625)</f>
        <v>44026.625</v>
      </c>
      <c r="B80" s="2">
        <f ca="1">IFERROR(__xludf.DUMMYFUNCTION("""COMPUTED_VALUE"""),9450)</f>
        <v>9450</v>
      </c>
      <c r="C80" s="3">
        <f t="shared" ca="1" si="0"/>
        <v>2.1621621621621623E-2</v>
      </c>
    </row>
    <row r="81" spans="1:3" x14ac:dyDescent="0.2">
      <c r="A81" s="4">
        <f ca="1">IFERROR(__xludf.DUMMYFUNCTION("""COMPUTED_VALUE"""),44027.625)</f>
        <v>44027.625</v>
      </c>
      <c r="B81" s="2">
        <f ca="1">IFERROR(__xludf.DUMMYFUNCTION("""COMPUTED_VALUE"""),9450)</f>
        <v>9450</v>
      </c>
      <c r="C81" s="3">
        <f t="shared" ca="1" si="0"/>
        <v>0</v>
      </c>
    </row>
    <row r="82" spans="1:3" x14ac:dyDescent="0.2">
      <c r="A82" s="4">
        <f ca="1">IFERROR(__xludf.DUMMYFUNCTION("""COMPUTED_VALUE"""),44028.625)</f>
        <v>44028.625</v>
      </c>
      <c r="B82" s="2">
        <f ca="1">IFERROR(__xludf.DUMMYFUNCTION("""COMPUTED_VALUE"""),9575)</f>
        <v>9575</v>
      </c>
      <c r="C82" s="3">
        <f t="shared" ca="1" si="0"/>
        <v>1.3227513227513255E-2</v>
      </c>
    </row>
    <row r="83" spans="1:3" x14ac:dyDescent="0.2">
      <c r="A83" s="4">
        <f ca="1">IFERROR(__xludf.DUMMYFUNCTION("""COMPUTED_VALUE"""),44029.625)</f>
        <v>44029.625</v>
      </c>
      <c r="B83" s="2">
        <f ca="1">IFERROR(__xludf.DUMMYFUNCTION("""COMPUTED_VALUE"""),9275)</f>
        <v>9275</v>
      </c>
      <c r="C83" s="3">
        <f t="shared" ca="1" si="0"/>
        <v>-3.1331592689295085E-2</v>
      </c>
    </row>
    <row r="84" spans="1:3" x14ac:dyDescent="0.2">
      <c r="A84" s="4">
        <f ca="1">IFERROR(__xludf.DUMMYFUNCTION("""COMPUTED_VALUE"""),44032.625)</f>
        <v>44032.625</v>
      </c>
      <c r="B84" s="2">
        <f ca="1">IFERROR(__xludf.DUMMYFUNCTION("""COMPUTED_VALUE"""),9325)</f>
        <v>9325</v>
      </c>
      <c r="C84" s="3">
        <f t="shared" ca="1" si="0"/>
        <v>5.3908355795149188E-3</v>
      </c>
    </row>
    <row r="85" spans="1:3" x14ac:dyDescent="0.2">
      <c r="A85" s="4">
        <f ca="1">IFERROR(__xludf.DUMMYFUNCTION("""COMPUTED_VALUE"""),44033.625)</f>
        <v>44033.625</v>
      </c>
      <c r="B85" s="2">
        <f ca="1">IFERROR(__xludf.DUMMYFUNCTION("""COMPUTED_VALUE"""),9325)</f>
        <v>9325</v>
      </c>
      <c r="C85" s="3">
        <f t="shared" ca="1" si="0"/>
        <v>0</v>
      </c>
    </row>
    <row r="86" spans="1:3" x14ac:dyDescent="0.2">
      <c r="A86" s="4">
        <f ca="1">IFERROR(__xludf.DUMMYFUNCTION("""COMPUTED_VALUE"""),44034.625)</f>
        <v>44034.625</v>
      </c>
      <c r="B86" s="2">
        <f ca="1">IFERROR(__xludf.DUMMYFUNCTION("""COMPUTED_VALUE"""),9375)</f>
        <v>9375</v>
      </c>
      <c r="C86" s="3">
        <f t="shared" ca="1" si="0"/>
        <v>5.3619302949061698E-3</v>
      </c>
    </row>
    <row r="87" spans="1:3" x14ac:dyDescent="0.2">
      <c r="A87" s="4">
        <f ca="1">IFERROR(__xludf.DUMMYFUNCTION("""COMPUTED_VALUE"""),44035.625)</f>
        <v>44035.625</v>
      </c>
      <c r="B87" s="2">
        <f ca="1">IFERROR(__xludf.DUMMYFUNCTION("""COMPUTED_VALUE"""),9400)</f>
        <v>9400</v>
      </c>
      <c r="C87" s="3">
        <f t="shared" ca="1" si="0"/>
        <v>2.666666666666595E-3</v>
      </c>
    </row>
    <row r="88" spans="1:3" x14ac:dyDescent="0.2">
      <c r="A88" s="4">
        <f ca="1">IFERROR(__xludf.DUMMYFUNCTION("""COMPUTED_VALUE"""),44036.625)</f>
        <v>44036.625</v>
      </c>
      <c r="B88" s="2">
        <f ca="1">IFERROR(__xludf.DUMMYFUNCTION("""COMPUTED_VALUE"""),9175)</f>
        <v>9175</v>
      </c>
      <c r="C88" s="3">
        <f t="shared" ca="1" si="0"/>
        <v>-2.393617021276595E-2</v>
      </c>
    </row>
    <row r="89" spans="1:3" x14ac:dyDescent="0.2">
      <c r="A89" s="4">
        <f ca="1">IFERROR(__xludf.DUMMYFUNCTION("""COMPUTED_VALUE"""),44039.625)</f>
        <v>44039.625</v>
      </c>
      <c r="B89" s="2">
        <f ca="1">IFERROR(__xludf.DUMMYFUNCTION("""COMPUTED_VALUE"""),9000)</f>
        <v>9000</v>
      </c>
      <c r="C89" s="3">
        <f t="shared" ca="1" si="0"/>
        <v>-1.9073569482288777E-2</v>
      </c>
    </row>
    <row r="90" spans="1:3" x14ac:dyDescent="0.2">
      <c r="A90" s="4">
        <f ca="1">IFERROR(__xludf.DUMMYFUNCTION("""COMPUTED_VALUE"""),44040.625)</f>
        <v>44040.625</v>
      </c>
      <c r="B90" s="2">
        <f ca="1">IFERROR(__xludf.DUMMYFUNCTION("""COMPUTED_VALUE"""),9050)</f>
        <v>9050</v>
      </c>
      <c r="C90" s="3">
        <f t="shared" ca="1" si="0"/>
        <v>5.5555555555555358E-3</v>
      </c>
    </row>
    <row r="91" spans="1:3" x14ac:dyDescent="0.2">
      <c r="A91" s="4">
        <f ca="1">IFERROR(__xludf.DUMMYFUNCTION("""COMPUTED_VALUE"""),44041.625)</f>
        <v>44041.625</v>
      </c>
      <c r="B91" s="2">
        <f ca="1">IFERROR(__xludf.DUMMYFUNCTION("""COMPUTED_VALUE"""),9125)</f>
        <v>9125</v>
      </c>
      <c r="C91" s="3">
        <f t="shared" ca="1" si="0"/>
        <v>8.2872928176795924E-3</v>
      </c>
    </row>
    <row r="92" spans="1:3" x14ac:dyDescent="0.2">
      <c r="A92" s="4">
        <f ca="1">IFERROR(__xludf.DUMMYFUNCTION("""COMPUTED_VALUE"""),44042.625)</f>
        <v>44042.625</v>
      </c>
      <c r="B92" s="2">
        <f ca="1">IFERROR(__xludf.DUMMYFUNCTION("""COMPUTED_VALUE"""),9200)</f>
        <v>9200</v>
      </c>
      <c r="C92" s="3">
        <f t="shared" ca="1" si="0"/>
        <v>8.2191780821918581E-3</v>
      </c>
    </row>
    <row r="93" spans="1:3" x14ac:dyDescent="0.2">
      <c r="A93" s="4">
        <f ca="1">IFERROR(__xludf.DUMMYFUNCTION("""COMPUTED_VALUE"""),44046.625)</f>
        <v>44046.625</v>
      </c>
      <c r="B93" s="2">
        <f ca="1">IFERROR(__xludf.DUMMYFUNCTION("""COMPUTED_VALUE"""),9300)</f>
        <v>9300</v>
      </c>
      <c r="C93" s="3">
        <f t="shared" ca="1" si="0"/>
        <v>1.0869565217391353E-2</v>
      </c>
    </row>
    <row r="94" spans="1:3" x14ac:dyDescent="0.2">
      <c r="A94" s="4">
        <f ca="1">IFERROR(__xludf.DUMMYFUNCTION("""COMPUTED_VALUE"""),44047.625)</f>
        <v>44047.625</v>
      </c>
      <c r="B94" s="2">
        <f ca="1">IFERROR(__xludf.DUMMYFUNCTION("""COMPUTED_VALUE"""),10025)</f>
        <v>10025</v>
      </c>
      <c r="C94" s="3">
        <f t="shared" ca="1" si="0"/>
        <v>7.7956989247311759E-2</v>
      </c>
    </row>
    <row r="95" spans="1:3" x14ac:dyDescent="0.2">
      <c r="A95" s="4">
        <f ca="1">IFERROR(__xludf.DUMMYFUNCTION("""COMPUTED_VALUE"""),44048.625)</f>
        <v>44048.625</v>
      </c>
      <c r="B95" s="2">
        <f ca="1">IFERROR(__xludf.DUMMYFUNCTION("""COMPUTED_VALUE"""),10550)</f>
        <v>10550</v>
      </c>
      <c r="C95" s="3">
        <f t="shared" ca="1" si="0"/>
        <v>5.2369077306733125E-2</v>
      </c>
    </row>
    <row r="96" spans="1:3" x14ac:dyDescent="0.2">
      <c r="A96" s="4">
        <f ca="1">IFERROR(__xludf.DUMMYFUNCTION("""COMPUTED_VALUE"""),44049.625)</f>
        <v>44049.625</v>
      </c>
      <c r="B96" s="2">
        <f ca="1">IFERROR(__xludf.DUMMYFUNCTION("""COMPUTED_VALUE"""),10325)</f>
        <v>10325</v>
      </c>
      <c r="C96" s="3">
        <f t="shared" ca="1" si="0"/>
        <v>-2.1327014218009532E-2</v>
      </c>
    </row>
    <row r="97" spans="1:3" x14ac:dyDescent="0.2">
      <c r="A97" s="4">
        <f ca="1">IFERROR(__xludf.DUMMYFUNCTION("""COMPUTED_VALUE"""),44050.625)</f>
        <v>44050.625</v>
      </c>
      <c r="B97" s="2">
        <f ca="1">IFERROR(__xludf.DUMMYFUNCTION("""COMPUTED_VALUE"""),10175)</f>
        <v>10175</v>
      </c>
      <c r="C97" s="3">
        <f t="shared" ca="1" si="0"/>
        <v>-1.4527845036319653E-2</v>
      </c>
    </row>
    <row r="98" spans="1:3" x14ac:dyDescent="0.2">
      <c r="A98" s="4">
        <f ca="1">IFERROR(__xludf.DUMMYFUNCTION("""COMPUTED_VALUE"""),44053.625)</f>
        <v>44053.625</v>
      </c>
      <c r="B98" s="2">
        <f ca="1">IFERROR(__xludf.DUMMYFUNCTION("""COMPUTED_VALUE"""),10175)</f>
        <v>10175</v>
      </c>
      <c r="C98" s="3">
        <f t="shared" ca="1" si="0"/>
        <v>0</v>
      </c>
    </row>
    <row r="99" spans="1:3" x14ac:dyDescent="0.2">
      <c r="A99" s="4">
        <f ca="1">IFERROR(__xludf.DUMMYFUNCTION("""COMPUTED_VALUE"""),44054.625)</f>
        <v>44054.625</v>
      </c>
      <c r="B99" s="2">
        <f ca="1">IFERROR(__xludf.DUMMYFUNCTION("""COMPUTED_VALUE"""),10200)</f>
        <v>10200</v>
      </c>
      <c r="C99" s="3">
        <f t="shared" ca="1" si="0"/>
        <v>2.4570024570025328E-3</v>
      </c>
    </row>
    <row r="100" spans="1:3" x14ac:dyDescent="0.2">
      <c r="A100" s="4">
        <f ca="1">IFERROR(__xludf.DUMMYFUNCTION("""COMPUTED_VALUE"""),44055.625)</f>
        <v>44055.625</v>
      </c>
      <c r="B100" s="2">
        <f ca="1">IFERROR(__xludf.DUMMYFUNCTION("""COMPUTED_VALUE"""),10150)</f>
        <v>10150</v>
      </c>
      <c r="C100" s="3">
        <f t="shared" ca="1" si="0"/>
        <v>-4.9019607843137081E-3</v>
      </c>
    </row>
    <row r="101" spans="1:3" x14ac:dyDescent="0.2">
      <c r="A101" s="4">
        <f ca="1">IFERROR(__xludf.DUMMYFUNCTION("""COMPUTED_VALUE"""),44056.625)</f>
        <v>44056.625</v>
      </c>
      <c r="B101" s="2">
        <f ca="1">IFERROR(__xludf.DUMMYFUNCTION("""COMPUTED_VALUE"""),10250)</f>
        <v>10250</v>
      </c>
      <c r="C101" s="3">
        <f t="shared" ca="1" si="0"/>
        <v>9.8522167487684609E-3</v>
      </c>
    </row>
    <row r="102" spans="1:3" x14ac:dyDescent="0.2">
      <c r="A102" s="4">
        <f ca="1">IFERROR(__xludf.DUMMYFUNCTION("""COMPUTED_VALUE"""),44057.625)</f>
        <v>44057.625</v>
      </c>
      <c r="B102" s="2">
        <f ca="1">IFERROR(__xludf.DUMMYFUNCTION("""COMPUTED_VALUE"""),10175)</f>
        <v>10175</v>
      </c>
      <c r="C102" s="3">
        <f t="shared" ca="1" si="0"/>
        <v>-7.3170731707317138E-3</v>
      </c>
    </row>
    <row r="103" spans="1:3" x14ac:dyDescent="0.2">
      <c r="A103" s="4">
        <f ca="1">IFERROR(__xludf.DUMMYFUNCTION("""COMPUTED_VALUE"""),44061.625)</f>
        <v>44061.625</v>
      </c>
      <c r="B103" s="2">
        <f ca="1">IFERROR(__xludf.DUMMYFUNCTION("""COMPUTED_VALUE"""),10200)</f>
        <v>10200</v>
      </c>
      <c r="C103" s="3">
        <f t="shared" ca="1" si="0"/>
        <v>2.4570024570025328E-3</v>
      </c>
    </row>
    <row r="104" spans="1:3" x14ac:dyDescent="0.2">
      <c r="A104" s="4">
        <f ca="1">IFERROR(__xludf.DUMMYFUNCTION("""COMPUTED_VALUE"""),44062.625)</f>
        <v>44062.625</v>
      </c>
      <c r="B104" s="2">
        <f ca="1">IFERROR(__xludf.DUMMYFUNCTION("""COMPUTED_VALUE"""),10100)</f>
        <v>10100</v>
      </c>
      <c r="C104" s="3">
        <f t="shared" ca="1" si="0"/>
        <v>-9.8039215686274161E-3</v>
      </c>
    </row>
    <row r="105" spans="1:3" x14ac:dyDescent="0.2">
      <c r="A105" s="4">
        <f ca="1">IFERROR(__xludf.DUMMYFUNCTION("""COMPUTED_VALUE"""),44067.625)</f>
        <v>44067.625</v>
      </c>
      <c r="B105" s="2">
        <f ca="1">IFERROR(__xludf.DUMMYFUNCTION("""COMPUTED_VALUE"""),10225)</f>
        <v>10225</v>
      </c>
      <c r="C105" s="3">
        <f t="shared" ca="1" si="0"/>
        <v>1.2376237623762387E-2</v>
      </c>
    </row>
    <row r="106" spans="1:3" x14ac:dyDescent="0.2">
      <c r="A106" s="4">
        <f ca="1">IFERROR(__xludf.DUMMYFUNCTION("""COMPUTED_VALUE"""),44068.625)</f>
        <v>44068.625</v>
      </c>
      <c r="B106" s="2">
        <f ca="1">IFERROR(__xludf.DUMMYFUNCTION("""COMPUTED_VALUE"""),10425)</f>
        <v>10425</v>
      </c>
      <c r="C106" s="3">
        <f t="shared" ca="1" si="0"/>
        <v>1.9559902200489088E-2</v>
      </c>
    </row>
    <row r="107" spans="1:3" x14ac:dyDescent="0.2">
      <c r="A107" s="4">
        <f ca="1">IFERROR(__xludf.DUMMYFUNCTION("""COMPUTED_VALUE"""),44069.625)</f>
        <v>44069.625</v>
      </c>
      <c r="B107" s="2">
        <f ca="1">IFERROR(__xludf.DUMMYFUNCTION("""COMPUTED_VALUE"""),10350)</f>
        <v>10350</v>
      </c>
      <c r="C107" s="3">
        <f t="shared" ca="1" si="0"/>
        <v>-7.194244604316502E-3</v>
      </c>
    </row>
    <row r="108" spans="1:3" x14ac:dyDescent="0.2">
      <c r="A108" s="4">
        <f ca="1">IFERROR(__xludf.DUMMYFUNCTION("""COMPUTED_VALUE"""),44070.625)</f>
        <v>44070.625</v>
      </c>
      <c r="B108" s="2">
        <f ca="1">IFERROR(__xludf.DUMMYFUNCTION("""COMPUTED_VALUE"""),10350)</f>
        <v>10350</v>
      </c>
      <c r="C108" s="3">
        <f t="shared" ca="1" si="0"/>
        <v>0</v>
      </c>
    </row>
    <row r="109" spans="1:3" x14ac:dyDescent="0.2">
      <c r="A109" s="4">
        <f ca="1">IFERROR(__xludf.DUMMYFUNCTION("""COMPUTED_VALUE"""),44071.625)</f>
        <v>44071.625</v>
      </c>
      <c r="B109" s="2">
        <f ca="1">IFERROR(__xludf.DUMMYFUNCTION("""COMPUTED_VALUE"""),10325)</f>
        <v>10325</v>
      </c>
      <c r="C109" s="3">
        <f t="shared" ca="1" si="0"/>
        <v>-2.4154589371980784E-3</v>
      </c>
    </row>
    <row r="110" spans="1:3" x14ac:dyDescent="0.2">
      <c r="A110" s="4">
        <f ca="1">IFERROR(__xludf.DUMMYFUNCTION("""COMPUTED_VALUE"""),44074.625)</f>
        <v>44074.625</v>
      </c>
      <c r="B110" s="2">
        <f ca="1">IFERROR(__xludf.DUMMYFUNCTION("""COMPUTED_VALUE"""),10225)</f>
        <v>10225</v>
      </c>
      <c r="C110" s="3">
        <f t="shared" ca="1" si="0"/>
        <v>-9.6852300242130651E-3</v>
      </c>
    </row>
    <row r="111" spans="1:3" x14ac:dyDescent="0.2">
      <c r="A111" s="4">
        <f ca="1">IFERROR(__xludf.DUMMYFUNCTION("""COMPUTED_VALUE"""),44075.625)</f>
        <v>44075.625</v>
      </c>
      <c r="B111" s="2">
        <f ca="1">IFERROR(__xludf.DUMMYFUNCTION("""COMPUTED_VALUE"""),10225)</f>
        <v>10225</v>
      </c>
      <c r="C111" s="3">
        <f t="shared" ca="1" si="0"/>
        <v>0</v>
      </c>
    </row>
    <row r="112" spans="1:3" x14ac:dyDescent="0.2">
      <c r="A112" s="4">
        <f ca="1">IFERROR(__xludf.DUMMYFUNCTION("""COMPUTED_VALUE"""),44076.625)</f>
        <v>44076.625</v>
      </c>
      <c r="B112" s="2">
        <f ca="1">IFERROR(__xludf.DUMMYFUNCTION("""COMPUTED_VALUE"""),10200)</f>
        <v>10200</v>
      </c>
      <c r="C112" s="3">
        <f t="shared" ca="1" si="0"/>
        <v>-2.4449877750610804E-3</v>
      </c>
    </row>
    <row r="113" spans="1:3" x14ac:dyDescent="0.2">
      <c r="A113" s="4">
        <f ca="1">IFERROR(__xludf.DUMMYFUNCTION("""COMPUTED_VALUE"""),44077.625)</f>
        <v>44077.625</v>
      </c>
      <c r="B113" s="2">
        <f ca="1">IFERROR(__xludf.DUMMYFUNCTION("""COMPUTED_VALUE"""),10225)</f>
        <v>10225</v>
      </c>
      <c r="C113" s="3">
        <f t="shared" ca="1" si="0"/>
        <v>2.450980392156854E-3</v>
      </c>
    </row>
    <row r="114" spans="1:3" x14ac:dyDescent="0.2">
      <c r="A114" s="4">
        <f ca="1">IFERROR(__xludf.DUMMYFUNCTION("""COMPUTED_VALUE"""),44078.625)</f>
        <v>44078.625</v>
      </c>
      <c r="B114" s="2">
        <f ca="1">IFERROR(__xludf.DUMMYFUNCTION("""COMPUTED_VALUE"""),10300)</f>
        <v>10300</v>
      </c>
      <c r="C114" s="3">
        <f t="shared" ca="1" si="0"/>
        <v>7.3349633251833524E-3</v>
      </c>
    </row>
    <row r="115" spans="1:3" x14ac:dyDescent="0.2">
      <c r="A115" s="4">
        <f ca="1">IFERROR(__xludf.DUMMYFUNCTION("""COMPUTED_VALUE"""),44081.625)</f>
        <v>44081.625</v>
      </c>
      <c r="B115" s="2">
        <f ca="1">IFERROR(__xludf.DUMMYFUNCTION("""COMPUTED_VALUE"""),10325)</f>
        <v>10325</v>
      </c>
      <c r="C115" s="3">
        <f t="shared" ca="1" si="0"/>
        <v>2.4271844660195274E-3</v>
      </c>
    </row>
    <row r="116" spans="1:3" x14ac:dyDescent="0.2">
      <c r="A116" s="4">
        <f ca="1">IFERROR(__xludf.DUMMYFUNCTION("""COMPUTED_VALUE"""),44082.625)</f>
        <v>44082.625</v>
      </c>
      <c r="B116" s="2">
        <f ca="1">IFERROR(__xludf.DUMMYFUNCTION("""COMPUTED_VALUE"""),10325)</f>
        <v>10325</v>
      </c>
      <c r="C116" s="3">
        <f t="shared" ca="1" si="0"/>
        <v>0</v>
      </c>
    </row>
    <row r="117" spans="1:3" x14ac:dyDescent="0.2">
      <c r="A117" s="4">
        <f ca="1">IFERROR(__xludf.DUMMYFUNCTION("""COMPUTED_VALUE"""),44083.625)</f>
        <v>44083.625</v>
      </c>
      <c r="B117" s="2">
        <f ca="1">IFERROR(__xludf.DUMMYFUNCTION("""COMPUTED_VALUE"""),10275)</f>
        <v>10275</v>
      </c>
      <c r="C117" s="3">
        <f t="shared" ca="1" si="0"/>
        <v>-4.8426150121065881E-3</v>
      </c>
    </row>
    <row r="118" spans="1:3" x14ac:dyDescent="0.2">
      <c r="A118" s="4">
        <f ca="1">IFERROR(__xludf.DUMMYFUNCTION("""COMPUTED_VALUE"""),44084.625)</f>
        <v>44084.625</v>
      </c>
      <c r="B118" s="2">
        <f ca="1">IFERROR(__xludf.DUMMYFUNCTION("""COMPUTED_VALUE"""),9975)</f>
        <v>9975</v>
      </c>
      <c r="C118" s="3">
        <f t="shared" ca="1" si="0"/>
        <v>-2.9197080291970767E-2</v>
      </c>
    </row>
    <row r="119" spans="1:3" x14ac:dyDescent="0.2">
      <c r="A119" s="4">
        <f ca="1">IFERROR(__xludf.DUMMYFUNCTION("""COMPUTED_VALUE"""),44085.625)</f>
        <v>44085.625</v>
      </c>
      <c r="B119" s="2">
        <f ca="1">IFERROR(__xludf.DUMMYFUNCTION("""COMPUTED_VALUE"""),10250)</f>
        <v>10250</v>
      </c>
      <c r="C119" s="3">
        <f t="shared" ca="1" si="0"/>
        <v>2.7568922305764465E-2</v>
      </c>
    </row>
    <row r="120" spans="1:3" x14ac:dyDescent="0.2">
      <c r="A120" s="4">
        <f ca="1">IFERROR(__xludf.DUMMYFUNCTION("""COMPUTED_VALUE"""),44088.625)</f>
        <v>44088.625</v>
      </c>
      <c r="B120" s="2">
        <f ca="1">IFERROR(__xludf.DUMMYFUNCTION("""COMPUTED_VALUE"""),10550)</f>
        <v>10550</v>
      </c>
      <c r="C120" s="3">
        <f t="shared" ca="1" si="0"/>
        <v>2.9268292682926855E-2</v>
      </c>
    </row>
    <row r="121" spans="1:3" x14ac:dyDescent="0.2">
      <c r="A121" s="4">
        <f ca="1">IFERROR(__xludf.DUMMYFUNCTION("""COMPUTED_VALUE"""),44089.625)</f>
        <v>44089.625</v>
      </c>
      <c r="B121" s="2">
        <f ca="1">IFERROR(__xludf.DUMMYFUNCTION("""COMPUTED_VALUE"""),10400)</f>
        <v>10400</v>
      </c>
      <c r="C121" s="3">
        <f t="shared" ca="1" si="0"/>
        <v>-1.4218009478673022E-2</v>
      </c>
    </row>
    <row r="122" spans="1:3" x14ac:dyDescent="0.2">
      <c r="A122" s="4">
        <f ca="1">IFERROR(__xludf.DUMMYFUNCTION("""COMPUTED_VALUE"""),44090.625)</f>
        <v>44090.625</v>
      </c>
      <c r="B122" s="2">
        <f ca="1">IFERROR(__xludf.DUMMYFUNCTION("""COMPUTED_VALUE"""),10450)</f>
        <v>10450</v>
      </c>
      <c r="C122" s="3">
        <f t="shared" ca="1" si="0"/>
        <v>4.8076923076922906E-3</v>
      </c>
    </row>
    <row r="123" spans="1:3" x14ac:dyDescent="0.2">
      <c r="A123" s="4">
        <f ca="1">IFERROR(__xludf.DUMMYFUNCTION("""COMPUTED_VALUE"""),44091.625)</f>
        <v>44091.625</v>
      </c>
      <c r="B123" s="2">
        <f ca="1">IFERROR(__xludf.DUMMYFUNCTION("""COMPUTED_VALUE"""),10200)</f>
        <v>10200</v>
      </c>
      <c r="C123" s="3">
        <f t="shared" ca="1" si="0"/>
        <v>-2.3923444976076569E-2</v>
      </c>
    </row>
    <row r="124" spans="1:3" x14ac:dyDescent="0.2">
      <c r="A124" s="4">
        <f ca="1">IFERROR(__xludf.DUMMYFUNCTION("""COMPUTED_VALUE"""),44092.625)</f>
        <v>44092.625</v>
      </c>
      <c r="B124" s="2">
        <f ca="1">IFERROR(__xludf.DUMMYFUNCTION("""COMPUTED_VALUE"""),10175)</f>
        <v>10175</v>
      </c>
      <c r="C124" s="3">
        <f t="shared" ca="1" si="0"/>
        <v>-2.450980392156854E-3</v>
      </c>
    </row>
    <row r="125" spans="1:3" x14ac:dyDescent="0.2">
      <c r="A125" s="4">
        <f ca="1">IFERROR(__xludf.DUMMYFUNCTION("""COMPUTED_VALUE"""),44095.625)</f>
        <v>44095.625</v>
      </c>
      <c r="B125" s="2">
        <f ca="1">IFERROR(__xludf.DUMMYFUNCTION("""COMPUTED_VALUE"""),10150)</f>
        <v>10150</v>
      </c>
      <c r="C125" s="3">
        <f t="shared" ca="1" si="0"/>
        <v>-2.4570024570024218E-3</v>
      </c>
    </row>
    <row r="126" spans="1:3" x14ac:dyDescent="0.2">
      <c r="A126" s="4">
        <f ca="1">IFERROR(__xludf.DUMMYFUNCTION("""COMPUTED_VALUE"""),44096.625)</f>
        <v>44096.625</v>
      </c>
      <c r="B126" s="2">
        <f ca="1">IFERROR(__xludf.DUMMYFUNCTION("""COMPUTED_VALUE"""),10250)</f>
        <v>10250</v>
      </c>
      <c r="C126" s="3">
        <f t="shared" ca="1" si="0"/>
        <v>9.8522167487684609E-3</v>
      </c>
    </row>
    <row r="127" spans="1:3" x14ac:dyDescent="0.2">
      <c r="A127" s="4">
        <f ca="1">IFERROR(__xludf.DUMMYFUNCTION("""COMPUTED_VALUE"""),44097.625)</f>
        <v>44097.625</v>
      </c>
      <c r="B127" s="2">
        <f ca="1">IFERROR(__xludf.DUMMYFUNCTION("""COMPUTED_VALUE"""),10350)</f>
        <v>10350</v>
      </c>
      <c r="C127" s="3">
        <f t="shared" ca="1" si="0"/>
        <v>9.7560975609756184E-3</v>
      </c>
    </row>
    <row r="128" spans="1:3" x14ac:dyDescent="0.2">
      <c r="A128" s="4">
        <f ca="1">IFERROR(__xludf.DUMMYFUNCTION("""COMPUTED_VALUE"""),44098.625)</f>
        <v>44098.625</v>
      </c>
      <c r="B128" s="2">
        <f ca="1">IFERROR(__xludf.DUMMYFUNCTION("""COMPUTED_VALUE"""),10100)</f>
        <v>10100</v>
      </c>
      <c r="C128" s="3">
        <f t="shared" ca="1" si="0"/>
        <v>-2.4154589371980673E-2</v>
      </c>
    </row>
    <row r="129" spans="1:3" x14ac:dyDescent="0.2">
      <c r="A129" s="4">
        <f ca="1">IFERROR(__xludf.DUMMYFUNCTION("""COMPUTED_VALUE"""),44099.625)</f>
        <v>44099.625</v>
      </c>
      <c r="B129" s="2">
        <f ca="1">IFERROR(__xludf.DUMMYFUNCTION("""COMPUTED_VALUE"""),10050)</f>
        <v>10050</v>
      </c>
      <c r="C129" s="3">
        <f t="shared" ca="1" si="0"/>
        <v>-4.9504950495049549E-3</v>
      </c>
    </row>
    <row r="130" spans="1:3" x14ac:dyDescent="0.2">
      <c r="A130" s="4">
        <f ca="1">IFERROR(__xludf.DUMMYFUNCTION("""COMPUTED_VALUE"""),44102.625)</f>
        <v>44102.625</v>
      </c>
      <c r="B130" s="2">
        <f ca="1">IFERROR(__xludf.DUMMYFUNCTION("""COMPUTED_VALUE"""),10075)</f>
        <v>10075</v>
      </c>
      <c r="C130" s="3">
        <f t="shared" ca="1" si="0"/>
        <v>2.4875621890547706E-3</v>
      </c>
    </row>
    <row r="131" spans="1:3" x14ac:dyDescent="0.2">
      <c r="A131" s="4">
        <f ca="1">IFERROR(__xludf.DUMMYFUNCTION("""COMPUTED_VALUE"""),44103.625)</f>
        <v>44103.625</v>
      </c>
      <c r="B131" s="2">
        <f ca="1">IFERROR(__xludf.DUMMYFUNCTION("""COMPUTED_VALUE"""),10150)</f>
        <v>10150</v>
      </c>
      <c r="C131" s="3">
        <f t="shared" ca="1" si="0"/>
        <v>7.4441687344912744E-3</v>
      </c>
    </row>
    <row r="132" spans="1:3" x14ac:dyDescent="0.2">
      <c r="A132" s="4">
        <f ca="1">IFERROR(__xludf.DUMMYFUNCTION("""COMPUTED_VALUE"""),44104.625)</f>
        <v>44104.625</v>
      </c>
      <c r="B132" s="2">
        <f ca="1">IFERROR(__xludf.DUMMYFUNCTION("""COMPUTED_VALUE"""),10075)</f>
        <v>10075</v>
      </c>
      <c r="C132" s="3">
        <f t="shared" ca="1" si="0"/>
        <v>-7.3891625615764012E-3</v>
      </c>
    </row>
    <row r="133" spans="1:3" x14ac:dyDescent="0.2">
      <c r="A133" s="4">
        <f ca="1">IFERROR(__xludf.DUMMYFUNCTION("""COMPUTED_VALUE"""),44105.625)</f>
        <v>44105.625</v>
      </c>
      <c r="B133" s="2">
        <f ca="1">IFERROR(__xludf.DUMMYFUNCTION("""COMPUTED_VALUE"""),10150)</f>
        <v>10150</v>
      </c>
      <c r="C133" s="3">
        <f t="shared" ca="1" si="0"/>
        <v>7.4441687344912744E-3</v>
      </c>
    </row>
    <row r="134" spans="1:3" x14ac:dyDescent="0.2">
      <c r="A134" s="4">
        <f ca="1">IFERROR(__xludf.DUMMYFUNCTION("""COMPUTED_VALUE"""),44106.625)</f>
        <v>44106.625</v>
      </c>
      <c r="B134" s="2">
        <f ca="1">IFERROR(__xludf.DUMMYFUNCTION("""COMPUTED_VALUE"""),10075)</f>
        <v>10075</v>
      </c>
      <c r="C134" s="3">
        <f t="shared" ca="1" si="0"/>
        <v>-7.3891625615764012E-3</v>
      </c>
    </row>
    <row r="135" spans="1:3" x14ac:dyDescent="0.2">
      <c r="A135" s="4">
        <f ca="1">IFERROR(__xludf.DUMMYFUNCTION("""COMPUTED_VALUE"""),44109.625)</f>
        <v>44109.625</v>
      </c>
      <c r="B135" s="2">
        <f ca="1">IFERROR(__xludf.DUMMYFUNCTION("""COMPUTED_VALUE"""),10100)</f>
        <v>10100</v>
      </c>
      <c r="C135" s="3">
        <f t="shared" ca="1" si="0"/>
        <v>2.4813895781636841E-3</v>
      </c>
    </row>
    <row r="136" spans="1:3" x14ac:dyDescent="0.2">
      <c r="A136" s="4">
        <f ca="1">IFERROR(__xludf.DUMMYFUNCTION("""COMPUTED_VALUE"""),44110.625)</f>
        <v>44110.625</v>
      </c>
      <c r="B136" s="2">
        <f ca="1">IFERROR(__xludf.DUMMYFUNCTION("""COMPUTED_VALUE"""),10100)</f>
        <v>10100</v>
      </c>
      <c r="C136" s="3">
        <f t="shared" ca="1" si="0"/>
        <v>0</v>
      </c>
    </row>
    <row r="137" spans="1:3" x14ac:dyDescent="0.2">
      <c r="A137" s="4">
        <f ca="1">IFERROR(__xludf.DUMMYFUNCTION("""COMPUTED_VALUE"""),44111.625)</f>
        <v>44111.625</v>
      </c>
      <c r="B137" s="2">
        <f ca="1">IFERROR(__xludf.DUMMYFUNCTION("""COMPUTED_VALUE"""),10000)</f>
        <v>10000</v>
      </c>
      <c r="C137" s="3">
        <f t="shared" ca="1" si="0"/>
        <v>-9.9009900990099098E-3</v>
      </c>
    </row>
    <row r="138" spans="1:3" x14ac:dyDescent="0.2">
      <c r="A138" s="4">
        <f ca="1">IFERROR(__xludf.DUMMYFUNCTION("""COMPUTED_VALUE"""),44112.625)</f>
        <v>44112.625</v>
      </c>
      <c r="B138" s="2">
        <f ca="1">IFERROR(__xludf.DUMMYFUNCTION("""COMPUTED_VALUE"""),10075)</f>
        <v>10075</v>
      </c>
      <c r="C138" s="3">
        <f t="shared" ca="1" si="0"/>
        <v>7.5000000000000622E-3</v>
      </c>
    </row>
    <row r="139" spans="1:3" x14ac:dyDescent="0.2">
      <c r="A139" s="4">
        <f ca="1">IFERROR(__xludf.DUMMYFUNCTION("""COMPUTED_VALUE"""),44113.625)</f>
        <v>44113.625</v>
      </c>
      <c r="B139" s="2">
        <f ca="1">IFERROR(__xludf.DUMMYFUNCTION("""COMPUTED_VALUE"""),10050)</f>
        <v>10050</v>
      </c>
      <c r="C139" s="3">
        <f t="shared" ca="1" si="0"/>
        <v>-2.4813895781637951E-3</v>
      </c>
    </row>
    <row r="140" spans="1:3" x14ac:dyDescent="0.2">
      <c r="A140" s="4">
        <f ca="1">IFERROR(__xludf.DUMMYFUNCTION("""COMPUTED_VALUE"""),44116.625)</f>
        <v>44116.625</v>
      </c>
      <c r="B140" s="2">
        <f ca="1">IFERROR(__xludf.DUMMYFUNCTION("""COMPUTED_VALUE"""),9950)</f>
        <v>9950</v>
      </c>
      <c r="C140" s="3">
        <f t="shared" ca="1" si="0"/>
        <v>-9.9502487562188602E-3</v>
      </c>
    </row>
    <row r="141" spans="1:3" x14ac:dyDescent="0.2">
      <c r="A141" s="4">
        <f ca="1">IFERROR(__xludf.DUMMYFUNCTION("""COMPUTED_VALUE"""),44117.625)</f>
        <v>44117.625</v>
      </c>
      <c r="B141" s="2">
        <f ca="1">IFERROR(__xludf.DUMMYFUNCTION("""COMPUTED_VALUE"""),9925)</f>
        <v>9925</v>
      </c>
      <c r="C141" s="3">
        <f t="shared" ca="1" si="0"/>
        <v>-2.5125628140703071E-3</v>
      </c>
    </row>
    <row r="142" spans="1:3" x14ac:dyDescent="0.2">
      <c r="A142" s="4">
        <f ca="1">IFERROR(__xludf.DUMMYFUNCTION("""COMPUTED_VALUE"""),44118.625)</f>
        <v>44118.625</v>
      </c>
      <c r="B142" s="2">
        <f ca="1">IFERROR(__xludf.DUMMYFUNCTION("""COMPUTED_VALUE"""),9950)</f>
        <v>9950</v>
      </c>
      <c r="C142" s="3">
        <f t="shared" ca="1" si="0"/>
        <v>2.5188916876575096E-3</v>
      </c>
    </row>
    <row r="143" spans="1:3" x14ac:dyDescent="0.2">
      <c r="A143" s="4">
        <f ca="1">IFERROR(__xludf.DUMMYFUNCTION("""COMPUTED_VALUE"""),44119.625)</f>
        <v>44119.625</v>
      </c>
      <c r="B143" s="2">
        <f ca="1">IFERROR(__xludf.DUMMYFUNCTION("""COMPUTED_VALUE"""),9750)</f>
        <v>9750</v>
      </c>
      <c r="C143" s="3">
        <f t="shared" ca="1" si="0"/>
        <v>-2.010050251256279E-2</v>
      </c>
    </row>
    <row r="144" spans="1:3" x14ac:dyDescent="0.2">
      <c r="A144" s="4">
        <f ca="1">IFERROR(__xludf.DUMMYFUNCTION("""COMPUTED_VALUE"""),44120.625)</f>
        <v>44120.625</v>
      </c>
      <c r="B144" s="2">
        <f ca="1">IFERROR(__xludf.DUMMYFUNCTION("""COMPUTED_VALUE"""),9750)</f>
        <v>9750</v>
      </c>
      <c r="C144" s="3">
        <f t="shared" ca="1" si="0"/>
        <v>0</v>
      </c>
    </row>
    <row r="145" spans="1:3" x14ac:dyDescent="0.2">
      <c r="A145" s="4">
        <f ca="1">IFERROR(__xludf.DUMMYFUNCTION("""COMPUTED_VALUE"""),44123.625)</f>
        <v>44123.625</v>
      </c>
      <c r="B145" s="2">
        <f ca="1">IFERROR(__xludf.DUMMYFUNCTION("""COMPUTED_VALUE"""),9825)</f>
        <v>9825</v>
      </c>
      <c r="C145" s="3">
        <f t="shared" ca="1" si="0"/>
        <v>7.692307692307665E-3</v>
      </c>
    </row>
    <row r="146" spans="1:3" x14ac:dyDescent="0.2">
      <c r="A146" s="4">
        <f ca="1">IFERROR(__xludf.DUMMYFUNCTION("""COMPUTED_VALUE"""),44124.625)</f>
        <v>44124.625</v>
      </c>
      <c r="B146" s="2">
        <f ca="1">IFERROR(__xludf.DUMMYFUNCTION("""COMPUTED_VALUE"""),9725)</f>
        <v>9725</v>
      </c>
      <c r="C146" s="3">
        <f t="shared" ca="1" si="0"/>
        <v>-1.0178117048346036E-2</v>
      </c>
    </row>
    <row r="147" spans="1:3" x14ac:dyDescent="0.2">
      <c r="A147" s="4">
        <f ca="1">IFERROR(__xludf.DUMMYFUNCTION("""COMPUTED_VALUE"""),44125.625)</f>
        <v>44125.625</v>
      </c>
      <c r="B147" s="2">
        <f ca="1">IFERROR(__xludf.DUMMYFUNCTION("""COMPUTED_VALUE"""),9700)</f>
        <v>9700</v>
      </c>
      <c r="C147" s="3">
        <f t="shared" ca="1" si="0"/>
        <v>-2.5706940874036244E-3</v>
      </c>
    </row>
    <row r="148" spans="1:3" x14ac:dyDescent="0.2">
      <c r="A148" s="4">
        <f ca="1">IFERROR(__xludf.DUMMYFUNCTION("""COMPUTED_VALUE"""),44126.625)</f>
        <v>44126.625</v>
      </c>
      <c r="B148" s="2">
        <f ca="1">IFERROR(__xludf.DUMMYFUNCTION("""COMPUTED_VALUE"""),9650)</f>
        <v>9650</v>
      </c>
      <c r="C148" s="3">
        <f t="shared" ca="1" si="0"/>
        <v>-5.1546391752577136E-3</v>
      </c>
    </row>
    <row r="149" spans="1:3" x14ac:dyDescent="0.2">
      <c r="A149" s="4">
        <f ca="1">IFERROR(__xludf.DUMMYFUNCTION("""COMPUTED_VALUE"""),44127.625)</f>
        <v>44127.625</v>
      </c>
      <c r="B149" s="2">
        <f ca="1">IFERROR(__xludf.DUMMYFUNCTION("""COMPUTED_VALUE"""),9725)</f>
        <v>9725</v>
      </c>
      <c r="C149" s="3">
        <f t="shared" ca="1" si="0"/>
        <v>7.7720207253886286E-3</v>
      </c>
    </row>
    <row r="150" spans="1:3" x14ac:dyDescent="0.2">
      <c r="A150" s="4">
        <f ca="1">IFERROR(__xludf.DUMMYFUNCTION("""COMPUTED_VALUE"""),44130.625)</f>
        <v>44130.625</v>
      </c>
      <c r="B150" s="2">
        <f ca="1">IFERROR(__xludf.DUMMYFUNCTION("""COMPUTED_VALUE"""),9775)</f>
        <v>9775</v>
      </c>
      <c r="C150" s="3">
        <f t="shared" ca="1" si="0"/>
        <v>5.1413881748072487E-3</v>
      </c>
    </row>
    <row r="151" spans="1:3" x14ac:dyDescent="0.2">
      <c r="A151" s="4">
        <f ca="1">IFERROR(__xludf.DUMMYFUNCTION("""COMPUTED_VALUE"""),44131.625)</f>
        <v>44131.625</v>
      </c>
      <c r="B151" s="2">
        <f ca="1">IFERROR(__xludf.DUMMYFUNCTION("""COMPUTED_VALUE"""),9650)</f>
        <v>9650</v>
      </c>
      <c r="C151" s="3">
        <f t="shared" ca="1" si="0"/>
        <v>-1.2787723785166238E-2</v>
      </c>
    </row>
    <row r="152" spans="1:3" x14ac:dyDescent="0.2">
      <c r="A152" s="4">
        <f ca="1">IFERROR(__xludf.DUMMYFUNCTION("""COMPUTED_VALUE"""),44137.625)</f>
        <v>44137.625</v>
      </c>
      <c r="B152" s="2">
        <f ca="1">IFERROR(__xludf.DUMMYFUNCTION("""COMPUTED_VALUE"""),9750)</f>
        <v>9750</v>
      </c>
      <c r="C152" s="3">
        <f t="shared" ca="1" si="0"/>
        <v>1.0362694300518172E-2</v>
      </c>
    </row>
    <row r="153" spans="1:3" x14ac:dyDescent="0.2">
      <c r="A153" s="4">
        <f ca="1">IFERROR(__xludf.DUMMYFUNCTION("""COMPUTED_VALUE"""),44138.625)</f>
        <v>44138.625</v>
      </c>
      <c r="B153" s="2">
        <f ca="1">IFERROR(__xludf.DUMMYFUNCTION("""COMPUTED_VALUE"""),9725)</f>
        <v>9725</v>
      </c>
      <c r="C153" s="3">
        <f t="shared" ca="1" si="0"/>
        <v>-2.564102564102555E-3</v>
      </c>
    </row>
    <row r="154" spans="1:3" x14ac:dyDescent="0.2">
      <c r="A154" s="4">
        <f ca="1">IFERROR(__xludf.DUMMYFUNCTION("""COMPUTED_VALUE"""),44139.625)</f>
        <v>44139.625</v>
      </c>
      <c r="B154" s="2">
        <f ca="1">IFERROR(__xludf.DUMMYFUNCTION("""COMPUTED_VALUE"""),9775)</f>
        <v>9775</v>
      </c>
      <c r="C154" s="3">
        <f t="shared" ca="1" si="0"/>
        <v>5.1413881748072487E-3</v>
      </c>
    </row>
    <row r="155" spans="1:3" x14ac:dyDescent="0.2">
      <c r="A155" s="4">
        <f ca="1">IFERROR(__xludf.DUMMYFUNCTION("""COMPUTED_VALUE"""),44140.625)</f>
        <v>44140.625</v>
      </c>
      <c r="B155" s="2">
        <f ca="1">IFERROR(__xludf.DUMMYFUNCTION("""COMPUTED_VALUE"""),9900)</f>
        <v>9900</v>
      </c>
      <c r="C155" s="3">
        <f t="shared" ca="1" si="0"/>
        <v>1.2787723785166349E-2</v>
      </c>
    </row>
    <row r="156" spans="1:3" x14ac:dyDescent="0.2">
      <c r="A156" s="4">
        <f ca="1">IFERROR(__xludf.DUMMYFUNCTION("""COMPUTED_VALUE"""),44141.625)</f>
        <v>44141.625</v>
      </c>
      <c r="B156" s="2">
        <f ca="1">IFERROR(__xludf.DUMMYFUNCTION("""COMPUTED_VALUE"""),9875)</f>
        <v>9875</v>
      </c>
      <c r="C156" s="3">
        <f t="shared" ca="1" si="0"/>
        <v>-2.525252525252486E-3</v>
      </c>
    </row>
    <row r="157" spans="1:3" x14ac:dyDescent="0.2">
      <c r="A157" s="4">
        <f ca="1">IFERROR(__xludf.DUMMYFUNCTION("""COMPUTED_VALUE"""),44144.625)</f>
        <v>44144.625</v>
      </c>
      <c r="B157" s="2">
        <f ca="1">IFERROR(__xludf.DUMMYFUNCTION("""COMPUTED_VALUE"""),9750)</f>
        <v>9750</v>
      </c>
      <c r="C157" s="3">
        <f t="shared" ca="1" si="0"/>
        <v>-1.2658227848101222E-2</v>
      </c>
    </row>
    <row r="158" spans="1:3" x14ac:dyDescent="0.2">
      <c r="A158" s="4">
        <f ca="1">IFERROR(__xludf.DUMMYFUNCTION("""COMPUTED_VALUE"""),44145.625)</f>
        <v>44145.625</v>
      </c>
      <c r="B158" s="2">
        <f ca="1">IFERROR(__xludf.DUMMYFUNCTION("""COMPUTED_VALUE"""),9675)</f>
        <v>9675</v>
      </c>
      <c r="C158" s="3">
        <f t="shared" ca="1" si="0"/>
        <v>-7.692307692307665E-3</v>
      </c>
    </row>
    <row r="159" spans="1:3" x14ac:dyDescent="0.2">
      <c r="A159" s="4">
        <f ca="1">IFERROR(__xludf.DUMMYFUNCTION("""COMPUTED_VALUE"""),44146.625)</f>
        <v>44146.625</v>
      </c>
      <c r="B159" s="2">
        <f ca="1">IFERROR(__xludf.DUMMYFUNCTION("""COMPUTED_VALUE"""),9600)</f>
        <v>9600</v>
      </c>
      <c r="C159" s="3">
        <f t="shared" ca="1" si="0"/>
        <v>-7.7519379844961378E-3</v>
      </c>
    </row>
    <row r="160" spans="1:3" x14ac:dyDescent="0.2">
      <c r="A160" s="4">
        <f ca="1">IFERROR(__xludf.DUMMYFUNCTION("""COMPUTED_VALUE"""),44147.625)</f>
        <v>44147.625</v>
      </c>
      <c r="B160" s="2">
        <f ca="1">IFERROR(__xludf.DUMMYFUNCTION("""COMPUTED_VALUE"""),9775)</f>
        <v>9775</v>
      </c>
      <c r="C160" s="3">
        <f t="shared" ca="1" si="0"/>
        <v>1.8229166666666741E-2</v>
      </c>
    </row>
    <row r="161" spans="1:3" x14ac:dyDescent="0.2">
      <c r="A161" s="4">
        <f ca="1">IFERROR(__xludf.DUMMYFUNCTION("""COMPUTED_VALUE"""),44148.625)</f>
        <v>44148.625</v>
      </c>
      <c r="B161" s="2">
        <f ca="1">IFERROR(__xludf.DUMMYFUNCTION("""COMPUTED_VALUE"""),9700)</f>
        <v>9700</v>
      </c>
      <c r="C161" s="3">
        <f t="shared" ca="1" si="0"/>
        <v>-7.6726342710997653E-3</v>
      </c>
    </row>
    <row r="162" spans="1:3" x14ac:dyDescent="0.2">
      <c r="A162" s="4">
        <f ca="1">IFERROR(__xludf.DUMMYFUNCTION("""COMPUTED_VALUE"""),44151.625)</f>
        <v>44151.625</v>
      </c>
      <c r="B162" s="2">
        <f ca="1">IFERROR(__xludf.DUMMYFUNCTION("""COMPUTED_VALUE"""),9750)</f>
        <v>9750</v>
      </c>
      <c r="C162" s="3">
        <f t="shared" ca="1" si="0"/>
        <v>5.1546391752577136E-3</v>
      </c>
    </row>
    <row r="163" spans="1:3" x14ac:dyDescent="0.2">
      <c r="A163" s="4">
        <f ca="1">IFERROR(__xludf.DUMMYFUNCTION("""COMPUTED_VALUE"""),44152.625)</f>
        <v>44152.625</v>
      </c>
      <c r="B163" s="2">
        <f ca="1">IFERROR(__xludf.DUMMYFUNCTION("""COMPUTED_VALUE"""),10250)</f>
        <v>10250</v>
      </c>
      <c r="C163" s="3">
        <f t="shared" ca="1" si="0"/>
        <v>5.1282051282051322E-2</v>
      </c>
    </row>
    <row r="164" spans="1:3" x14ac:dyDescent="0.2">
      <c r="A164" s="4">
        <f ca="1">IFERROR(__xludf.DUMMYFUNCTION("""COMPUTED_VALUE"""),44153.625)</f>
        <v>44153.625</v>
      </c>
      <c r="B164" s="2">
        <f ca="1">IFERROR(__xludf.DUMMYFUNCTION("""COMPUTED_VALUE"""),10275)</f>
        <v>10275</v>
      </c>
      <c r="C164" s="3">
        <f t="shared" ca="1" si="0"/>
        <v>2.4390243902439046E-3</v>
      </c>
    </row>
    <row r="165" spans="1:3" x14ac:dyDescent="0.2">
      <c r="A165" s="4">
        <f ca="1">IFERROR(__xludf.DUMMYFUNCTION("""COMPUTED_VALUE"""),44154.625)</f>
        <v>44154.625</v>
      </c>
      <c r="B165" s="2">
        <f ca="1">IFERROR(__xludf.DUMMYFUNCTION("""COMPUTED_VALUE"""),10350)</f>
        <v>10350</v>
      </c>
      <c r="C165" s="3">
        <f t="shared" ca="1" si="0"/>
        <v>7.2992700729928028E-3</v>
      </c>
    </row>
    <row r="166" spans="1:3" x14ac:dyDescent="0.2">
      <c r="A166" s="4">
        <f ca="1">IFERROR(__xludf.DUMMYFUNCTION("""COMPUTED_VALUE"""),44155.625)</f>
        <v>44155.625</v>
      </c>
      <c r="B166" s="2">
        <f ca="1">IFERROR(__xludf.DUMMYFUNCTION("""COMPUTED_VALUE"""),10100)</f>
        <v>10100</v>
      </c>
      <c r="C166" s="3">
        <f t="shared" ca="1" si="0"/>
        <v>-2.4154589371980673E-2</v>
      </c>
    </row>
    <row r="167" spans="1:3" x14ac:dyDescent="0.2">
      <c r="A167" s="4">
        <f ca="1">IFERROR(__xludf.DUMMYFUNCTION("""COMPUTED_VALUE"""),44158.625)</f>
        <v>44158.625</v>
      </c>
      <c r="B167" s="2">
        <f ca="1">IFERROR(__xludf.DUMMYFUNCTION("""COMPUTED_VALUE"""),10200)</f>
        <v>10200</v>
      </c>
      <c r="C167" s="3">
        <f t="shared" ca="1" si="0"/>
        <v>9.9009900990099098E-3</v>
      </c>
    </row>
    <row r="168" spans="1:3" x14ac:dyDescent="0.2">
      <c r="A168" s="4">
        <f ca="1">IFERROR(__xludf.DUMMYFUNCTION("""COMPUTED_VALUE"""),44159.625)</f>
        <v>44159.625</v>
      </c>
      <c r="B168" s="2">
        <f ca="1">IFERROR(__xludf.DUMMYFUNCTION("""COMPUTED_VALUE"""),10125)</f>
        <v>10125</v>
      </c>
      <c r="C168" s="3">
        <f t="shared" ca="1" si="0"/>
        <v>-7.3529411764705621E-3</v>
      </c>
    </row>
    <row r="169" spans="1:3" x14ac:dyDescent="0.2">
      <c r="A169" s="4">
        <f ca="1">IFERROR(__xludf.DUMMYFUNCTION("""COMPUTED_VALUE"""),44160.625)</f>
        <v>44160.625</v>
      </c>
      <c r="B169" s="2">
        <f ca="1">IFERROR(__xludf.DUMMYFUNCTION("""COMPUTED_VALUE"""),10000)</f>
        <v>10000</v>
      </c>
      <c r="C169" s="3">
        <f t="shared" ca="1" si="0"/>
        <v>-1.2345679012345734E-2</v>
      </c>
    </row>
    <row r="170" spans="1:3" x14ac:dyDescent="0.2">
      <c r="A170" s="4">
        <f ca="1">IFERROR(__xludf.DUMMYFUNCTION("""COMPUTED_VALUE"""),44161.625)</f>
        <v>44161.625</v>
      </c>
      <c r="B170" s="2">
        <f ca="1">IFERROR(__xludf.DUMMYFUNCTION("""COMPUTED_VALUE"""),10125)</f>
        <v>10125</v>
      </c>
      <c r="C170" s="3">
        <f t="shared" ca="1" si="0"/>
        <v>1.2499999999999956E-2</v>
      </c>
    </row>
    <row r="171" spans="1:3" x14ac:dyDescent="0.2">
      <c r="A171" s="4">
        <f ca="1">IFERROR(__xludf.DUMMYFUNCTION("""COMPUTED_VALUE"""),44162.625)</f>
        <v>44162.625</v>
      </c>
      <c r="B171" s="2">
        <f ca="1">IFERROR(__xludf.DUMMYFUNCTION("""COMPUTED_VALUE"""),10600)</f>
        <v>10600</v>
      </c>
      <c r="C171" s="3">
        <f t="shared" ca="1" si="0"/>
        <v>4.6913580246913611E-2</v>
      </c>
    </row>
    <row r="172" spans="1:3" x14ac:dyDescent="0.2">
      <c r="A172" s="4">
        <f ca="1">IFERROR(__xludf.DUMMYFUNCTION("""COMPUTED_VALUE"""),44165.625)</f>
        <v>44165.625</v>
      </c>
      <c r="B172" s="2">
        <f ca="1">IFERROR(__xludf.DUMMYFUNCTION("""COMPUTED_VALUE"""),9900)</f>
        <v>9900</v>
      </c>
      <c r="C172" s="3">
        <f t="shared" ca="1" si="0"/>
        <v>-6.6037735849056589E-2</v>
      </c>
    </row>
    <row r="173" spans="1:3" x14ac:dyDescent="0.2">
      <c r="A173" s="4">
        <f ca="1">IFERROR(__xludf.DUMMYFUNCTION("""COMPUTED_VALUE"""),44166.625)</f>
        <v>44166.625</v>
      </c>
      <c r="B173" s="2">
        <f ca="1">IFERROR(__xludf.DUMMYFUNCTION("""COMPUTED_VALUE"""),10100)</f>
        <v>10100</v>
      </c>
      <c r="C173" s="3">
        <f t="shared" ca="1" si="0"/>
        <v>2.020202020202011E-2</v>
      </c>
    </row>
    <row r="174" spans="1:3" x14ac:dyDescent="0.2">
      <c r="A174" s="4">
        <f ca="1">IFERROR(__xludf.DUMMYFUNCTION("""COMPUTED_VALUE"""),44167.625)</f>
        <v>44167.625</v>
      </c>
      <c r="B174" s="2">
        <f ca="1">IFERROR(__xludf.DUMMYFUNCTION("""COMPUTED_VALUE"""),10175)</f>
        <v>10175</v>
      </c>
      <c r="C174" s="3">
        <f t="shared" ca="1" si="0"/>
        <v>7.4257425742574323E-3</v>
      </c>
    </row>
    <row r="175" spans="1:3" x14ac:dyDescent="0.2">
      <c r="A175" s="4">
        <f ca="1">IFERROR(__xludf.DUMMYFUNCTION("""COMPUTED_VALUE"""),44168.625)</f>
        <v>44168.625</v>
      </c>
      <c r="B175" s="2">
        <f ca="1">IFERROR(__xludf.DUMMYFUNCTION("""COMPUTED_VALUE"""),10025)</f>
        <v>10025</v>
      </c>
      <c r="C175" s="3">
        <f t="shared" ca="1" si="0"/>
        <v>-1.4742014742014753E-2</v>
      </c>
    </row>
    <row r="176" spans="1:3" x14ac:dyDescent="0.2">
      <c r="A176" s="4">
        <f ca="1">IFERROR(__xludf.DUMMYFUNCTION("""COMPUTED_VALUE"""),44169.625)</f>
        <v>44169.625</v>
      </c>
      <c r="B176" s="2">
        <f ca="1">IFERROR(__xludf.DUMMYFUNCTION("""COMPUTED_VALUE"""),9950)</f>
        <v>9950</v>
      </c>
      <c r="C176" s="3">
        <f t="shared" ca="1" si="0"/>
        <v>-7.4812967581047163E-3</v>
      </c>
    </row>
    <row r="177" spans="1:3" x14ac:dyDescent="0.2">
      <c r="A177" s="4">
        <f ca="1">IFERROR(__xludf.DUMMYFUNCTION("""COMPUTED_VALUE"""),44172.625)</f>
        <v>44172.625</v>
      </c>
      <c r="B177" s="2">
        <f ca="1">IFERROR(__xludf.DUMMYFUNCTION("""COMPUTED_VALUE"""),9950)</f>
        <v>9950</v>
      </c>
      <c r="C177" s="3">
        <f t="shared" ca="1" si="0"/>
        <v>0</v>
      </c>
    </row>
    <row r="178" spans="1:3" x14ac:dyDescent="0.2">
      <c r="A178" s="4">
        <f ca="1">IFERROR(__xludf.DUMMYFUNCTION("""COMPUTED_VALUE"""),44173.625)</f>
        <v>44173.625</v>
      </c>
      <c r="B178" s="2">
        <f ca="1">IFERROR(__xludf.DUMMYFUNCTION("""COMPUTED_VALUE"""),9800)</f>
        <v>9800</v>
      </c>
      <c r="C178" s="3">
        <f t="shared" ca="1" si="0"/>
        <v>-1.5075376884422065E-2</v>
      </c>
    </row>
    <row r="179" spans="1:3" x14ac:dyDescent="0.2">
      <c r="A179" s="4">
        <f ca="1">IFERROR(__xludf.DUMMYFUNCTION("""COMPUTED_VALUE"""),44175.625)</f>
        <v>44175.625</v>
      </c>
      <c r="B179" s="2">
        <f ca="1">IFERROR(__xludf.DUMMYFUNCTION("""COMPUTED_VALUE"""),9950)</f>
        <v>9950</v>
      </c>
      <c r="C179" s="3">
        <f t="shared" ca="1" si="0"/>
        <v>1.5306122448979664E-2</v>
      </c>
    </row>
    <row r="180" spans="1:3" x14ac:dyDescent="0.2">
      <c r="A180" s="4">
        <f ca="1">IFERROR(__xludf.DUMMYFUNCTION("""COMPUTED_VALUE"""),44176.625)</f>
        <v>44176.625</v>
      </c>
      <c r="B180" s="2">
        <f ca="1">IFERROR(__xludf.DUMMYFUNCTION("""COMPUTED_VALUE"""),9825)</f>
        <v>9825</v>
      </c>
      <c r="C180" s="3">
        <f t="shared" ca="1" si="0"/>
        <v>-1.2562814070351758E-2</v>
      </c>
    </row>
    <row r="181" spans="1:3" x14ac:dyDescent="0.2">
      <c r="A181" s="4">
        <f ca="1">IFERROR(__xludf.DUMMYFUNCTION("""COMPUTED_VALUE"""),44179.625)</f>
        <v>44179.625</v>
      </c>
      <c r="B181" s="2">
        <f ca="1">IFERROR(__xludf.DUMMYFUNCTION("""COMPUTED_VALUE"""),9825)</f>
        <v>9825</v>
      </c>
      <c r="C181" s="3">
        <f t="shared" ca="1" si="0"/>
        <v>0</v>
      </c>
    </row>
    <row r="182" spans="1:3" x14ac:dyDescent="0.2">
      <c r="A182" s="4">
        <f ca="1">IFERROR(__xludf.DUMMYFUNCTION("""COMPUTED_VALUE"""),44180.625)</f>
        <v>44180.625</v>
      </c>
      <c r="B182" s="2">
        <f ca="1">IFERROR(__xludf.DUMMYFUNCTION("""COMPUTED_VALUE"""),9700)</f>
        <v>9700</v>
      </c>
      <c r="C182" s="3">
        <f t="shared" ca="1" si="0"/>
        <v>-1.2722646310432517E-2</v>
      </c>
    </row>
    <row r="183" spans="1:3" x14ac:dyDescent="0.2">
      <c r="A183" s="4">
        <f ca="1">IFERROR(__xludf.DUMMYFUNCTION("""COMPUTED_VALUE"""),44181.625)</f>
        <v>44181.625</v>
      </c>
      <c r="B183" s="2">
        <f ca="1">IFERROR(__xludf.DUMMYFUNCTION("""COMPUTED_VALUE"""),9775)</f>
        <v>9775</v>
      </c>
      <c r="C183" s="3">
        <f t="shared" ca="1" si="0"/>
        <v>7.7319587628865705E-3</v>
      </c>
    </row>
    <row r="184" spans="1:3" x14ac:dyDescent="0.2">
      <c r="A184" s="4">
        <f ca="1">IFERROR(__xludf.DUMMYFUNCTION("""COMPUTED_VALUE"""),44182.625)</f>
        <v>44182.625</v>
      </c>
      <c r="B184" s="2">
        <f ca="1">IFERROR(__xludf.DUMMYFUNCTION("""COMPUTED_VALUE"""),9725)</f>
        <v>9725</v>
      </c>
      <c r="C184" s="3">
        <f t="shared" ca="1" si="0"/>
        <v>-5.1150895140664732E-3</v>
      </c>
    </row>
    <row r="185" spans="1:3" x14ac:dyDescent="0.2">
      <c r="A185" s="4">
        <f ca="1">IFERROR(__xludf.DUMMYFUNCTION("""COMPUTED_VALUE"""),44183.625)</f>
        <v>44183.625</v>
      </c>
      <c r="B185" s="2">
        <f ca="1">IFERROR(__xludf.DUMMYFUNCTION("""COMPUTED_VALUE"""),9700)</f>
        <v>9700</v>
      </c>
      <c r="C185" s="3">
        <f t="shared" ca="1" si="0"/>
        <v>-2.5706940874036244E-3</v>
      </c>
    </row>
    <row r="186" spans="1:3" x14ac:dyDescent="0.2">
      <c r="A186" s="4">
        <f ca="1">IFERROR(__xludf.DUMMYFUNCTION("""COMPUTED_VALUE"""),44186.625)</f>
        <v>44186.625</v>
      </c>
      <c r="B186" s="2">
        <f ca="1">IFERROR(__xludf.DUMMYFUNCTION("""COMPUTED_VALUE"""),9775)</f>
        <v>9775</v>
      </c>
      <c r="C186" s="3">
        <f t="shared" ca="1" si="0"/>
        <v>7.7319587628865705E-3</v>
      </c>
    </row>
    <row r="187" spans="1:3" x14ac:dyDescent="0.2">
      <c r="A187" s="4">
        <f ca="1">IFERROR(__xludf.DUMMYFUNCTION("""COMPUTED_VALUE"""),44187.625)</f>
        <v>44187.625</v>
      </c>
      <c r="B187" s="2">
        <f ca="1">IFERROR(__xludf.DUMMYFUNCTION("""COMPUTED_VALUE"""),9600)</f>
        <v>9600</v>
      </c>
      <c r="C187" s="3">
        <f t="shared" ca="1" si="0"/>
        <v>-1.7902813299232712E-2</v>
      </c>
    </row>
    <row r="188" spans="1:3" x14ac:dyDescent="0.2">
      <c r="A188" s="4">
        <f ca="1">IFERROR(__xludf.DUMMYFUNCTION("""COMPUTED_VALUE"""),44188.625)</f>
        <v>44188.625</v>
      </c>
      <c r="B188" s="2">
        <f ca="1">IFERROR(__xludf.DUMMYFUNCTION("""COMPUTED_VALUE"""),9525)</f>
        <v>9525</v>
      </c>
      <c r="C188" s="3">
        <f t="shared" ca="1" si="0"/>
        <v>-7.8125E-3</v>
      </c>
    </row>
    <row r="189" spans="1:3" x14ac:dyDescent="0.2">
      <c r="A189" s="4">
        <f ca="1">IFERROR(__xludf.DUMMYFUNCTION("""COMPUTED_VALUE"""),44193.625)</f>
        <v>44193.625</v>
      </c>
      <c r="B189" s="2">
        <f ca="1">IFERROR(__xludf.DUMMYFUNCTION("""COMPUTED_VALUE"""),9475)</f>
        <v>9475</v>
      </c>
      <c r="C189" s="3">
        <f t="shared" ca="1" si="0"/>
        <v>-5.2493438320210251E-3</v>
      </c>
    </row>
    <row r="190" spans="1:3" x14ac:dyDescent="0.2">
      <c r="A190" s="4">
        <f ca="1">IFERROR(__xludf.DUMMYFUNCTION("""COMPUTED_VALUE"""),44194.625)</f>
        <v>44194.625</v>
      </c>
      <c r="B190" s="2">
        <f ca="1">IFERROR(__xludf.DUMMYFUNCTION("""COMPUTED_VALUE"""),9300)</f>
        <v>9300</v>
      </c>
      <c r="C190" s="3">
        <f t="shared" ca="1" si="0"/>
        <v>-1.8469656992084471E-2</v>
      </c>
    </row>
    <row r="191" spans="1:3" x14ac:dyDescent="0.2">
      <c r="A191" s="4">
        <f ca="1">IFERROR(__xludf.DUMMYFUNCTION("""COMPUTED_VALUE"""),44195.625)</f>
        <v>44195.625</v>
      </c>
      <c r="B191" s="2">
        <f ca="1">IFERROR(__xludf.DUMMYFUNCTION("""COMPUTED_VALUE"""),9575)</f>
        <v>9575</v>
      </c>
      <c r="C191" s="3">
        <f t="shared" ca="1" si="0"/>
        <v>2.9569892473118253E-2</v>
      </c>
    </row>
    <row r="192" spans="1:3" x14ac:dyDescent="0.2">
      <c r="A192" s="4">
        <f ca="1">IFERROR(__xludf.DUMMYFUNCTION("""COMPUTED_VALUE"""),44200.625)</f>
        <v>44200.625</v>
      </c>
      <c r="B192" s="2">
        <f ca="1">IFERROR(__xludf.DUMMYFUNCTION("""COMPUTED_VALUE"""),9575)</f>
        <v>9575</v>
      </c>
      <c r="C192" s="3">
        <f t="shared" ca="1" si="0"/>
        <v>0</v>
      </c>
    </row>
    <row r="193" spans="1:3" x14ac:dyDescent="0.2">
      <c r="A193" s="4">
        <f ca="1">IFERROR(__xludf.DUMMYFUNCTION("""COMPUTED_VALUE"""),44201.625)</f>
        <v>44201.625</v>
      </c>
      <c r="B193" s="2">
        <f ca="1">IFERROR(__xludf.DUMMYFUNCTION("""COMPUTED_VALUE"""),9450)</f>
        <v>9450</v>
      </c>
      <c r="C193" s="3">
        <f t="shared" ca="1" si="0"/>
        <v>-1.3054830287206221E-2</v>
      </c>
    </row>
    <row r="194" spans="1:3" x14ac:dyDescent="0.2">
      <c r="A194" s="4">
        <f ca="1">IFERROR(__xludf.DUMMYFUNCTION("""COMPUTED_VALUE"""),44202.625)</f>
        <v>44202.625</v>
      </c>
      <c r="B194" s="2">
        <f ca="1">IFERROR(__xludf.DUMMYFUNCTION("""COMPUTED_VALUE"""),9425)</f>
        <v>9425</v>
      </c>
      <c r="C194" s="3">
        <f t="shared" ca="1" si="0"/>
        <v>-2.6455026455026731E-3</v>
      </c>
    </row>
    <row r="195" spans="1:3" x14ac:dyDescent="0.2">
      <c r="A195" s="4">
        <f ca="1">IFERROR(__xludf.DUMMYFUNCTION("""COMPUTED_VALUE"""),44203.625)</f>
        <v>44203.625</v>
      </c>
      <c r="B195" s="2">
        <f ca="1">IFERROR(__xludf.DUMMYFUNCTION("""COMPUTED_VALUE"""),9500)</f>
        <v>9500</v>
      </c>
      <c r="C195" s="3">
        <f t="shared" ca="1" si="0"/>
        <v>7.9575596816976457E-3</v>
      </c>
    </row>
    <row r="196" spans="1:3" x14ac:dyDescent="0.2">
      <c r="A196" s="4">
        <f ca="1">IFERROR(__xludf.DUMMYFUNCTION("""COMPUTED_VALUE"""),44204.625)</f>
        <v>44204.625</v>
      </c>
      <c r="B196" s="2">
        <f ca="1">IFERROR(__xludf.DUMMYFUNCTION("""COMPUTED_VALUE"""),9525)</f>
        <v>9525</v>
      </c>
      <c r="C196" s="3">
        <f t="shared" ca="1" si="0"/>
        <v>2.6315789473683182E-3</v>
      </c>
    </row>
    <row r="197" spans="1:3" x14ac:dyDescent="0.2">
      <c r="A197" s="4">
        <f ca="1">IFERROR(__xludf.DUMMYFUNCTION("""COMPUTED_VALUE"""),44207.625)</f>
        <v>44207.625</v>
      </c>
      <c r="B197" s="2">
        <f ca="1">IFERROR(__xludf.DUMMYFUNCTION("""COMPUTED_VALUE"""),9525)</f>
        <v>9525</v>
      </c>
      <c r="C197" s="3">
        <f t="shared" ca="1" si="0"/>
        <v>0</v>
      </c>
    </row>
    <row r="198" spans="1:3" x14ac:dyDescent="0.2">
      <c r="A198" s="4">
        <f ca="1">IFERROR(__xludf.DUMMYFUNCTION("""COMPUTED_VALUE"""),44208.625)</f>
        <v>44208.625</v>
      </c>
      <c r="B198" s="2">
        <f ca="1">IFERROR(__xludf.DUMMYFUNCTION("""COMPUTED_VALUE"""),9425)</f>
        <v>9425</v>
      </c>
      <c r="C198" s="3">
        <f t="shared" ca="1" si="0"/>
        <v>-1.049868766404205E-2</v>
      </c>
    </row>
    <row r="199" spans="1:3" x14ac:dyDescent="0.2">
      <c r="A199" s="4">
        <f ca="1">IFERROR(__xludf.DUMMYFUNCTION("""COMPUTED_VALUE"""),44209.625)</f>
        <v>44209.625</v>
      </c>
      <c r="B199" s="2">
        <f ca="1">IFERROR(__xludf.DUMMYFUNCTION("""COMPUTED_VALUE"""),9325)</f>
        <v>9325</v>
      </c>
      <c r="C199" s="3">
        <f t="shared" ca="1" si="0"/>
        <v>-1.0610079575596787E-2</v>
      </c>
    </row>
    <row r="200" spans="1:3" x14ac:dyDescent="0.2">
      <c r="A200" s="4">
        <f ca="1">IFERROR(__xludf.DUMMYFUNCTION("""COMPUTED_VALUE"""),44210.625)</f>
        <v>44210.625</v>
      </c>
      <c r="B200" s="2">
        <f ca="1">IFERROR(__xludf.DUMMYFUNCTION("""COMPUTED_VALUE"""),9350)</f>
        <v>9350</v>
      </c>
      <c r="C200" s="3">
        <f t="shared" ca="1" si="0"/>
        <v>2.6809651474530849E-3</v>
      </c>
    </row>
    <row r="201" spans="1:3" x14ac:dyDescent="0.2">
      <c r="A201" s="4">
        <f ca="1">IFERROR(__xludf.DUMMYFUNCTION("""COMPUTED_VALUE"""),44211.625)</f>
        <v>44211.625</v>
      </c>
      <c r="B201" s="2">
        <f ca="1">IFERROR(__xludf.DUMMYFUNCTION("""COMPUTED_VALUE"""),9375)</f>
        <v>9375</v>
      </c>
      <c r="C201" s="3">
        <f t="shared" ca="1" si="0"/>
        <v>2.673796791443861E-3</v>
      </c>
    </row>
    <row r="202" spans="1:3" x14ac:dyDescent="0.2">
      <c r="A202" s="4">
        <f ca="1">IFERROR(__xludf.DUMMYFUNCTION("""COMPUTED_VALUE"""),44214.625)</f>
        <v>44214.625</v>
      </c>
      <c r="B202" s="2">
        <f ca="1">IFERROR(__xludf.DUMMYFUNCTION("""COMPUTED_VALUE"""),9625)</f>
        <v>9625</v>
      </c>
      <c r="C202" s="3">
        <f t="shared" ca="1" si="0"/>
        <v>2.6666666666666616E-2</v>
      </c>
    </row>
    <row r="203" spans="1:3" x14ac:dyDescent="0.2">
      <c r="A203" s="4">
        <f ca="1">IFERROR(__xludf.DUMMYFUNCTION("""COMPUTED_VALUE"""),44215.625)</f>
        <v>44215.625</v>
      </c>
      <c r="B203" s="2">
        <f ca="1">IFERROR(__xludf.DUMMYFUNCTION("""COMPUTED_VALUE"""),9750)</f>
        <v>9750</v>
      </c>
      <c r="C203" s="3">
        <f t="shared" ca="1" si="0"/>
        <v>1.298701298701288E-2</v>
      </c>
    </row>
    <row r="204" spans="1:3" x14ac:dyDescent="0.2">
      <c r="A204" s="4">
        <f ca="1">IFERROR(__xludf.DUMMYFUNCTION("""COMPUTED_VALUE"""),44216.625)</f>
        <v>44216.625</v>
      </c>
      <c r="B204" s="2">
        <f ca="1">IFERROR(__xludf.DUMMYFUNCTION("""COMPUTED_VALUE"""),9675)</f>
        <v>9675</v>
      </c>
      <c r="C204" s="3">
        <f t="shared" ca="1" si="0"/>
        <v>-7.692307692307665E-3</v>
      </c>
    </row>
    <row r="205" spans="1:3" x14ac:dyDescent="0.2">
      <c r="A205" s="4">
        <f ca="1">IFERROR(__xludf.DUMMYFUNCTION("""COMPUTED_VALUE"""),44217.625)</f>
        <v>44217.625</v>
      </c>
      <c r="B205" s="2">
        <f ca="1">IFERROR(__xludf.DUMMYFUNCTION("""COMPUTED_VALUE"""),9575)</f>
        <v>9575</v>
      </c>
      <c r="C205" s="3">
        <f t="shared" ca="1" si="0"/>
        <v>-1.033591731266148E-2</v>
      </c>
    </row>
    <row r="206" spans="1:3" x14ac:dyDescent="0.2">
      <c r="A206" s="4">
        <f ca="1">IFERROR(__xludf.DUMMYFUNCTION("""COMPUTED_VALUE"""),44218.625)</f>
        <v>44218.625</v>
      </c>
      <c r="B206" s="2">
        <f ca="1">IFERROR(__xludf.DUMMYFUNCTION("""COMPUTED_VALUE"""),9475)</f>
        <v>9475</v>
      </c>
      <c r="C206" s="3">
        <f t="shared" ca="1" si="0"/>
        <v>-1.0443864229765065E-2</v>
      </c>
    </row>
    <row r="207" spans="1:3" x14ac:dyDescent="0.2">
      <c r="A207" s="4">
        <f ca="1">IFERROR(__xludf.DUMMYFUNCTION("""COMPUTED_VALUE"""),44221.625)</f>
        <v>44221.625</v>
      </c>
      <c r="B207" s="2">
        <f ca="1">IFERROR(__xludf.DUMMYFUNCTION("""COMPUTED_VALUE"""),9500)</f>
        <v>9500</v>
      </c>
      <c r="C207" s="3">
        <f t="shared" ca="1" si="0"/>
        <v>2.6385224274405594E-3</v>
      </c>
    </row>
    <row r="208" spans="1:3" x14ac:dyDescent="0.2">
      <c r="A208" s="4">
        <f ca="1">IFERROR(__xludf.DUMMYFUNCTION("""COMPUTED_VALUE"""),44222.625)</f>
        <v>44222.625</v>
      </c>
      <c r="B208" s="2">
        <f ca="1">IFERROR(__xludf.DUMMYFUNCTION("""COMPUTED_VALUE"""),9500)</f>
        <v>9500</v>
      </c>
      <c r="C208" s="3">
        <f t="shared" ca="1" si="0"/>
        <v>0</v>
      </c>
    </row>
    <row r="209" spans="1:3" x14ac:dyDescent="0.2">
      <c r="A209" s="4">
        <f ca="1">IFERROR(__xludf.DUMMYFUNCTION("""COMPUTED_VALUE"""),44223.625)</f>
        <v>44223.625</v>
      </c>
      <c r="B209" s="2">
        <f ca="1">IFERROR(__xludf.DUMMYFUNCTION("""COMPUTED_VALUE"""),9500)</f>
        <v>9500</v>
      </c>
      <c r="C209" s="3">
        <f t="shared" ca="1" si="0"/>
        <v>0</v>
      </c>
    </row>
    <row r="210" spans="1:3" x14ac:dyDescent="0.2">
      <c r="A210" s="4">
        <f ca="1">IFERROR(__xludf.DUMMYFUNCTION("""COMPUTED_VALUE"""),44224.625)</f>
        <v>44224.625</v>
      </c>
      <c r="B210" s="2">
        <f ca="1">IFERROR(__xludf.DUMMYFUNCTION("""COMPUTED_VALUE"""),9350)</f>
        <v>9350</v>
      </c>
      <c r="C210" s="3">
        <f t="shared" ca="1" si="0"/>
        <v>-1.5789473684210575E-2</v>
      </c>
    </row>
    <row r="211" spans="1:3" x14ac:dyDescent="0.2">
      <c r="A211" s="4">
        <f ca="1">IFERROR(__xludf.DUMMYFUNCTION("""COMPUTED_VALUE"""),44225.625)</f>
        <v>44225.625</v>
      </c>
      <c r="B211" s="2">
        <f ca="1">IFERROR(__xludf.DUMMYFUNCTION("""COMPUTED_VALUE"""),9100)</f>
        <v>9100</v>
      </c>
      <c r="C211" s="3">
        <f t="shared" ca="1" si="0"/>
        <v>-2.6737967914438499E-2</v>
      </c>
    </row>
    <row r="212" spans="1:3" x14ac:dyDescent="0.2">
      <c r="A212" s="4">
        <f ca="1">IFERROR(__xludf.DUMMYFUNCTION("""COMPUTED_VALUE"""),44228.625)</f>
        <v>44228.625</v>
      </c>
      <c r="B212" s="2">
        <f ca="1">IFERROR(__xludf.DUMMYFUNCTION("""COMPUTED_VALUE"""),9225)</f>
        <v>9225</v>
      </c>
      <c r="C212" s="3">
        <f t="shared" ca="1" si="0"/>
        <v>1.3736263736263687E-2</v>
      </c>
    </row>
    <row r="213" spans="1:3" x14ac:dyDescent="0.2">
      <c r="A213" s="4">
        <f ca="1">IFERROR(__xludf.DUMMYFUNCTION("""COMPUTED_VALUE"""),44229.625)</f>
        <v>44229.625</v>
      </c>
      <c r="B213" s="2">
        <f ca="1">IFERROR(__xludf.DUMMYFUNCTION("""COMPUTED_VALUE"""),9500)</f>
        <v>9500</v>
      </c>
      <c r="C213" s="3">
        <f t="shared" ca="1" si="0"/>
        <v>2.9810298102981081E-2</v>
      </c>
    </row>
    <row r="214" spans="1:3" x14ac:dyDescent="0.2">
      <c r="A214" s="4">
        <f ca="1">IFERROR(__xludf.DUMMYFUNCTION("""COMPUTED_VALUE"""),44230.625)</f>
        <v>44230.625</v>
      </c>
      <c r="B214" s="2">
        <f ca="1">IFERROR(__xludf.DUMMYFUNCTION("""COMPUTED_VALUE"""),9425)</f>
        <v>9425</v>
      </c>
      <c r="C214" s="3">
        <f t="shared" ca="1" si="0"/>
        <v>-7.8947368421052877E-3</v>
      </c>
    </row>
    <row r="215" spans="1:3" x14ac:dyDescent="0.2">
      <c r="A215" s="4">
        <f ca="1">IFERROR(__xludf.DUMMYFUNCTION("""COMPUTED_VALUE"""),44231.625)</f>
        <v>44231.625</v>
      </c>
      <c r="B215" s="2">
        <f ca="1">IFERROR(__xludf.DUMMYFUNCTION("""COMPUTED_VALUE"""),9325)</f>
        <v>9325</v>
      </c>
      <c r="C215" s="3">
        <f t="shared" ca="1" si="0"/>
        <v>-1.0610079575596787E-2</v>
      </c>
    </row>
    <row r="216" spans="1:3" x14ac:dyDescent="0.2">
      <c r="A216" s="4">
        <f ca="1">IFERROR(__xludf.DUMMYFUNCTION("""COMPUTED_VALUE"""),44232.625)</f>
        <v>44232.625</v>
      </c>
      <c r="B216" s="2">
        <f ca="1">IFERROR(__xludf.DUMMYFUNCTION("""COMPUTED_VALUE"""),9225)</f>
        <v>9225</v>
      </c>
      <c r="C216" s="3">
        <f t="shared" ca="1" si="0"/>
        <v>-1.072386058981234E-2</v>
      </c>
    </row>
    <row r="217" spans="1:3" x14ac:dyDescent="0.2">
      <c r="A217" s="4">
        <f ca="1">IFERROR(__xludf.DUMMYFUNCTION("""COMPUTED_VALUE"""),44235.625)</f>
        <v>44235.625</v>
      </c>
      <c r="B217" s="2">
        <f ca="1">IFERROR(__xludf.DUMMYFUNCTION("""COMPUTED_VALUE"""),9100)</f>
        <v>9100</v>
      </c>
      <c r="C217" s="3">
        <f t="shared" ca="1" si="0"/>
        <v>-1.3550135501354976E-2</v>
      </c>
    </row>
    <row r="218" spans="1:3" x14ac:dyDescent="0.2">
      <c r="A218" s="4">
        <f ca="1">IFERROR(__xludf.DUMMYFUNCTION("""COMPUTED_VALUE"""),44236.625)</f>
        <v>44236.625</v>
      </c>
      <c r="B218" s="2">
        <f ca="1">IFERROR(__xludf.DUMMYFUNCTION("""COMPUTED_VALUE"""),8800)</f>
        <v>8800</v>
      </c>
      <c r="C218" s="3">
        <f t="shared" ca="1" si="0"/>
        <v>-3.2967032967032961E-2</v>
      </c>
    </row>
    <row r="219" spans="1:3" x14ac:dyDescent="0.2">
      <c r="A219" s="4">
        <f ca="1">IFERROR(__xludf.DUMMYFUNCTION("""COMPUTED_VALUE"""),44237.625)</f>
        <v>44237.625</v>
      </c>
      <c r="B219" s="2">
        <f ca="1">IFERROR(__xludf.DUMMYFUNCTION("""COMPUTED_VALUE"""),9000)</f>
        <v>9000</v>
      </c>
      <c r="C219" s="3">
        <f t="shared" ca="1" si="0"/>
        <v>2.2727272727272707E-2</v>
      </c>
    </row>
    <row r="220" spans="1:3" x14ac:dyDescent="0.2">
      <c r="A220" s="4">
        <f ca="1">IFERROR(__xludf.DUMMYFUNCTION("""COMPUTED_VALUE"""),44238.625)</f>
        <v>44238.625</v>
      </c>
      <c r="B220" s="2">
        <f ca="1">IFERROR(__xludf.DUMMYFUNCTION("""COMPUTED_VALUE"""),8975)</f>
        <v>8975</v>
      </c>
      <c r="C220" s="3">
        <f t="shared" ca="1" si="0"/>
        <v>-2.7777777777777679E-3</v>
      </c>
    </row>
    <row r="221" spans="1:3" x14ac:dyDescent="0.2">
      <c r="A221" s="4">
        <f ca="1">IFERROR(__xludf.DUMMYFUNCTION("""COMPUTED_VALUE"""),44242.625)</f>
        <v>44242.625</v>
      </c>
      <c r="B221" s="2">
        <f ca="1">IFERROR(__xludf.DUMMYFUNCTION("""COMPUTED_VALUE"""),8975)</f>
        <v>8975</v>
      </c>
      <c r="C221" s="3">
        <f t="shared" ca="1" si="0"/>
        <v>0</v>
      </c>
    </row>
    <row r="222" spans="1:3" x14ac:dyDescent="0.2">
      <c r="A222" s="4">
        <f ca="1">IFERROR(__xludf.DUMMYFUNCTION("""COMPUTED_VALUE"""),44243.625)</f>
        <v>44243.625</v>
      </c>
      <c r="B222" s="2">
        <f ca="1">IFERROR(__xludf.DUMMYFUNCTION("""COMPUTED_VALUE"""),8825)</f>
        <v>8825</v>
      </c>
      <c r="C222" s="3">
        <f t="shared" ca="1" si="0"/>
        <v>-1.6713091922005541E-2</v>
      </c>
    </row>
    <row r="223" spans="1:3" x14ac:dyDescent="0.2">
      <c r="A223" s="4">
        <f ca="1">IFERROR(__xludf.DUMMYFUNCTION("""COMPUTED_VALUE"""),44244.625)</f>
        <v>44244.625</v>
      </c>
      <c r="B223" s="2">
        <f ca="1">IFERROR(__xludf.DUMMYFUNCTION("""COMPUTED_VALUE"""),8825)</f>
        <v>8825</v>
      </c>
      <c r="C223" s="3">
        <f t="shared" ca="1" si="0"/>
        <v>0</v>
      </c>
    </row>
    <row r="224" spans="1:3" x14ac:dyDescent="0.2">
      <c r="A224" s="4">
        <f ca="1">IFERROR(__xludf.DUMMYFUNCTION("""COMPUTED_VALUE"""),44245.625)</f>
        <v>44245.625</v>
      </c>
      <c r="B224" s="2">
        <f ca="1">IFERROR(__xludf.DUMMYFUNCTION("""COMPUTED_VALUE"""),8750)</f>
        <v>8750</v>
      </c>
      <c r="C224" s="3">
        <f t="shared" ca="1" si="0"/>
        <v>-8.4985835694051381E-3</v>
      </c>
    </row>
    <row r="225" spans="1:3" x14ac:dyDescent="0.2">
      <c r="A225" s="4">
        <f ca="1">IFERROR(__xludf.DUMMYFUNCTION("""COMPUTED_VALUE"""),44246.625)</f>
        <v>44246.625</v>
      </c>
      <c r="B225" s="2">
        <f ca="1">IFERROR(__xludf.DUMMYFUNCTION("""COMPUTED_VALUE"""),8600)</f>
        <v>8600</v>
      </c>
      <c r="C225" s="3">
        <f t="shared" ca="1" si="0"/>
        <v>-1.7142857142857126E-2</v>
      </c>
    </row>
    <row r="226" spans="1:3" x14ac:dyDescent="0.2">
      <c r="A226" s="4">
        <f ca="1">IFERROR(__xludf.DUMMYFUNCTION("""COMPUTED_VALUE"""),44249.625)</f>
        <v>44249.625</v>
      </c>
      <c r="B226" s="2">
        <f ca="1">IFERROR(__xludf.DUMMYFUNCTION("""COMPUTED_VALUE"""),8625)</f>
        <v>8625</v>
      </c>
      <c r="C226" s="3">
        <f t="shared" ca="1" si="0"/>
        <v>2.9069767441860517E-3</v>
      </c>
    </row>
    <row r="227" spans="1:3" x14ac:dyDescent="0.2">
      <c r="A227" s="4">
        <f ca="1">IFERROR(__xludf.DUMMYFUNCTION("""COMPUTED_VALUE"""),44250.625)</f>
        <v>44250.625</v>
      </c>
      <c r="B227" s="2">
        <f ca="1">IFERROR(__xludf.DUMMYFUNCTION("""COMPUTED_VALUE"""),8550)</f>
        <v>8550</v>
      </c>
      <c r="C227" s="3">
        <f t="shared" ca="1" si="0"/>
        <v>-8.6956521739129933E-3</v>
      </c>
    </row>
    <row r="228" spans="1:3" x14ac:dyDescent="0.2">
      <c r="A228" s="4">
        <f ca="1">IFERROR(__xludf.DUMMYFUNCTION("""COMPUTED_VALUE"""),44251.625)</f>
        <v>44251.625</v>
      </c>
      <c r="B228" s="2">
        <f ca="1">IFERROR(__xludf.DUMMYFUNCTION("""COMPUTED_VALUE"""),8650)</f>
        <v>8650</v>
      </c>
      <c r="C228" s="3">
        <f t="shared" ca="1" si="0"/>
        <v>1.1695906432748648E-2</v>
      </c>
    </row>
    <row r="229" spans="1:3" x14ac:dyDescent="0.2">
      <c r="A229" s="4">
        <f ca="1">IFERROR(__xludf.DUMMYFUNCTION("""COMPUTED_VALUE"""),44252.625)</f>
        <v>44252.625</v>
      </c>
      <c r="B229" s="2">
        <f ca="1">IFERROR(__xludf.DUMMYFUNCTION("""COMPUTED_VALUE"""),8575)</f>
        <v>8575</v>
      </c>
      <c r="C229" s="3">
        <f t="shared" ca="1" si="0"/>
        <v>-8.6705202312138407E-3</v>
      </c>
    </row>
    <row r="230" spans="1:3" x14ac:dyDescent="0.2">
      <c r="A230" s="4">
        <f ca="1">IFERROR(__xludf.DUMMYFUNCTION("""COMPUTED_VALUE"""),44253.625)</f>
        <v>44253.625</v>
      </c>
      <c r="B230" s="2">
        <f ca="1">IFERROR(__xludf.DUMMYFUNCTION("""COMPUTED_VALUE"""),8575)</f>
        <v>8575</v>
      </c>
      <c r="C230" s="3">
        <f t="shared" ca="1" si="0"/>
        <v>0</v>
      </c>
    </row>
    <row r="231" spans="1:3" x14ac:dyDescent="0.2">
      <c r="A231" s="4">
        <f ca="1">IFERROR(__xludf.DUMMYFUNCTION("""COMPUTED_VALUE"""),44256.625)</f>
        <v>44256.625</v>
      </c>
      <c r="B231" s="2">
        <f ca="1">IFERROR(__xludf.DUMMYFUNCTION("""COMPUTED_VALUE"""),8600)</f>
        <v>8600</v>
      </c>
      <c r="C231" s="3">
        <f t="shared" ca="1" si="0"/>
        <v>2.9154518950438302E-3</v>
      </c>
    </row>
    <row r="232" spans="1:3" x14ac:dyDescent="0.2">
      <c r="A232" s="4">
        <f ca="1">IFERROR(__xludf.DUMMYFUNCTION("""COMPUTED_VALUE"""),44257.625)</f>
        <v>44257.625</v>
      </c>
      <c r="B232" s="2">
        <f ca="1">IFERROR(__xludf.DUMMYFUNCTION("""COMPUTED_VALUE"""),8700)</f>
        <v>8700</v>
      </c>
      <c r="C232" s="3">
        <f t="shared" ca="1" si="0"/>
        <v>1.1627906976744207E-2</v>
      </c>
    </row>
    <row r="233" spans="1:3" x14ac:dyDescent="0.2">
      <c r="A233" s="4">
        <f ca="1">IFERROR(__xludf.DUMMYFUNCTION("""COMPUTED_VALUE"""),44258.625)</f>
        <v>44258.625</v>
      </c>
      <c r="B233" s="2">
        <f ca="1">IFERROR(__xludf.DUMMYFUNCTION("""COMPUTED_VALUE"""),8725)</f>
        <v>8725</v>
      </c>
      <c r="C233" s="3">
        <f t="shared" ca="1" si="0"/>
        <v>2.8735632183907178E-3</v>
      </c>
    </row>
    <row r="234" spans="1:3" x14ac:dyDescent="0.2">
      <c r="A234" s="4">
        <f ca="1">IFERROR(__xludf.DUMMYFUNCTION("""COMPUTED_VALUE"""),44259.625)</f>
        <v>44259.625</v>
      </c>
      <c r="B234" s="2">
        <f ca="1">IFERROR(__xludf.DUMMYFUNCTION("""COMPUTED_VALUE"""),8600)</f>
        <v>8600</v>
      </c>
      <c r="C234" s="3">
        <f t="shared" ca="1" si="0"/>
        <v>-1.4326647564469885E-2</v>
      </c>
    </row>
    <row r="235" spans="1:3" x14ac:dyDescent="0.2">
      <c r="A235" s="4">
        <f ca="1">IFERROR(__xludf.DUMMYFUNCTION("""COMPUTED_VALUE"""),44260.625)</f>
        <v>44260.625</v>
      </c>
      <c r="B235" s="2">
        <f ca="1">IFERROR(__xludf.DUMMYFUNCTION("""COMPUTED_VALUE"""),8500)</f>
        <v>8500</v>
      </c>
      <c r="C235" s="3">
        <f t="shared" ca="1" si="0"/>
        <v>-1.1627906976744207E-2</v>
      </c>
    </row>
    <row r="236" spans="1:3" x14ac:dyDescent="0.2">
      <c r="A236" s="4">
        <f ca="1">IFERROR(__xludf.DUMMYFUNCTION("""COMPUTED_VALUE"""),44263.625)</f>
        <v>44263.625</v>
      </c>
      <c r="B236" s="2">
        <f ca="1">IFERROR(__xludf.DUMMYFUNCTION("""COMPUTED_VALUE"""),8375)</f>
        <v>8375</v>
      </c>
      <c r="C236" s="3">
        <f t="shared" ca="1" si="0"/>
        <v>-1.4705882352941124E-2</v>
      </c>
    </row>
    <row r="237" spans="1:3" x14ac:dyDescent="0.2">
      <c r="A237" s="4">
        <f ca="1">IFERROR(__xludf.DUMMYFUNCTION("""COMPUTED_VALUE"""),44264.625)</f>
        <v>44264.625</v>
      </c>
      <c r="B237" s="2">
        <f ca="1">IFERROR(__xludf.DUMMYFUNCTION("""COMPUTED_VALUE"""),8325)</f>
        <v>8325</v>
      </c>
      <c r="C237" s="3">
        <f t="shared" ca="1" si="0"/>
        <v>-5.9701492537312939E-3</v>
      </c>
    </row>
    <row r="238" spans="1:3" x14ac:dyDescent="0.2">
      <c r="A238" s="4">
        <f ca="1">IFERROR(__xludf.DUMMYFUNCTION("""COMPUTED_VALUE"""),44265.625)</f>
        <v>44265.625</v>
      </c>
      <c r="B238" s="2">
        <f ca="1">IFERROR(__xludf.DUMMYFUNCTION("""COMPUTED_VALUE"""),8375)</f>
        <v>8375</v>
      </c>
      <c r="C238" s="3">
        <f t="shared" ca="1" si="0"/>
        <v>6.0060060060060927E-3</v>
      </c>
    </row>
    <row r="239" spans="1:3" x14ac:dyDescent="0.2">
      <c r="A239" s="4">
        <f ca="1">IFERROR(__xludf.DUMMYFUNCTION("""COMPUTED_VALUE"""),44267.625)</f>
        <v>44267.625</v>
      </c>
      <c r="B239" s="2">
        <f ca="1">IFERROR(__xludf.DUMMYFUNCTION("""COMPUTED_VALUE"""),8375)</f>
        <v>8375</v>
      </c>
      <c r="C239" s="3">
        <f t="shared" ca="1" si="0"/>
        <v>0</v>
      </c>
    </row>
    <row r="240" spans="1:3" x14ac:dyDescent="0.2">
      <c r="A240" s="4">
        <f ca="1">IFERROR(__xludf.DUMMYFUNCTION("""COMPUTED_VALUE"""),44270.625)</f>
        <v>44270.625</v>
      </c>
      <c r="B240" s="2">
        <f ca="1">IFERROR(__xludf.DUMMYFUNCTION("""COMPUTED_VALUE"""),8500)</f>
        <v>8500</v>
      </c>
      <c r="C240" s="3">
        <f t="shared" ca="1" si="0"/>
        <v>1.4925373134328401E-2</v>
      </c>
    </row>
    <row r="241" spans="1:3" x14ac:dyDescent="0.2">
      <c r="A241" s="4">
        <f ca="1">IFERROR(__xludf.DUMMYFUNCTION("""COMPUTED_VALUE"""),44271.625)</f>
        <v>44271.625</v>
      </c>
      <c r="B241" s="2">
        <f ca="1">IFERROR(__xludf.DUMMYFUNCTION("""COMPUTED_VALUE"""),8600)</f>
        <v>8600</v>
      </c>
      <c r="C241" s="3">
        <f t="shared" ca="1" si="0"/>
        <v>1.1764705882352899E-2</v>
      </c>
    </row>
    <row r="242" spans="1:3" x14ac:dyDescent="0.2">
      <c r="A242" s="4">
        <f ca="1">IFERROR(__xludf.DUMMYFUNCTION("""COMPUTED_VALUE"""),44272.625)</f>
        <v>44272.625</v>
      </c>
      <c r="B242" s="2">
        <f ca="1">IFERROR(__xludf.DUMMYFUNCTION("""COMPUTED_VALUE"""),8625)</f>
        <v>8625</v>
      </c>
      <c r="C242" s="3">
        <f t="shared" ca="1" si="0"/>
        <v>2.9069767441860517E-3</v>
      </c>
    </row>
    <row r="243" spans="1:3" x14ac:dyDescent="0.2">
      <c r="A243" s="4">
        <f ca="1">IFERROR(__xludf.DUMMYFUNCTION("""COMPUTED_VALUE"""),44273.625)</f>
        <v>44273.625</v>
      </c>
      <c r="B243" s="2">
        <f ca="1">IFERROR(__xludf.DUMMYFUNCTION("""COMPUTED_VALUE"""),8700)</f>
        <v>8700</v>
      </c>
      <c r="C243" s="3">
        <f t="shared" ca="1" si="0"/>
        <v>8.6956521739129933E-3</v>
      </c>
    </row>
    <row r="244" spans="1:3" x14ac:dyDescent="0.2">
      <c r="A244" s="4">
        <f ca="1">IFERROR(__xludf.DUMMYFUNCTION("""COMPUTED_VALUE"""),44274.625)</f>
        <v>44274.625</v>
      </c>
      <c r="B244" s="2">
        <f ca="1">IFERROR(__xludf.DUMMYFUNCTION("""COMPUTED_VALUE"""),8825)</f>
        <v>8825</v>
      </c>
      <c r="C244" s="3">
        <f t="shared" ca="1" si="0"/>
        <v>1.4367816091954033E-2</v>
      </c>
    </row>
    <row r="245" spans="1:3" x14ac:dyDescent="0.2">
      <c r="A245" s="4">
        <f ca="1">IFERROR(__xludf.DUMMYFUNCTION("""COMPUTED_VALUE"""),44277.625)</f>
        <v>44277.625</v>
      </c>
      <c r="B245" s="2">
        <f ca="1">IFERROR(__xludf.DUMMYFUNCTION("""COMPUTED_VALUE"""),8825)</f>
        <v>8825</v>
      </c>
      <c r="C245" s="3">
        <f t="shared" ca="1" si="0"/>
        <v>0</v>
      </c>
    </row>
    <row r="246" spans="1:3" x14ac:dyDescent="0.2">
      <c r="A246" s="4">
        <f ca="1">IFERROR(__xludf.DUMMYFUNCTION("""COMPUTED_VALUE"""),44278.625)</f>
        <v>44278.625</v>
      </c>
      <c r="B246" s="2">
        <f ca="1">IFERROR(__xludf.DUMMYFUNCTION("""COMPUTED_VALUE"""),9200)</f>
        <v>9200</v>
      </c>
      <c r="C246" s="3">
        <f t="shared" ca="1" si="0"/>
        <v>4.2492917847025469E-2</v>
      </c>
    </row>
    <row r="247" spans="1:3" x14ac:dyDescent="0.2">
      <c r="A247" s="4">
        <f ca="1">IFERROR(__xludf.DUMMYFUNCTION("""COMPUTED_VALUE"""),44279.625)</f>
        <v>44279.625</v>
      </c>
      <c r="B247" s="2">
        <f ca="1">IFERROR(__xludf.DUMMYFUNCTION("""COMPUTED_VALUE"""),9250)</f>
        <v>9250</v>
      </c>
      <c r="C247" s="3">
        <f t="shared" ca="1" si="0"/>
        <v>5.4347826086955653E-3</v>
      </c>
    </row>
    <row r="248" spans="1:3" x14ac:dyDescent="0.2">
      <c r="A248" s="4">
        <f ca="1">IFERROR(__xludf.DUMMYFUNCTION("""COMPUTED_VALUE"""),44280.625)</f>
        <v>44280.625</v>
      </c>
      <c r="B248" s="2">
        <f ca="1">IFERROR(__xludf.DUMMYFUNCTION("""COMPUTED_VALUE"""),8950)</f>
        <v>8950</v>
      </c>
      <c r="C248" s="3">
        <f t="shared" ca="1" si="0"/>
        <v>-3.2432432432432434E-2</v>
      </c>
    </row>
    <row r="249" spans="1:3" x14ac:dyDescent="0.2">
      <c r="A249" s="4">
        <f ca="1">IFERROR(__xludf.DUMMYFUNCTION("""COMPUTED_VALUE"""),44281.625)</f>
        <v>44281.625</v>
      </c>
      <c r="B249" s="2">
        <f ca="1">IFERROR(__xludf.DUMMYFUNCTION("""COMPUTED_VALUE"""),9100)</f>
        <v>9100</v>
      </c>
      <c r="C249" s="3">
        <f t="shared" ca="1" si="0"/>
        <v>1.6759776536312776E-2</v>
      </c>
    </row>
    <row r="250" spans="1:3" x14ac:dyDescent="0.2">
      <c r="A250" s="4">
        <f ca="1">IFERROR(__xludf.DUMMYFUNCTION("""COMPUTED_VALUE"""),44284.625)</f>
        <v>44284.625</v>
      </c>
      <c r="B250" s="2">
        <f ca="1">IFERROR(__xludf.DUMMYFUNCTION("""COMPUTED_VALUE"""),9225)</f>
        <v>9225</v>
      </c>
      <c r="C250" s="3">
        <f t="shared" ca="1" si="0"/>
        <v>1.3736263736263687E-2</v>
      </c>
    </row>
    <row r="251" spans="1:3" x14ac:dyDescent="0.2">
      <c r="A251" s="4">
        <f ca="1">IFERROR(__xludf.DUMMYFUNCTION("""COMPUTED_VALUE"""),44285.625)</f>
        <v>44285.625</v>
      </c>
      <c r="B251" s="2">
        <f ca="1">IFERROR(__xludf.DUMMYFUNCTION("""COMPUTED_VALUE"""),9075)</f>
        <v>9075</v>
      </c>
      <c r="C251" s="3">
        <f t="shared" ca="1" si="0"/>
        <v>-1.6260162601625994E-2</v>
      </c>
    </row>
    <row r="252" spans="1:3" x14ac:dyDescent="0.2">
      <c r="A252" s="4">
        <f ca="1">IFERROR(__xludf.DUMMYFUNCTION("""COMPUTED_VALUE"""),44286.625)</f>
        <v>44286.625</v>
      </c>
      <c r="B252" s="2">
        <f ca="1">IFERROR(__xludf.DUMMYFUNCTION("""COMPUTED_VALUE"""),9200)</f>
        <v>9200</v>
      </c>
      <c r="C252" s="3">
        <f t="shared" ca="1" si="0"/>
        <v>1.377410468319562E-2</v>
      </c>
    </row>
    <row r="253" spans="1:3" x14ac:dyDescent="0.2">
      <c r="A253" s="4">
        <f ca="1">IFERROR(__xludf.DUMMYFUNCTION("""COMPUTED_VALUE"""),44287.625)</f>
        <v>44287.625</v>
      </c>
      <c r="B253" s="2">
        <f ca="1">IFERROR(__xludf.DUMMYFUNCTION("""COMPUTED_VALUE"""),8950)</f>
        <v>8950</v>
      </c>
      <c r="C253" s="3">
        <f t="shared" ca="1" si="0"/>
        <v>-2.7173913043478271E-2</v>
      </c>
    </row>
    <row r="254" spans="1:3" x14ac:dyDescent="0.2">
      <c r="A254" s="4">
        <f ca="1">IFERROR(__xludf.DUMMYFUNCTION("""COMPUTED_VALUE"""),44291.625)</f>
        <v>44291.625</v>
      </c>
      <c r="B254" s="2">
        <f ca="1">IFERROR(__xludf.DUMMYFUNCTION("""COMPUTED_VALUE"""),8925)</f>
        <v>8925</v>
      </c>
      <c r="C254" s="3">
        <f t="shared" ca="1" si="0"/>
        <v>-2.7932960893854997E-3</v>
      </c>
    </row>
    <row r="255" spans="1:3" x14ac:dyDescent="0.2">
      <c r="A255" s="4">
        <f ca="1">IFERROR(__xludf.DUMMYFUNCTION("""COMPUTED_VALUE"""),44292.625)</f>
        <v>44292.625</v>
      </c>
      <c r="B255" s="2">
        <f ca="1">IFERROR(__xludf.DUMMYFUNCTION("""COMPUTED_VALUE"""),8825)</f>
        <v>8825</v>
      </c>
      <c r="C255" s="3">
        <f t="shared" ca="1" si="0"/>
        <v>-1.1204481792717047E-2</v>
      </c>
    </row>
    <row r="256" spans="1:3" x14ac:dyDescent="0.2">
      <c r="A256" s="4">
        <f ca="1">IFERROR(__xludf.DUMMYFUNCTION("""COMPUTED_VALUE"""),44293.625)</f>
        <v>44293.625</v>
      </c>
      <c r="B256" s="2">
        <f ca="1">IFERROR(__xludf.DUMMYFUNCTION("""COMPUTED_VALUE"""),8900)</f>
        <v>8900</v>
      </c>
      <c r="C256" s="3">
        <f t="shared" ca="1" si="0"/>
        <v>8.4985835694051381E-3</v>
      </c>
    </row>
    <row r="257" spans="1:3" x14ac:dyDescent="0.2">
      <c r="A257" s="4">
        <f ca="1">IFERROR(__xludf.DUMMYFUNCTION("""COMPUTED_VALUE"""),44294.625)</f>
        <v>44294.625</v>
      </c>
      <c r="B257" s="2">
        <f ca="1">IFERROR(__xludf.DUMMYFUNCTION("""COMPUTED_VALUE"""),8800)</f>
        <v>8800</v>
      </c>
      <c r="C257" s="3">
        <f t="shared" ca="1" si="0"/>
        <v>-1.1235955056179803E-2</v>
      </c>
    </row>
    <row r="258" spans="1:3" x14ac:dyDescent="0.2">
      <c r="A258" s="4">
        <f ca="1">IFERROR(__xludf.DUMMYFUNCTION("""COMPUTED_VALUE"""),44295.625)</f>
        <v>44295.625</v>
      </c>
      <c r="B258" s="2">
        <f ca="1">IFERROR(__xludf.DUMMYFUNCTION("""COMPUTED_VALUE"""),8875)</f>
        <v>8875</v>
      </c>
      <c r="C258" s="3">
        <f t="shared" ca="1" si="0"/>
        <v>8.5227272727272929E-3</v>
      </c>
    </row>
    <row r="259" spans="1:3" x14ac:dyDescent="0.2">
      <c r="A259" s="4">
        <f ca="1">IFERROR(__xludf.DUMMYFUNCTION("""COMPUTED_VALUE"""),44298.625)</f>
        <v>44298.625</v>
      </c>
      <c r="B259" s="2">
        <f ca="1">IFERROR(__xludf.DUMMYFUNCTION("""COMPUTED_VALUE"""),8650)</f>
        <v>8650</v>
      </c>
      <c r="C259" s="3">
        <f t="shared" ca="1" si="0"/>
        <v>-2.5352112676056304E-2</v>
      </c>
    </row>
    <row r="260" spans="1:3" x14ac:dyDescent="0.2">
      <c r="A260" s="4">
        <f ca="1">IFERROR(__xludf.DUMMYFUNCTION("""COMPUTED_VALUE"""),44299.625)</f>
        <v>44299.625</v>
      </c>
      <c r="B260" s="2">
        <f ca="1">IFERROR(__xludf.DUMMYFUNCTION("""COMPUTED_VALUE"""),8625)</f>
        <v>8625</v>
      </c>
      <c r="C260" s="3">
        <f t="shared" ca="1" si="0"/>
        <v>-2.8901734104046506E-3</v>
      </c>
    </row>
    <row r="261" spans="1:3" x14ac:dyDescent="0.2">
      <c r="A261" s="4">
        <f ca="1">IFERROR(__xludf.DUMMYFUNCTION("""COMPUTED_VALUE"""),44300.625)</f>
        <v>44300.625</v>
      </c>
      <c r="B261" s="2">
        <f ca="1">IFERROR(__xludf.DUMMYFUNCTION("""COMPUTED_VALUE"""),8750)</f>
        <v>8750</v>
      </c>
      <c r="C261" s="3">
        <f t="shared" ca="1" si="0"/>
        <v>1.449275362318847E-2</v>
      </c>
    </row>
    <row r="262" spans="1:3" x14ac:dyDescent="0.2">
      <c r="A262" s="4">
        <f ca="1">IFERROR(__xludf.DUMMYFUNCTION("""COMPUTED_VALUE"""),44301.625)</f>
        <v>44301.625</v>
      </c>
      <c r="B262" s="2">
        <f ca="1">IFERROR(__xludf.DUMMYFUNCTION("""COMPUTED_VALUE"""),8750)</f>
        <v>8750</v>
      </c>
      <c r="C262" s="3">
        <f t="shared" ca="1" si="0"/>
        <v>0</v>
      </c>
    </row>
    <row r="263" spans="1:3" x14ac:dyDescent="0.2">
      <c r="A263" s="4">
        <f ca="1">IFERROR(__xludf.DUMMYFUNCTION("""COMPUTED_VALUE"""),44302.625)</f>
        <v>44302.625</v>
      </c>
      <c r="B263" s="2">
        <f ca="1">IFERROR(__xludf.DUMMYFUNCTION("""COMPUTED_VALUE"""),8950)</f>
        <v>8950</v>
      </c>
      <c r="C263" s="3">
        <f t="shared" ca="1" si="0"/>
        <v>2.2857142857142909E-2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BCA</vt:lpstr>
      <vt:lpstr>BRI</vt:lpstr>
      <vt:lpstr>UNVR</vt:lpstr>
      <vt:lpstr>TLKM</vt:lpstr>
      <vt:lpstr>ICBP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2021-04-18T06:47:08Z</dcterms:modified>
</cp:coreProperties>
</file>