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fahme\Downloads\"/>
    </mc:Choice>
  </mc:AlternateContent>
  <bookViews>
    <workbookView xWindow="0" yWindow="0" windowWidth="24000" windowHeight="9435" activeTab="1"/>
  </bookViews>
  <sheets>
    <sheet name="EXPENSE" sheetId="1" r:id="rId1"/>
    <sheet name="APARTMENT V3" sheetId="4" r:id="rId2"/>
    <sheet name="APARTMENT V2" sheetId="3" r:id="rId3"/>
    <sheet name="APARTME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4" l="1"/>
  <c r="N27" i="1"/>
  <c r="N28" i="1"/>
  <c r="K3" i="4"/>
  <c r="P19" i="4"/>
  <c r="C29" i="4" l="1"/>
  <c r="P26" i="1"/>
  <c r="P28" i="1"/>
  <c r="P25" i="1"/>
  <c r="G26" i="1"/>
  <c r="J26" i="1"/>
  <c r="N26" i="1"/>
  <c r="P27" i="1" l="1"/>
  <c r="B22" i="4"/>
  <c r="D29" i="4" l="1"/>
  <c r="B28" i="4" l="1"/>
  <c r="E24" i="1" l="1"/>
  <c r="N22" i="1" l="1"/>
  <c r="N13" i="1"/>
  <c r="N25" i="1" l="1"/>
  <c r="M24" i="1"/>
  <c r="O26" i="1" l="1"/>
  <c r="O28" i="1" s="1"/>
  <c r="O25" i="1"/>
  <c r="O27" i="1" l="1"/>
  <c r="B14" i="4" l="1"/>
  <c r="M25" i="1" l="1"/>
  <c r="M26" i="1"/>
  <c r="M28" i="1" s="1"/>
  <c r="J28" i="1" l="1"/>
  <c r="L26" i="1" l="1"/>
  <c r="L28" i="1" s="1"/>
  <c r="L25" i="1"/>
  <c r="D10" i="1" l="1"/>
  <c r="D2" i="1"/>
  <c r="E2" i="1"/>
  <c r="M27" i="1" l="1"/>
  <c r="L27" i="1"/>
  <c r="I26" i="1" l="1"/>
  <c r="J25" i="1" l="1"/>
  <c r="I22" i="1" l="1"/>
  <c r="I24" i="1"/>
  <c r="I4" i="1"/>
  <c r="I28" i="1" l="1"/>
  <c r="I25" i="1"/>
  <c r="J12" i="4"/>
  <c r="O19" i="4" l="1"/>
  <c r="N19" i="4"/>
  <c r="G11" i="4"/>
  <c r="F11" i="4"/>
  <c r="E11" i="4"/>
  <c r="Q7" i="3"/>
  <c r="P20" i="4" l="1"/>
  <c r="F12" i="4"/>
  <c r="B24" i="3"/>
  <c r="B23" i="3" l="1"/>
  <c r="G12" i="1" l="1"/>
  <c r="G20" i="1"/>
  <c r="B14" i="3" l="1"/>
  <c r="F12" i="3"/>
  <c r="G11" i="3"/>
  <c r="F11" i="3"/>
  <c r="E11" i="3"/>
  <c r="L27" i="3" l="1"/>
  <c r="K27" i="3"/>
  <c r="J27" i="3"/>
  <c r="G28" i="1"/>
  <c r="G25" i="1"/>
  <c r="K28" i="3" l="1"/>
  <c r="G27" i="1"/>
  <c r="B26" i="1" l="1"/>
  <c r="F25" i="1"/>
  <c r="H25" i="1"/>
  <c r="F11" i="2" l="1"/>
  <c r="F26" i="1" l="1"/>
  <c r="F28" i="1" s="1"/>
  <c r="E6" i="1"/>
  <c r="D24" i="1" l="1"/>
  <c r="D26" i="1" l="1"/>
  <c r="H26" i="1" l="1"/>
  <c r="H28" i="1" s="1"/>
  <c r="E21" i="1"/>
  <c r="E25" i="1" l="1"/>
  <c r="E28" i="1"/>
  <c r="H27" i="1"/>
  <c r="J27" i="1"/>
  <c r="I27" i="1"/>
  <c r="D21" i="1" l="1"/>
  <c r="D25" i="1" l="1"/>
  <c r="D28" i="1"/>
  <c r="G15" i="2"/>
  <c r="C9" i="1" l="1"/>
  <c r="F27" i="1" l="1"/>
  <c r="C20" i="1" l="1"/>
  <c r="B20" i="1" l="1"/>
  <c r="C26" i="1"/>
  <c r="C18" i="1"/>
  <c r="C7" i="1"/>
  <c r="C21" i="1" l="1"/>
  <c r="B6" i="1" l="1"/>
  <c r="Q15" i="2" l="1"/>
  <c r="L15" i="2"/>
  <c r="F15" i="2"/>
  <c r="E15" i="2"/>
  <c r="B14" i="2"/>
  <c r="B19" i="2" s="1"/>
  <c r="B20" i="2" s="1"/>
  <c r="F16" i="2" l="1"/>
  <c r="P15" i="2"/>
  <c r="O15" i="2"/>
  <c r="K15" i="2"/>
  <c r="J15" i="2"/>
  <c r="K16" i="2" l="1"/>
  <c r="P16" i="2"/>
  <c r="C13" i="1"/>
  <c r="C25" i="1" l="1"/>
  <c r="C27" i="1" s="1"/>
  <c r="C28" i="1"/>
  <c r="E27" i="1"/>
  <c r="D27" i="1" l="1"/>
  <c r="B12" i="1"/>
  <c r="B7" i="1"/>
  <c r="B28" i="1" s="1"/>
  <c r="B25" i="1" l="1"/>
  <c r="B27" i="1" s="1"/>
</calcChain>
</file>

<file path=xl/comments1.xml><?xml version="1.0" encoding="utf-8"?>
<comments xmlns="http://schemas.openxmlformats.org/spreadsheetml/2006/main">
  <authors>
    <author>Wafic Fahme</author>
  </authors>
  <commentList>
    <comment ref="G6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173 from August
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90 From August</t>
        </r>
      </text>
    </comment>
    <comment ref="D9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months + water pipe</t>
        </r>
      </text>
    </comment>
    <comment ref="G12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150 From August</t>
        </r>
      </text>
    </comment>
    <comment ref="I13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Oil Change Corrolla
</t>
        </r>
      </text>
    </comment>
    <comment ref="J13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Car Tyres
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Oil 
Filer+mrad wa7il+fixing the water issue
</t>
        </r>
      </text>
    </comment>
    <comment ref="P15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 papers</t>
        </r>
      </text>
    </comment>
    <comment ref="G18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Sami
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Teachers day
</t>
        </r>
      </text>
    </comment>
    <comment ref="G20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75 From August
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Teachers day Dinner Sunday 8
</t>
        </r>
      </text>
    </comment>
    <comment ref="I22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Bike maintenance+
</t>
        </r>
        <r>
          <rPr>
            <sz val="10"/>
            <color rgb="FF000000"/>
            <rFont val="Tahoma"/>
            <family val="2"/>
          </rPr>
          <t xml:space="preserve">Trek Bike Savings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4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Car Tyre
</t>
        </r>
        <r>
          <rPr>
            <sz val="9"/>
            <color rgb="FF000000"/>
            <rFont val="Tahoma"/>
            <family val="2"/>
          </rPr>
          <t xml:space="preserve">- 20 USD paid to card
</t>
        </r>
        <r>
          <rPr>
            <sz val="9"/>
            <color rgb="FF000000"/>
            <rFont val="Tahoma"/>
            <family val="2"/>
          </rPr>
          <t>- Nestle Water</t>
        </r>
      </text>
    </comment>
    <comment ref="D24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Mom car roof
</t>
        </r>
        <r>
          <rPr>
            <sz val="9"/>
            <color rgb="FF000000"/>
            <rFont val="Tahoma"/>
            <family val="2"/>
          </rPr>
          <t>AUDIT KAMAL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Kamal Audit
Amazon Prime Video
stephano
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Uber
</t>
        </r>
      </text>
    </comment>
    <comment ref="I24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Lorent internet + Uber
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Labeih dor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Iphone 8
</t>
        </r>
      </text>
    </comment>
  </commentList>
</comments>
</file>

<file path=xl/sharedStrings.xml><?xml version="1.0" encoding="utf-8"?>
<sst xmlns="http://schemas.openxmlformats.org/spreadsheetml/2006/main" count="110" uniqueCount="73">
  <si>
    <t>April</t>
  </si>
  <si>
    <t>May</t>
  </si>
  <si>
    <t>June</t>
  </si>
  <si>
    <t>Internet</t>
  </si>
  <si>
    <t>Mobile Phone</t>
  </si>
  <si>
    <t>Car Maintenance</t>
  </si>
  <si>
    <t>Motor</t>
  </si>
  <si>
    <t>Salary</t>
  </si>
  <si>
    <t>Total Expenditure</t>
  </si>
  <si>
    <t>Supermarket</t>
  </si>
  <si>
    <t>Car Fuel</t>
  </si>
  <si>
    <t>Pharmacy</t>
  </si>
  <si>
    <t>Gift</t>
  </si>
  <si>
    <t>Clothes Shopping</t>
  </si>
  <si>
    <t>Home Maintenance</t>
  </si>
  <si>
    <t>Other</t>
  </si>
  <si>
    <t>Total</t>
  </si>
  <si>
    <t>Month</t>
  </si>
  <si>
    <t>Amount</t>
  </si>
  <si>
    <t>Udacity</t>
  </si>
  <si>
    <t>Car Insurance</t>
  </si>
  <si>
    <t>July</t>
  </si>
  <si>
    <t>Grace</t>
  </si>
  <si>
    <t>Travel</t>
  </si>
  <si>
    <t>Books</t>
  </si>
  <si>
    <t>Net</t>
  </si>
  <si>
    <t>PAID</t>
  </si>
  <si>
    <t>Car Tax</t>
  </si>
  <si>
    <t>Gym &amp; Equipment</t>
  </si>
  <si>
    <t>August</t>
  </si>
  <si>
    <t>September</t>
  </si>
  <si>
    <t>October</t>
  </si>
  <si>
    <t>November</t>
  </si>
  <si>
    <t>December</t>
  </si>
  <si>
    <t>Ain Alak</t>
  </si>
  <si>
    <t>Hobby</t>
  </si>
  <si>
    <t>Third House</t>
  </si>
  <si>
    <t>Paid</t>
  </si>
  <si>
    <t>Goal end 2019</t>
  </si>
  <si>
    <t>Scenario 1:</t>
  </si>
  <si>
    <t>Scenario 2:</t>
  </si>
  <si>
    <t>Iskan + third house</t>
  </si>
  <si>
    <t>45,000 per year for 2 yrs</t>
  </si>
  <si>
    <t>for 2020 &amp; 2021</t>
  </si>
  <si>
    <t xml:space="preserve">Then 40k final payment </t>
  </si>
  <si>
    <t>Before</t>
  </si>
  <si>
    <t>Months</t>
  </si>
  <si>
    <t>Payments</t>
  </si>
  <si>
    <t>Accumulated</t>
  </si>
  <si>
    <t>New Plan</t>
  </si>
  <si>
    <t>Current USD</t>
  </si>
  <si>
    <t>Current LBP</t>
  </si>
  <si>
    <t>Payoneer</t>
  </si>
  <si>
    <t>Cash USD</t>
  </si>
  <si>
    <t>Salary Card</t>
  </si>
  <si>
    <t>Grace LBP</t>
  </si>
  <si>
    <t xml:space="preserve">Mom </t>
  </si>
  <si>
    <t>January</t>
  </si>
  <si>
    <t>February</t>
  </si>
  <si>
    <t xml:space="preserve">Eating Out </t>
  </si>
  <si>
    <t>Home Furniture</t>
  </si>
  <si>
    <t>Home Tax + Water Meter</t>
  </si>
  <si>
    <t>March</t>
  </si>
  <si>
    <t>JW</t>
  </si>
  <si>
    <t>NOT LESS</t>
  </si>
  <si>
    <t>50K PLZ</t>
  </si>
  <si>
    <t>Savings USD</t>
  </si>
  <si>
    <t>BHV</t>
  </si>
  <si>
    <t>Fransabank</t>
  </si>
  <si>
    <t>Elie Gharib</t>
  </si>
  <si>
    <t>Total Saving</t>
  </si>
  <si>
    <t>Diff</t>
  </si>
  <si>
    <t>Mark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</si>
</sst>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17" fontId="0" fillId="0" borderId="0" xfId="0" applyNumberFormat="1"/>
    <xf numFmtId="3" fontId="0" fillId="0" borderId="0" xfId="0" applyNumberFormat="1"/>
    <xf numFmtId="17" fontId="1" fillId="4" borderId="0" xfId="0" applyNumberFormat="1" applyFont="1" applyFill="1" applyAlignment="1">
      <alignment horizontal="right"/>
    </xf>
    <xf numFmtId="3" fontId="1" fillId="4" borderId="0" xfId="0" applyNumberFormat="1" applyFont="1" applyFill="1"/>
    <xf numFmtId="3" fontId="1" fillId="0" borderId="0" xfId="0" applyNumberFormat="1" applyFont="1"/>
    <xf numFmtId="3" fontId="1" fillId="5" borderId="0" xfId="0" applyNumberFormat="1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3" fontId="1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wrapText="1"/>
    </xf>
    <xf numFmtId="0" fontId="1" fillId="6" borderId="1" xfId="0" applyFont="1" applyFill="1" applyBorder="1"/>
    <xf numFmtId="3" fontId="0" fillId="6" borderId="1" xfId="0" applyNumberFormat="1" applyFill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12" fillId="0" borderId="0" xfId="0" applyFont="1"/>
    <xf numFmtId="17" fontId="1" fillId="0" borderId="0" xfId="0" applyNumberFormat="1" applyFont="1"/>
    <xf numFmtId="3" fontId="8" fillId="5" borderId="0" xfId="0" applyNumberFormat="1" applyFont="1" applyFill="1"/>
    <xf numFmtId="164" fontId="0" fillId="0" borderId="0" xfId="1" applyNumberFormat="1" applyFont="1"/>
    <xf numFmtId="164" fontId="1" fillId="0" borderId="0" xfId="1" applyNumberFormat="1" applyFont="1"/>
    <xf numFmtId="0" fontId="0" fillId="0" borderId="0" xfId="0" applyAlignment="1">
      <alignment horizontal="right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9" fontId="1" fillId="7" borderId="1" xfId="2" applyFont="1" applyFill="1" applyBorder="1" applyAlignment="1">
      <alignment horizontal="center" vertical="center"/>
    </xf>
    <xf numFmtId="9" fontId="1" fillId="7" borderId="4" xfId="2" applyFont="1" applyFill="1" applyBorder="1" applyAlignment="1">
      <alignment vertical="center"/>
    </xf>
    <xf numFmtId="3" fontId="13" fillId="6" borderId="1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3" fontId="0" fillId="0" borderId="0" xfId="0" applyNumberFormat="1" applyFill="1" applyBorder="1" applyAlignment="1">
      <alignment horizontal="center" vertical="center"/>
    </xf>
    <xf numFmtId="3" fontId="14" fillId="0" borderId="0" xfId="0" applyNumberFormat="1" applyFont="1"/>
    <xf numFmtId="0" fontId="11" fillId="0" borderId="0" xfId="0" applyFont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28"/>
  <sheetViews>
    <sheetView workbookViewId="0">
      <selection activeCell="N20" sqref="N20"/>
    </sheetView>
  </sheetViews>
  <sheetFormatPr defaultColWidth="8.85546875" defaultRowHeight="15" x14ac:dyDescent="0.25"/>
  <cols>
    <col min="1" max="1" width="24" customWidth="1"/>
    <col min="2" max="6" width="10.42578125" style="1" customWidth="1"/>
    <col min="7" max="10" width="10.42578125" customWidth="1"/>
    <col min="11" max="11" width="1.5703125" style="13" customWidth="1"/>
    <col min="12" max="16" width="10.140625" customWidth="1"/>
  </cols>
  <sheetData>
    <row r="1" spans="1:16" x14ac:dyDescent="0.25">
      <c r="A1" s="3"/>
      <c r="B1" s="16" t="s">
        <v>0</v>
      </c>
      <c r="C1" s="16" t="s">
        <v>1</v>
      </c>
      <c r="D1" s="16" t="s">
        <v>2</v>
      </c>
      <c r="E1" s="16" t="s">
        <v>21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  <c r="K1" s="32"/>
      <c r="L1" s="16" t="s">
        <v>57</v>
      </c>
      <c r="M1" s="16" t="s">
        <v>58</v>
      </c>
      <c r="N1" s="16" t="s">
        <v>62</v>
      </c>
      <c r="O1" s="16" t="s">
        <v>0</v>
      </c>
      <c r="P1" s="16" t="s">
        <v>1</v>
      </c>
    </row>
    <row r="2" spans="1:16" x14ac:dyDescent="0.25">
      <c r="A2" s="21" t="s">
        <v>34</v>
      </c>
      <c r="B2" s="23">
        <v>1400</v>
      </c>
      <c r="C2" s="22">
        <v>1000</v>
      </c>
      <c r="D2" s="22">
        <f>2000+700</f>
        <v>2700</v>
      </c>
      <c r="E2" s="22">
        <f>2500+600</f>
        <v>3100</v>
      </c>
      <c r="F2" s="22">
        <v>1600</v>
      </c>
      <c r="G2" s="22">
        <v>3000</v>
      </c>
      <c r="H2" s="22">
        <v>1500</v>
      </c>
      <c r="I2" s="22">
        <v>1500</v>
      </c>
      <c r="J2" s="22">
        <v>3000</v>
      </c>
      <c r="K2" s="33"/>
      <c r="L2" s="22">
        <v>1500</v>
      </c>
      <c r="M2" s="22">
        <v>1500</v>
      </c>
      <c r="N2" s="22">
        <v>2400</v>
      </c>
      <c r="O2" s="22">
        <v>1500</v>
      </c>
      <c r="P2" s="22">
        <v>1500</v>
      </c>
    </row>
    <row r="3" spans="1:16" x14ac:dyDescent="0.25">
      <c r="A3" s="2" t="s">
        <v>3</v>
      </c>
      <c r="B3" s="18">
        <v>30</v>
      </c>
      <c r="C3" s="18">
        <v>31</v>
      </c>
      <c r="D3" s="18">
        <v>31</v>
      </c>
      <c r="E3" s="18">
        <v>31</v>
      </c>
      <c r="F3" s="18">
        <v>31</v>
      </c>
      <c r="G3" s="18">
        <v>31</v>
      </c>
      <c r="H3" s="18">
        <v>31</v>
      </c>
      <c r="I3" s="18">
        <v>31</v>
      </c>
      <c r="J3" s="18">
        <v>31</v>
      </c>
      <c r="K3" s="33"/>
      <c r="L3" s="18">
        <v>22</v>
      </c>
      <c r="M3" s="18">
        <v>22</v>
      </c>
      <c r="N3" s="18">
        <v>44</v>
      </c>
      <c r="O3" s="18">
        <v>22</v>
      </c>
      <c r="P3" s="18">
        <v>22</v>
      </c>
    </row>
    <row r="4" spans="1:16" x14ac:dyDescent="0.25">
      <c r="A4" s="2" t="s">
        <v>4</v>
      </c>
      <c r="B4" s="18">
        <v>25</v>
      </c>
      <c r="C4" s="18">
        <v>25</v>
      </c>
      <c r="D4" s="18">
        <v>25</v>
      </c>
      <c r="E4" s="18">
        <v>25</v>
      </c>
      <c r="F4" s="18">
        <v>25</v>
      </c>
      <c r="G4" s="18">
        <v>25</v>
      </c>
      <c r="H4" s="18">
        <v>50</v>
      </c>
      <c r="I4" s="18">
        <f>25+14</f>
        <v>39</v>
      </c>
      <c r="J4" s="18">
        <v>50</v>
      </c>
      <c r="K4" s="33"/>
      <c r="L4" s="18">
        <v>25</v>
      </c>
      <c r="M4" s="18">
        <v>25</v>
      </c>
      <c r="N4" s="18">
        <v>55</v>
      </c>
      <c r="O4" s="18">
        <v>50</v>
      </c>
      <c r="P4" s="18">
        <v>50</v>
      </c>
    </row>
    <row r="5" spans="1:16" x14ac:dyDescent="0.25">
      <c r="A5" s="2" t="s">
        <v>56</v>
      </c>
      <c r="B5" s="18"/>
      <c r="C5" s="18"/>
      <c r="D5" s="18"/>
      <c r="E5" s="18"/>
      <c r="F5" s="18"/>
      <c r="G5" s="18"/>
      <c r="H5" s="18"/>
      <c r="I5" s="18"/>
      <c r="J5" s="18">
        <v>66</v>
      </c>
      <c r="K5" s="33"/>
      <c r="L5" s="17">
        <v>66</v>
      </c>
      <c r="M5" s="18">
        <v>66</v>
      </c>
      <c r="N5" s="18">
        <v>66</v>
      </c>
      <c r="O5" s="18">
        <v>66</v>
      </c>
      <c r="P5" s="18">
        <v>66</v>
      </c>
    </row>
    <row r="6" spans="1:16" x14ac:dyDescent="0.25">
      <c r="A6" s="2" t="s">
        <v>9</v>
      </c>
      <c r="B6" s="18">
        <f>144+23+13+12</f>
        <v>192</v>
      </c>
      <c r="C6" s="18">
        <v>142</v>
      </c>
      <c r="D6" s="18">
        <v>120</v>
      </c>
      <c r="E6" s="18">
        <f>120+7</f>
        <v>127</v>
      </c>
      <c r="F6" s="18">
        <v>130</v>
      </c>
      <c r="G6" s="18">
        <v>300</v>
      </c>
      <c r="H6" s="18">
        <v>200</v>
      </c>
      <c r="I6" s="18">
        <v>133</v>
      </c>
      <c r="J6" s="18">
        <v>250</v>
      </c>
      <c r="K6" s="33"/>
      <c r="L6" s="18">
        <v>230</v>
      </c>
      <c r="M6" s="18">
        <v>300</v>
      </c>
      <c r="N6" s="18">
        <v>310</v>
      </c>
      <c r="O6" s="18">
        <v>250</v>
      </c>
      <c r="P6" s="18">
        <v>250</v>
      </c>
    </row>
    <row r="7" spans="1:16" x14ac:dyDescent="0.25">
      <c r="A7" s="2" t="s">
        <v>11</v>
      </c>
      <c r="B7" s="18">
        <f>30+56+13</f>
        <v>99</v>
      </c>
      <c r="C7" s="18">
        <f>22+26+31+21</f>
        <v>100</v>
      </c>
      <c r="D7" s="18">
        <v>125</v>
      </c>
      <c r="E7" s="18">
        <v>166</v>
      </c>
      <c r="F7" s="18">
        <v>112</v>
      </c>
      <c r="G7" s="18">
        <v>180</v>
      </c>
      <c r="H7" s="18">
        <v>80</v>
      </c>
      <c r="I7" s="18">
        <v>120</v>
      </c>
      <c r="J7" s="17">
        <v>80</v>
      </c>
      <c r="K7" s="33"/>
      <c r="L7" s="17">
        <v>80</v>
      </c>
      <c r="M7" s="18">
        <v>40</v>
      </c>
      <c r="N7" s="18">
        <v>40</v>
      </c>
      <c r="O7" s="18">
        <v>40</v>
      </c>
      <c r="P7" s="18">
        <v>40</v>
      </c>
    </row>
    <row r="8" spans="1:16" x14ac:dyDescent="0.25">
      <c r="A8" s="2" t="s">
        <v>6</v>
      </c>
      <c r="B8" s="17">
        <v>23</v>
      </c>
      <c r="C8" s="18">
        <v>23</v>
      </c>
      <c r="D8" s="24">
        <v>40</v>
      </c>
      <c r="E8" s="17">
        <v>85</v>
      </c>
      <c r="F8" s="18">
        <v>85</v>
      </c>
      <c r="G8" s="18">
        <v>80</v>
      </c>
      <c r="H8" s="18">
        <v>80</v>
      </c>
      <c r="I8" s="18">
        <v>80</v>
      </c>
      <c r="J8" s="18">
        <v>30</v>
      </c>
      <c r="K8" s="33"/>
      <c r="L8" s="18">
        <v>83</v>
      </c>
      <c r="M8" s="18">
        <v>66</v>
      </c>
      <c r="N8" s="18">
        <v>60</v>
      </c>
      <c r="O8" s="18">
        <v>60</v>
      </c>
      <c r="P8" s="18">
        <v>60</v>
      </c>
    </row>
    <row r="9" spans="1:16" x14ac:dyDescent="0.25">
      <c r="A9" s="2" t="s">
        <v>14</v>
      </c>
      <c r="B9" s="18">
        <v>10</v>
      </c>
      <c r="C9" s="17">
        <f>13+10</f>
        <v>23</v>
      </c>
      <c r="D9" s="18">
        <v>60</v>
      </c>
      <c r="E9" s="17">
        <v>10</v>
      </c>
      <c r="F9" s="18">
        <v>10</v>
      </c>
      <c r="G9" s="18">
        <v>10</v>
      </c>
      <c r="H9" s="18">
        <v>10</v>
      </c>
      <c r="I9" s="18">
        <v>10</v>
      </c>
      <c r="J9" s="17">
        <v>10</v>
      </c>
      <c r="K9" s="33"/>
      <c r="L9" s="17">
        <v>10</v>
      </c>
      <c r="M9" s="18">
        <v>10</v>
      </c>
      <c r="N9" s="18">
        <v>10</v>
      </c>
      <c r="O9" s="18">
        <v>10</v>
      </c>
      <c r="P9" s="18">
        <v>10</v>
      </c>
    </row>
    <row r="10" spans="1:16" x14ac:dyDescent="0.25">
      <c r="A10" s="2" t="s">
        <v>61</v>
      </c>
      <c r="B10" s="18">
        <v>0</v>
      </c>
      <c r="C10" s="18">
        <v>0</v>
      </c>
      <c r="D10" s="18">
        <f>150+183</f>
        <v>333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33"/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5">
      <c r="A11" s="2" t="s">
        <v>60</v>
      </c>
      <c r="B11" s="18">
        <v>0</v>
      </c>
      <c r="C11" s="18">
        <v>0</v>
      </c>
      <c r="D11" s="17">
        <v>0</v>
      </c>
      <c r="E11" s="18">
        <v>60</v>
      </c>
      <c r="F11" s="18">
        <v>0</v>
      </c>
      <c r="G11" s="18">
        <v>0</v>
      </c>
      <c r="H11" s="18">
        <v>0</v>
      </c>
      <c r="I11" s="18">
        <v>0</v>
      </c>
      <c r="J11" s="18">
        <v>133</v>
      </c>
      <c r="K11" s="33"/>
      <c r="L11" s="18">
        <v>133</v>
      </c>
      <c r="M11" s="18">
        <v>133</v>
      </c>
      <c r="N11" s="17">
        <v>133</v>
      </c>
      <c r="O11" s="18">
        <v>100</v>
      </c>
      <c r="P11" s="18">
        <v>100</v>
      </c>
    </row>
    <row r="12" spans="1:16" x14ac:dyDescent="0.25">
      <c r="A12" s="21" t="s">
        <v>10</v>
      </c>
      <c r="B12" s="22">
        <f>180+13</f>
        <v>193</v>
      </c>
      <c r="C12" s="22">
        <v>160</v>
      </c>
      <c r="D12" s="22">
        <v>150</v>
      </c>
      <c r="E12" s="22">
        <v>180</v>
      </c>
      <c r="F12" s="22">
        <v>180</v>
      </c>
      <c r="G12" s="22">
        <f>320-66</f>
        <v>254</v>
      </c>
      <c r="H12" s="22">
        <v>220</v>
      </c>
      <c r="I12" s="22">
        <v>150</v>
      </c>
      <c r="J12" s="22">
        <v>150</v>
      </c>
      <c r="K12" s="33"/>
      <c r="L12" s="22">
        <v>150</v>
      </c>
      <c r="M12" s="22">
        <v>150</v>
      </c>
      <c r="N12" s="22">
        <v>200</v>
      </c>
      <c r="O12" s="22">
        <v>150</v>
      </c>
      <c r="P12" s="22">
        <v>150</v>
      </c>
    </row>
    <row r="13" spans="1:16" x14ac:dyDescent="0.25">
      <c r="A13" s="21" t="s">
        <v>5</v>
      </c>
      <c r="B13" s="22">
        <v>0</v>
      </c>
      <c r="C13" s="22">
        <f>18+15</f>
        <v>33</v>
      </c>
      <c r="D13" s="22">
        <v>0</v>
      </c>
      <c r="E13" s="22">
        <v>54</v>
      </c>
      <c r="F13" s="22">
        <v>0</v>
      </c>
      <c r="G13" s="22">
        <v>0</v>
      </c>
      <c r="H13" s="22">
        <v>0</v>
      </c>
      <c r="I13" s="22">
        <v>60</v>
      </c>
      <c r="J13" s="22">
        <v>150</v>
      </c>
      <c r="K13" s="33"/>
      <c r="L13" s="22">
        <v>0</v>
      </c>
      <c r="M13" s="22">
        <v>0</v>
      </c>
      <c r="N13" s="22">
        <f>80+40+55</f>
        <v>175</v>
      </c>
      <c r="O13" s="22">
        <v>0</v>
      </c>
      <c r="P13" s="22">
        <v>0</v>
      </c>
    </row>
    <row r="14" spans="1:16" x14ac:dyDescent="0.25">
      <c r="A14" s="21" t="s">
        <v>20</v>
      </c>
      <c r="B14" s="22">
        <v>0</v>
      </c>
      <c r="C14" s="22">
        <v>0</v>
      </c>
      <c r="D14" s="22">
        <v>150</v>
      </c>
      <c r="E14" s="22">
        <v>0</v>
      </c>
      <c r="F14" s="22">
        <v>0</v>
      </c>
      <c r="G14" s="22">
        <v>150</v>
      </c>
      <c r="H14" s="22">
        <v>0</v>
      </c>
      <c r="I14" s="22">
        <v>0</v>
      </c>
      <c r="J14" s="23">
        <v>200</v>
      </c>
      <c r="K14" s="33"/>
      <c r="L14" s="22">
        <v>0</v>
      </c>
      <c r="M14" s="22">
        <v>0</v>
      </c>
      <c r="N14" s="22">
        <v>58</v>
      </c>
      <c r="O14" s="22">
        <v>0</v>
      </c>
      <c r="P14" s="22">
        <v>0</v>
      </c>
    </row>
    <row r="15" spans="1:16" x14ac:dyDescent="0.25">
      <c r="A15" s="21" t="s">
        <v>27</v>
      </c>
      <c r="B15" s="22">
        <v>0</v>
      </c>
      <c r="C15" s="22">
        <v>25</v>
      </c>
      <c r="D15" s="22">
        <v>0</v>
      </c>
      <c r="E15" s="22">
        <v>0</v>
      </c>
      <c r="F15" s="22">
        <v>0</v>
      </c>
      <c r="G15" s="22">
        <v>110</v>
      </c>
      <c r="H15" s="22">
        <v>95</v>
      </c>
      <c r="I15" s="22">
        <v>0</v>
      </c>
      <c r="J15" s="22">
        <v>0</v>
      </c>
      <c r="K15" s="33"/>
      <c r="L15" s="22">
        <v>0</v>
      </c>
      <c r="M15" s="22">
        <v>0</v>
      </c>
      <c r="N15" s="22">
        <v>0</v>
      </c>
      <c r="O15" s="22">
        <v>0</v>
      </c>
      <c r="P15" s="22">
        <v>50</v>
      </c>
    </row>
    <row r="16" spans="1:16" x14ac:dyDescent="0.25">
      <c r="A16" s="2" t="s">
        <v>28</v>
      </c>
      <c r="B16" s="18">
        <v>0</v>
      </c>
      <c r="C16" s="18">
        <v>10</v>
      </c>
      <c r="D16" s="18">
        <v>93</v>
      </c>
      <c r="E16" s="17">
        <v>40</v>
      </c>
      <c r="F16" s="18">
        <v>40</v>
      </c>
      <c r="G16" s="18">
        <v>40</v>
      </c>
      <c r="H16" s="18">
        <v>40</v>
      </c>
      <c r="I16" s="18">
        <v>40</v>
      </c>
      <c r="J16" s="18">
        <v>40</v>
      </c>
      <c r="K16" s="33"/>
      <c r="L16" s="18">
        <v>40</v>
      </c>
      <c r="M16" s="18">
        <v>40</v>
      </c>
      <c r="N16" s="18">
        <v>40</v>
      </c>
      <c r="O16" s="18">
        <v>40</v>
      </c>
      <c r="P16" s="18">
        <v>40</v>
      </c>
    </row>
    <row r="17" spans="1:17" x14ac:dyDescent="0.25">
      <c r="A17" s="2" t="s">
        <v>24</v>
      </c>
      <c r="B17" s="18">
        <v>5</v>
      </c>
      <c r="C17" s="18">
        <v>20</v>
      </c>
      <c r="D17" s="18">
        <v>38</v>
      </c>
      <c r="E17" s="18">
        <v>40</v>
      </c>
      <c r="F17" s="18">
        <v>12</v>
      </c>
      <c r="G17" s="18">
        <v>27</v>
      </c>
      <c r="H17" s="18">
        <v>40</v>
      </c>
      <c r="I17" s="18">
        <v>0</v>
      </c>
      <c r="J17" s="18">
        <v>0</v>
      </c>
      <c r="K17" s="33"/>
      <c r="L17" s="18">
        <v>0</v>
      </c>
      <c r="M17" s="18">
        <v>0</v>
      </c>
      <c r="N17" s="18">
        <v>0</v>
      </c>
      <c r="O17" s="18">
        <v>0</v>
      </c>
      <c r="P17" s="18">
        <v>0</v>
      </c>
    </row>
    <row r="18" spans="1:17" x14ac:dyDescent="0.25">
      <c r="A18" s="2" t="s">
        <v>12</v>
      </c>
      <c r="B18" s="18">
        <v>80</v>
      </c>
      <c r="C18" s="18">
        <f>245+65</f>
        <v>310</v>
      </c>
      <c r="D18" s="18">
        <v>0</v>
      </c>
      <c r="E18" s="18">
        <v>0</v>
      </c>
      <c r="F18" s="18">
        <v>0</v>
      </c>
      <c r="G18" s="18">
        <v>66</v>
      </c>
      <c r="H18" s="18">
        <v>85</v>
      </c>
      <c r="I18" s="18">
        <v>0</v>
      </c>
      <c r="J18" s="18">
        <v>100</v>
      </c>
      <c r="K18" s="33"/>
      <c r="L18" s="18">
        <v>0</v>
      </c>
      <c r="M18" s="18">
        <v>0</v>
      </c>
      <c r="N18" s="18">
        <v>105</v>
      </c>
      <c r="O18" s="18">
        <v>0</v>
      </c>
      <c r="P18" s="18">
        <v>0</v>
      </c>
    </row>
    <row r="19" spans="1:17" x14ac:dyDescent="0.25">
      <c r="A19" s="2" t="s">
        <v>13</v>
      </c>
      <c r="B19" s="18">
        <v>150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33"/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40"/>
    </row>
    <row r="20" spans="1:17" x14ac:dyDescent="0.25">
      <c r="A20" s="21" t="s">
        <v>59</v>
      </c>
      <c r="B20" s="22">
        <f>17+10+13</f>
        <v>40</v>
      </c>
      <c r="C20" s="22">
        <f>20+7+12+22+7+5</f>
        <v>73</v>
      </c>
      <c r="D20" s="22">
        <v>22</v>
      </c>
      <c r="E20" s="22">
        <v>64</v>
      </c>
      <c r="F20" s="22">
        <v>0</v>
      </c>
      <c r="G20" s="22">
        <f>100+66</f>
        <v>166</v>
      </c>
      <c r="H20" s="22">
        <v>20</v>
      </c>
      <c r="I20" s="22">
        <v>0</v>
      </c>
      <c r="J20" s="22">
        <v>0</v>
      </c>
      <c r="K20" s="33"/>
      <c r="L20" s="22">
        <v>65</v>
      </c>
      <c r="M20" s="22">
        <v>44</v>
      </c>
      <c r="N20" s="22">
        <v>45</v>
      </c>
      <c r="O20" s="22">
        <v>30</v>
      </c>
      <c r="P20" s="22">
        <v>30</v>
      </c>
    </row>
    <row r="21" spans="1:17" x14ac:dyDescent="0.25">
      <c r="A21" s="21" t="s">
        <v>23</v>
      </c>
      <c r="B21" s="22">
        <v>0</v>
      </c>
      <c r="C21" s="22">
        <f>720/2</f>
        <v>360</v>
      </c>
      <c r="D21" s="22">
        <f>310+41</f>
        <v>351</v>
      </c>
      <c r="E21" s="22">
        <f>310</f>
        <v>310</v>
      </c>
      <c r="F21" s="22">
        <v>27</v>
      </c>
      <c r="G21" s="22">
        <v>0</v>
      </c>
      <c r="H21" s="22">
        <v>0</v>
      </c>
      <c r="I21" s="22">
        <v>0</v>
      </c>
      <c r="J21" s="22">
        <v>0</v>
      </c>
      <c r="K21" s="33"/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6"/>
    </row>
    <row r="22" spans="1:17" x14ac:dyDescent="0.25">
      <c r="A22" s="21" t="s">
        <v>35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28</v>
      </c>
      <c r="I22" s="22">
        <f>20+66</f>
        <v>86</v>
      </c>
      <c r="J22" s="22">
        <v>100</v>
      </c>
      <c r="K22" s="33"/>
      <c r="L22" s="22">
        <v>0</v>
      </c>
      <c r="M22" s="22">
        <v>0</v>
      </c>
      <c r="N22" s="37">
        <f>233+27</f>
        <v>260</v>
      </c>
      <c r="O22" s="22">
        <v>0</v>
      </c>
      <c r="P22" s="22">
        <v>0</v>
      </c>
    </row>
    <row r="23" spans="1:17" x14ac:dyDescent="0.25">
      <c r="A23" s="21" t="s">
        <v>63</v>
      </c>
      <c r="B23" s="22"/>
      <c r="C23" s="22"/>
      <c r="D23" s="22"/>
      <c r="E23" s="22"/>
      <c r="F23" s="22"/>
      <c r="G23" s="22"/>
      <c r="H23" s="22"/>
      <c r="I23" s="22"/>
      <c r="J23" s="22"/>
      <c r="K23" s="33"/>
      <c r="L23" s="22"/>
      <c r="M23" s="22">
        <v>27</v>
      </c>
      <c r="N23" s="22">
        <v>27</v>
      </c>
      <c r="O23" s="22">
        <v>27</v>
      </c>
      <c r="P23" s="22">
        <v>27</v>
      </c>
    </row>
    <row r="24" spans="1:17" x14ac:dyDescent="0.25">
      <c r="A24" s="2" t="s">
        <v>15</v>
      </c>
      <c r="B24" s="18">
        <v>80</v>
      </c>
      <c r="C24" s="18">
        <v>0</v>
      </c>
      <c r="D24" s="17">
        <f>75+100</f>
        <v>175</v>
      </c>
      <c r="E24" s="17">
        <f>100+3+200</f>
        <v>303</v>
      </c>
      <c r="F24" s="18">
        <v>0</v>
      </c>
      <c r="G24" s="18">
        <v>3.5</v>
      </c>
      <c r="H24" s="18">
        <v>0</v>
      </c>
      <c r="I24" s="18">
        <f>22+9</f>
        <v>31</v>
      </c>
      <c r="J24" s="18">
        <v>30</v>
      </c>
      <c r="K24" s="33"/>
      <c r="L24" s="18">
        <v>0</v>
      </c>
      <c r="M24" s="18">
        <f>35</f>
        <v>35</v>
      </c>
      <c r="N24" s="38">
        <v>480</v>
      </c>
      <c r="O24" s="18">
        <v>0</v>
      </c>
      <c r="P24" s="18">
        <v>0</v>
      </c>
    </row>
    <row r="25" spans="1:17" x14ac:dyDescent="0.25">
      <c r="A25" s="4" t="s">
        <v>8</v>
      </c>
      <c r="B25" s="19">
        <f t="shared" ref="B25:J25" si="0">SUM(B2:B24)</f>
        <v>2327</v>
      </c>
      <c r="C25" s="19">
        <f t="shared" si="0"/>
        <v>2335</v>
      </c>
      <c r="D25" s="19">
        <f t="shared" si="0"/>
        <v>4413</v>
      </c>
      <c r="E25" s="19">
        <f t="shared" si="0"/>
        <v>4595</v>
      </c>
      <c r="F25" s="19">
        <f t="shared" si="0"/>
        <v>2252</v>
      </c>
      <c r="G25" s="19">
        <f t="shared" si="0"/>
        <v>4442.5</v>
      </c>
      <c r="H25" s="19">
        <f t="shared" si="0"/>
        <v>2479</v>
      </c>
      <c r="I25" s="19">
        <f t="shared" si="0"/>
        <v>2280</v>
      </c>
      <c r="J25" s="19">
        <f t="shared" si="0"/>
        <v>4420</v>
      </c>
      <c r="K25" s="33"/>
      <c r="L25" s="19">
        <f>SUM(L2:L24)</f>
        <v>2404</v>
      </c>
      <c r="M25" s="19">
        <f>SUM(M2:M24)</f>
        <v>2458</v>
      </c>
      <c r="N25" s="19">
        <f>SUM(N2:N24)</f>
        <v>4508</v>
      </c>
      <c r="O25" s="19">
        <f>SUM(O2:O24)</f>
        <v>2345</v>
      </c>
      <c r="P25" s="19">
        <f>SUM(P2:P24)</f>
        <v>2395</v>
      </c>
    </row>
    <row r="26" spans="1:17" x14ac:dyDescent="0.25">
      <c r="A26" s="4" t="s">
        <v>7</v>
      </c>
      <c r="B26" s="19">
        <f>3541125/1500</f>
        <v>2360.75</v>
      </c>
      <c r="C26" s="19">
        <f>3537605/1500</f>
        <v>2358.4033333333332</v>
      </c>
      <c r="D26" s="19">
        <f>2352+2100</f>
        <v>4452</v>
      </c>
      <c r="E26" s="19">
        <v>4622</v>
      </c>
      <c r="F26" s="19">
        <f>3437605/1500</f>
        <v>2291.7366666666667</v>
      </c>
      <c r="G26" s="19">
        <f>2352+2100</f>
        <v>4452</v>
      </c>
      <c r="H26" s="19">
        <f>3537605/1500</f>
        <v>2358.4033333333332</v>
      </c>
      <c r="I26" s="19">
        <f>3470000/1500</f>
        <v>2313.3333333333335</v>
      </c>
      <c r="J26" s="19">
        <f>(3570000/1500)+2100</f>
        <v>4480</v>
      </c>
      <c r="K26" s="33"/>
      <c r="L26" s="19">
        <f>(3333000+217000+13000)/1500</f>
        <v>2375.3333333333335</v>
      </c>
      <c r="M26" s="19">
        <f>(3543000+75000)/1500</f>
        <v>2412</v>
      </c>
      <c r="N26" s="19">
        <f>(3597060+3197500)/1500</f>
        <v>4529.7066666666669</v>
      </c>
      <c r="O26" s="19">
        <f>(3543000+75000)/1500</f>
        <v>2412</v>
      </c>
      <c r="P26" s="19">
        <f>(3543000)/1500</f>
        <v>2362</v>
      </c>
    </row>
    <row r="27" spans="1:17" x14ac:dyDescent="0.25">
      <c r="A27" s="4" t="s">
        <v>25</v>
      </c>
      <c r="B27" s="19">
        <f>(B26-B25)</f>
        <v>33.75</v>
      </c>
      <c r="C27" s="19">
        <f t="shared" ref="C27:G27" si="1">(C26-C25)</f>
        <v>23.403333333333194</v>
      </c>
      <c r="D27" s="19">
        <f t="shared" si="1"/>
        <v>39</v>
      </c>
      <c r="E27" s="19">
        <f t="shared" si="1"/>
        <v>27</v>
      </c>
      <c r="F27" s="19">
        <f t="shared" si="1"/>
        <v>39.736666666666679</v>
      </c>
      <c r="G27" s="19">
        <f t="shared" si="1"/>
        <v>9.5</v>
      </c>
      <c r="H27" s="19">
        <f t="shared" ref="H27:I27" si="2">(H26-H25)</f>
        <v>-120.59666666666681</v>
      </c>
      <c r="I27" s="19">
        <f t="shared" si="2"/>
        <v>33.333333333333485</v>
      </c>
      <c r="J27" s="19">
        <f t="shared" ref="J27" si="3">(J26-J25)</f>
        <v>60</v>
      </c>
      <c r="K27" s="34"/>
      <c r="L27" s="19">
        <f>(L26-L25)</f>
        <v>-28.666666666666515</v>
      </c>
      <c r="M27" s="19">
        <f>(M26-M25)</f>
        <v>-46</v>
      </c>
      <c r="N27" s="19">
        <f>(N26-N25)</f>
        <v>21.706666666666933</v>
      </c>
      <c r="O27" s="19">
        <f>(O26-O25)</f>
        <v>67</v>
      </c>
      <c r="P27" s="19">
        <f>(P26-P25)</f>
        <v>-33</v>
      </c>
    </row>
    <row r="28" spans="1:17" x14ac:dyDescent="0.25">
      <c r="B28" s="35">
        <f t="shared" ref="B28:J28" si="4">SUM(B3:B24)/B26</f>
        <v>0.39267182039606058</v>
      </c>
      <c r="C28" s="35">
        <f t="shared" si="4"/>
        <v>0.56606093670717905</v>
      </c>
      <c r="D28" s="35">
        <f t="shared" si="4"/>
        <v>0.38477088948787064</v>
      </c>
      <c r="E28" s="35">
        <f t="shared" si="4"/>
        <v>0.32345305062743401</v>
      </c>
      <c r="F28" s="35">
        <f t="shared" si="4"/>
        <v>0.28450040071503269</v>
      </c>
      <c r="G28" s="35">
        <f t="shared" si="4"/>
        <v>0.32401168014375564</v>
      </c>
      <c r="H28" s="35">
        <f t="shared" si="4"/>
        <v>0.41511135358526463</v>
      </c>
      <c r="I28" s="35">
        <f t="shared" si="4"/>
        <v>0.33717579250720459</v>
      </c>
      <c r="J28" s="35">
        <f t="shared" si="4"/>
        <v>0.3169642857142857</v>
      </c>
      <c r="K28" s="36"/>
      <c r="L28" s="35">
        <f>SUM(L3:L24)/L26</f>
        <v>0.3805781644681448</v>
      </c>
      <c r="M28" s="35">
        <f>SUM(M3:M24)/M26</f>
        <v>0.39718076285240467</v>
      </c>
      <c r="N28" s="35">
        <f>SUM(N3:N24)/N26</f>
        <v>0.46537229783827061</v>
      </c>
      <c r="O28" s="35">
        <f>SUM(O3:O24)/O26</f>
        <v>0.35033167495854062</v>
      </c>
      <c r="P28" s="35">
        <f>SUM(P3:P24)/P26</f>
        <v>0.37891617273497036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92" workbookViewId="0">
      <selection activeCell="E24" sqref="E24"/>
    </sheetView>
  </sheetViews>
  <sheetFormatPr defaultColWidth="8.85546875" defaultRowHeight="15" x14ac:dyDescent="0.25"/>
  <cols>
    <col min="1" max="1" width="18.42578125" customWidth="1"/>
    <col min="2" max="2" width="11.85546875" style="6" customWidth="1"/>
    <col min="3" max="3" width="12.7109375" bestFit="1" customWidth="1"/>
    <col min="8" max="8" width="13.42578125" customWidth="1"/>
    <col min="9" max="9" width="12.28515625" customWidth="1"/>
    <col min="10" max="10" width="11.7109375" customWidth="1"/>
    <col min="11" max="12" width="12.140625" customWidth="1"/>
  </cols>
  <sheetData>
    <row r="1" spans="1:16" s="26" customFormat="1" ht="21" x14ac:dyDescent="0.35">
      <c r="A1" s="42">
        <v>2018</v>
      </c>
      <c r="B1" s="42"/>
      <c r="D1" s="42">
        <v>2019</v>
      </c>
      <c r="E1" s="42"/>
      <c r="F1" s="42"/>
      <c r="G1" s="42"/>
      <c r="I1" s="42" t="s">
        <v>49</v>
      </c>
      <c r="J1" s="42"/>
      <c r="K1" s="42"/>
    </row>
    <row r="2" spans="1:16" x14ac:dyDescent="0.25">
      <c r="A2" s="7" t="s">
        <v>17</v>
      </c>
      <c r="B2" s="8" t="s">
        <v>18</v>
      </c>
      <c r="D2" s="12" t="s">
        <v>17</v>
      </c>
      <c r="E2" s="12" t="s">
        <v>7</v>
      </c>
      <c r="F2" s="12" t="s">
        <v>19</v>
      </c>
      <c r="G2" s="12" t="s">
        <v>22</v>
      </c>
      <c r="H2" s="6"/>
      <c r="I2" s="12" t="s">
        <v>46</v>
      </c>
      <c r="J2" s="12" t="s">
        <v>47</v>
      </c>
      <c r="K2" s="12" t="s">
        <v>48</v>
      </c>
      <c r="M2" s="12" t="s">
        <v>17</v>
      </c>
      <c r="N2" s="12" t="s">
        <v>7</v>
      </c>
      <c r="O2" s="12" t="s">
        <v>22</v>
      </c>
      <c r="P2" s="12" t="s">
        <v>19</v>
      </c>
    </row>
    <row r="3" spans="1:16" x14ac:dyDescent="0.25">
      <c r="A3" s="27">
        <v>43132</v>
      </c>
      <c r="B3" s="9">
        <v>20000</v>
      </c>
      <c r="D3" s="27">
        <v>43466</v>
      </c>
      <c r="E3" s="9">
        <v>1500</v>
      </c>
      <c r="F3" s="6">
        <v>0</v>
      </c>
      <c r="G3" s="6">
        <v>0</v>
      </c>
      <c r="H3" s="6"/>
      <c r="I3" s="31" t="s">
        <v>45</v>
      </c>
      <c r="J3" s="9">
        <v>51250</v>
      </c>
      <c r="K3" s="43">
        <f>SUM(N3:P9)</f>
        <v>25000</v>
      </c>
      <c r="L3" s="5"/>
      <c r="M3" s="27">
        <v>43709</v>
      </c>
      <c r="N3" s="9">
        <v>3000</v>
      </c>
      <c r="O3" s="9">
        <v>400</v>
      </c>
      <c r="P3" s="9">
        <v>1500</v>
      </c>
    </row>
    <row r="4" spans="1:16" x14ac:dyDescent="0.25">
      <c r="A4" s="27">
        <v>43160</v>
      </c>
      <c r="B4" s="9">
        <v>1500</v>
      </c>
      <c r="D4" s="27">
        <v>43497</v>
      </c>
      <c r="E4" s="9">
        <v>1500</v>
      </c>
      <c r="F4" s="6">
        <v>0</v>
      </c>
      <c r="G4" s="6">
        <v>0</v>
      </c>
      <c r="H4" s="6"/>
      <c r="I4" s="5">
        <v>43831</v>
      </c>
      <c r="J4" s="29">
        <v>15000</v>
      </c>
      <c r="K4" s="43"/>
      <c r="L4" s="5"/>
      <c r="M4" s="27">
        <v>43739</v>
      </c>
      <c r="N4" s="9">
        <v>1500</v>
      </c>
      <c r="O4" s="9">
        <v>400</v>
      </c>
      <c r="P4" s="9">
        <v>1200</v>
      </c>
    </row>
    <row r="5" spans="1:16" x14ac:dyDescent="0.25">
      <c r="A5" s="27">
        <v>43191</v>
      </c>
      <c r="B5" s="9">
        <v>1500</v>
      </c>
      <c r="D5" s="27">
        <v>43525</v>
      </c>
      <c r="E5" s="9">
        <v>1500</v>
      </c>
      <c r="F5" s="6">
        <v>0</v>
      </c>
      <c r="G5" s="6">
        <v>0</v>
      </c>
      <c r="H5" s="6"/>
      <c r="I5" s="5">
        <v>43922</v>
      </c>
      <c r="J5" s="29">
        <v>15000</v>
      </c>
      <c r="K5" s="43"/>
      <c r="L5" s="5"/>
      <c r="M5" s="27">
        <v>43770</v>
      </c>
      <c r="N5" s="9">
        <v>1505</v>
      </c>
      <c r="O5" s="9">
        <v>400</v>
      </c>
      <c r="P5" s="9">
        <v>890</v>
      </c>
    </row>
    <row r="6" spans="1:16" x14ac:dyDescent="0.25">
      <c r="A6" s="27">
        <v>43221</v>
      </c>
      <c r="B6" s="9">
        <v>1500</v>
      </c>
      <c r="D6" s="27">
        <v>43556</v>
      </c>
      <c r="E6" s="9">
        <v>1400</v>
      </c>
      <c r="F6" s="9">
        <v>100</v>
      </c>
      <c r="G6" s="6">
        <v>0</v>
      </c>
      <c r="H6" s="6"/>
      <c r="I6" s="5">
        <v>44044</v>
      </c>
      <c r="J6" s="29">
        <v>15000</v>
      </c>
      <c r="K6" s="43"/>
      <c r="L6" s="5"/>
      <c r="M6" s="27">
        <v>43800</v>
      </c>
      <c r="N6" s="9">
        <v>3000</v>
      </c>
      <c r="O6" s="9">
        <v>400</v>
      </c>
      <c r="P6" s="9">
        <v>1240</v>
      </c>
    </row>
    <row r="7" spans="1:16" x14ac:dyDescent="0.25">
      <c r="A7" s="27">
        <v>43252</v>
      </c>
      <c r="B7" s="9">
        <v>1500</v>
      </c>
      <c r="D7" s="27">
        <v>43586</v>
      </c>
      <c r="E7" s="9">
        <v>1000</v>
      </c>
      <c r="F7" s="9">
        <v>500</v>
      </c>
      <c r="G7" s="9">
        <v>0</v>
      </c>
      <c r="I7" s="5">
        <v>44166</v>
      </c>
      <c r="J7" s="29">
        <v>15000</v>
      </c>
      <c r="K7" s="43"/>
      <c r="L7" s="6"/>
      <c r="M7" s="27">
        <v>43831</v>
      </c>
      <c r="N7" s="9">
        <v>1500</v>
      </c>
      <c r="O7" s="9">
        <v>400</v>
      </c>
      <c r="P7" s="9">
        <v>1000</v>
      </c>
    </row>
    <row r="8" spans="1:16" x14ac:dyDescent="0.25">
      <c r="A8" s="27">
        <v>43282</v>
      </c>
      <c r="B8" s="9">
        <v>1500</v>
      </c>
      <c r="C8" s="6"/>
      <c r="D8" s="27">
        <v>43617</v>
      </c>
      <c r="E8" s="9">
        <v>2000</v>
      </c>
      <c r="F8" s="9">
        <v>500</v>
      </c>
      <c r="G8" s="9">
        <v>400</v>
      </c>
      <c r="I8" s="5">
        <v>44287</v>
      </c>
      <c r="J8" s="29">
        <v>15000</v>
      </c>
      <c r="K8" s="43"/>
      <c r="L8" s="6"/>
      <c r="M8" s="27">
        <v>43862</v>
      </c>
      <c r="N8" s="9">
        <v>1500</v>
      </c>
      <c r="O8" s="9">
        <v>400</v>
      </c>
      <c r="P8" s="9">
        <v>975</v>
      </c>
    </row>
    <row r="9" spans="1:16" x14ac:dyDescent="0.25">
      <c r="A9" s="27">
        <v>43313</v>
      </c>
      <c r="B9" s="9">
        <v>1500</v>
      </c>
      <c r="C9" s="6"/>
      <c r="D9" s="27">
        <v>43647</v>
      </c>
      <c r="E9" s="9">
        <v>3750</v>
      </c>
      <c r="F9" s="9">
        <v>0</v>
      </c>
      <c r="G9" s="9">
        <v>100</v>
      </c>
      <c r="I9" s="5">
        <v>44409</v>
      </c>
      <c r="J9" s="29">
        <v>15000</v>
      </c>
      <c r="K9" s="43"/>
      <c r="M9" s="27">
        <v>43891</v>
      </c>
      <c r="N9" s="9">
        <v>2500</v>
      </c>
      <c r="O9" s="9">
        <v>400</v>
      </c>
      <c r="P9" s="9">
        <v>890</v>
      </c>
    </row>
    <row r="10" spans="1:16" x14ac:dyDescent="0.25">
      <c r="A10" s="27">
        <v>43344</v>
      </c>
      <c r="B10" s="9">
        <v>1500</v>
      </c>
      <c r="C10" s="6"/>
      <c r="D10" s="27">
        <v>43678</v>
      </c>
      <c r="E10" s="9">
        <v>1600</v>
      </c>
      <c r="F10" s="9">
        <v>0</v>
      </c>
      <c r="G10" s="9">
        <v>400</v>
      </c>
      <c r="I10" s="5">
        <v>44531</v>
      </c>
      <c r="J10" s="29">
        <v>15000</v>
      </c>
      <c r="K10" s="43"/>
      <c r="M10" s="27">
        <v>43922</v>
      </c>
      <c r="N10" s="25">
        <v>1500</v>
      </c>
      <c r="O10" s="6">
        <v>400</v>
      </c>
      <c r="P10" s="25">
        <v>800</v>
      </c>
    </row>
    <row r="11" spans="1:16" x14ac:dyDescent="0.25">
      <c r="A11" s="27">
        <v>43374</v>
      </c>
      <c r="B11" s="9">
        <v>1500</v>
      </c>
      <c r="C11" s="6"/>
      <c r="D11" s="27"/>
      <c r="E11" s="10">
        <f>SUM(E3:E10)</f>
        <v>14250</v>
      </c>
      <c r="F11" s="10">
        <f>SUM(F3:F10)</f>
        <v>1100</v>
      </c>
      <c r="G11" s="10">
        <f>SUM(G3:G10)</f>
        <v>900</v>
      </c>
      <c r="I11" s="5">
        <v>44531</v>
      </c>
      <c r="J11" s="29">
        <v>35000</v>
      </c>
      <c r="K11" s="43"/>
      <c r="M11" s="27">
        <v>43952</v>
      </c>
      <c r="N11" s="6">
        <v>1500</v>
      </c>
      <c r="O11" s="6">
        <v>400</v>
      </c>
      <c r="P11" s="25">
        <v>800</v>
      </c>
    </row>
    <row r="12" spans="1:16" x14ac:dyDescent="0.25">
      <c r="A12" s="27">
        <v>43405</v>
      </c>
      <c r="B12" s="9">
        <v>1500</v>
      </c>
      <c r="C12" s="6"/>
      <c r="D12" s="27"/>
      <c r="E12" s="13"/>
      <c r="F12" s="10">
        <f>E11+F11+G11</f>
        <v>16250</v>
      </c>
      <c r="G12" s="15"/>
      <c r="J12" s="10">
        <f>SUM(J3:J11)</f>
        <v>191250</v>
      </c>
      <c r="M12" s="27">
        <v>43983</v>
      </c>
      <c r="N12" s="6">
        <v>3000</v>
      </c>
      <c r="O12" s="6">
        <v>400</v>
      </c>
      <c r="P12" s="25">
        <v>800</v>
      </c>
    </row>
    <row r="13" spans="1:16" x14ac:dyDescent="0.25">
      <c r="A13" s="27">
        <v>43435</v>
      </c>
      <c r="B13" s="9">
        <v>1500</v>
      </c>
      <c r="C13" s="6"/>
      <c r="D13" s="27"/>
      <c r="E13" s="6"/>
      <c r="F13" s="25"/>
      <c r="G13" s="6"/>
      <c r="M13" s="27">
        <v>44013</v>
      </c>
      <c r="N13" s="6">
        <v>1500</v>
      </c>
      <c r="O13" s="6">
        <v>400</v>
      </c>
      <c r="P13" s="25">
        <v>800</v>
      </c>
    </row>
    <row r="14" spans="1:16" x14ac:dyDescent="0.25">
      <c r="A14" s="7" t="s">
        <v>16</v>
      </c>
      <c r="B14" s="8">
        <f>SUM(B3:B13)</f>
        <v>35000</v>
      </c>
      <c r="C14" s="6"/>
      <c r="D14" s="27"/>
      <c r="E14" s="6"/>
      <c r="F14" s="25"/>
      <c r="G14" s="6"/>
      <c r="M14" s="27">
        <v>44044</v>
      </c>
      <c r="N14" s="6">
        <v>1500</v>
      </c>
      <c r="O14" s="6">
        <v>400</v>
      </c>
      <c r="P14" s="25">
        <v>800</v>
      </c>
    </row>
    <row r="15" spans="1:16" x14ac:dyDescent="0.25">
      <c r="A15" s="6"/>
      <c r="C15" s="6"/>
      <c r="D15" s="27"/>
      <c r="E15" s="6"/>
      <c r="F15" s="25"/>
      <c r="G15" s="6"/>
      <c r="M15" s="27">
        <v>44075</v>
      </c>
      <c r="N15" s="6">
        <v>3000</v>
      </c>
      <c r="O15" s="6">
        <v>400</v>
      </c>
      <c r="P15" s="25">
        <v>800</v>
      </c>
    </row>
    <row r="16" spans="1:16" x14ac:dyDescent="0.25">
      <c r="A16" s="6"/>
      <c r="C16" s="6"/>
      <c r="D16" s="27"/>
      <c r="E16" s="6"/>
      <c r="F16" s="25"/>
      <c r="G16" s="6"/>
      <c r="M16" s="27">
        <v>44105</v>
      </c>
      <c r="N16" s="6">
        <v>1500</v>
      </c>
      <c r="O16" s="6">
        <v>400</v>
      </c>
      <c r="P16" s="25">
        <v>800</v>
      </c>
    </row>
    <row r="17" spans="1:16" x14ac:dyDescent="0.25">
      <c r="A17" s="6"/>
      <c r="C17" s="6"/>
      <c r="D17" s="27"/>
      <c r="E17" s="6"/>
      <c r="F17" s="25"/>
      <c r="G17" s="6"/>
      <c r="K17" s="6"/>
      <c r="L17" s="6"/>
      <c r="M17" s="27">
        <v>44136</v>
      </c>
      <c r="N17" s="6">
        <v>1500</v>
      </c>
      <c r="O17" s="6">
        <v>400</v>
      </c>
      <c r="P17" s="25">
        <v>800</v>
      </c>
    </row>
    <row r="18" spans="1:16" x14ac:dyDescent="0.25">
      <c r="A18" s="6"/>
      <c r="C18" s="6"/>
      <c r="D18" s="27"/>
      <c r="E18" s="6"/>
      <c r="F18" s="25"/>
      <c r="G18" s="6"/>
      <c r="M18" s="27">
        <v>44166</v>
      </c>
      <c r="N18" s="6">
        <v>3000</v>
      </c>
      <c r="O18" s="6">
        <v>400</v>
      </c>
      <c r="P18" s="25">
        <v>800</v>
      </c>
    </row>
    <row r="19" spans="1:16" x14ac:dyDescent="0.25">
      <c r="A19" t="s">
        <v>69</v>
      </c>
      <c r="B19" s="6">
        <v>51250</v>
      </c>
      <c r="C19" s="6"/>
      <c r="E19" s="6"/>
      <c r="F19" s="6"/>
      <c r="G19" s="6"/>
      <c r="N19" s="10">
        <f>SUM(N3:N18)</f>
        <v>32505</v>
      </c>
      <c r="O19" s="10">
        <f>SUM(O3:O18)</f>
        <v>6400</v>
      </c>
      <c r="P19" s="10">
        <f>SUM(P3:P18)</f>
        <v>14895</v>
      </c>
    </row>
    <row r="20" spans="1:16" x14ac:dyDescent="0.25">
      <c r="A20" t="s">
        <v>68</v>
      </c>
      <c r="B20" s="6">
        <v>15000</v>
      </c>
      <c r="C20" s="6"/>
      <c r="E20" s="6"/>
      <c r="F20" s="6"/>
      <c r="G20" s="6"/>
      <c r="N20" s="10"/>
      <c r="O20" s="10"/>
      <c r="P20" s="10">
        <f>N19+P19+O19</f>
        <v>53800</v>
      </c>
    </row>
    <row r="21" spans="1:16" x14ac:dyDescent="0.25">
      <c r="A21" t="s">
        <v>50</v>
      </c>
      <c r="B21" s="6">
        <v>9140</v>
      </c>
      <c r="C21" s="6"/>
      <c r="E21" s="6"/>
      <c r="F21" s="6"/>
      <c r="G21" s="6"/>
      <c r="N21" s="13"/>
      <c r="O21" s="15"/>
      <c r="P21" s="10" t="s">
        <v>64</v>
      </c>
    </row>
    <row r="22" spans="1:16" x14ac:dyDescent="0.25">
      <c r="A22" t="s">
        <v>66</v>
      </c>
      <c r="B22" s="6">
        <f>2642</f>
        <v>2642</v>
      </c>
      <c r="C22" s="6"/>
      <c r="E22" s="6"/>
      <c r="F22" s="6"/>
      <c r="G22" s="6"/>
      <c r="N22" s="13"/>
      <c r="O22" s="15"/>
      <c r="P22" s="10"/>
    </row>
    <row r="23" spans="1:16" x14ac:dyDescent="0.25">
      <c r="A23" t="s">
        <v>51</v>
      </c>
      <c r="B23" s="6">
        <v>27000</v>
      </c>
      <c r="C23" s="6"/>
      <c r="P23" s="10" t="s">
        <v>65</v>
      </c>
    </row>
    <row r="24" spans="1:16" x14ac:dyDescent="0.25">
      <c r="A24" t="s">
        <v>54</v>
      </c>
      <c r="B24" s="41">
        <v>3200000</v>
      </c>
      <c r="C24" s="6"/>
    </row>
    <row r="25" spans="1:16" x14ac:dyDescent="0.25">
      <c r="A25" t="s">
        <v>53</v>
      </c>
      <c r="B25" s="6">
        <v>2600</v>
      </c>
      <c r="C25" s="6"/>
      <c r="E25" s="6"/>
      <c r="F25" s="6"/>
      <c r="G25" s="6"/>
      <c r="N25" s="13"/>
      <c r="O25" s="15"/>
      <c r="P25" s="15"/>
    </row>
    <row r="26" spans="1:16" x14ac:dyDescent="0.25">
      <c r="A26" s="5" t="s">
        <v>55</v>
      </c>
      <c r="B26" s="6">
        <v>0</v>
      </c>
    </row>
    <row r="27" spans="1:16" x14ac:dyDescent="0.25">
      <c r="A27" s="5" t="s">
        <v>72</v>
      </c>
      <c r="B27" s="41">
        <v>300000</v>
      </c>
    </row>
    <row r="28" spans="1:16" x14ac:dyDescent="0.25">
      <c r="A28" s="20" t="s">
        <v>52</v>
      </c>
      <c r="B28" s="6">
        <f>6800+890</f>
        <v>7690</v>
      </c>
      <c r="C28" t="s">
        <v>70</v>
      </c>
      <c r="D28" s="6" t="s">
        <v>71</v>
      </c>
    </row>
    <row r="29" spans="1:16" x14ac:dyDescent="0.25">
      <c r="A29" s="20" t="s">
        <v>67</v>
      </c>
      <c r="B29" s="41">
        <v>1000000</v>
      </c>
      <c r="C29" s="9">
        <f>B30-(B20+B19)</f>
        <v>25060.118811881184</v>
      </c>
      <c r="D29" s="9">
        <f>K3-C29</f>
        <v>-60.118811881184229</v>
      </c>
    </row>
    <row r="30" spans="1:16" x14ac:dyDescent="0.25">
      <c r="B30" s="9">
        <f>B19+B20+B21+B25+B28+B22+(B23+B24+B26+B29+B27)/1515</f>
        <v>91310.118811881184</v>
      </c>
      <c r="E30" s="9"/>
      <c r="F30" s="9"/>
      <c r="G30" s="9"/>
    </row>
    <row r="31" spans="1:16" x14ac:dyDescent="0.25">
      <c r="D31" s="39"/>
      <c r="F31" s="9"/>
      <c r="G31" s="9"/>
      <c r="H31" s="6"/>
    </row>
  </sheetData>
  <mergeCells count="4">
    <mergeCell ref="A1:B1"/>
    <mergeCell ref="D1:G1"/>
    <mergeCell ref="I1:K1"/>
    <mergeCell ref="K3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30" sqref="D30"/>
    </sheetView>
  </sheetViews>
  <sheetFormatPr defaultColWidth="8.85546875" defaultRowHeight="15" x14ac:dyDescent="0.25"/>
  <cols>
    <col min="1" max="1" width="18.42578125" customWidth="1"/>
    <col min="2" max="2" width="9.7109375" style="6" customWidth="1"/>
    <col min="8" max="8" width="13.42578125" customWidth="1"/>
    <col min="15" max="15" width="12.85546875" customWidth="1"/>
    <col min="16" max="16" width="12.140625" customWidth="1"/>
    <col min="17" max="17" width="23.85546875" customWidth="1"/>
  </cols>
  <sheetData>
    <row r="1" spans="1:17" s="26" customFormat="1" ht="21" x14ac:dyDescent="0.35">
      <c r="A1" s="42">
        <v>2018</v>
      </c>
      <c r="B1" s="42"/>
      <c r="D1" s="42" t="s">
        <v>34</v>
      </c>
      <c r="E1" s="42"/>
      <c r="F1" s="42"/>
      <c r="G1" s="42"/>
      <c r="I1" s="42" t="s">
        <v>36</v>
      </c>
      <c r="J1" s="42"/>
      <c r="K1" s="42"/>
      <c r="L1" s="42"/>
    </row>
    <row r="2" spans="1:17" x14ac:dyDescent="0.25">
      <c r="A2" s="7" t="s">
        <v>17</v>
      </c>
      <c r="B2" s="8" t="s">
        <v>18</v>
      </c>
      <c r="D2" s="12" t="s">
        <v>17</v>
      </c>
      <c r="E2" s="12" t="s">
        <v>7</v>
      </c>
      <c r="F2" s="12" t="s">
        <v>19</v>
      </c>
      <c r="G2" s="12" t="s">
        <v>22</v>
      </c>
      <c r="H2" s="6"/>
      <c r="I2" s="12" t="s">
        <v>17</v>
      </c>
      <c r="J2" s="12" t="s">
        <v>7</v>
      </c>
      <c r="K2" s="12" t="s">
        <v>19</v>
      </c>
      <c r="L2" s="12" t="s">
        <v>22</v>
      </c>
    </row>
    <row r="3" spans="1:17" x14ac:dyDescent="0.25">
      <c r="A3" s="27">
        <v>43132</v>
      </c>
      <c r="B3" s="9">
        <v>20000</v>
      </c>
      <c r="D3" s="27">
        <v>43466</v>
      </c>
      <c r="E3" s="9">
        <v>1500</v>
      </c>
      <c r="F3" s="6">
        <v>0</v>
      </c>
      <c r="G3" s="6">
        <v>0</v>
      </c>
      <c r="H3" s="6"/>
      <c r="I3" s="27">
        <v>43709</v>
      </c>
      <c r="J3" s="9">
        <v>3000</v>
      </c>
      <c r="K3" s="9">
        <v>1500</v>
      </c>
      <c r="L3" s="9">
        <v>400</v>
      </c>
      <c r="P3" s="5">
        <v>43831</v>
      </c>
      <c r="Q3" s="29">
        <v>15000</v>
      </c>
    </row>
    <row r="4" spans="1:17" x14ac:dyDescent="0.25">
      <c r="A4" s="27">
        <v>43160</v>
      </c>
      <c r="B4" s="9">
        <v>1500</v>
      </c>
      <c r="D4" s="27">
        <v>43497</v>
      </c>
      <c r="E4" s="9">
        <v>1500</v>
      </c>
      <c r="F4" s="6">
        <v>0</v>
      </c>
      <c r="G4" s="6">
        <v>0</v>
      </c>
      <c r="H4" s="6"/>
      <c r="I4" s="27">
        <v>43739</v>
      </c>
      <c r="J4" s="9">
        <v>1400</v>
      </c>
      <c r="K4" s="9">
        <v>1200</v>
      </c>
      <c r="L4" s="9">
        <v>400</v>
      </c>
      <c r="P4" s="5">
        <v>43922</v>
      </c>
      <c r="Q4" s="29">
        <v>15000</v>
      </c>
    </row>
    <row r="5" spans="1:17" x14ac:dyDescent="0.25">
      <c r="A5" s="27">
        <v>43191</v>
      </c>
      <c r="B5" s="9">
        <v>1500</v>
      </c>
      <c r="D5" s="27">
        <v>43525</v>
      </c>
      <c r="E5" s="9">
        <v>1500</v>
      </c>
      <c r="F5" s="6">
        <v>0</v>
      </c>
      <c r="G5" s="6">
        <v>0</v>
      </c>
      <c r="H5" s="6"/>
      <c r="I5" s="27">
        <v>43770</v>
      </c>
      <c r="J5" s="6">
        <v>1500</v>
      </c>
      <c r="K5" s="25">
        <v>800</v>
      </c>
      <c r="L5" s="6">
        <v>400</v>
      </c>
      <c r="P5" s="5">
        <v>44044</v>
      </c>
      <c r="Q5" s="29">
        <v>15000</v>
      </c>
    </row>
    <row r="6" spans="1:17" x14ac:dyDescent="0.25">
      <c r="A6" s="27">
        <v>43221</v>
      </c>
      <c r="B6" s="9">
        <v>1500</v>
      </c>
      <c r="D6" s="27">
        <v>43556</v>
      </c>
      <c r="E6" s="9">
        <v>1400</v>
      </c>
      <c r="F6" s="9">
        <v>100</v>
      </c>
      <c r="G6" s="6">
        <v>0</v>
      </c>
      <c r="H6" s="6"/>
      <c r="I6" s="27">
        <v>43800</v>
      </c>
      <c r="J6" s="6">
        <v>3000</v>
      </c>
      <c r="K6" s="25">
        <v>800</v>
      </c>
      <c r="L6" s="6">
        <v>400</v>
      </c>
      <c r="P6" s="5">
        <v>44166</v>
      </c>
      <c r="Q6" s="29">
        <v>15000</v>
      </c>
    </row>
    <row r="7" spans="1:17" x14ac:dyDescent="0.25">
      <c r="A7" s="27">
        <v>43252</v>
      </c>
      <c r="B7" s="9">
        <v>1500</v>
      </c>
      <c r="D7" s="27">
        <v>43586</v>
      </c>
      <c r="E7" s="9">
        <v>1000</v>
      </c>
      <c r="F7" s="9">
        <v>500</v>
      </c>
      <c r="G7" s="9">
        <v>0</v>
      </c>
      <c r="I7" s="27">
        <v>43831</v>
      </c>
      <c r="J7" s="25">
        <v>1500</v>
      </c>
      <c r="K7" s="25">
        <v>800</v>
      </c>
      <c r="L7" s="6">
        <v>400</v>
      </c>
      <c r="P7" s="6"/>
      <c r="Q7" s="30">
        <f>SUM(Q3:Q6)</f>
        <v>60000</v>
      </c>
    </row>
    <row r="8" spans="1:17" x14ac:dyDescent="0.25">
      <c r="A8" s="27">
        <v>43282</v>
      </c>
      <c r="B8" s="9">
        <v>1500</v>
      </c>
      <c r="C8" s="6"/>
      <c r="D8" s="27">
        <v>43617</v>
      </c>
      <c r="E8" s="9">
        <v>2000</v>
      </c>
      <c r="F8" s="9">
        <v>500</v>
      </c>
      <c r="G8" s="9">
        <v>400</v>
      </c>
      <c r="I8" s="27">
        <v>43862</v>
      </c>
      <c r="J8" s="25">
        <v>1500</v>
      </c>
      <c r="K8" s="25">
        <v>800</v>
      </c>
      <c r="L8" s="6">
        <v>400</v>
      </c>
      <c r="N8" s="6"/>
      <c r="P8" s="6"/>
    </row>
    <row r="9" spans="1:17" x14ac:dyDescent="0.25">
      <c r="A9" s="27">
        <v>43313</v>
      </c>
      <c r="B9" s="9">
        <v>1500</v>
      </c>
      <c r="C9" s="6"/>
      <c r="D9" s="27">
        <v>43647</v>
      </c>
      <c r="E9" s="9">
        <v>3750</v>
      </c>
      <c r="F9" s="9">
        <v>0</v>
      </c>
      <c r="G9" s="9">
        <v>100</v>
      </c>
      <c r="I9" s="27">
        <v>43891</v>
      </c>
      <c r="J9" s="25">
        <v>3000</v>
      </c>
      <c r="K9" s="25">
        <v>800</v>
      </c>
      <c r="L9" s="6">
        <v>400</v>
      </c>
    </row>
    <row r="10" spans="1:17" x14ac:dyDescent="0.25">
      <c r="A10" s="27">
        <v>43344</v>
      </c>
      <c r="B10" s="9">
        <v>1500</v>
      </c>
      <c r="C10" s="6"/>
      <c r="D10" s="27">
        <v>43678</v>
      </c>
      <c r="E10" s="9">
        <v>1600</v>
      </c>
      <c r="F10" s="9">
        <v>0</v>
      </c>
      <c r="G10" s="9">
        <v>400</v>
      </c>
      <c r="I10" s="27">
        <v>43922</v>
      </c>
      <c r="J10" s="25">
        <v>1500</v>
      </c>
      <c r="K10" s="25">
        <v>800</v>
      </c>
      <c r="L10" s="6">
        <v>400</v>
      </c>
    </row>
    <row r="11" spans="1:17" x14ac:dyDescent="0.25">
      <c r="A11" s="27">
        <v>43374</v>
      </c>
      <c r="B11" s="9">
        <v>1500</v>
      </c>
      <c r="C11" s="6"/>
      <c r="D11" s="27"/>
      <c r="E11" s="10">
        <f>SUM(E3:E10)</f>
        <v>14250</v>
      </c>
      <c r="F11" s="10">
        <f>SUM(F3:F10)</f>
        <v>1100</v>
      </c>
      <c r="G11" s="10">
        <f>SUM(G3:G10)</f>
        <v>900</v>
      </c>
      <c r="I11" s="27">
        <v>43952</v>
      </c>
      <c r="J11" s="6">
        <v>1500</v>
      </c>
      <c r="K11" s="25">
        <v>800</v>
      </c>
      <c r="L11" s="6">
        <v>400</v>
      </c>
    </row>
    <row r="12" spans="1:17" x14ac:dyDescent="0.25">
      <c r="A12" s="27">
        <v>43405</v>
      </c>
      <c r="B12" s="9">
        <v>1500</v>
      </c>
      <c r="C12" s="6"/>
      <c r="D12" s="27"/>
      <c r="E12" s="13"/>
      <c r="F12" s="10">
        <f>E11+F11+G11</f>
        <v>16250</v>
      </c>
      <c r="G12" s="15"/>
      <c r="I12" s="27">
        <v>43983</v>
      </c>
      <c r="J12" s="6">
        <v>3000</v>
      </c>
      <c r="K12" s="25">
        <v>800</v>
      </c>
      <c r="L12" s="6">
        <v>400</v>
      </c>
    </row>
    <row r="13" spans="1:17" x14ac:dyDescent="0.25">
      <c r="A13" s="27">
        <v>43435</v>
      </c>
      <c r="B13" s="9">
        <v>1500</v>
      </c>
      <c r="C13" s="6"/>
      <c r="D13" s="27"/>
      <c r="E13" s="6"/>
      <c r="F13" s="25"/>
      <c r="G13" s="6"/>
      <c r="I13" s="27">
        <v>44013</v>
      </c>
      <c r="J13" s="6">
        <v>1500</v>
      </c>
      <c r="K13" s="25">
        <v>800</v>
      </c>
      <c r="L13" s="6">
        <v>400</v>
      </c>
    </row>
    <row r="14" spans="1:17" x14ac:dyDescent="0.25">
      <c r="A14" s="7" t="s">
        <v>16</v>
      </c>
      <c r="B14" s="8">
        <f>SUM(B3:B13)</f>
        <v>35000</v>
      </c>
      <c r="C14" s="6"/>
      <c r="D14" s="27"/>
      <c r="E14" s="6"/>
      <c r="F14" s="25"/>
      <c r="G14" s="6"/>
      <c r="I14" s="27">
        <v>44044</v>
      </c>
      <c r="J14" s="6">
        <v>1500</v>
      </c>
      <c r="K14" s="25">
        <v>800</v>
      </c>
      <c r="L14" s="6">
        <v>400</v>
      </c>
      <c r="P14" t="s">
        <v>39</v>
      </c>
      <c r="Q14" t="s">
        <v>41</v>
      </c>
    </row>
    <row r="15" spans="1:17" x14ac:dyDescent="0.25">
      <c r="A15" s="6"/>
      <c r="C15" s="6"/>
      <c r="D15" s="27"/>
      <c r="E15" s="6"/>
      <c r="F15" s="25"/>
      <c r="G15" s="6"/>
      <c r="I15" s="27">
        <v>44075</v>
      </c>
      <c r="J15" s="6">
        <v>3000</v>
      </c>
      <c r="K15" s="25">
        <v>800</v>
      </c>
      <c r="L15" s="6">
        <v>400</v>
      </c>
      <c r="P15" t="s">
        <v>40</v>
      </c>
      <c r="Q15" t="s">
        <v>42</v>
      </c>
    </row>
    <row r="16" spans="1:17" x14ac:dyDescent="0.25">
      <c r="A16" s="6"/>
      <c r="C16" s="6"/>
      <c r="D16" s="27"/>
      <c r="E16" s="6"/>
      <c r="F16" s="25"/>
      <c r="G16" s="6"/>
      <c r="I16" s="27">
        <v>44105</v>
      </c>
      <c r="J16" s="6">
        <v>1500</v>
      </c>
      <c r="K16" s="25">
        <v>800</v>
      </c>
      <c r="L16" s="6">
        <v>400</v>
      </c>
      <c r="Q16" s="6" t="s">
        <v>43</v>
      </c>
    </row>
    <row r="17" spans="1:17" x14ac:dyDescent="0.25">
      <c r="A17" s="6"/>
      <c r="C17" s="6"/>
      <c r="D17" s="27"/>
      <c r="E17" s="6"/>
      <c r="F17" s="25"/>
      <c r="G17" s="6"/>
      <c r="I17" s="27">
        <v>44136</v>
      </c>
      <c r="J17" s="6">
        <v>1500</v>
      </c>
      <c r="K17" s="25">
        <v>800</v>
      </c>
      <c r="L17" s="6">
        <v>400</v>
      </c>
      <c r="P17" s="6"/>
      <c r="Q17" s="6" t="s">
        <v>44</v>
      </c>
    </row>
    <row r="18" spans="1:17" x14ac:dyDescent="0.25">
      <c r="A18" s="6"/>
      <c r="C18" s="6"/>
      <c r="D18" s="27"/>
      <c r="E18" s="6"/>
      <c r="F18" s="25"/>
      <c r="G18" s="6"/>
      <c r="I18" s="27">
        <v>44166</v>
      </c>
      <c r="J18" s="6">
        <v>3000</v>
      </c>
      <c r="K18" s="25">
        <v>800</v>
      </c>
      <c r="L18" s="6">
        <v>400</v>
      </c>
      <c r="Q18" s="6"/>
    </row>
    <row r="19" spans="1:17" x14ac:dyDescent="0.25">
      <c r="C19" s="6"/>
      <c r="E19" s="6"/>
      <c r="F19" s="6"/>
      <c r="G19" s="6"/>
      <c r="I19" s="27">
        <v>44197</v>
      </c>
      <c r="J19" s="6">
        <v>1500</v>
      </c>
      <c r="K19" s="25">
        <v>800</v>
      </c>
      <c r="L19" s="6">
        <v>400</v>
      </c>
    </row>
    <row r="20" spans="1:17" x14ac:dyDescent="0.25">
      <c r="C20" s="6"/>
      <c r="E20" s="6"/>
      <c r="F20" s="6"/>
      <c r="G20" s="6"/>
      <c r="I20" s="27">
        <v>44228</v>
      </c>
      <c r="J20" s="6">
        <v>1500</v>
      </c>
      <c r="K20" s="25">
        <v>800</v>
      </c>
      <c r="L20" s="6">
        <v>400</v>
      </c>
    </row>
    <row r="21" spans="1:17" x14ac:dyDescent="0.25">
      <c r="C21" s="6"/>
      <c r="I21" s="27">
        <v>44256</v>
      </c>
      <c r="J21" s="6">
        <v>3000</v>
      </c>
      <c r="K21" s="25">
        <v>800</v>
      </c>
      <c r="L21" s="6">
        <v>400</v>
      </c>
    </row>
    <row r="22" spans="1:17" x14ac:dyDescent="0.25">
      <c r="B22" s="9" t="s">
        <v>37</v>
      </c>
      <c r="C22" s="6"/>
      <c r="I22" s="27">
        <v>44287</v>
      </c>
      <c r="J22" s="6">
        <v>1500</v>
      </c>
      <c r="K22" s="25">
        <v>800</v>
      </c>
      <c r="L22" s="6">
        <v>400</v>
      </c>
    </row>
    <row r="23" spans="1:17" x14ac:dyDescent="0.25">
      <c r="A23" s="5" t="s">
        <v>34</v>
      </c>
      <c r="B23" s="6">
        <f>B14+SUM(E3:G10)</f>
        <v>51250</v>
      </c>
      <c r="D23" s="6"/>
      <c r="I23" s="27">
        <v>44317</v>
      </c>
      <c r="J23" s="6">
        <v>1500</v>
      </c>
      <c r="K23" s="25">
        <v>800</v>
      </c>
      <c r="L23" s="6">
        <v>400</v>
      </c>
    </row>
    <row r="24" spans="1:17" x14ac:dyDescent="0.25">
      <c r="A24" s="20" t="s">
        <v>36</v>
      </c>
      <c r="B24" s="6">
        <f>SUM(J3:L4)</f>
        <v>7900</v>
      </c>
      <c r="D24" s="6"/>
      <c r="I24" s="27">
        <v>44348</v>
      </c>
      <c r="J24" s="6">
        <v>3000</v>
      </c>
      <c r="K24" s="25">
        <v>800</v>
      </c>
      <c r="L24" s="6">
        <v>400</v>
      </c>
    </row>
    <row r="25" spans="1:17" x14ac:dyDescent="0.25">
      <c r="A25" s="5"/>
      <c r="I25" s="27">
        <v>44378</v>
      </c>
      <c r="J25" s="6">
        <v>1500</v>
      </c>
      <c r="K25" s="25">
        <v>800</v>
      </c>
      <c r="L25" s="6">
        <v>400</v>
      </c>
    </row>
    <row r="26" spans="1:17" x14ac:dyDescent="0.25">
      <c r="A26" s="5" t="s">
        <v>38</v>
      </c>
      <c r="B26" s="6">
        <v>15000</v>
      </c>
      <c r="I26" s="27">
        <v>44409</v>
      </c>
      <c r="J26" s="6">
        <v>1500</v>
      </c>
      <c r="K26" s="25">
        <v>800</v>
      </c>
      <c r="L26" s="6">
        <v>400</v>
      </c>
    </row>
    <row r="27" spans="1:17" x14ac:dyDescent="0.25">
      <c r="E27" s="9"/>
      <c r="F27" s="9"/>
      <c r="G27" s="9"/>
      <c r="J27" s="10">
        <f>SUM(J3:J26)</f>
        <v>47900</v>
      </c>
      <c r="K27" s="10">
        <f>SUM(K3:K26)</f>
        <v>20300</v>
      </c>
      <c r="L27" s="10">
        <f>SUM(L3:L26)</f>
        <v>9600</v>
      </c>
    </row>
    <row r="28" spans="1:17" ht="15.75" x14ac:dyDescent="0.25">
      <c r="F28" s="9"/>
      <c r="G28" s="9"/>
      <c r="J28" s="13"/>
      <c r="K28" s="28">
        <f>J27+K27+L27</f>
        <v>77800</v>
      </c>
      <c r="L28" s="15"/>
    </row>
  </sheetData>
  <mergeCells count="3">
    <mergeCell ref="A1:B1"/>
    <mergeCell ref="D1:G1"/>
    <mergeCell ref="I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4"/>
  <sheetViews>
    <sheetView workbookViewId="0">
      <selection activeCell="E20" sqref="E20"/>
    </sheetView>
  </sheetViews>
  <sheetFormatPr defaultColWidth="8.85546875" defaultRowHeight="15" x14ac:dyDescent="0.25"/>
  <cols>
    <col min="2" max="2" width="9.7109375" style="6" customWidth="1"/>
  </cols>
  <sheetData>
    <row r="1" spans="1:18" x14ac:dyDescent="0.25">
      <c r="A1" s="44">
        <v>2018</v>
      </c>
      <c r="B1" s="44"/>
      <c r="D1" s="44">
        <v>2019</v>
      </c>
      <c r="E1" s="44"/>
      <c r="F1" s="44"/>
      <c r="G1" s="44"/>
      <c r="I1" s="44">
        <v>2020</v>
      </c>
      <c r="J1" s="44"/>
      <c r="K1" s="44"/>
      <c r="L1" s="44"/>
      <c r="N1" s="44">
        <v>2021</v>
      </c>
      <c r="O1" s="44"/>
      <c r="P1" s="44"/>
      <c r="Q1" s="44"/>
    </row>
    <row r="2" spans="1:18" x14ac:dyDescent="0.25">
      <c r="A2" s="7" t="s">
        <v>17</v>
      </c>
      <c r="B2" s="8" t="s">
        <v>18</v>
      </c>
      <c r="D2" s="12" t="s">
        <v>17</v>
      </c>
      <c r="E2" s="12" t="s">
        <v>7</v>
      </c>
      <c r="F2" s="12" t="s">
        <v>19</v>
      </c>
      <c r="G2" s="12" t="s">
        <v>22</v>
      </c>
      <c r="H2" s="6"/>
      <c r="I2" s="12" t="s">
        <v>17</v>
      </c>
      <c r="J2" s="12" t="s">
        <v>7</v>
      </c>
      <c r="K2" s="12" t="s">
        <v>19</v>
      </c>
      <c r="L2" s="12" t="s">
        <v>22</v>
      </c>
      <c r="N2" s="12" t="s">
        <v>17</v>
      </c>
      <c r="O2" s="12" t="s">
        <v>7</v>
      </c>
      <c r="P2" s="12" t="s">
        <v>19</v>
      </c>
      <c r="Q2" s="12" t="s">
        <v>22</v>
      </c>
      <c r="R2" s="14"/>
    </row>
    <row r="3" spans="1:18" x14ac:dyDescent="0.25">
      <c r="A3" s="5">
        <v>43132</v>
      </c>
      <c r="B3" s="9">
        <v>20000</v>
      </c>
      <c r="D3" s="5">
        <v>43466</v>
      </c>
      <c r="E3" s="9">
        <v>1500</v>
      </c>
      <c r="F3" s="6">
        <v>0</v>
      </c>
      <c r="G3" s="6">
        <v>0</v>
      </c>
      <c r="H3" s="6"/>
      <c r="I3" s="5">
        <v>43831</v>
      </c>
      <c r="J3" s="6">
        <v>1500</v>
      </c>
      <c r="K3" s="6">
        <v>500</v>
      </c>
      <c r="L3" s="6">
        <v>400</v>
      </c>
      <c r="N3" s="5">
        <v>44197</v>
      </c>
      <c r="O3" s="6">
        <v>1500</v>
      </c>
      <c r="P3" s="6">
        <v>500</v>
      </c>
      <c r="Q3" s="6">
        <v>400</v>
      </c>
      <c r="R3" s="14"/>
    </row>
    <row r="4" spans="1:18" x14ac:dyDescent="0.25">
      <c r="A4" s="5">
        <v>43160</v>
      </c>
      <c r="B4" s="9">
        <v>1500</v>
      </c>
      <c r="D4" s="5">
        <v>43497</v>
      </c>
      <c r="E4" s="9">
        <v>1500</v>
      </c>
      <c r="F4" s="6">
        <v>0</v>
      </c>
      <c r="G4" s="6">
        <v>0</v>
      </c>
      <c r="H4" s="6"/>
      <c r="I4" s="5">
        <v>43862</v>
      </c>
      <c r="J4" s="6">
        <v>1500</v>
      </c>
      <c r="K4" s="6">
        <v>500</v>
      </c>
      <c r="L4" s="6">
        <v>400</v>
      </c>
      <c r="N4" s="5">
        <v>44228</v>
      </c>
      <c r="O4" s="6">
        <v>1500</v>
      </c>
      <c r="P4" s="6">
        <v>500</v>
      </c>
      <c r="Q4" s="6">
        <v>400</v>
      </c>
      <c r="R4" s="14"/>
    </row>
    <row r="5" spans="1:18" x14ac:dyDescent="0.25">
      <c r="A5" s="5">
        <v>43191</v>
      </c>
      <c r="B5" s="9">
        <v>1500</v>
      </c>
      <c r="D5" s="5">
        <v>43525</v>
      </c>
      <c r="E5" s="9">
        <v>1500</v>
      </c>
      <c r="F5" s="6">
        <v>0</v>
      </c>
      <c r="G5" s="6">
        <v>0</v>
      </c>
      <c r="H5" s="6"/>
      <c r="I5" s="5">
        <v>43891</v>
      </c>
      <c r="J5" s="6">
        <v>2500</v>
      </c>
      <c r="K5" s="6">
        <v>500</v>
      </c>
      <c r="L5" s="6">
        <v>400</v>
      </c>
      <c r="N5" s="5">
        <v>44256</v>
      </c>
      <c r="O5" s="6">
        <v>2200</v>
      </c>
      <c r="P5" s="6">
        <v>500</v>
      </c>
      <c r="Q5" s="6">
        <v>400</v>
      </c>
      <c r="R5" s="14"/>
    </row>
    <row r="6" spans="1:18" x14ac:dyDescent="0.25">
      <c r="A6" s="5">
        <v>43221</v>
      </c>
      <c r="B6" s="9">
        <v>1500</v>
      </c>
      <c r="D6" s="5">
        <v>43556</v>
      </c>
      <c r="E6" s="9">
        <v>1400</v>
      </c>
      <c r="F6" s="9">
        <v>100</v>
      </c>
      <c r="G6" s="6">
        <v>0</v>
      </c>
      <c r="H6" s="6"/>
      <c r="I6" s="5">
        <v>43922</v>
      </c>
      <c r="J6" s="6">
        <v>1500</v>
      </c>
      <c r="K6" s="6">
        <v>500</v>
      </c>
      <c r="L6" s="6">
        <v>400</v>
      </c>
      <c r="N6" s="5">
        <v>44287</v>
      </c>
      <c r="O6" s="6">
        <v>1500</v>
      </c>
      <c r="P6" s="6">
        <v>500</v>
      </c>
      <c r="Q6" s="6">
        <v>400</v>
      </c>
      <c r="R6" s="14"/>
    </row>
    <row r="7" spans="1:18" x14ac:dyDescent="0.25">
      <c r="A7" s="5">
        <v>43252</v>
      </c>
      <c r="B7" s="9">
        <v>1500</v>
      </c>
      <c r="D7" s="5">
        <v>43586</v>
      </c>
      <c r="E7" s="9">
        <v>1000</v>
      </c>
      <c r="F7" s="9">
        <v>500</v>
      </c>
      <c r="G7" s="9">
        <v>0</v>
      </c>
      <c r="I7" s="5">
        <v>43952</v>
      </c>
      <c r="J7" s="6">
        <v>1500</v>
      </c>
      <c r="K7" s="6">
        <v>500</v>
      </c>
      <c r="L7" s="6">
        <v>400</v>
      </c>
      <c r="N7" s="5">
        <v>44317</v>
      </c>
      <c r="O7" s="6">
        <v>1500</v>
      </c>
      <c r="P7" s="6">
        <v>500</v>
      </c>
      <c r="Q7" s="6">
        <v>400</v>
      </c>
      <c r="R7" s="6"/>
    </row>
    <row r="8" spans="1:18" x14ac:dyDescent="0.25">
      <c r="A8" s="5">
        <v>43282</v>
      </c>
      <c r="B8" s="9">
        <v>1500</v>
      </c>
      <c r="C8" s="6"/>
      <c r="D8" s="5">
        <v>43617</v>
      </c>
      <c r="E8" s="9">
        <v>2000</v>
      </c>
      <c r="F8" s="9">
        <v>500</v>
      </c>
      <c r="G8" s="9">
        <v>400</v>
      </c>
      <c r="I8" s="5">
        <v>43983</v>
      </c>
      <c r="J8" s="6">
        <v>2500</v>
      </c>
      <c r="K8" s="6">
        <v>500</v>
      </c>
      <c r="L8" s="6">
        <v>400</v>
      </c>
      <c r="N8" s="5">
        <v>44348</v>
      </c>
      <c r="O8" s="6">
        <v>2200</v>
      </c>
      <c r="P8" s="6">
        <v>500</v>
      </c>
      <c r="Q8" s="6">
        <v>400</v>
      </c>
      <c r="R8" s="6"/>
    </row>
    <row r="9" spans="1:18" x14ac:dyDescent="0.25">
      <c r="A9" s="5">
        <v>43313</v>
      </c>
      <c r="B9" s="9">
        <v>1500</v>
      </c>
      <c r="C9" s="6"/>
      <c r="D9" s="5">
        <v>43647</v>
      </c>
      <c r="E9" s="9">
        <v>3750</v>
      </c>
      <c r="F9" s="9">
        <v>0</v>
      </c>
      <c r="G9" s="9">
        <v>100</v>
      </c>
      <c r="I9" s="5">
        <v>44013</v>
      </c>
      <c r="J9" s="6">
        <v>1500</v>
      </c>
      <c r="K9" s="6">
        <v>500</v>
      </c>
      <c r="L9" s="6">
        <v>400</v>
      </c>
      <c r="N9" s="5">
        <v>44378</v>
      </c>
      <c r="O9" s="6">
        <v>1500</v>
      </c>
      <c r="P9" s="6">
        <v>500</v>
      </c>
      <c r="Q9" s="6">
        <v>400</v>
      </c>
      <c r="R9" s="6"/>
    </row>
    <row r="10" spans="1:18" x14ac:dyDescent="0.25">
      <c r="A10" s="5">
        <v>43344</v>
      </c>
      <c r="B10" s="9">
        <v>1500</v>
      </c>
      <c r="C10" s="6"/>
      <c r="D10" s="5">
        <v>43678</v>
      </c>
      <c r="E10" s="9">
        <v>1600</v>
      </c>
      <c r="F10" s="9">
        <v>0</v>
      </c>
      <c r="G10" s="9">
        <v>400</v>
      </c>
      <c r="I10" s="5">
        <v>44044</v>
      </c>
      <c r="J10" s="6">
        <v>1500</v>
      </c>
      <c r="K10" s="6">
        <v>500</v>
      </c>
      <c r="L10" s="6">
        <v>400</v>
      </c>
      <c r="N10" s="5">
        <v>44409</v>
      </c>
      <c r="O10" s="6">
        <v>1500</v>
      </c>
      <c r="P10" s="6">
        <v>500</v>
      </c>
      <c r="Q10" s="6">
        <v>400</v>
      </c>
      <c r="R10" s="6"/>
    </row>
    <row r="11" spans="1:18" x14ac:dyDescent="0.25">
      <c r="A11" s="5">
        <v>43374</v>
      </c>
      <c r="B11" s="9">
        <v>1500</v>
      </c>
      <c r="C11" s="6"/>
      <c r="D11" s="5">
        <v>43709</v>
      </c>
      <c r="E11" s="6">
        <v>3000</v>
      </c>
      <c r="F11" s="25">
        <f>550+300+500</f>
        <v>1350</v>
      </c>
      <c r="G11" s="6">
        <v>400</v>
      </c>
      <c r="I11" s="5">
        <v>44075</v>
      </c>
      <c r="J11" s="6">
        <v>2500</v>
      </c>
      <c r="K11" s="6">
        <v>500</v>
      </c>
      <c r="L11" s="6">
        <v>400</v>
      </c>
      <c r="N11" s="5">
        <v>44440</v>
      </c>
      <c r="O11" s="6">
        <v>2200</v>
      </c>
      <c r="P11" s="6">
        <v>500</v>
      </c>
      <c r="Q11" s="6">
        <v>400</v>
      </c>
      <c r="R11" s="6"/>
    </row>
    <row r="12" spans="1:18" x14ac:dyDescent="0.25">
      <c r="A12" s="5">
        <v>43405</v>
      </c>
      <c r="B12" s="9">
        <v>1500</v>
      </c>
      <c r="C12" s="6"/>
      <c r="D12" s="5">
        <v>43739</v>
      </c>
      <c r="E12" s="6">
        <v>1500</v>
      </c>
      <c r="F12" s="25">
        <v>500</v>
      </c>
      <c r="G12" s="6">
        <v>400</v>
      </c>
      <c r="I12" s="5">
        <v>44105</v>
      </c>
      <c r="J12" s="6">
        <v>1500</v>
      </c>
      <c r="K12" s="6">
        <v>500</v>
      </c>
      <c r="L12" s="6">
        <v>400</v>
      </c>
      <c r="N12" s="5">
        <v>44470</v>
      </c>
      <c r="O12" s="6">
        <v>1500</v>
      </c>
      <c r="P12" s="6">
        <v>500</v>
      </c>
      <c r="Q12" s="6">
        <v>400</v>
      </c>
      <c r="R12" s="6"/>
    </row>
    <row r="13" spans="1:18" x14ac:dyDescent="0.25">
      <c r="A13" s="5">
        <v>43435</v>
      </c>
      <c r="B13" s="9">
        <v>1500</v>
      </c>
      <c r="C13" s="6"/>
      <c r="D13" s="5">
        <v>43770</v>
      </c>
      <c r="E13" s="6">
        <v>1500</v>
      </c>
      <c r="F13" s="25">
        <v>500</v>
      </c>
      <c r="G13" s="6">
        <v>400</v>
      </c>
      <c r="I13" s="5">
        <v>44136</v>
      </c>
      <c r="J13" s="6">
        <v>1500</v>
      </c>
      <c r="K13" s="6">
        <v>500</v>
      </c>
      <c r="L13" s="6">
        <v>400</v>
      </c>
      <c r="N13" s="5">
        <v>44501</v>
      </c>
      <c r="O13" s="6">
        <v>1500</v>
      </c>
      <c r="P13" s="6">
        <v>500</v>
      </c>
      <c r="Q13" s="6">
        <v>400</v>
      </c>
      <c r="R13" s="6"/>
    </row>
    <row r="14" spans="1:18" x14ac:dyDescent="0.25">
      <c r="A14" s="7" t="s">
        <v>16</v>
      </c>
      <c r="B14" s="8">
        <f>SUM(B3:B13)</f>
        <v>35000</v>
      </c>
      <c r="C14" s="6"/>
      <c r="D14" s="5">
        <v>43800</v>
      </c>
      <c r="E14" s="6">
        <v>2500</v>
      </c>
      <c r="F14" s="25">
        <v>500</v>
      </c>
      <c r="G14" s="6">
        <v>400</v>
      </c>
      <c r="I14" s="5">
        <v>44166</v>
      </c>
      <c r="J14" s="6">
        <v>2500</v>
      </c>
      <c r="K14" s="6">
        <v>500</v>
      </c>
      <c r="L14" s="6">
        <v>400</v>
      </c>
      <c r="N14" s="5">
        <v>44531</v>
      </c>
      <c r="O14" s="6">
        <v>2200</v>
      </c>
      <c r="P14" s="6">
        <v>500</v>
      </c>
      <c r="Q14" s="6">
        <v>400</v>
      </c>
      <c r="R14" s="6"/>
    </row>
    <row r="15" spans="1:18" x14ac:dyDescent="0.25">
      <c r="C15" s="6"/>
      <c r="E15" s="10">
        <f>SUM(E3:E14)</f>
        <v>22750</v>
      </c>
      <c r="F15" s="10">
        <f>SUM(F3:F14)</f>
        <v>3950</v>
      </c>
      <c r="G15" s="10">
        <f>SUM(G3:G14)</f>
        <v>2500</v>
      </c>
      <c r="J15" s="10">
        <f>SUM(J3:J14)</f>
        <v>22000</v>
      </c>
      <c r="K15" s="10">
        <f>SUM(K3:K14)</f>
        <v>6000</v>
      </c>
      <c r="L15" s="10">
        <f>SUM(L3:L14)</f>
        <v>4800</v>
      </c>
      <c r="O15" s="10">
        <f>SUM(O3:O14)</f>
        <v>20800</v>
      </c>
      <c r="P15" s="10">
        <f>SUM(P3:P14)</f>
        <v>6000</v>
      </c>
      <c r="Q15" s="10">
        <f>SUM(Q3:Q14)</f>
        <v>4800</v>
      </c>
      <c r="R15" s="6"/>
    </row>
    <row r="16" spans="1:18" x14ac:dyDescent="0.25">
      <c r="C16" s="6"/>
      <c r="E16" s="13"/>
      <c r="F16" s="10">
        <f>E15+F15+G15</f>
        <v>29200</v>
      </c>
      <c r="G16" s="15"/>
      <c r="J16" s="13"/>
      <c r="K16" s="10">
        <f>J15+K15+L15</f>
        <v>32800</v>
      </c>
      <c r="L16" s="15"/>
      <c r="O16" s="13"/>
      <c r="P16" s="10">
        <f>O15+P15+Q15</f>
        <v>31600</v>
      </c>
      <c r="Q16" s="15"/>
      <c r="R16" s="6"/>
    </row>
    <row r="17" spans="1:18" x14ac:dyDescent="0.25">
      <c r="C17" s="6"/>
      <c r="R17" s="6"/>
    </row>
    <row r="18" spans="1:18" x14ac:dyDescent="0.25">
      <c r="C18" s="6"/>
      <c r="R18" s="6"/>
    </row>
    <row r="19" spans="1:18" x14ac:dyDescent="0.25">
      <c r="A19" s="5" t="s">
        <v>26</v>
      </c>
      <c r="B19" s="6">
        <f>B14+SUM(E3:G10)</f>
        <v>51250</v>
      </c>
    </row>
    <row r="20" spans="1:18" x14ac:dyDescent="0.25">
      <c r="A20" s="20"/>
      <c r="B20" s="6">
        <f>195000-B19</f>
        <v>143750</v>
      </c>
      <c r="I20" s="6"/>
    </row>
    <row r="21" spans="1:18" x14ac:dyDescent="0.25">
      <c r="A21" s="5"/>
      <c r="I21" s="6"/>
    </row>
    <row r="22" spans="1:18" x14ac:dyDescent="0.25">
      <c r="A22" s="5"/>
      <c r="I22" s="9"/>
      <c r="J22" s="11"/>
    </row>
    <row r="23" spans="1:18" x14ac:dyDescent="0.25">
      <c r="E23" s="9"/>
      <c r="F23" s="9"/>
      <c r="G23" s="9"/>
    </row>
    <row r="24" spans="1:18" x14ac:dyDescent="0.25">
      <c r="F24" s="9"/>
      <c r="G24" s="9"/>
    </row>
  </sheetData>
  <mergeCells count="4">
    <mergeCell ref="A1:B1"/>
    <mergeCell ref="D1:G1"/>
    <mergeCell ref="I1:L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APARTMENT V3</vt:lpstr>
      <vt:lpstr>APARTMENT V2</vt:lpstr>
      <vt:lpstr>APARTMENT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2019-03-22T10:34:07Z</dcterms:created>
  <dcterms:modified xsi:type="dcterms:W3CDTF">2020-03-13T12:38:51Z</dcterms:modified>
</cp:coreProperties>
</file>