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0" windowWidth="19320" windowHeight="13305"/>
  </bookViews>
  <sheets>
    <sheet name="Overview" sheetId="1" r:id="rId1"/>
    <sheet name="Land" sheetId="2" r:id="rId2"/>
    <sheet name="Women" sheetId="3" r:id="rId3"/>
    <sheet name="Transparency" sheetId="4" r:id="rId4"/>
    <sheet name="Farmers" sheetId="5" r:id="rId5"/>
    <sheet name="Water" sheetId="6" r:id="rId6"/>
    <sheet name="Workers" sheetId="7" r:id="rId7"/>
    <sheet name="Climate Change" sheetId="8" r:id="rId8"/>
    <sheet name="Release Notes" sheetId="9" r:id="rId9"/>
  </sheets>
  <definedNames>
    <definedName name="OLE_LINK1" localSheetId="5">Water!#REF!</definedName>
    <definedName name="_xlnm.Print_Area" localSheetId="0">Overview!$A$1:$AB$104</definedName>
    <definedName name="Z_068A9C4B_C065_024A_BE76_8527014D5B54_.wvu.PrintArea" localSheetId="0" hidden="1">Overview!$A$1:$AB$104</definedName>
    <definedName name="Z_068A9C4B_C065_024A_BE76_8527014D5B54_.wvu.Rows" localSheetId="0" hidden="1">Overview!$4:$10,Overview!$12:$19,Overview!$21:$28,Overview!$30:$37,Overview!$39:$46,Overview!$48:$55,Overview!$57:$64</definedName>
    <definedName name="Z_1ACE4EF3_4217_4C29_A5F1_1A754D8682CB_.wvu.PrintArea" localSheetId="0" hidden="1">Overview!$A$1:$AB$104</definedName>
    <definedName name="Z_1ACE4EF3_4217_4C29_A5F1_1A754D8682CB_.wvu.Rows" localSheetId="0" hidden="1">Overview!$4:$10,Overview!$12:$19,Overview!$21:$28,Overview!$30:$37,Overview!$39:$46,Overview!$48:$55,Overview!$57:$64</definedName>
    <definedName name="Z_733417AD_A81C_41E8_924D_FD406F37F1DB_.wvu.PrintArea" localSheetId="0" hidden="1">Overview!$A$1:$AB$104</definedName>
    <definedName name="Z_733417AD_A81C_41E8_924D_FD406F37F1DB_.wvu.Rows" localSheetId="0" hidden="1">Overview!$4:$10,Overview!$12:$19,Overview!$21:$28,Overview!$30:$37,Overview!$39:$46,Overview!$48:$55,Overview!$57:$64</definedName>
    <definedName name="Z_956B348E_9ADF_42F8_BE70_7DA67EB885BA_.wvu.Cols" localSheetId="5" hidden="1">Water!$BJ:$BJ</definedName>
    <definedName name="Z_956B348E_9ADF_42F8_BE70_7DA67EB885BA_.wvu.PrintArea" localSheetId="0" hidden="1">Overview!$A$1:$AB$104</definedName>
    <definedName name="Z_956B348E_9ADF_42F8_BE70_7DA67EB885BA_.wvu.Rows" localSheetId="0" hidden="1">Overview!$4:$10,Overview!$12:$19,Overview!$21:$28,Overview!$30:$37,Overview!$39:$46,Overview!$48:$55,Overview!$57:$64</definedName>
    <definedName name="Z_AC8114FE_0E11_4AA8_B6CA_5B2F81AEBCDF_.wvu.PrintArea" localSheetId="0" hidden="1">Overview!$A$1:$AB$104</definedName>
    <definedName name="Z_AC8114FE_0E11_4AA8_B6CA_5B2F81AEBCDF_.wvu.Rows" localSheetId="0" hidden="1">Overview!$4:$10,Overview!$12:$19,Overview!$21:$28,Overview!$30:$37,Overview!$39:$46,Overview!$48:$55,Overview!$57:$64</definedName>
    <definedName name="Z_FED14FF2_CBAF_4B29_94DC_47DAE2EED47A_.wvu.PrintArea" localSheetId="0" hidden="1">Overview!$A$1:$AB$104</definedName>
    <definedName name="Z_FED14FF2_CBAF_4B29_94DC_47DAE2EED47A_.wvu.Rows" localSheetId="0" hidden="1">Overview!$4:$10,Overview!$12:$19,Overview!$21:$28,Overview!$30:$37,Overview!$39:$46,Overview!$48:$55,Overview!$57:$64</definedName>
  </definedNames>
  <calcPr calcId="125725"/>
  <customWorkbookViews>
    <customWorkbookView name="dsmith1 - Personal View" guid="{AC8114FE-0E11-4AA8-B6CA-5B2F81AEBCDF}" mergeInterval="0" personalView="1" maximized="1" xWindow="1" yWindow="1" windowWidth="1276" windowHeight="806" activeSheetId="2"/>
    <customWorkbookView name="Dani - Personal View" guid="{1ACE4EF3-4217-4C29-A5F1-1A754D8682CB}" mergeInterval="0" personalView="1" maximized="1" xWindow="1" yWindow="1" windowWidth="1916" windowHeight="910" activeSheetId="1"/>
    <customWorkbookView name="Irene Jonkman - Personal View" guid="{733417AD-A81C-41E8-924D-FD406F37F1DB}" mergeInterval="0" personalView="1" maximized="1" xWindow="1" yWindow="1" windowWidth="1020" windowHeight="550" activeSheetId="8"/>
    <customWorkbookView name="esahan - Personal View" guid="{956B348E-9ADF-42F8-BE70-7DA67EB885BA}" mergeInterval="0" personalView="1" maximized="1" xWindow="1" yWindow="1" windowWidth="1362" windowHeight="550" activeSheetId="1"/>
    <customWorkbookView name="Maxime Hofman - Persoonlijke weergave" guid="{068A9C4B-C065-024A-BE76-8527014D5B54}" mergeInterval="0" personalView="1" yWindow="72" windowWidth="1272" windowHeight="593" activeSheetId="3"/>
    <customWorkbookView name="Hofman - Personal View" guid="{FED14FF2-CBAF-4B29-94DC-47DAE2EED47A}" mergeInterval="0" personalView="1" maximized="1" xWindow="1" yWindow="1" windowWidth="1276" windowHeight="806" activeSheetId="4"/>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G95" i="7"/>
  <c r="F51" i="8"/>
  <c r="AD59" s="1"/>
  <c r="AS63"/>
  <c r="AV63"/>
  <c r="AR63" s="1"/>
  <c r="BQ48"/>
  <c r="F45"/>
  <c r="BR48" s="1"/>
  <c r="BT48" s="1"/>
  <c r="BP48" s="1"/>
  <c r="BI48"/>
  <c r="AS48"/>
  <c r="F9"/>
  <c r="F10" s="1"/>
  <c r="H10" s="1"/>
  <c r="N9"/>
  <c r="N12" s="1"/>
  <c r="P12" s="1"/>
  <c r="L12" s="1"/>
  <c r="V9"/>
  <c r="V12" s="1"/>
  <c r="X12" s="1"/>
  <c r="T12" s="1"/>
  <c r="AD9"/>
  <c r="AD11" s="1"/>
  <c r="AF11" s="1"/>
  <c r="AB11" s="1"/>
  <c r="AL9"/>
  <c r="AT9"/>
  <c r="AT11" s="1"/>
  <c r="AV11" s="1"/>
  <c r="AR11" s="1"/>
  <c r="BB9"/>
  <c r="BJ9"/>
  <c r="BJ10" s="1"/>
  <c r="BL10" s="1"/>
  <c r="BR9"/>
  <c r="BR10" s="1"/>
  <c r="BT10" s="1"/>
  <c r="BP10" s="1"/>
  <c r="BZ9"/>
  <c r="BZ12" s="1"/>
  <c r="CB12" s="1"/>
  <c r="BX12" s="1"/>
  <c r="E10"/>
  <c r="H12"/>
  <c r="D12" s="1"/>
  <c r="M10"/>
  <c r="U10"/>
  <c r="AC10"/>
  <c r="AK10"/>
  <c r="AS10"/>
  <c r="BA10"/>
  <c r="BB10"/>
  <c r="BD10" s="1"/>
  <c r="BB11"/>
  <c r="BD11" s="1"/>
  <c r="BB12"/>
  <c r="BD12" s="1"/>
  <c r="AZ12" s="1"/>
  <c r="BI10"/>
  <c r="BQ10"/>
  <c r="BY10"/>
  <c r="BZ10"/>
  <c r="CB10" s="1"/>
  <c r="E11"/>
  <c r="M11"/>
  <c r="U11"/>
  <c r="AC11"/>
  <c r="AK11"/>
  <c r="AS11"/>
  <c r="BA11"/>
  <c r="BI11"/>
  <c r="BQ11"/>
  <c r="BY11"/>
  <c r="E12"/>
  <c r="M12"/>
  <c r="U12"/>
  <c r="AC12"/>
  <c r="AK12"/>
  <c r="AS12"/>
  <c r="BA12"/>
  <c r="BI12"/>
  <c r="BQ12"/>
  <c r="BY12"/>
  <c r="E14"/>
  <c r="F14"/>
  <c r="H14" s="1"/>
  <c r="M14"/>
  <c r="N14"/>
  <c r="P14" s="1"/>
  <c r="U14"/>
  <c r="V14"/>
  <c r="X14" s="1"/>
  <c r="AC14"/>
  <c r="AD14"/>
  <c r="AF14" s="1"/>
  <c r="AK14"/>
  <c r="AL14"/>
  <c r="AN14" s="1"/>
  <c r="AJ14" s="1"/>
  <c r="AS14"/>
  <c r="AT14"/>
  <c r="AV14" s="1"/>
  <c r="BA14"/>
  <c r="BB14"/>
  <c r="BD14" s="1"/>
  <c r="BI14"/>
  <c r="BJ14"/>
  <c r="BL14" s="1"/>
  <c r="BH14" s="1"/>
  <c r="BQ14"/>
  <c r="BR14"/>
  <c r="BT14" s="1"/>
  <c r="BY14"/>
  <c r="BZ14"/>
  <c r="CB14" s="1"/>
  <c r="D15"/>
  <c r="F15"/>
  <c r="L15"/>
  <c r="N15"/>
  <c r="P15" s="1"/>
  <c r="T15"/>
  <c r="V15"/>
  <c r="X15" s="1"/>
  <c r="AB15"/>
  <c r="AD15"/>
  <c r="AF15" s="1"/>
  <c r="AJ15"/>
  <c r="AL15"/>
  <c r="AN15" s="1"/>
  <c r="AO15" s="1"/>
  <c r="AR15"/>
  <c r="AT15"/>
  <c r="AV15" s="1"/>
  <c r="AZ15"/>
  <c r="BB15"/>
  <c r="BD15"/>
  <c r="BE15" s="1"/>
  <c r="BH15"/>
  <c r="BJ15"/>
  <c r="BL15" s="1"/>
  <c r="BP15"/>
  <c r="BR15"/>
  <c r="BT15" s="1"/>
  <c r="BX15"/>
  <c r="BZ15"/>
  <c r="CB15" s="1"/>
  <c r="D16"/>
  <c r="F16"/>
  <c r="H16" s="1"/>
  <c r="L16"/>
  <c r="N16"/>
  <c r="P16" s="1"/>
  <c r="T16"/>
  <c r="V16"/>
  <c r="X16"/>
  <c r="Y16" s="1"/>
  <c r="AB16"/>
  <c r="AD16"/>
  <c r="AF16" s="1"/>
  <c r="AJ16"/>
  <c r="AL16"/>
  <c r="AN16" s="1"/>
  <c r="AR16"/>
  <c r="AT16"/>
  <c r="AV16" s="1"/>
  <c r="AZ16"/>
  <c r="BB16"/>
  <c r="BD16"/>
  <c r="BA16" s="1"/>
  <c r="BH16"/>
  <c r="BJ16"/>
  <c r="BL16" s="1"/>
  <c r="BI16" s="1"/>
  <c r="BP16"/>
  <c r="BR16"/>
  <c r="BT16" s="1"/>
  <c r="BX16"/>
  <c r="BZ16"/>
  <c r="CB16" s="1"/>
  <c r="F18"/>
  <c r="F21" s="1"/>
  <c r="N18"/>
  <c r="V18"/>
  <c r="AD18"/>
  <c r="AL18"/>
  <c r="AT18"/>
  <c r="BB18"/>
  <c r="BJ18"/>
  <c r="BR18"/>
  <c r="BZ18"/>
  <c r="D19"/>
  <c r="H20"/>
  <c r="E20" s="1"/>
  <c r="H21"/>
  <c r="E21" s="1"/>
  <c r="L19"/>
  <c r="P20"/>
  <c r="M20" s="1"/>
  <c r="T19"/>
  <c r="X19"/>
  <c r="U19" s="1"/>
  <c r="X20"/>
  <c r="X21"/>
  <c r="U21" s="1"/>
  <c r="AB19"/>
  <c r="AJ19"/>
  <c r="AR19"/>
  <c r="AZ19"/>
  <c r="BB19"/>
  <c r="BD19" s="1"/>
  <c r="BA19" s="1"/>
  <c r="BD20"/>
  <c r="BA20" s="1"/>
  <c r="BD21"/>
  <c r="BA21" s="1"/>
  <c r="BH19"/>
  <c r="BP19"/>
  <c r="BX19"/>
  <c r="D20"/>
  <c r="L20"/>
  <c r="T20"/>
  <c r="AB20"/>
  <c r="AJ20"/>
  <c r="AR20"/>
  <c r="AV20"/>
  <c r="AS20" s="1"/>
  <c r="AZ20"/>
  <c r="BH20"/>
  <c r="BP20"/>
  <c r="BX20"/>
  <c r="D21"/>
  <c r="L21"/>
  <c r="T21"/>
  <c r="AB21"/>
  <c r="AJ21"/>
  <c r="AN21"/>
  <c r="AK21" s="1"/>
  <c r="AR21"/>
  <c r="AZ21"/>
  <c r="BH21"/>
  <c r="BP21"/>
  <c r="BX21"/>
  <c r="F23"/>
  <c r="N23"/>
  <c r="N26" s="1"/>
  <c r="P26" s="1"/>
  <c r="L26" s="1"/>
  <c r="V23"/>
  <c r="AD23"/>
  <c r="AD25" s="1"/>
  <c r="AL23"/>
  <c r="AL26" s="1"/>
  <c r="AN26" s="1"/>
  <c r="AJ26" s="1"/>
  <c r="AT23"/>
  <c r="AT26" s="1"/>
  <c r="AV26" s="1"/>
  <c r="AR26" s="1"/>
  <c r="BB23"/>
  <c r="BB26" s="1"/>
  <c r="BJ23"/>
  <c r="BJ26" s="1"/>
  <c r="BL26" s="1"/>
  <c r="BH26" s="1"/>
  <c r="BR23"/>
  <c r="BR26" s="1"/>
  <c r="BT26" s="1"/>
  <c r="BP26" s="1"/>
  <c r="BZ23"/>
  <c r="BZ25" s="1"/>
  <c r="CB25" s="1"/>
  <c r="BY25" s="1"/>
  <c r="D25"/>
  <c r="L25"/>
  <c r="T25"/>
  <c r="X25"/>
  <c r="AB25"/>
  <c r="AF25"/>
  <c r="AC25" s="1"/>
  <c r="AJ25"/>
  <c r="AR25"/>
  <c r="AV25"/>
  <c r="AZ25"/>
  <c r="BD25"/>
  <c r="BD26"/>
  <c r="AZ26" s="1"/>
  <c r="BH25"/>
  <c r="BP25"/>
  <c r="BX25"/>
  <c r="E26"/>
  <c r="M26"/>
  <c r="U26"/>
  <c r="AC26"/>
  <c r="AK26"/>
  <c r="AS26"/>
  <c r="BA26"/>
  <c r="BI26"/>
  <c r="BQ26"/>
  <c r="BY26"/>
  <c r="F29"/>
  <c r="N29"/>
  <c r="N31" s="1"/>
  <c r="P31" s="1"/>
  <c r="L31" s="1"/>
  <c r="V29"/>
  <c r="V31" s="1"/>
  <c r="X31" s="1"/>
  <c r="T31" s="1"/>
  <c r="AD29"/>
  <c r="AD31" s="1"/>
  <c r="AF31" s="1"/>
  <c r="AL29"/>
  <c r="AL31" s="1"/>
  <c r="AN31" s="1"/>
  <c r="AJ31" s="1"/>
  <c r="AT29"/>
  <c r="AT31" s="1"/>
  <c r="AV31" s="1"/>
  <c r="AR31" s="1"/>
  <c r="BB29"/>
  <c r="BB30" s="1"/>
  <c r="BJ29"/>
  <c r="BJ30" s="1"/>
  <c r="BL30" s="1"/>
  <c r="BR29"/>
  <c r="BZ29"/>
  <c r="BZ31" s="1"/>
  <c r="CB31" s="1"/>
  <c r="BX31" s="1"/>
  <c r="E30"/>
  <c r="H30"/>
  <c r="D30" s="1"/>
  <c r="M30"/>
  <c r="U30"/>
  <c r="AC30"/>
  <c r="AF30"/>
  <c r="AB30" s="1"/>
  <c r="AK30"/>
  <c r="AS30"/>
  <c r="AV30"/>
  <c r="AR30" s="1"/>
  <c r="BA30"/>
  <c r="BD30"/>
  <c r="BI30"/>
  <c r="BQ30"/>
  <c r="BY30"/>
  <c r="E31"/>
  <c r="M31"/>
  <c r="U31"/>
  <c r="AC31"/>
  <c r="AK31"/>
  <c r="AS31"/>
  <c r="BA31"/>
  <c r="BI31"/>
  <c r="BQ31"/>
  <c r="BY31"/>
  <c r="F33"/>
  <c r="F34" s="1"/>
  <c r="N33"/>
  <c r="N35" s="1"/>
  <c r="P35" s="1"/>
  <c r="V33"/>
  <c r="V35" s="1"/>
  <c r="X35" s="1"/>
  <c r="T35" s="1"/>
  <c r="AD33"/>
  <c r="AD34" s="1"/>
  <c r="AL33"/>
  <c r="AL34" s="1"/>
  <c r="AN34" s="1"/>
  <c r="AJ34" s="1"/>
  <c r="AT33"/>
  <c r="BB33"/>
  <c r="BB34" s="1"/>
  <c r="BD34" s="1"/>
  <c r="BJ33"/>
  <c r="BR33"/>
  <c r="BR34" s="1"/>
  <c r="BT34" s="1"/>
  <c r="BZ33"/>
  <c r="BZ35" s="1"/>
  <c r="CB35" s="1"/>
  <c r="BX35" s="1"/>
  <c r="E34"/>
  <c r="H34"/>
  <c r="D34" s="1"/>
  <c r="H35"/>
  <c r="D35" s="1"/>
  <c r="M34"/>
  <c r="U34"/>
  <c r="AC34"/>
  <c r="AF34"/>
  <c r="AB34" s="1"/>
  <c r="AF35"/>
  <c r="AB35" s="1"/>
  <c r="AK34"/>
  <c r="AN35"/>
  <c r="AJ35" s="1"/>
  <c r="AS34"/>
  <c r="BA34"/>
  <c r="BI34"/>
  <c r="BQ34"/>
  <c r="BY34"/>
  <c r="E35"/>
  <c r="M35"/>
  <c r="U35"/>
  <c r="AC35"/>
  <c r="AK35"/>
  <c r="AS35"/>
  <c r="BA35"/>
  <c r="BI35"/>
  <c r="BQ35"/>
  <c r="BY35"/>
  <c r="F37"/>
  <c r="F39" s="1"/>
  <c r="H39" s="1"/>
  <c r="N37"/>
  <c r="N39" s="1"/>
  <c r="P39" s="1"/>
  <c r="M39" s="1"/>
  <c r="V37"/>
  <c r="V39" s="1"/>
  <c r="X39" s="1"/>
  <c r="U39" s="1"/>
  <c r="AD37"/>
  <c r="AD41" s="1"/>
  <c r="AL37"/>
  <c r="AT37"/>
  <c r="AT39" s="1"/>
  <c r="AV39" s="1"/>
  <c r="BB37"/>
  <c r="BB40" s="1"/>
  <c r="BD40" s="1"/>
  <c r="BJ37"/>
  <c r="BJ39" s="1"/>
  <c r="BL39" s="1"/>
  <c r="BR37"/>
  <c r="BR41" s="1"/>
  <c r="BZ37"/>
  <c r="BZ39" s="1"/>
  <c r="CB39" s="1"/>
  <c r="BY39" s="1"/>
  <c r="D39"/>
  <c r="L39"/>
  <c r="T39"/>
  <c r="AB39"/>
  <c r="AJ39"/>
  <c r="AR39"/>
  <c r="AZ39"/>
  <c r="BD39"/>
  <c r="BA39" s="1"/>
  <c r="BH39"/>
  <c r="BP39"/>
  <c r="BX39"/>
  <c r="D40"/>
  <c r="H40"/>
  <c r="F40" s="1"/>
  <c r="L40"/>
  <c r="T40"/>
  <c r="X40"/>
  <c r="U40" s="1"/>
  <c r="AB40"/>
  <c r="AJ40"/>
  <c r="AR40"/>
  <c r="AV40"/>
  <c r="AT40" s="1"/>
  <c r="AZ40"/>
  <c r="BH40"/>
  <c r="BL40"/>
  <c r="BI40" s="1"/>
  <c r="BP40"/>
  <c r="BX40"/>
  <c r="CB40"/>
  <c r="BY40" s="1"/>
  <c r="D41"/>
  <c r="H41"/>
  <c r="E41" s="1"/>
  <c r="L41"/>
  <c r="P41"/>
  <c r="M41" s="1"/>
  <c r="T41"/>
  <c r="X41"/>
  <c r="AB41"/>
  <c r="AF41"/>
  <c r="AC41" s="1"/>
  <c r="AJ41"/>
  <c r="AN41"/>
  <c r="AK41" s="1"/>
  <c r="AR41"/>
  <c r="AV41"/>
  <c r="AS41" s="1"/>
  <c r="AZ41"/>
  <c r="BD41"/>
  <c r="BA41" s="1"/>
  <c r="BH41"/>
  <c r="BL41"/>
  <c r="BJ41" s="1"/>
  <c r="BP41"/>
  <c r="BT41"/>
  <c r="BQ41" s="1"/>
  <c r="BX41"/>
  <c r="CB41"/>
  <c r="BZ41" s="1"/>
  <c r="D43"/>
  <c r="F43"/>
  <c r="H43"/>
  <c r="I43" s="1"/>
  <c r="L43"/>
  <c r="N43"/>
  <c r="P43" s="1"/>
  <c r="Q43" s="1"/>
  <c r="T43"/>
  <c r="V43"/>
  <c r="X43"/>
  <c r="Y43" s="1"/>
  <c r="AB43"/>
  <c r="AD43"/>
  <c r="AF43" s="1"/>
  <c r="AJ43"/>
  <c r="AL43"/>
  <c r="AN43"/>
  <c r="AR43"/>
  <c r="AT43"/>
  <c r="AV43"/>
  <c r="AS43" s="1"/>
  <c r="AZ43"/>
  <c r="BB43"/>
  <c r="BD43"/>
  <c r="BH43"/>
  <c r="BJ43"/>
  <c r="BL43" s="1"/>
  <c r="BM43" s="1"/>
  <c r="BP43"/>
  <c r="BR43"/>
  <c r="BT43"/>
  <c r="BU43" s="1"/>
  <c r="BX43"/>
  <c r="BZ43"/>
  <c r="CB43"/>
  <c r="N45"/>
  <c r="V45"/>
  <c r="AD45"/>
  <c r="AL45"/>
  <c r="AT45"/>
  <c r="BB45"/>
  <c r="BJ45"/>
  <c r="BR45"/>
  <c r="BZ45"/>
  <c r="E46"/>
  <c r="F46"/>
  <c r="H46" s="1"/>
  <c r="H47"/>
  <c r="D47" s="1"/>
  <c r="F48"/>
  <c r="H48" s="1"/>
  <c r="D48" s="1"/>
  <c r="M46"/>
  <c r="N46"/>
  <c r="P46"/>
  <c r="L46" s="1"/>
  <c r="P47"/>
  <c r="L47" s="1"/>
  <c r="P48"/>
  <c r="L48" s="1"/>
  <c r="U46"/>
  <c r="V47"/>
  <c r="X47" s="1"/>
  <c r="T47" s="1"/>
  <c r="AC46"/>
  <c r="AK46"/>
  <c r="AL46"/>
  <c r="AN46" s="1"/>
  <c r="AL47"/>
  <c r="AN47" s="1"/>
  <c r="AJ47" s="1"/>
  <c r="AS46"/>
  <c r="AV46"/>
  <c r="AR46" s="1"/>
  <c r="AV47"/>
  <c r="AR47" s="1"/>
  <c r="BA46"/>
  <c r="BB46"/>
  <c r="BD46"/>
  <c r="AZ46" s="1"/>
  <c r="BD47"/>
  <c r="AZ47" s="1"/>
  <c r="BB48"/>
  <c r="BD48" s="1"/>
  <c r="BI46"/>
  <c r="BJ46"/>
  <c r="BL46" s="1"/>
  <c r="BQ46"/>
  <c r="BR46"/>
  <c r="BT46" s="1"/>
  <c r="BT47"/>
  <c r="BP47" s="1"/>
  <c r="BY46"/>
  <c r="BZ46"/>
  <c r="CB46" s="1"/>
  <c r="BZ48"/>
  <c r="CB48" s="1"/>
  <c r="BX48" s="1"/>
  <c r="E47"/>
  <c r="M47"/>
  <c r="N47"/>
  <c r="U47"/>
  <c r="AC47"/>
  <c r="AK47"/>
  <c r="AS47"/>
  <c r="BA47"/>
  <c r="BB47"/>
  <c r="BI47"/>
  <c r="BQ47"/>
  <c r="BY47"/>
  <c r="E48"/>
  <c r="M48"/>
  <c r="N48"/>
  <c r="U48"/>
  <c r="AC48"/>
  <c r="AD48"/>
  <c r="AF48" s="1"/>
  <c r="AK48"/>
  <c r="BA48"/>
  <c r="BY48"/>
  <c r="N51"/>
  <c r="V51"/>
  <c r="AD51"/>
  <c r="AL51"/>
  <c r="AT51"/>
  <c r="BB51"/>
  <c r="BJ51"/>
  <c r="BR51"/>
  <c r="BZ51"/>
  <c r="E53"/>
  <c r="H57"/>
  <c r="D57" s="1"/>
  <c r="H58"/>
  <c r="D58" s="1"/>
  <c r="H60"/>
  <c r="D60" s="1"/>
  <c r="H62"/>
  <c r="D62" s="1"/>
  <c r="H63"/>
  <c r="D63" s="1"/>
  <c r="M53"/>
  <c r="U53"/>
  <c r="AC53"/>
  <c r="AK53"/>
  <c r="AS53"/>
  <c r="BA53"/>
  <c r="BD53"/>
  <c r="BI53"/>
  <c r="BL57"/>
  <c r="BH57" s="1"/>
  <c r="BL58"/>
  <c r="BH58" s="1"/>
  <c r="BL63"/>
  <c r="BH63" s="1"/>
  <c r="BQ53"/>
  <c r="BY53"/>
  <c r="CB63"/>
  <c r="BX63" s="1"/>
  <c r="E54"/>
  <c r="M54"/>
  <c r="U54"/>
  <c r="AC54"/>
  <c r="AK54"/>
  <c r="AS54"/>
  <c r="BA54"/>
  <c r="BI54"/>
  <c r="BQ54"/>
  <c r="BY54"/>
  <c r="E55"/>
  <c r="M55"/>
  <c r="U55"/>
  <c r="AC55"/>
  <c r="AK55"/>
  <c r="AS55"/>
  <c r="BA55"/>
  <c r="BI55"/>
  <c r="BQ55"/>
  <c r="BY55"/>
  <c r="E56"/>
  <c r="M56"/>
  <c r="U56"/>
  <c r="AC56"/>
  <c r="AK56"/>
  <c r="AS56"/>
  <c r="AV56"/>
  <c r="AR56" s="1"/>
  <c r="BA56"/>
  <c r="BI56"/>
  <c r="BQ56"/>
  <c r="BY56"/>
  <c r="E57"/>
  <c r="M57"/>
  <c r="U57"/>
  <c r="AC57"/>
  <c r="AK57"/>
  <c r="AS57"/>
  <c r="BA57"/>
  <c r="BD57"/>
  <c r="AZ57" s="1"/>
  <c r="BI57"/>
  <c r="BQ57"/>
  <c r="BY57"/>
  <c r="E58"/>
  <c r="M58"/>
  <c r="U58"/>
  <c r="X58"/>
  <c r="T58" s="1"/>
  <c r="AC58"/>
  <c r="AK58"/>
  <c r="AS58"/>
  <c r="AV58"/>
  <c r="AR58" s="1"/>
  <c r="BA58"/>
  <c r="BD58"/>
  <c r="AZ58" s="1"/>
  <c r="BI58"/>
  <c r="BQ58"/>
  <c r="BT58"/>
  <c r="BP58" s="1"/>
  <c r="BY58"/>
  <c r="E60"/>
  <c r="M60"/>
  <c r="U60"/>
  <c r="AC60"/>
  <c r="AK60"/>
  <c r="AS60"/>
  <c r="BA60"/>
  <c r="BI60"/>
  <c r="BQ60"/>
  <c r="BY60"/>
  <c r="E62"/>
  <c r="M62"/>
  <c r="P62"/>
  <c r="L62" s="1"/>
  <c r="U62"/>
  <c r="AC62"/>
  <c r="AK62"/>
  <c r="AS62"/>
  <c r="BA62"/>
  <c r="BI62"/>
  <c r="BQ62"/>
  <c r="BY62"/>
  <c r="E63"/>
  <c r="M63"/>
  <c r="P63"/>
  <c r="L63" s="1"/>
  <c r="U63"/>
  <c r="X63"/>
  <c r="T63" s="1"/>
  <c r="AC63"/>
  <c r="AF63"/>
  <c r="AB63" s="1"/>
  <c r="AK63"/>
  <c r="AN63"/>
  <c r="AJ63" s="1"/>
  <c r="BA63"/>
  <c r="BD63"/>
  <c r="AZ63" s="1"/>
  <c r="BI63"/>
  <c r="BQ63"/>
  <c r="BT63"/>
  <c r="BP63" s="1"/>
  <c r="BY63"/>
  <c r="F65"/>
  <c r="F67" s="1"/>
  <c r="N65"/>
  <c r="N66" s="1"/>
  <c r="V65"/>
  <c r="AD65"/>
  <c r="AD67" s="1"/>
  <c r="AL65"/>
  <c r="AT65"/>
  <c r="AT66" s="1"/>
  <c r="BB65"/>
  <c r="BB66" s="1"/>
  <c r="BJ65"/>
  <c r="BJ67" s="1"/>
  <c r="BL67" s="1"/>
  <c r="BI67" s="1"/>
  <c r="BR65"/>
  <c r="BR66" s="1"/>
  <c r="BZ65"/>
  <c r="D66"/>
  <c r="H66"/>
  <c r="H67"/>
  <c r="E67" s="1"/>
  <c r="L66"/>
  <c r="P66"/>
  <c r="T66"/>
  <c r="X66"/>
  <c r="X67"/>
  <c r="U67" s="1"/>
  <c r="AB66"/>
  <c r="AF66"/>
  <c r="AF67"/>
  <c r="AC67" s="1"/>
  <c r="AJ66"/>
  <c r="AR66"/>
  <c r="AV66"/>
  <c r="AV67"/>
  <c r="AS67" s="1"/>
  <c r="AZ66"/>
  <c r="BD66"/>
  <c r="BA66" s="1"/>
  <c r="BD67"/>
  <c r="BA67" s="1"/>
  <c r="BH66"/>
  <c r="BP66"/>
  <c r="BT66"/>
  <c r="BQ66" s="1"/>
  <c r="BT67"/>
  <c r="BQ67" s="1"/>
  <c r="BX66"/>
  <c r="CB66"/>
  <c r="BY66" s="1"/>
  <c r="D67"/>
  <c r="L67"/>
  <c r="T67"/>
  <c r="AB67"/>
  <c r="AJ67"/>
  <c r="AR67"/>
  <c r="AZ67"/>
  <c r="BH67"/>
  <c r="BP67"/>
  <c r="BX67"/>
  <c r="CB67"/>
  <c r="F71"/>
  <c r="F74" s="1"/>
  <c r="N71"/>
  <c r="N72" s="1"/>
  <c r="V71"/>
  <c r="V73" s="1"/>
  <c r="AD71"/>
  <c r="AL71"/>
  <c r="AL74" s="1"/>
  <c r="AT71"/>
  <c r="AT72" s="1"/>
  <c r="BB71"/>
  <c r="BB73" s="1"/>
  <c r="BJ71"/>
  <c r="BJ72" s="1"/>
  <c r="BL72" s="1"/>
  <c r="BH72" s="1"/>
  <c r="BR71"/>
  <c r="BR74" s="1"/>
  <c r="BZ71"/>
  <c r="E72"/>
  <c r="H72"/>
  <c r="D72" s="1"/>
  <c r="H73"/>
  <c r="D73" s="1"/>
  <c r="H74"/>
  <c r="E74" s="1"/>
  <c r="M72"/>
  <c r="P72"/>
  <c r="P73"/>
  <c r="L73" s="1"/>
  <c r="P74"/>
  <c r="M74" s="1"/>
  <c r="U72"/>
  <c r="X72"/>
  <c r="T72" s="1"/>
  <c r="X73"/>
  <c r="T73" s="1"/>
  <c r="X74"/>
  <c r="U74" s="1"/>
  <c r="AC72"/>
  <c r="AF72"/>
  <c r="AB72" s="1"/>
  <c r="AF73"/>
  <c r="AB73" s="1"/>
  <c r="AF74"/>
  <c r="AC74" s="1"/>
  <c r="AK72"/>
  <c r="AS72"/>
  <c r="AV72"/>
  <c r="AR72" s="1"/>
  <c r="AV73"/>
  <c r="AR73" s="1"/>
  <c r="AV74"/>
  <c r="AS74" s="1"/>
  <c r="BA72"/>
  <c r="BD72"/>
  <c r="BD73"/>
  <c r="AZ73" s="1"/>
  <c r="BD74"/>
  <c r="BA74" s="1"/>
  <c r="BI72"/>
  <c r="BL73"/>
  <c r="BH73" s="1"/>
  <c r="BQ72"/>
  <c r="BT72"/>
  <c r="BT73"/>
  <c r="BP73" s="1"/>
  <c r="BT74"/>
  <c r="BQ74" s="1"/>
  <c r="BY72"/>
  <c r="CB72"/>
  <c r="BX72" s="1"/>
  <c r="CB74"/>
  <c r="BY74" s="1"/>
  <c r="E73"/>
  <c r="M73"/>
  <c r="U73"/>
  <c r="AC73"/>
  <c r="AK73"/>
  <c r="AN73"/>
  <c r="AJ73" s="1"/>
  <c r="AS73"/>
  <c r="BA73"/>
  <c r="BI73"/>
  <c r="BQ73"/>
  <c r="BY73"/>
  <c r="D74"/>
  <c r="L74"/>
  <c r="T74"/>
  <c r="AB74"/>
  <c r="AJ74"/>
  <c r="AN74"/>
  <c r="AK74" s="1"/>
  <c r="AR74"/>
  <c r="AZ74"/>
  <c r="BH74"/>
  <c r="BP74"/>
  <c r="BX74"/>
  <c r="F77"/>
  <c r="AL78" s="1"/>
  <c r="AN78" s="1"/>
  <c r="AJ78" s="1"/>
  <c r="N77"/>
  <c r="V77"/>
  <c r="AD77"/>
  <c r="AL77"/>
  <c r="AT77"/>
  <c r="BB77"/>
  <c r="BJ77"/>
  <c r="BR77"/>
  <c r="BZ77"/>
  <c r="E78"/>
  <c r="H78"/>
  <c r="D78" s="1"/>
  <c r="M78"/>
  <c r="P80"/>
  <c r="M80" s="1"/>
  <c r="U78"/>
  <c r="X80"/>
  <c r="U80" s="1"/>
  <c r="AC78"/>
  <c r="AF78"/>
  <c r="AF79"/>
  <c r="AB79" s="1"/>
  <c r="AF80"/>
  <c r="AC80" s="1"/>
  <c r="AK78"/>
  <c r="AS78"/>
  <c r="AV78"/>
  <c r="AR78" s="1"/>
  <c r="AV79"/>
  <c r="AR79" s="1"/>
  <c r="AV80"/>
  <c r="AS80" s="1"/>
  <c r="BA78"/>
  <c r="BD78"/>
  <c r="AZ78" s="1"/>
  <c r="BD79"/>
  <c r="AZ79" s="1"/>
  <c r="BD80"/>
  <c r="BA80" s="1"/>
  <c r="BI78"/>
  <c r="BQ78"/>
  <c r="BT80"/>
  <c r="BQ80" s="1"/>
  <c r="BY78"/>
  <c r="CB80"/>
  <c r="BY80" s="1"/>
  <c r="E79"/>
  <c r="H79"/>
  <c r="D79" s="1"/>
  <c r="M79"/>
  <c r="U79"/>
  <c r="AC79"/>
  <c r="AK79"/>
  <c r="AS79"/>
  <c r="BA79"/>
  <c r="BI79"/>
  <c r="BQ79"/>
  <c r="BY79"/>
  <c r="D80"/>
  <c r="L80"/>
  <c r="T80"/>
  <c r="AB80"/>
  <c r="AJ80"/>
  <c r="AN80"/>
  <c r="AK80" s="1"/>
  <c r="AR80"/>
  <c r="AZ80"/>
  <c r="BH80"/>
  <c r="BP80"/>
  <c r="BX80"/>
  <c r="F82"/>
  <c r="BZ84" s="1"/>
  <c r="CB84" s="1"/>
  <c r="BX84" s="1"/>
  <c r="N82"/>
  <c r="V82"/>
  <c r="AD82"/>
  <c r="AL82"/>
  <c r="AT82"/>
  <c r="BB82"/>
  <c r="BJ82"/>
  <c r="BR82"/>
  <c r="BZ82"/>
  <c r="E83"/>
  <c r="H84"/>
  <c r="D84" s="1"/>
  <c r="M83"/>
  <c r="P83"/>
  <c r="L83" s="1"/>
  <c r="U83"/>
  <c r="X83"/>
  <c r="T83" s="1"/>
  <c r="AC83"/>
  <c r="AF83"/>
  <c r="AB83" s="1"/>
  <c r="AF84"/>
  <c r="AB84" s="1"/>
  <c r="AK83"/>
  <c r="AN83"/>
  <c r="AJ83" s="1"/>
  <c r="AS83"/>
  <c r="AV83"/>
  <c r="AV84"/>
  <c r="AR84" s="1"/>
  <c r="BA83"/>
  <c r="BD83"/>
  <c r="AZ83" s="1"/>
  <c r="BD84"/>
  <c r="AZ84" s="1"/>
  <c r="BI83"/>
  <c r="BL83"/>
  <c r="BH83" s="1"/>
  <c r="BQ83"/>
  <c r="BY83"/>
  <c r="E84"/>
  <c r="M84"/>
  <c r="P84"/>
  <c r="U84"/>
  <c r="AC84"/>
  <c r="AK84"/>
  <c r="AS84"/>
  <c r="BA84"/>
  <c r="BI84"/>
  <c r="BQ84"/>
  <c r="BY84"/>
  <c r="C79" i="5"/>
  <c r="AZ82" s="1"/>
  <c r="AZ91"/>
  <c r="C91"/>
  <c r="AZ92" s="1"/>
  <c r="BB92" s="1"/>
  <c r="C9"/>
  <c r="E9"/>
  <c r="J9"/>
  <c r="L9" s="1"/>
  <c r="Q9"/>
  <c r="S9" s="1"/>
  <c r="X9"/>
  <c r="Z9" s="1"/>
  <c r="AE9"/>
  <c r="AG9" s="1"/>
  <c r="AL9"/>
  <c r="AN9" s="1"/>
  <c r="AS9"/>
  <c r="AU9" s="1"/>
  <c r="AZ9"/>
  <c r="BB9" s="1"/>
  <c r="BG9"/>
  <c r="BI9"/>
  <c r="BN9"/>
  <c r="BP9" s="1"/>
  <c r="C10"/>
  <c r="E10"/>
  <c r="J10"/>
  <c r="L10"/>
  <c r="Q10"/>
  <c r="S10"/>
  <c r="X10"/>
  <c r="Z10"/>
  <c r="AE10"/>
  <c r="AG10"/>
  <c r="AL10"/>
  <c r="AN10"/>
  <c r="AS10"/>
  <c r="AU10"/>
  <c r="AZ10"/>
  <c r="BB10" s="1"/>
  <c r="BG10"/>
  <c r="BI10"/>
  <c r="BN10"/>
  <c r="BP10" s="1"/>
  <c r="C11"/>
  <c r="E11" s="1"/>
  <c r="J11"/>
  <c r="L11" s="1"/>
  <c r="Q11"/>
  <c r="S11" s="1"/>
  <c r="X11"/>
  <c r="Z11" s="1"/>
  <c r="AE11"/>
  <c r="AG11" s="1"/>
  <c r="AL11"/>
  <c r="AN11" s="1"/>
  <c r="AS11"/>
  <c r="AU11" s="1"/>
  <c r="AZ11"/>
  <c r="BB11" s="1"/>
  <c r="BG11"/>
  <c r="BI11" s="1"/>
  <c r="BN11"/>
  <c r="BP11" s="1"/>
  <c r="C12"/>
  <c r="E12" s="1"/>
  <c r="J12"/>
  <c r="L12"/>
  <c r="Q12"/>
  <c r="S12" s="1"/>
  <c r="X12"/>
  <c r="Z12"/>
  <c r="AE12"/>
  <c r="AG12" s="1"/>
  <c r="AL12"/>
  <c r="AN12" s="1"/>
  <c r="AS12"/>
  <c r="AU12"/>
  <c r="AZ12"/>
  <c r="BB12" s="1"/>
  <c r="BG12"/>
  <c r="BI12"/>
  <c r="BN12"/>
  <c r="BP12" s="1"/>
  <c r="C13"/>
  <c r="E13" s="1"/>
  <c r="J13"/>
  <c r="L13" s="1"/>
  <c r="Q13"/>
  <c r="S13" s="1"/>
  <c r="X13"/>
  <c r="Z13"/>
  <c r="AE13"/>
  <c r="AG13" s="1"/>
  <c r="AL13"/>
  <c r="AN13" s="1"/>
  <c r="AS13"/>
  <c r="AU13" s="1"/>
  <c r="AZ13"/>
  <c r="BB13" s="1"/>
  <c r="BG13"/>
  <c r="BI13" s="1"/>
  <c r="BN13"/>
  <c r="BP13" s="1"/>
  <c r="C14"/>
  <c r="E14" s="1"/>
  <c r="J14"/>
  <c r="L14" s="1"/>
  <c r="Q14"/>
  <c r="S14"/>
  <c r="X14"/>
  <c r="Z14" s="1"/>
  <c r="AE14"/>
  <c r="AG14" s="1"/>
  <c r="AL14"/>
  <c r="AN14" s="1"/>
  <c r="AS14"/>
  <c r="AU14" s="1"/>
  <c r="AZ14"/>
  <c r="BB14" s="1"/>
  <c r="BG14"/>
  <c r="BI14" s="1"/>
  <c r="BN14"/>
  <c r="BP14" s="1"/>
  <c r="C16"/>
  <c r="C17" s="1"/>
  <c r="J16"/>
  <c r="J18" s="1"/>
  <c r="Q16"/>
  <c r="Q17" s="1"/>
  <c r="X16"/>
  <c r="AE16"/>
  <c r="AL16"/>
  <c r="AS16"/>
  <c r="AS18" s="1"/>
  <c r="AZ16"/>
  <c r="AZ17" s="1"/>
  <c r="BG16"/>
  <c r="BG17" s="1"/>
  <c r="BN16"/>
  <c r="BN18" s="1"/>
  <c r="E17"/>
  <c r="L17"/>
  <c r="S17"/>
  <c r="Z17"/>
  <c r="AG17"/>
  <c r="AN17"/>
  <c r="AU17"/>
  <c r="BB17"/>
  <c r="BI17"/>
  <c r="BP17"/>
  <c r="E18"/>
  <c r="L18"/>
  <c r="S18"/>
  <c r="Z18"/>
  <c r="AG18"/>
  <c r="AN18"/>
  <c r="AU18"/>
  <c r="BB18"/>
  <c r="BI18"/>
  <c r="BP18"/>
  <c r="E19"/>
  <c r="L19"/>
  <c r="S19"/>
  <c r="AG19"/>
  <c r="AN19"/>
  <c r="AU19"/>
  <c r="BI19"/>
  <c r="C21"/>
  <c r="E21" s="1"/>
  <c r="J21"/>
  <c r="L21"/>
  <c r="Q21"/>
  <c r="S21" s="1"/>
  <c r="X21"/>
  <c r="Z21" s="1"/>
  <c r="AE21"/>
  <c r="AG21" s="1"/>
  <c r="AL21"/>
  <c r="AN21" s="1"/>
  <c r="AS21"/>
  <c r="AU21" s="1"/>
  <c r="AZ21"/>
  <c r="BB21" s="1"/>
  <c r="BG21"/>
  <c r="BI21"/>
  <c r="BN21"/>
  <c r="BP21" s="1"/>
  <c r="C22"/>
  <c r="E22"/>
  <c r="J22"/>
  <c r="L22"/>
  <c r="Q22"/>
  <c r="S22"/>
  <c r="X22"/>
  <c r="Z22"/>
  <c r="AE22"/>
  <c r="AG22"/>
  <c r="AL22"/>
  <c r="AN22"/>
  <c r="AS22"/>
  <c r="AU22" s="1"/>
  <c r="AZ22"/>
  <c r="BB22" s="1"/>
  <c r="BG22"/>
  <c r="BI22"/>
  <c r="BN22"/>
  <c r="BP22"/>
  <c r="C23"/>
  <c r="J23"/>
  <c r="Q23"/>
  <c r="X23"/>
  <c r="AE23"/>
  <c r="AL23"/>
  <c r="AS23"/>
  <c r="AZ23"/>
  <c r="BG23"/>
  <c r="BN23"/>
  <c r="Q24" s="1"/>
  <c r="S24" s="1"/>
  <c r="AG25"/>
  <c r="AG26"/>
  <c r="C29"/>
  <c r="X31" s="1"/>
  <c r="J29"/>
  <c r="Q29"/>
  <c r="X29"/>
  <c r="AE29"/>
  <c r="AL29"/>
  <c r="AS29"/>
  <c r="AZ29"/>
  <c r="BG29"/>
  <c r="BN29"/>
  <c r="E30"/>
  <c r="L30"/>
  <c r="L32"/>
  <c r="L33"/>
  <c r="L34"/>
  <c r="S30"/>
  <c r="S32"/>
  <c r="S33"/>
  <c r="S34"/>
  <c r="Z30"/>
  <c r="Z32"/>
  <c r="Z33"/>
  <c r="Z34"/>
  <c r="AG30"/>
  <c r="AG32"/>
  <c r="AG33"/>
  <c r="AG34"/>
  <c r="AN30"/>
  <c r="AN32"/>
  <c r="AN33"/>
  <c r="AN34"/>
  <c r="AU30"/>
  <c r="BI30"/>
  <c r="BI32"/>
  <c r="BI33"/>
  <c r="BI34"/>
  <c r="E33"/>
  <c r="E34"/>
  <c r="AU34"/>
  <c r="BP34"/>
  <c r="C36"/>
  <c r="C37" s="1"/>
  <c r="E37" s="1"/>
  <c r="J36"/>
  <c r="J37" s="1"/>
  <c r="L37" s="1"/>
  <c r="Q36"/>
  <c r="Q37" s="1"/>
  <c r="X36"/>
  <c r="X39" s="1"/>
  <c r="AE36"/>
  <c r="AE39" s="1"/>
  <c r="AL36"/>
  <c r="AL37" s="1"/>
  <c r="AN37" s="1"/>
  <c r="AS36"/>
  <c r="AZ36"/>
  <c r="AZ37" s="1"/>
  <c r="BB37" s="1"/>
  <c r="BG36"/>
  <c r="BG37" s="1"/>
  <c r="BI37" s="1"/>
  <c r="BN36"/>
  <c r="BN39" s="1"/>
  <c r="L40"/>
  <c r="L42"/>
  <c r="L43"/>
  <c r="S37"/>
  <c r="S40"/>
  <c r="S41"/>
  <c r="S42"/>
  <c r="S43"/>
  <c r="Z37"/>
  <c r="AG37"/>
  <c r="AG40"/>
  <c r="AG41"/>
  <c r="AG42"/>
  <c r="AG43"/>
  <c r="BI41"/>
  <c r="BI42"/>
  <c r="BI43"/>
  <c r="E40"/>
  <c r="Z40"/>
  <c r="AU40"/>
  <c r="Z41"/>
  <c r="Z42"/>
  <c r="E43"/>
  <c r="Z43"/>
  <c r="C46"/>
  <c r="AS47" s="1"/>
  <c r="AU47" s="1"/>
  <c r="J46"/>
  <c r="Q46"/>
  <c r="X46"/>
  <c r="AE46"/>
  <c r="AL46"/>
  <c r="AS46"/>
  <c r="AZ46"/>
  <c r="BG46"/>
  <c r="BN46"/>
  <c r="E47"/>
  <c r="L47"/>
  <c r="S47"/>
  <c r="Z47"/>
  <c r="AG47"/>
  <c r="AN47"/>
  <c r="BI47"/>
  <c r="E48"/>
  <c r="L48"/>
  <c r="S48"/>
  <c r="Z48"/>
  <c r="AG48"/>
  <c r="AN48"/>
  <c r="AU48"/>
  <c r="BI48"/>
  <c r="E51"/>
  <c r="E52"/>
  <c r="E53"/>
  <c r="E54"/>
  <c r="E55"/>
  <c r="L50"/>
  <c r="L51"/>
  <c r="L52"/>
  <c r="L53"/>
  <c r="L55"/>
  <c r="S50"/>
  <c r="S51"/>
  <c r="S52"/>
  <c r="S55"/>
  <c r="Z50"/>
  <c r="Z51"/>
  <c r="Z53"/>
  <c r="Z55"/>
  <c r="AG50"/>
  <c r="AG51"/>
  <c r="AG53"/>
  <c r="AN51"/>
  <c r="AU50"/>
  <c r="AU53"/>
  <c r="AU55"/>
  <c r="BB50"/>
  <c r="BB53"/>
  <c r="BB55"/>
  <c r="BI50"/>
  <c r="BI51"/>
  <c r="BI52"/>
  <c r="BI55"/>
  <c r="BP50"/>
  <c r="BP51"/>
  <c r="BP52"/>
  <c r="BP55"/>
  <c r="E58"/>
  <c r="E59"/>
  <c r="E60"/>
  <c r="L58"/>
  <c r="L59"/>
  <c r="L60"/>
  <c r="S58"/>
  <c r="S59"/>
  <c r="S60"/>
  <c r="Z58"/>
  <c r="Z59"/>
  <c r="Z60"/>
  <c r="AG58"/>
  <c r="AG59"/>
  <c r="AG60"/>
  <c r="AN58"/>
  <c r="AN60"/>
  <c r="AU58"/>
  <c r="AU60"/>
  <c r="BB58"/>
  <c r="BB60"/>
  <c r="BI58"/>
  <c r="BI59"/>
  <c r="BI60"/>
  <c r="BP58"/>
  <c r="BP60"/>
  <c r="C62"/>
  <c r="C71" s="1"/>
  <c r="J62"/>
  <c r="Q62"/>
  <c r="X62"/>
  <c r="X75" s="1"/>
  <c r="Z75" s="1"/>
  <c r="AE62"/>
  <c r="AE71" s="1"/>
  <c r="AG71" s="1"/>
  <c r="AL62"/>
  <c r="AL67" s="1"/>
  <c r="AN67" s="1"/>
  <c r="AS62"/>
  <c r="AS65" s="1"/>
  <c r="AU65" s="1"/>
  <c r="AZ62"/>
  <c r="AZ63" s="1"/>
  <c r="BB63" s="1"/>
  <c r="BG62"/>
  <c r="BG65" s="1"/>
  <c r="BN62"/>
  <c r="L63"/>
  <c r="L65"/>
  <c r="L69"/>
  <c r="L71"/>
  <c r="L73"/>
  <c r="L75"/>
  <c r="S63"/>
  <c r="S65"/>
  <c r="S67"/>
  <c r="S69"/>
  <c r="S71"/>
  <c r="S73"/>
  <c r="S75"/>
  <c r="Z63"/>
  <c r="Z65"/>
  <c r="Z67"/>
  <c r="Z69"/>
  <c r="Z71"/>
  <c r="Z73"/>
  <c r="AE63"/>
  <c r="AG63"/>
  <c r="AG65"/>
  <c r="AG67"/>
  <c r="AG69"/>
  <c r="AG73"/>
  <c r="AG75"/>
  <c r="AN69"/>
  <c r="AN73"/>
  <c r="AN75"/>
  <c r="BI63"/>
  <c r="E65"/>
  <c r="AE65"/>
  <c r="BI65"/>
  <c r="BP65"/>
  <c r="AE67"/>
  <c r="AU67"/>
  <c r="BB67"/>
  <c r="BI67"/>
  <c r="E69"/>
  <c r="AU69"/>
  <c r="BB69"/>
  <c r="E71"/>
  <c r="AU71"/>
  <c r="BB71"/>
  <c r="BI71"/>
  <c r="BP71"/>
  <c r="E73"/>
  <c r="AU73"/>
  <c r="BB73"/>
  <c r="E75"/>
  <c r="AE75"/>
  <c r="AU75"/>
  <c r="BI75"/>
  <c r="J79"/>
  <c r="Q79"/>
  <c r="X79"/>
  <c r="AE79"/>
  <c r="AL79"/>
  <c r="AS79"/>
  <c r="AZ79"/>
  <c r="BG79"/>
  <c r="BN79"/>
  <c r="E81"/>
  <c r="L81"/>
  <c r="S81"/>
  <c r="Z81"/>
  <c r="Z82"/>
  <c r="Z84"/>
  <c r="Z85"/>
  <c r="Z86"/>
  <c r="Z87"/>
  <c r="Z88"/>
  <c r="Z89"/>
  <c r="AG81"/>
  <c r="AN81"/>
  <c r="AN82"/>
  <c r="AN84"/>
  <c r="AN85"/>
  <c r="AN86"/>
  <c r="AN87"/>
  <c r="AN88"/>
  <c r="AN89"/>
  <c r="AU81"/>
  <c r="AU82"/>
  <c r="AU84"/>
  <c r="AU85"/>
  <c r="AU86"/>
  <c r="AU87"/>
  <c r="AU88"/>
  <c r="AU89"/>
  <c r="BB81"/>
  <c r="BI81"/>
  <c r="BP87"/>
  <c r="BP88"/>
  <c r="BP89"/>
  <c r="E82"/>
  <c r="L82"/>
  <c r="S82"/>
  <c r="AG82"/>
  <c r="BB82"/>
  <c r="BI82"/>
  <c r="S84"/>
  <c r="BI84"/>
  <c r="E85"/>
  <c r="L85"/>
  <c r="S85"/>
  <c r="AG85"/>
  <c r="BI85"/>
  <c r="E86"/>
  <c r="L86"/>
  <c r="S86"/>
  <c r="AG86"/>
  <c r="BB86"/>
  <c r="E87"/>
  <c r="L87"/>
  <c r="S87"/>
  <c r="AG87"/>
  <c r="BB87"/>
  <c r="BI87"/>
  <c r="E88"/>
  <c r="L88"/>
  <c r="S88"/>
  <c r="AG88"/>
  <c r="BB88"/>
  <c r="BI88"/>
  <c r="E89"/>
  <c r="L89"/>
  <c r="S89"/>
  <c r="BI89"/>
  <c r="J91"/>
  <c r="Q91"/>
  <c r="X91"/>
  <c r="AE91"/>
  <c r="AL91"/>
  <c r="AS91"/>
  <c r="BG91"/>
  <c r="BN91"/>
  <c r="E93"/>
  <c r="L92"/>
  <c r="L93"/>
  <c r="S92"/>
  <c r="S93"/>
  <c r="X92"/>
  <c r="Z92"/>
  <c r="Z93"/>
  <c r="AG92"/>
  <c r="AG93"/>
  <c r="AL92"/>
  <c r="AN92"/>
  <c r="AN93"/>
  <c r="AU92"/>
  <c r="AU93"/>
  <c r="BG92"/>
  <c r="BI92" s="1"/>
  <c r="BI93"/>
  <c r="BP93"/>
  <c r="C93"/>
  <c r="J93"/>
  <c r="BB93"/>
  <c r="BN93"/>
  <c r="C53" i="2"/>
  <c r="C57" s="1"/>
  <c r="E57" s="1"/>
  <c r="C9"/>
  <c r="J9"/>
  <c r="J10" s="1"/>
  <c r="L10" s="1"/>
  <c r="Q9"/>
  <c r="Q13" s="1"/>
  <c r="X9"/>
  <c r="X11" s="1"/>
  <c r="AE9"/>
  <c r="AE10" s="1"/>
  <c r="AL9"/>
  <c r="AL11" s="1"/>
  <c r="AS9"/>
  <c r="AS12" s="1"/>
  <c r="AZ9"/>
  <c r="BG9"/>
  <c r="BN9"/>
  <c r="BN10" s="1"/>
  <c r="BP10" s="1"/>
  <c r="S10"/>
  <c r="Z10"/>
  <c r="AG10"/>
  <c r="AN10"/>
  <c r="AU10"/>
  <c r="BI10"/>
  <c r="Z11"/>
  <c r="AG11"/>
  <c r="AN11"/>
  <c r="AU11"/>
  <c r="BI11"/>
  <c r="L12"/>
  <c r="S12"/>
  <c r="Z12"/>
  <c r="AG12"/>
  <c r="AN12"/>
  <c r="AU12"/>
  <c r="E13"/>
  <c r="S13"/>
  <c r="Z13"/>
  <c r="AG13"/>
  <c r="AN13"/>
  <c r="AU13"/>
  <c r="BB13"/>
  <c r="BG13"/>
  <c r="BI13"/>
  <c r="BP13"/>
  <c r="C15"/>
  <c r="C17" s="1"/>
  <c r="E17" s="1"/>
  <c r="J15"/>
  <c r="J17" s="1"/>
  <c r="L17" s="1"/>
  <c r="Q15"/>
  <c r="Q16" s="1"/>
  <c r="S16" s="1"/>
  <c r="X15"/>
  <c r="AE15"/>
  <c r="AL15"/>
  <c r="AS15"/>
  <c r="AS17" s="1"/>
  <c r="AU17" s="1"/>
  <c r="AZ15"/>
  <c r="AZ16" s="1"/>
  <c r="BB16" s="1"/>
  <c r="BG15"/>
  <c r="BG17" s="1"/>
  <c r="BI17" s="1"/>
  <c r="BN15"/>
  <c r="BN17" s="1"/>
  <c r="BP17" s="1"/>
  <c r="C20"/>
  <c r="C22" s="1"/>
  <c r="E22" s="1"/>
  <c r="J20"/>
  <c r="J23" s="1"/>
  <c r="L23" s="1"/>
  <c r="Q20"/>
  <c r="Q23" s="1"/>
  <c r="S23" s="1"/>
  <c r="X20"/>
  <c r="AE20"/>
  <c r="AL20"/>
  <c r="AS20"/>
  <c r="AS22" s="1"/>
  <c r="AU22" s="1"/>
  <c r="AZ20"/>
  <c r="BG20"/>
  <c r="BG23" s="1"/>
  <c r="BI23" s="1"/>
  <c r="BN20"/>
  <c r="BN23" s="1"/>
  <c r="BP23" s="1"/>
  <c r="AG22"/>
  <c r="E23"/>
  <c r="AG23"/>
  <c r="AG24"/>
  <c r="C27"/>
  <c r="C29" s="1"/>
  <c r="J27"/>
  <c r="Q27"/>
  <c r="Q29" s="1"/>
  <c r="X27"/>
  <c r="AE27"/>
  <c r="AE29" s="1"/>
  <c r="AL27"/>
  <c r="AL30" s="1"/>
  <c r="AS27"/>
  <c r="AS30" s="1"/>
  <c r="AU30" s="1"/>
  <c r="AZ27"/>
  <c r="AZ29" s="1"/>
  <c r="BB29" s="1"/>
  <c r="BG27"/>
  <c r="BG30" s="1"/>
  <c r="BI30" s="1"/>
  <c r="BN27"/>
  <c r="E29"/>
  <c r="L29"/>
  <c r="S29"/>
  <c r="AG29"/>
  <c r="AN29"/>
  <c r="E30"/>
  <c r="L30"/>
  <c r="M27" s="1"/>
  <c r="S30"/>
  <c r="Z30"/>
  <c r="AN30"/>
  <c r="C33"/>
  <c r="E33" s="1"/>
  <c r="F33" s="1"/>
  <c r="J33"/>
  <c r="L33" s="1"/>
  <c r="M33" s="1"/>
  <c r="Q33"/>
  <c r="S33"/>
  <c r="T33" s="1"/>
  <c r="X33"/>
  <c r="Z33"/>
  <c r="AA33" s="1"/>
  <c r="AE33"/>
  <c r="AG33"/>
  <c r="AH33" s="1"/>
  <c r="AL33"/>
  <c r="AN33"/>
  <c r="AO33" s="1"/>
  <c r="AS33"/>
  <c r="AU33"/>
  <c r="AV33" s="1"/>
  <c r="AZ33"/>
  <c r="BB33" s="1"/>
  <c r="BC33" s="1"/>
  <c r="BG33"/>
  <c r="BI33" s="1"/>
  <c r="BJ33" s="1"/>
  <c r="BN33"/>
  <c r="BP33" s="1"/>
  <c r="BQ33" s="1"/>
  <c r="C36"/>
  <c r="AZ38" s="1"/>
  <c r="BB38" s="1"/>
  <c r="J36"/>
  <c r="Q36"/>
  <c r="X36"/>
  <c r="AE36"/>
  <c r="AL36"/>
  <c r="AS36"/>
  <c r="AZ36"/>
  <c r="BG36"/>
  <c r="BN36"/>
  <c r="E38"/>
  <c r="S38"/>
  <c r="Z38"/>
  <c r="AG38"/>
  <c r="AN38"/>
  <c r="BP38"/>
  <c r="E41"/>
  <c r="L41"/>
  <c r="S41"/>
  <c r="Z41"/>
  <c r="AG41"/>
  <c r="AN41"/>
  <c r="AU41"/>
  <c r="BB41"/>
  <c r="BI41"/>
  <c r="BP41"/>
  <c r="E42"/>
  <c r="L42"/>
  <c r="S42"/>
  <c r="Z42"/>
  <c r="AG42"/>
  <c r="AN42"/>
  <c r="AU42"/>
  <c r="BB42"/>
  <c r="BI42"/>
  <c r="BP42"/>
  <c r="E43"/>
  <c r="L43"/>
  <c r="S43"/>
  <c r="Z43"/>
  <c r="AG43"/>
  <c r="AN43"/>
  <c r="AU43"/>
  <c r="BB43"/>
  <c r="BI43"/>
  <c r="BP43"/>
  <c r="E44"/>
  <c r="L44"/>
  <c r="S44"/>
  <c r="Z44"/>
  <c r="AG44"/>
  <c r="AN44"/>
  <c r="AU44"/>
  <c r="BB44"/>
  <c r="BI44"/>
  <c r="BP44"/>
  <c r="C47"/>
  <c r="J47"/>
  <c r="J48" s="1"/>
  <c r="L48" s="1"/>
  <c r="Q47"/>
  <c r="Q48" s="1"/>
  <c r="X47"/>
  <c r="X49" s="1"/>
  <c r="AE47"/>
  <c r="AE49" s="1"/>
  <c r="AL47"/>
  <c r="AL49" s="1"/>
  <c r="AS47"/>
  <c r="AS48" s="1"/>
  <c r="AZ47"/>
  <c r="AZ49" s="1"/>
  <c r="BB49" s="1"/>
  <c r="BG47"/>
  <c r="BN47"/>
  <c r="E48"/>
  <c r="S48"/>
  <c r="Z48"/>
  <c r="AG48"/>
  <c r="AN48"/>
  <c r="AU48"/>
  <c r="E49"/>
  <c r="S49"/>
  <c r="Z49"/>
  <c r="AG49"/>
  <c r="AN49"/>
  <c r="BI49"/>
  <c r="J53"/>
  <c r="J58" s="1"/>
  <c r="L58" s="1"/>
  <c r="Q53"/>
  <c r="Q56" s="1"/>
  <c r="X53"/>
  <c r="X55" s="1"/>
  <c r="AE53"/>
  <c r="AE56" s="1"/>
  <c r="AG56" s="1"/>
  <c r="AL53"/>
  <c r="AL54" s="1"/>
  <c r="AS53"/>
  <c r="AZ53"/>
  <c r="AZ57" s="1"/>
  <c r="BB57" s="1"/>
  <c r="BG53"/>
  <c r="BG55" s="1"/>
  <c r="BI55" s="1"/>
  <c r="BN53"/>
  <c r="BN55" s="1"/>
  <c r="BP55" s="1"/>
  <c r="C54"/>
  <c r="E54"/>
  <c r="S54"/>
  <c r="Z54"/>
  <c r="AG54"/>
  <c r="AN54"/>
  <c r="AU54"/>
  <c r="C55"/>
  <c r="E55" s="1"/>
  <c r="S55"/>
  <c r="Z55"/>
  <c r="AN55"/>
  <c r="AU55"/>
  <c r="S56"/>
  <c r="Z56"/>
  <c r="AN56"/>
  <c r="AU56"/>
  <c r="S57"/>
  <c r="Z57"/>
  <c r="AG57"/>
  <c r="AN57"/>
  <c r="AU57"/>
  <c r="C58"/>
  <c r="E58"/>
  <c r="S58"/>
  <c r="Z58"/>
  <c r="AG58"/>
  <c r="AN58"/>
  <c r="AU58"/>
  <c r="BB58"/>
  <c r="BP58"/>
  <c r="C61"/>
  <c r="C63" s="1"/>
  <c r="E63" s="1"/>
  <c r="J61"/>
  <c r="J65" s="1"/>
  <c r="L65" s="1"/>
  <c r="Q61"/>
  <c r="Q63" s="1"/>
  <c r="S63" s="1"/>
  <c r="X61"/>
  <c r="X63" s="1"/>
  <c r="Z63" s="1"/>
  <c r="AE61"/>
  <c r="AL61"/>
  <c r="AL65" s="1"/>
  <c r="AN65" s="1"/>
  <c r="AS61"/>
  <c r="AS67" s="1"/>
  <c r="AU67" s="1"/>
  <c r="AZ61"/>
  <c r="AZ65" s="1"/>
  <c r="BB65" s="1"/>
  <c r="BG61"/>
  <c r="BG63" s="1"/>
  <c r="BI63" s="1"/>
  <c r="BN61"/>
  <c r="BN65" s="1"/>
  <c r="BP65" s="1"/>
  <c r="C72"/>
  <c r="J74" s="1"/>
  <c r="L74" s="1"/>
  <c r="J72"/>
  <c r="Q72"/>
  <c r="X72"/>
  <c r="AE72"/>
  <c r="AL72"/>
  <c r="AS72"/>
  <c r="AZ72"/>
  <c r="BG72"/>
  <c r="BN72"/>
  <c r="E73"/>
  <c r="S73"/>
  <c r="X73"/>
  <c r="Z73"/>
  <c r="AG73"/>
  <c r="AN73"/>
  <c r="AS73"/>
  <c r="AU73"/>
  <c r="S74"/>
  <c r="Z74"/>
  <c r="AN74"/>
  <c r="AU74"/>
  <c r="BG74"/>
  <c r="BI74" s="1"/>
  <c r="S75"/>
  <c r="Z75"/>
  <c r="AN75"/>
  <c r="AS75"/>
  <c r="AU75"/>
  <c r="C76"/>
  <c r="E76"/>
  <c r="L76"/>
  <c r="S76"/>
  <c r="Z76"/>
  <c r="AG76"/>
  <c r="AL76"/>
  <c r="AN76"/>
  <c r="AU76"/>
  <c r="BB76"/>
  <c r="BI76"/>
  <c r="BP76"/>
  <c r="E77"/>
  <c r="S77"/>
  <c r="Z77"/>
  <c r="AG77"/>
  <c r="AN77"/>
  <c r="AU77"/>
  <c r="BB77"/>
  <c r="BI77"/>
  <c r="BP77"/>
  <c r="C78"/>
  <c r="E78"/>
  <c r="S78"/>
  <c r="Z78"/>
  <c r="AE78"/>
  <c r="AG78"/>
  <c r="AN78"/>
  <c r="AU78"/>
  <c r="BG78"/>
  <c r="BI78" s="1"/>
  <c r="C81"/>
  <c r="C82" s="1"/>
  <c r="E82" s="1"/>
  <c r="J81"/>
  <c r="Q81"/>
  <c r="X81"/>
  <c r="AE81"/>
  <c r="AL81"/>
  <c r="AS81"/>
  <c r="AZ81"/>
  <c r="BG81"/>
  <c r="BN81"/>
  <c r="S82"/>
  <c r="Z82"/>
  <c r="AG82"/>
  <c r="AN82"/>
  <c r="AU82"/>
  <c r="S83"/>
  <c r="Z83"/>
  <c r="AG83"/>
  <c r="AN83"/>
  <c r="AU83"/>
  <c r="S84"/>
  <c r="Z84"/>
  <c r="AG84"/>
  <c r="AN84"/>
  <c r="AU84"/>
  <c r="BB84"/>
  <c r="BI84"/>
  <c r="S85"/>
  <c r="Z85"/>
  <c r="AG85"/>
  <c r="AN85"/>
  <c r="AU85"/>
  <c r="E86"/>
  <c r="L86"/>
  <c r="S86"/>
  <c r="Z86"/>
  <c r="AG86"/>
  <c r="AN86"/>
  <c r="AU86"/>
  <c r="BB86"/>
  <c r="BI86"/>
  <c r="BP86"/>
  <c r="C35" i="1"/>
  <c r="D35"/>
  <c r="E35"/>
  <c r="F35"/>
  <c r="G35"/>
  <c r="H35"/>
  <c r="I35"/>
  <c r="J35"/>
  <c r="K35"/>
  <c r="L35"/>
  <c r="C93" i="4"/>
  <c r="E93" s="1"/>
  <c r="C94"/>
  <c r="E94" s="1"/>
  <c r="E95"/>
  <c r="E96"/>
  <c r="E97"/>
  <c r="O93"/>
  <c r="Q93" s="1"/>
  <c r="O94"/>
  <c r="Q94" s="1"/>
  <c r="O95"/>
  <c r="Q95" s="1"/>
  <c r="O96"/>
  <c r="Q96" s="1"/>
  <c r="Q97"/>
  <c r="U93"/>
  <c r="W93" s="1"/>
  <c r="U94"/>
  <c r="W94" s="1"/>
  <c r="W95"/>
  <c r="W96"/>
  <c r="W97"/>
  <c r="AS93"/>
  <c r="AU93" s="1"/>
  <c r="AS94"/>
  <c r="AU94" s="1"/>
  <c r="AS95"/>
  <c r="AU95" s="1"/>
  <c r="AS96"/>
  <c r="AU96" s="1"/>
  <c r="AU97"/>
  <c r="AY93"/>
  <c r="BA93" s="1"/>
  <c r="AY94"/>
  <c r="BA94" s="1"/>
  <c r="BA95"/>
  <c r="BA96"/>
  <c r="BA97"/>
  <c r="BE93"/>
  <c r="BG93" s="1"/>
  <c r="BE94"/>
  <c r="BG94" s="1"/>
  <c r="BG95"/>
  <c r="BG96"/>
  <c r="BG97"/>
  <c r="AM93"/>
  <c r="AO93" s="1"/>
  <c r="AM94"/>
  <c r="AO94" s="1"/>
  <c r="AO95"/>
  <c r="AO96"/>
  <c r="AO97"/>
  <c r="I93"/>
  <c r="K93" s="1"/>
  <c r="I94"/>
  <c r="K94" s="1"/>
  <c r="K95"/>
  <c r="I96"/>
  <c r="K96" s="1"/>
  <c r="K97"/>
  <c r="AG93"/>
  <c r="AI93" s="1"/>
  <c r="AG94"/>
  <c r="AI94" s="1"/>
  <c r="AI95"/>
  <c r="AI96"/>
  <c r="AI97"/>
  <c r="AA93"/>
  <c r="AC93" s="1"/>
  <c r="AA94"/>
  <c r="AC94" s="1"/>
  <c r="AC95"/>
  <c r="AC96"/>
  <c r="AC97"/>
  <c r="C59"/>
  <c r="BE64" s="1"/>
  <c r="BG64" s="1"/>
  <c r="BG68"/>
  <c r="C73"/>
  <c r="AA81" s="1"/>
  <c r="BG82"/>
  <c r="BG83"/>
  <c r="BG84"/>
  <c r="BG85"/>
  <c r="BG86"/>
  <c r="BG88"/>
  <c r="BG89"/>
  <c r="AO61"/>
  <c r="AO62"/>
  <c r="AO63"/>
  <c r="AO64"/>
  <c r="AO65"/>
  <c r="AO66"/>
  <c r="AO68"/>
  <c r="AO70"/>
  <c r="AO71"/>
  <c r="AO77"/>
  <c r="AO78"/>
  <c r="AO82"/>
  <c r="AO83"/>
  <c r="AO84"/>
  <c r="AO85"/>
  <c r="AO86"/>
  <c r="AO87"/>
  <c r="AO88"/>
  <c r="AO90"/>
  <c r="U61"/>
  <c r="W61" s="1"/>
  <c r="W63"/>
  <c r="W64"/>
  <c r="W68"/>
  <c r="W69"/>
  <c r="W70"/>
  <c r="W71"/>
  <c r="W78"/>
  <c r="W82"/>
  <c r="W83"/>
  <c r="W86"/>
  <c r="W87"/>
  <c r="W88"/>
  <c r="W89"/>
  <c r="W90"/>
  <c r="Q61"/>
  <c r="Q62"/>
  <c r="Q63"/>
  <c r="Q64"/>
  <c r="Q65"/>
  <c r="Q66"/>
  <c r="Q67"/>
  <c r="Q68"/>
  <c r="Q69"/>
  <c r="Q70"/>
  <c r="Q71"/>
  <c r="Q82"/>
  <c r="Q83"/>
  <c r="Q85"/>
  <c r="Q86"/>
  <c r="Q87"/>
  <c r="Q89"/>
  <c r="Q90"/>
  <c r="K61"/>
  <c r="K62"/>
  <c r="K63"/>
  <c r="K64"/>
  <c r="K67"/>
  <c r="K68"/>
  <c r="K71"/>
  <c r="K76"/>
  <c r="K78"/>
  <c r="K79"/>
  <c r="K83"/>
  <c r="K84"/>
  <c r="K85"/>
  <c r="K86"/>
  <c r="K87"/>
  <c r="K88"/>
  <c r="K89"/>
  <c r="E61"/>
  <c r="E62"/>
  <c r="E63"/>
  <c r="E64"/>
  <c r="E65"/>
  <c r="E66"/>
  <c r="E67"/>
  <c r="E68"/>
  <c r="E69"/>
  <c r="E70"/>
  <c r="E71"/>
  <c r="E82"/>
  <c r="E84"/>
  <c r="E85"/>
  <c r="E86"/>
  <c r="E87"/>
  <c r="E88"/>
  <c r="E89"/>
  <c r="C30"/>
  <c r="AY33" s="1"/>
  <c r="BA33" s="1"/>
  <c r="BG37"/>
  <c r="BG38"/>
  <c r="BG39"/>
  <c r="BG40"/>
  <c r="BG41"/>
  <c r="BG42"/>
  <c r="C36"/>
  <c r="I37" s="1"/>
  <c r="BG44"/>
  <c r="BE36"/>
  <c r="BE47"/>
  <c r="BE50" s="1"/>
  <c r="BG50" s="1"/>
  <c r="BG52"/>
  <c r="BG55"/>
  <c r="BG56"/>
  <c r="BA34"/>
  <c r="BA37"/>
  <c r="BA38"/>
  <c r="BA39"/>
  <c r="BA40"/>
  <c r="BA41"/>
  <c r="BA42"/>
  <c r="BA43"/>
  <c r="BA44"/>
  <c r="BA45"/>
  <c r="AY36"/>
  <c r="AY47"/>
  <c r="AY50" s="1"/>
  <c r="BA49"/>
  <c r="BA50"/>
  <c r="BA51"/>
  <c r="BA52"/>
  <c r="BA53"/>
  <c r="BA54"/>
  <c r="BA55"/>
  <c r="AS31"/>
  <c r="AU31" s="1"/>
  <c r="AU32"/>
  <c r="AU38"/>
  <c r="AU39"/>
  <c r="AU40"/>
  <c r="AU41"/>
  <c r="AU42"/>
  <c r="AU43"/>
  <c r="AU45"/>
  <c r="AS36"/>
  <c r="AS47"/>
  <c r="AS49" s="1"/>
  <c r="AU49" s="1"/>
  <c r="AU53"/>
  <c r="AU54"/>
  <c r="AU55"/>
  <c r="AU56"/>
  <c r="AO32"/>
  <c r="AO33"/>
  <c r="AO34"/>
  <c r="AO37"/>
  <c r="AO38"/>
  <c r="AO39"/>
  <c r="AO40"/>
  <c r="AO41"/>
  <c r="AO42"/>
  <c r="AO43"/>
  <c r="AO44"/>
  <c r="AO45"/>
  <c r="AM36"/>
  <c r="AM47"/>
  <c r="AO50"/>
  <c r="AO53"/>
  <c r="AO54"/>
  <c r="AO55"/>
  <c r="AO56"/>
  <c r="AI32"/>
  <c r="AI33"/>
  <c r="AI37"/>
  <c r="AI38"/>
  <c r="AI39"/>
  <c r="AI40"/>
  <c r="AI41"/>
  <c r="AI42"/>
  <c r="AI43"/>
  <c r="AI44"/>
  <c r="AI45"/>
  <c r="AG36"/>
  <c r="AG47"/>
  <c r="AG52" s="1"/>
  <c r="AI52" s="1"/>
  <c r="AI49"/>
  <c r="AI50"/>
  <c r="AI54"/>
  <c r="AI55"/>
  <c r="AI56"/>
  <c r="AC32"/>
  <c r="AC33"/>
  <c r="AC34"/>
  <c r="AC37"/>
  <c r="AC38"/>
  <c r="AC39"/>
  <c r="AC40"/>
  <c r="AC41"/>
  <c r="AC42"/>
  <c r="AC43"/>
  <c r="AC44"/>
  <c r="AC45"/>
  <c r="AA36"/>
  <c r="AA47"/>
  <c r="AA53" s="1"/>
  <c r="AC49"/>
  <c r="AC50"/>
  <c r="AC51"/>
  <c r="AC52"/>
  <c r="AC53"/>
  <c r="AC54"/>
  <c r="AC55"/>
  <c r="AC56"/>
  <c r="W32"/>
  <c r="W33"/>
  <c r="W34"/>
  <c r="W37"/>
  <c r="W38"/>
  <c r="W39"/>
  <c r="W40"/>
  <c r="W41"/>
  <c r="W42"/>
  <c r="W43"/>
  <c r="W44"/>
  <c r="W45"/>
  <c r="U36"/>
  <c r="U47"/>
  <c r="U48" s="1"/>
  <c r="W48" s="1"/>
  <c r="W49"/>
  <c r="W50"/>
  <c r="W51"/>
  <c r="W52"/>
  <c r="W53"/>
  <c r="W54"/>
  <c r="W55"/>
  <c r="W56"/>
  <c r="O34"/>
  <c r="Q34" s="1"/>
  <c r="Q38"/>
  <c r="Q39"/>
  <c r="Q41"/>
  <c r="Q42"/>
  <c r="Q43"/>
  <c r="Q44"/>
  <c r="Q45"/>
  <c r="O36"/>
  <c r="O47"/>
  <c r="O54" s="1"/>
  <c r="Q54" s="1"/>
  <c r="Q49"/>
  <c r="Q50"/>
  <c r="Q51"/>
  <c r="Q52"/>
  <c r="Q53"/>
  <c r="Q55"/>
  <c r="Q56"/>
  <c r="K32"/>
  <c r="K34"/>
  <c r="K37"/>
  <c r="K38"/>
  <c r="K39"/>
  <c r="K40"/>
  <c r="K41"/>
  <c r="K42"/>
  <c r="K43"/>
  <c r="K44"/>
  <c r="I36"/>
  <c r="I47"/>
  <c r="K49"/>
  <c r="K50"/>
  <c r="K51"/>
  <c r="K52"/>
  <c r="K54"/>
  <c r="K55"/>
  <c r="K56"/>
  <c r="E33"/>
  <c r="E34"/>
  <c r="E37"/>
  <c r="E38"/>
  <c r="E39"/>
  <c r="E40"/>
  <c r="E41"/>
  <c r="E42"/>
  <c r="E43"/>
  <c r="E44"/>
  <c r="E45"/>
  <c r="C47"/>
  <c r="C55" s="1"/>
  <c r="E49"/>
  <c r="E50"/>
  <c r="E51"/>
  <c r="E52"/>
  <c r="E53"/>
  <c r="E54"/>
  <c r="E55"/>
  <c r="E56"/>
  <c r="BA67"/>
  <c r="BA68"/>
  <c r="BA69"/>
  <c r="BA70"/>
  <c r="BA71"/>
  <c r="BA79"/>
  <c r="BA83"/>
  <c r="BA84"/>
  <c r="BA85"/>
  <c r="BA87"/>
  <c r="BA88"/>
  <c r="BA89"/>
  <c r="BA90"/>
  <c r="AU63"/>
  <c r="AU64"/>
  <c r="AU66"/>
  <c r="AU82"/>
  <c r="AU84"/>
  <c r="AU86"/>
  <c r="AU90"/>
  <c r="AI61"/>
  <c r="AI62"/>
  <c r="AI63"/>
  <c r="AI64"/>
  <c r="AI65"/>
  <c r="AI66"/>
  <c r="AI71"/>
  <c r="AI76"/>
  <c r="AI77"/>
  <c r="AI78"/>
  <c r="AI82"/>
  <c r="AI83"/>
  <c r="AI84"/>
  <c r="AI85"/>
  <c r="AI86"/>
  <c r="AI87"/>
  <c r="AI88"/>
  <c r="AI90"/>
  <c r="AC61"/>
  <c r="AC62"/>
  <c r="AC63"/>
  <c r="AC64"/>
  <c r="AC65"/>
  <c r="AC66"/>
  <c r="AC67"/>
  <c r="AC68"/>
  <c r="AC70"/>
  <c r="AC71"/>
  <c r="AC76"/>
  <c r="AC77"/>
  <c r="AC79"/>
  <c r="AC82"/>
  <c r="AC86"/>
  <c r="AC87"/>
  <c r="AC88"/>
  <c r="AC89"/>
  <c r="AC90"/>
  <c r="C9"/>
  <c r="E9" s="1"/>
  <c r="E12"/>
  <c r="E13"/>
  <c r="E14"/>
  <c r="E15"/>
  <c r="E16"/>
  <c r="C18"/>
  <c r="AA23" s="1"/>
  <c r="E20"/>
  <c r="E21"/>
  <c r="E25"/>
  <c r="E27"/>
  <c r="O9"/>
  <c r="Q9" s="1"/>
  <c r="C11"/>
  <c r="AY15" s="1"/>
  <c r="BA15" s="1"/>
  <c r="Q13"/>
  <c r="Q14"/>
  <c r="Q15"/>
  <c r="Q16"/>
  <c r="Q19"/>
  <c r="Q20"/>
  <c r="Q21"/>
  <c r="Q25"/>
  <c r="Q27"/>
  <c r="AA9"/>
  <c r="AC9" s="1"/>
  <c r="AC13"/>
  <c r="AC19"/>
  <c r="AC20"/>
  <c r="AC21"/>
  <c r="AC24"/>
  <c r="AC25"/>
  <c r="AC27"/>
  <c r="AG9"/>
  <c r="AI9" s="1"/>
  <c r="AI13"/>
  <c r="AI14"/>
  <c r="AI15"/>
  <c r="AI16"/>
  <c r="AI19"/>
  <c r="AI20"/>
  <c r="AI21"/>
  <c r="AI24"/>
  <c r="AI25"/>
  <c r="AI27"/>
  <c r="AO9"/>
  <c r="AO13"/>
  <c r="AO19"/>
  <c r="AO20"/>
  <c r="AO21"/>
  <c r="AO24"/>
  <c r="AO25"/>
  <c r="AO27"/>
  <c r="AS9"/>
  <c r="AU9" s="1"/>
  <c r="AU13"/>
  <c r="AU14"/>
  <c r="AU15"/>
  <c r="AU20"/>
  <c r="AU21"/>
  <c r="AU24"/>
  <c r="AU25"/>
  <c r="AU27"/>
  <c r="AY9"/>
  <c r="BA9" s="1"/>
  <c r="BA13"/>
  <c r="BA19"/>
  <c r="BA20"/>
  <c r="BA21"/>
  <c r="BA24"/>
  <c r="BA25"/>
  <c r="BA27"/>
  <c r="BE9"/>
  <c r="BG9" s="1"/>
  <c r="BG14"/>
  <c r="BG24"/>
  <c r="BG25"/>
  <c r="BG27"/>
  <c r="U9"/>
  <c r="W9" s="1"/>
  <c r="W12"/>
  <c r="W13"/>
  <c r="W16"/>
  <c r="W19"/>
  <c r="W20"/>
  <c r="W21"/>
  <c r="W24"/>
  <c r="W25"/>
  <c r="W27"/>
  <c r="I9"/>
  <c r="K9" s="1"/>
  <c r="K13"/>
  <c r="K20"/>
  <c r="K25"/>
  <c r="K27"/>
  <c r="AM9"/>
  <c r="I11"/>
  <c r="O11"/>
  <c r="U11"/>
  <c r="AA11"/>
  <c r="AG11"/>
  <c r="AM11"/>
  <c r="AS11"/>
  <c r="AY11"/>
  <c r="BE11"/>
  <c r="I18"/>
  <c r="O18"/>
  <c r="U18"/>
  <c r="AA18"/>
  <c r="AG18"/>
  <c r="AM18"/>
  <c r="AS18"/>
  <c r="AY18"/>
  <c r="BE18"/>
  <c r="I30"/>
  <c r="O30"/>
  <c r="U30"/>
  <c r="AA30"/>
  <c r="AG30"/>
  <c r="AM30"/>
  <c r="AS30"/>
  <c r="AY30"/>
  <c r="BE30"/>
  <c r="U32"/>
  <c r="C33"/>
  <c r="AG33"/>
  <c r="AA34"/>
  <c r="U37"/>
  <c r="O38"/>
  <c r="AY39"/>
  <c r="AS40"/>
  <c r="AG41"/>
  <c r="U42"/>
  <c r="C44"/>
  <c r="BE44"/>
  <c r="I59"/>
  <c r="O59"/>
  <c r="U59"/>
  <c r="AA59"/>
  <c r="AG59"/>
  <c r="AM59"/>
  <c r="AS59"/>
  <c r="AY59"/>
  <c r="BE59"/>
  <c r="AG62"/>
  <c r="AA67"/>
  <c r="U68"/>
  <c r="I73"/>
  <c r="O73"/>
  <c r="U73"/>
  <c r="AA73"/>
  <c r="AG73"/>
  <c r="AM73"/>
  <c r="AS73"/>
  <c r="AY73"/>
  <c r="BE73"/>
  <c r="C95"/>
  <c r="I95"/>
  <c r="U95"/>
  <c r="AA95"/>
  <c r="AG95"/>
  <c r="AM95"/>
  <c r="AY95"/>
  <c r="BE95"/>
  <c r="C96"/>
  <c r="U96"/>
  <c r="AA96"/>
  <c r="AG96"/>
  <c r="AM96"/>
  <c r="AY96"/>
  <c r="BE96"/>
  <c r="C97"/>
  <c r="I97"/>
  <c r="O97"/>
  <c r="U97"/>
  <c r="AA97"/>
  <c r="AG97"/>
  <c r="AM97"/>
  <c r="AS97"/>
  <c r="AY97"/>
  <c r="BE97"/>
  <c r="O35" i="6"/>
  <c r="Q35" s="1"/>
  <c r="O36"/>
  <c r="Q36" s="1"/>
  <c r="O37"/>
  <c r="Q37" s="1"/>
  <c r="Q41"/>
  <c r="Q42"/>
  <c r="O44"/>
  <c r="Q44" s="1"/>
  <c r="Q47"/>
  <c r="Q48"/>
  <c r="Q49"/>
  <c r="Q50"/>
  <c r="Q52"/>
  <c r="U35"/>
  <c r="W35" s="1"/>
  <c r="U36"/>
  <c r="W36" s="1"/>
  <c r="U37"/>
  <c r="W37" s="1"/>
  <c r="W41"/>
  <c r="W42"/>
  <c r="U44"/>
  <c r="W44" s="1"/>
  <c r="W47"/>
  <c r="W48"/>
  <c r="W49"/>
  <c r="W50"/>
  <c r="U52"/>
  <c r="W52" s="1"/>
  <c r="AA35"/>
  <c r="AC35" s="1"/>
  <c r="AA36"/>
  <c r="AC36" s="1"/>
  <c r="AA37"/>
  <c r="AC37" s="1"/>
  <c r="AC41"/>
  <c r="AC42"/>
  <c r="AC44"/>
  <c r="AC47"/>
  <c r="AC48"/>
  <c r="AC49"/>
  <c r="AC50"/>
  <c r="AA52"/>
  <c r="AC52" s="1"/>
  <c r="AI35"/>
  <c r="AI36"/>
  <c r="AI37"/>
  <c r="AI41"/>
  <c r="AI42"/>
  <c r="AI44"/>
  <c r="AI47"/>
  <c r="AI48"/>
  <c r="AI49"/>
  <c r="AI50"/>
  <c r="AG52"/>
  <c r="AI52" s="1"/>
  <c r="AM35"/>
  <c r="AO35" s="1"/>
  <c r="AM36"/>
  <c r="AO36" s="1"/>
  <c r="AM37"/>
  <c r="AO37" s="1"/>
  <c r="AO41"/>
  <c r="AO42"/>
  <c r="AM44"/>
  <c r="AO44" s="1"/>
  <c r="AO47"/>
  <c r="AO48"/>
  <c r="AO49"/>
  <c r="AO50"/>
  <c r="AO52"/>
  <c r="AS35"/>
  <c r="AU35" s="1"/>
  <c r="AS36"/>
  <c r="AU36" s="1"/>
  <c r="AU37"/>
  <c r="AU41"/>
  <c r="AU42"/>
  <c r="AS44"/>
  <c r="AU44" s="1"/>
  <c r="AU47"/>
  <c r="AU48"/>
  <c r="AU49"/>
  <c r="AS46"/>
  <c r="U47" s="1"/>
  <c r="AS52"/>
  <c r="AU52" s="1"/>
  <c r="E55"/>
  <c r="E56"/>
  <c r="E57"/>
  <c r="E58"/>
  <c r="E59"/>
  <c r="K55"/>
  <c r="K56"/>
  <c r="I57"/>
  <c r="K57" s="1"/>
  <c r="K58"/>
  <c r="I59"/>
  <c r="K59" s="1"/>
  <c r="Q55"/>
  <c r="Q56"/>
  <c r="O57"/>
  <c r="Q57" s="1"/>
  <c r="Q58"/>
  <c r="Q59"/>
  <c r="AC55"/>
  <c r="AC56"/>
  <c r="AA57"/>
  <c r="AC57" s="1"/>
  <c r="AC58"/>
  <c r="AC59"/>
  <c r="AI55"/>
  <c r="AI56"/>
  <c r="AG57"/>
  <c r="AI57" s="1"/>
  <c r="AI58"/>
  <c r="AI59"/>
  <c r="AO55"/>
  <c r="AO56"/>
  <c r="AM57"/>
  <c r="AO57" s="1"/>
  <c r="AO58"/>
  <c r="AO59"/>
  <c r="AU55"/>
  <c r="AU56"/>
  <c r="AS57"/>
  <c r="AU57" s="1"/>
  <c r="AU58"/>
  <c r="AU59"/>
  <c r="AY55"/>
  <c r="BA55" s="1"/>
  <c r="BA56"/>
  <c r="AY57"/>
  <c r="BA57" s="1"/>
  <c r="BA58"/>
  <c r="AY59"/>
  <c r="BA59" s="1"/>
  <c r="BG55"/>
  <c r="BG56"/>
  <c r="BE57"/>
  <c r="BG57" s="1"/>
  <c r="BG58"/>
  <c r="BG59"/>
  <c r="C62"/>
  <c r="O65" s="1"/>
  <c r="K66"/>
  <c r="K68"/>
  <c r="L68" s="1"/>
  <c r="Q63"/>
  <c r="Q64"/>
  <c r="Q65"/>
  <c r="Q66"/>
  <c r="O68"/>
  <c r="Q68" s="1"/>
  <c r="R68" s="1"/>
  <c r="W63"/>
  <c r="W64"/>
  <c r="W65"/>
  <c r="W66"/>
  <c r="W68"/>
  <c r="X68" s="1"/>
  <c r="BG65"/>
  <c r="BG66"/>
  <c r="BE68"/>
  <c r="BG68" s="1"/>
  <c r="BH68" s="1"/>
  <c r="AY35"/>
  <c r="BA35" s="1"/>
  <c r="AY36"/>
  <c r="BA36" s="1"/>
  <c r="BA37"/>
  <c r="BA41"/>
  <c r="BA42"/>
  <c r="BA44"/>
  <c r="BA47"/>
  <c r="BA48"/>
  <c r="BA49"/>
  <c r="BA50"/>
  <c r="BA52"/>
  <c r="I35"/>
  <c r="K35" s="1"/>
  <c r="I36"/>
  <c r="K36" s="1"/>
  <c r="K37"/>
  <c r="AS39"/>
  <c r="AA41" s="1"/>
  <c r="K42"/>
  <c r="K44"/>
  <c r="K49"/>
  <c r="K50"/>
  <c r="I52"/>
  <c r="K52" s="1"/>
  <c r="C35"/>
  <c r="E35" s="1"/>
  <c r="C36"/>
  <c r="E36" s="1"/>
  <c r="E37"/>
  <c r="E41"/>
  <c r="E42"/>
  <c r="E44"/>
  <c r="E47"/>
  <c r="E48"/>
  <c r="E49"/>
  <c r="E50"/>
  <c r="E52"/>
  <c r="BE35"/>
  <c r="BG35" s="1"/>
  <c r="BE36"/>
  <c r="BG36" s="1"/>
  <c r="BE37"/>
  <c r="BG37" s="1"/>
  <c r="BG41"/>
  <c r="BG42"/>
  <c r="BE44"/>
  <c r="BG44" s="1"/>
  <c r="BG47"/>
  <c r="BG48"/>
  <c r="BG49"/>
  <c r="BG50"/>
  <c r="BE52"/>
  <c r="BG52" s="1"/>
  <c r="BA63"/>
  <c r="BA65"/>
  <c r="BA66"/>
  <c r="BA68"/>
  <c r="BB68" s="1"/>
  <c r="AU66"/>
  <c r="AS68"/>
  <c r="AU68" s="1"/>
  <c r="AV68" s="1"/>
  <c r="W55"/>
  <c r="W56"/>
  <c r="U57"/>
  <c r="W57" s="1"/>
  <c r="W58"/>
  <c r="U59"/>
  <c r="W59" s="1"/>
  <c r="AO63"/>
  <c r="AO64"/>
  <c r="AO65"/>
  <c r="AO66"/>
  <c r="AO68"/>
  <c r="AP68" s="1"/>
  <c r="AI63"/>
  <c r="AI64"/>
  <c r="AI65"/>
  <c r="AI66"/>
  <c r="AI68"/>
  <c r="AJ68" s="1"/>
  <c r="AC63"/>
  <c r="AC65"/>
  <c r="AC66"/>
  <c r="AA68"/>
  <c r="AC68" s="1"/>
  <c r="AD68" s="1"/>
  <c r="E63"/>
  <c r="E64"/>
  <c r="E65"/>
  <c r="E66"/>
  <c r="E68"/>
  <c r="F68" s="1"/>
  <c r="C9"/>
  <c r="BE11" s="1"/>
  <c r="BG11" s="1"/>
  <c r="C14"/>
  <c r="C16" s="1"/>
  <c r="E16" s="1"/>
  <c r="BE20"/>
  <c r="BE25" s="1"/>
  <c r="C28"/>
  <c r="I32" s="1"/>
  <c r="K32" s="1"/>
  <c r="BE28"/>
  <c r="E12"/>
  <c r="E20"/>
  <c r="F20" s="1"/>
  <c r="E30"/>
  <c r="E31"/>
  <c r="I20"/>
  <c r="I28"/>
  <c r="Q18"/>
  <c r="O20"/>
  <c r="O23" s="1"/>
  <c r="Q31"/>
  <c r="O28"/>
  <c r="W18"/>
  <c r="U20"/>
  <c r="U23" s="1"/>
  <c r="W30"/>
  <c r="W31"/>
  <c r="U28"/>
  <c r="AC18"/>
  <c r="AC20"/>
  <c r="AD20" s="1"/>
  <c r="AC30"/>
  <c r="AC31"/>
  <c r="AA28"/>
  <c r="AI18"/>
  <c r="AI20"/>
  <c r="AJ20" s="1"/>
  <c r="AI30"/>
  <c r="AI31"/>
  <c r="AI32"/>
  <c r="AO18"/>
  <c r="AO20"/>
  <c r="AP20" s="1"/>
  <c r="AO30"/>
  <c r="AO31"/>
  <c r="AM28"/>
  <c r="AS20"/>
  <c r="AS24" s="1"/>
  <c r="AS28"/>
  <c r="AY20"/>
  <c r="AY28"/>
  <c r="I9"/>
  <c r="O9"/>
  <c r="U9"/>
  <c r="AA9"/>
  <c r="AG9"/>
  <c r="AM9"/>
  <c r="AS9"/>
  <c r="AY9"/>
  <c r="BE9"/>
  <c r="I14"/>
  <c r="O14"/>
  <c r="U14"/>
  <c r="AA14"/>
  <c r="AG14"/>
  <c r="AM14"/>
  <c r="AS14"/>
  <c r="AY14"/>
  <c r="BE14"/>
  <c r="C20"/>
  <c r="C25" s="1"/>
  <c r="AA20"/>
  <c r="AA24" s="1"/>
  <c r="AG20"/>
  <c r="AG23" s="1"/>
  <c r="AM20"/>
  <c r="AG28"/>
  <c r="AG35"/>
  <c r="AG36"/>
  <c r="C37"/>
  <c r="I37"/>
  <c r="AG37"/>
  <c r="AS37"/>
  <c r="AY37"/>
  <c r="C39"/>
  <c r="C42" s="1"/>
  <c r="I39"/>
  <c r="O39"/>
  <c r="U39"/>
  <c r="AA39"/>
  <c r="AG39"/>
  <c r="AM39"/>
  <c r="AY39"/>
  <c r="BE39"/>
  <c r="C44"/>
  <c r="I44"/>
  <c r="AA44"/>
  <c r="AG44"/>
  <c r="AY44"/>
  <c r="C46"/>
  <c r="I46"/>
  <c r="O46"/>
  <c r="U46"/>
  <c r="AA46"/>
  <c r="AG46"/>
  <c r="AM46"/>
  <c r="AY46"/>
  <c r="BE46"/>
  <c r="C52"/>
  <c r="O52"/>
  <c r="AM52"/>
  <c r="AY52"/>
  <c r="C55"/>
  <c r="I55"/>
  <c r="O55"/>
  <c r="U55"/>
  <c r="AA55"/>
  <c r="AG55"/>
  <c r="AM55"/>
  <c r="AS55"/>
  <c r="BE55"/>
  <c r="C56"/>
  <c r="I56"/>
  <c r="O56"/>
  <c r="U56"/>
  <c r="AA56"/>
  <c r="AG56"/>
  <c r="AM56"/>
  <c r="AS56"/>
  <c r="AY56"/>
  <c r="BE56"/>
  <c r="C57"/>
  <c r="C58"/>
  <c r="I58"/>
  <c r="O58"/>
  <c r="U58"/>
  <c r="AA58"/>
  <c r="AG58"/>
  <c r="AM58"/>
  <c r="AS58"/>
  <c r="AY58"/>
  <c r="BE58"/>
  <c r="C59"/>
  <c r="O59"/>
  <c r="AA59"/>
  <c r="AG59"/>
  <c r="AM59"/>
  <c r="AS59"/>
  <c r="BE59"/>
  <c r="I62"/>
  <c r="O62"/>
  <c r="U62"/>
  <c r="AA62"/>
  <c r="AG62"/>
  <c r="AM62"/>
  <c r="AS62"/>
  <c r="AY62"/>
  <c r="BE62"/>
  <c r="C68"/>
  <c r="I68"/>
  <c r="U68"/>
  <c r="AG68"/>
  <c r="AM68"/>
  <c r="AY68"/>
  <c r="BG24" i="3"/>
  <c r="BG25"/>
  <c r="BG26"/>
  <c r="BG27"/>
  <c r="BG30"/>
  <c r="BG33"/>
  <c r="BG34"/>
  <c r="BG35"/>
  <c r="BG36"/>
  <c r="BA24"/>
  <c r="BA25"/>
  <c r="BA26"/>
  <c r="BA27"/>
  <c r="BA30"/>
  <c r="BA33"/>
  <c r="BA34"/>
  <c r="BA35"/>
  <c r="BA36"/>
  <c r="AU24"/>
  <c r="AU25"/>
  <c r="AU26"/>
  <c r="AU27"/>
  <c r="AS29"/>
  <c r="AS32" s="1"/>
  <c r="AS35" s="1"/>
  <c r="AU35" s="1"/>
  <c r="AU33"/>
  <c r="AO24"/>
  <c r="AO25"/>
  <c r="AO26"/>
  <c r="AO27"/>
  <c r="AM29"/>
  <c r="AM30" s="1"/>
  <c r="AO30" s="1"/>
  <c r="AI24"/>
  <c r="AI25"/>
  <c r="AI26"/>
  <c r="AI27"/>
  <c r="AG29"/>
  <c r="AG32" s="1"/>
  <c r="AG36" s="1"/>
  <c r="AI36" s="1"/>
  <c r="AI33"/>
  <c r="AC24"/>
  <c r="AC25"/>
  <c r="AC26"/>
  <c r="AC27"/>
  <c r="AC30"/>
  <c r="AC33"/>
  <c r="AC34"/>
  <c r="AC35"/>
  <c r="AC36"/>
  <c r="W24"/>
  <c r="W25"/>
  <c r="W26"/>
  <c r="W27"/>
  <c r="W30"/>
  <c r="W33"/>
  <c r="W34"/>
  <c r="W35"/>
  <c r="W36"/>
  <c r="Q24"/>
  <c r="Q25"/>
  <c r="Q26"/>
  <c r="Q27"/>
  <c r="Q30"/>
  <c r="Q33"/>
  <c r="Q34"/>
  <c r="Q35"/>
  <c r="Q36"/>
  <c r="K24"/>
  <c r="K25"/>
  <c r="K26"/>
  <c r="K27"/>
  <c r="I29"/>
  <c r="I30" s="1"/>
  <c r="K30" s="1"/>
  <c r="K33"/>
  <c r="AS23"/>
  <c r="AM25" s="1"/>
  <c r="E25"/>
  <c r="E26"/>
  <c r="E27"/>
  <c r="E30"/>
  <c r="E33"/>
  <c r="E34"/>
  <c r="E35"/>
  <c r="E36"/>
  <c r="U40"/>
  <c r="W40" s="1"/>
  <c r="X40" s="1"/>
  <c r="W41"/>
  <c r="X41" s="1"/>
  <c r="W44"/>
  <c r="W45"/>
  <c r="W46"/>
  <c r="W47"/>
  <c r="W48"/>
  <c r="W49"/>
  <c r="W50"/>
  <c r="W52"/>
  <c r="X52" s="1"/>
  <c r="U54"/>
  <c r="W54" s="1"/>
  <c r="X54" s="1"/>
  <c r="C58"/>
  <c r="C59" s="1"/>
  <c r="E59" s="1"/>
  <c r="W60"/>
  <c r="W61"/>
  <c r="W62"/>
  <c r="W66"/>
  <c r="W67"/>
  <c r="W70"/>
  <c r="W71"/>
  <c r="X69" s="1"/>
  <c r="C40"/>
  <c r="E40" s="1"/>
  <c r="F40" s="1"/>
  <c r="E41"/>
  <c r="F41" s="1"/>
  <c r="E44"/>
  <c r="E45"/>
  <c r="E46"/>
  <c r="E47"/>
  <c r="E48"/>
  <c r="E49"/>
  <c r="E50"/>
  <c r="E52"/>
  <c r="F52" s="1"/>
  <c r="E54"/>
  <c r="F54" s="1"/>
  <c r="E60"/>
  <c r="E61"/>
  <c r="E62"/>
  <c r="E66"/>
  <c r="E67"/>
  <c r="E70"/>
  <c r="F69" s="1"/>
  <c r="E71"/>
  <c r="I40"/>
  <c r="K40" s="1"/>
  <c r="L40" s="1"/>
  <c r="I41"/>
  <c r="K41" s="1"/>
  <c r="L41" s="1"/>
  <c r="C42"/>
  <c r="AM45" s="1"/>
  <c r="AO45" s="1"/>
  <c r="K45"/>
  <c r="K46"/>
  <c r="I52"/>
  <c r="K52" s="1"/>
  <c r="L52" s="1"/>
  <c r="I54"/>
  <c r="K54" s="1"/>
  <c r="L54" s="1"/>
  <c r="K60"/>
  <c r="K61"/>
  <c r="K62"/>
  <c r="K66"/>
  <c r="K67"/>
  <c r="K70"/>
  <c r="K71"/>
  <c r="Q40"/>
  <c r="R40" s="1"/>
  <c r="Q41"/>
  <c r="R41" s="1"/>
  <c r="Q44"/>
  <c r="Q45"/>
  <c r="Q46"/>
  <c r="Q47"/>
  <c r="Q48"/>
  <c r="Q49"/>
  <c r="Q50"/>
  <c r="Q52"/>
  <c r="R52" s="1"/>
  <c r="Q54"/>
  <c r="R54" s="1"/>
  <c r="Q60"/>
  <c r="Q61"/>
  <c r="Q62"/>
  <c r="Q66"/>
  <c r="Q67"/>
  <c r="Q70"/>
  <c r="R69" s="1"/>
  <c r="Q71"/>
  <c r="AA40"/>
  <c r="AC40" s="1"/>
  <c r="AD40" s="1"/>
  <c r="AC41"/>
  <c r="AD41" s="1"/>
  <c r="AC44"/>
  <c r="AC46"/>
  <c r="AC47"/>
  <c r="AC48"/>
  <c r="AC49"/>
  <c r="AC50"/>
  <c r="AA52"/>
  <c r="AC52" s="1"/>
  <c r="AD52" s="1"/>
  <c r="AC54"/>
  <c r="AD54" s="1"/>
  <c r="AC60"/>
  <c r="AC61"/>
  <c r="AC62"/>
  <c r="AC66"/>
  <c r="AC67"/>
  <c r="AC70"/>
  <c r="AC71"/>
  <c r="AI40"/>
  <c r="AJ40" s="1"/>
  <c r="AG41"/>
  <c r="AI41" s="1"/>
  <c r="AJ41" s="1"/>
  <c r="AI44"/>
  <c r="AI45"/>
  <c r="AI46"/>
  <c r="AI47"/>
  <c r="AI48"/>
  <c r="AI49"/>
  <c r="AI50"/>
  <c r="AG52"/>
  <c r="AI52" s="1"/>
  <c r="AJ52" s="1"/>
  <c r="AI54"/>
  <c r="AJ54" s="1"/>
  <c r="AI60"/>
  <c r="AI61"/>
  <c r="AI62"/>
  <c r="AI66"/>
  <c r="AI67"/>
  <c r="AI70"/>
  <c r="AI71"/>
  <c r="AM40"/>
  <c r="AO40" s="1"/>
  <c r="AP40" s="1"/>
  <c r="AM41"/>
  <c r="AO41" s="1"/>
  <c r="AP41" s="1"/>
  <c r="AO44"/>
  <c r="AO46"/>
  <c r="AM47"/>
  <c r="AO47" s="1"/>
  <c r="AO49"/>
  <c r="AO50"/>
  <c r="AM52"/>
  <c r="AO52" s="1"/>
  <c r="AP52" s="1"/>
  <c r="AO54"/>
  <c r="AP54" s="1"/>
  <c r="AO60"/>
  <c r="AO61"/>
  <c r="AO62"/>
  <c r="AO66"/>
  <c r="AO67"/>
  <c r="AO70"/>
  <c r="AO71"/>
  <c r="AU40"/>
  <c r="AV40" s="1"/>
  <c r="AS41"/>
  <c r="AU41" s="1"/>
  <c r="AV41" s="1"/>
  <c r="AU44"/>
  <c r="AU46"/>
  <c r="AU47"/>
  <c r="AU50"/>
  <c r="AS52"/>
  <c r="AU52" s="1"/>
  <c r="AV52" s="1"/>
  <c r="AS54"/>
  <c r="AU54" s="1"/>
  <c r="AV54" s="1"/>
  <c r="AU60"/>
  <c r="AU61"/>
  <c r="AU62"/>
  <c r="AU66"/>
  <c r="AV65" s="1"/>
  <c r="AU67"/>
  <c r="AU70"/>
  <c r="AV69" s="1"/>
  <c r="AU71"/>
  <c r="C9"/>
  <c r="AS14" s="1"/>
  <c r="AU14" s="1"/>
  <c r="AU17"/>
  <c r="AS19"/>
  <c r="AS21" s="1"/>
  <c r="AU21" s="1"/>
  <c r="AM13"/>
  <c r="AO13" s="1"/>
  <c r="AO16"/>
  <c r="AO17"/>
  <c r="AM19"/>
  <c r="AI11"/>
  <c r="AI12"/>
  <c r="AI13"/>
  <c r="AI15"/>
  <c r="AI16"/>
  <c r="AG19"/>
  <c r="AG20" s="1"/>
  <c r="AI20" s="1"/>
  <c r="AC15"/>
  <c r="AC16"/>
  <c r="AC17"/>
  <c r="AA19"/>
  <c r="AA20" s="1"/>
  <c r="AC20" s="1"/>
  <c r="Q11"/>
  <c r="Q12"/>
  <c r="Q13"/>
  <c r="Q14"/>
  <c r="Q15"/>
  <c r="Q16"/>
  <c r="Q17"/>
  <c r="O19"/>
  <c r="O21" s="1"/>
  <c r="Q21"/>
  <c r="E11"/>
  <c r="E12"/>
  <c r="E14"/>
  <c r="E16"/>
  <c r="E17"/>
  <c r="C19"/>
  <c r="C21" s="1"/>
  <c r="E21"/>
  <c r="K12"/>
  <c r="I13"/>
  <c r="K13" s="1"/>
  <c r="I15"/>
  <c r="K15" s="1"/>
  <c r="K17"/>
  <c r="I19"/>
  <c r="I21" s="1"/>
  <c r="K21" s="1"/>
  <c r="W11"/>
  <c r="W12"/>
  <c r="W13"/>
  <c r="W14"/>
  <c r="W15"/>
  <c r="W16"/>
  <c r="W17"/>
  <c r="U19"/>
  <c r="W21"/>
  <c r="BA12"/>
  <c r="BA13"/>
  <c r="BA15"/>
  <c r="BA16"/>
  <c r="BA17"/>
  <c r="AY19"/>
  <c r="AY20" s="1"/>
  <c r="BA20" s="1"/>
  <c r="BA21"/>
  <c r="AY40"/>
  <c r="BA40" s="1"/>
  <c r="BB40" s="1"/>
  <c r="BA41"/>
  <c r="BB41" s="1"/>
  <c r="BA44"/>
  <c r="BA45"/>
  <c r="BA46"/>
  <c r="BA47"/>
  <c r="BA48"/>
  <c r="BA49"/>
  <c r="BA50"/>
  <c r="AY52"/>
  <c r="BA52" s="1"/>
  <c r="BB52" s="1"/>
  <c r="BA54"/>
  <c r="BB54" s="1"/>
  <c r="BA60"/>
  <c r="BA61"/>
  <c r="BA62"/>
  <c r="BA66"/>
  <c r="BA67"/>
  <c r="BA70"/>
  <c r="BA71"/>
  <c r="BE19"/>
  <c r="BE20" s="1"/>
  <c r="BG20" s="1"/>
  <c r="BE40"/>
  <c r="BG40" s="1"/>
  <c r="BH40" s="1"/>
  <c r="BE41"/>
  <c r="BG41" s="1"/>
  <c r="BH41" s="1"/>
  <c r="BE48"/>
  <c r="BG48" s="1"/>
  <c r="BG50"/>
  <c r="BE52"/>
  <c r="BG52" s="1"/>
  <c r="BH52" s="1"/>
  <c r="BE54"/>
  <c r="BG54" s="1"/>
  <c r="BH54" s="1"/>
  <c r="BG60"/>
  <c r="BG61"/>
  <c r="BG62"/>
  <c r="BE65"/>
  <c r="BE66" s="1"/>
  <c r="BG66" s="1"/>
  <c r="BG67"/>
  <c r="BG70"/>
  <c r="BG71"/>
  <c r="I9"/>
  <c r="O9"/>
  <c r="U9"/>
  <c r="AA9"/>
  <c r="AG9"/>
  <c r="AM9"/>
  <c r="AS9"/>
  <c r="AY9"/>
  <c r="BE9"/>
  <c r="C12"/>
  <c r="AA16"/>
  <c r="AM16"/>
  <c r="AS17"/>
  <c r="C23"/>
  <c r="I23"/>
  <c r="O23"/>
  <c r="U23"/>
  <c r="AA23"/>
  <c r="AG23"/>
  <c r="AM23"/>
  <c r="AY23"/>
  <c r="BE23"/>
  <c r="AY24"/>
  <c r="C25"/>
  <c r="AA26"/>
  <c r="C29"/>
  <c r="O29"/>
  <c r="O32" s="1"/>
  <c r="U29"/>
  <c r="U32" s="1"/>
  <c r="U36" s="1"/>
  <c r="AA29"/>
  <c r="AA30" s="1"/>
  <c r="AY29"/>
  <c r="AY32" s="1"/>
  <c r="AY33" s="1"/>
  <c r="BE29"/>
  <c r="BE30" s="1"/>
  <c r="AS33"/>
  <c r="O40"/>
  <c r="AG40"/>
  <c r="AS40"/>
  <c r="C41"/>
  <c r="O41"/>
  <c r="U41"/>
  <c r="AA41"/>
  <c r="AY41"/>
  <c r="I42"/>
  <c r="O42"/>
  <c r="U42"/>
  <c r="AA42"/>
  <c r="AG42"/>
  <c r="AM42"/>
  <c r="AS42"/>
  <c r="AY42"/>
  <c r="BE42"/>
  <c r="AS44"/>
  <c r="O45"/>
  <c r="AY46"/>
  <c r="AA47"/>
  <c r="U49"/>
  <c r="AY49"/>
  <c r="C52"/>
  <c r="O52"/>
  <c r="U52"/>
  <c r="C54"/>
  <c r="O54"/>
  <c r="AA54"/>
  <c r="AG54"/>
  <c r="AM54"/>
  <c r="AY54"/>
  <c r="I58"/>
  <c r="O58"/>
  <c r="U58"/>
  <c r="AA58"/>
  <c r="AG58"/>
  <c r="AM58"/>
  <c r="AS58"/>
  <c r="AY58"/>
  <c r="BE58"/>
  <c r="C65"/>
  <c r="C67" s="1"/>
  <c r="I65"/>
  <c r="I67" s="1"/>
  <c r="O65"/>
  <c r="U65"/>
  <c r="U67" s="1"/>
  <c r="AA65"/>
  <c r="AA66" s="1"/>
  <c r="AG65"/>
  <c r="AG66" s="1"/>
  <c r="AM65"/>
  <c r="AM67" s="1"/>
  <c r="AS65"/>
  <c r="AS66" s="1"/>
  <c r="AY65"/>
  <c r="AY67" s="1"/>
  <c r="C69"/>
  <c r="C70" s="1"/>
  <c r="I69"/>
  <c r="I70" s="1"/>
  <c r="O69"/>
  <c r="O70" s="1"/>
  <c r="U69"/>
  <c r="U71" s="1"/>
  <c r="AA69"/>
  <c r="AA70" s="1"/>
  <c r="AG69"/>
  <c r="AM69"/>
  <c r="AM70" s="1"/>
  <c r="AS69"/>
  <c r="AS70" s="1"/>
  <c r="AY69"/>
  <c r="AY71" s="1"/>
  <c r="BE69"/>
  <c r="BE71" s="1"/>
  <c r="BG66" i="7"/>
  <c r="BH66" s="1"/>
  <c r="BE69"/>
  <c r="BG69" s="1"/>
  <c r="BE70"/>
  <c r="BG70" s="1"/>
  <c r="BE71"/>
  <c r="BG71" s="1"/>
  <c r="BE74"/>
  <c r="BG74" s="1"/>
  <c r="BE75"/>
  <c r="BG75" s="1"/>
  <c r="BE79"/>
  <c r="BG79" s="1"/>
  <c r="BG80"/>
  <c r="BE81"/>
  <c r="BG81" s="1"/>
  <c r="BA66"/>
  <c r="BB66" s="1"/>
  <c r="BA69"/>
  <c r="BA70"/>
  <c r="BA71"/>
  <c r="BA74"/>
  <c r="BA75"/>
  <c r="BA79"/>
  <c r="BA80"/>
  <c r="BA81"/>
  <c r="AU66"/>
  <c r="AV66" s="1"/>
  <c r="AS69"/>
  <c r="AU69"/>
  <c r="AS70"/>
  <c r="AU70" s="1"/>
  <c r="AU71"/>
  <c r="AS74"/>
  <c r="AU74" s="1"/>
  <c r="AU75"/>
  <c r="AS79"/>
  <c r="AU79" s="1"/>
  <c r="AS80"/>
  <c r="AU80" s="1"/>
  <c r="AS81"/>
  <c r="AU81" s="1"/>
  <c r="AO66"/>
  <c r="AP66" s="1"/>
  <c r="AO69"/>
  <c r="AO70"/>
  <c r="AO71"/>
  <c r="AO74"/>
  <c r="AO75"/>
  <c r="AM79"/>
  <c r="AO79" s="1"/>
  <c r="AO80"/>
  <c r="AO81"/>
  <c r="AI66"/>
  <c r="AJ66" s="1"/>
  <c r="AI69"/>
  <c r="AI70"/>
  <c r="AI71"/>
  <c r="AI74"/>
  <c r="AI75"/>
  <c r="AG79"/>
  <c r="AI79" s="1"/>
  <c r="AG80"/>
  <c r="AI80" s="1"/>
  <c r="AI81"/>
  <c r="AC66"/>
  <c r="AD66" s="1"/>
  <c r="AC69"/>
  <c r="AC70"/>
  <c r="AC71"/>
  <c r="AC74"/>
  <c r="AC75"/>
  <c r="AC79"/>
  <c r="AC80"/>
  <c r="AC81"/>
  <c r="W66"/>
  <c r="X66" s="1"/>
  <c r="W69"/>
  <c r="W70"/>
  <c r="W71"/>
  <c r="W74"/>
  <c r="W75"/>
  <c r="W79"/>
  <c r="W80"/>
  <c r="W81"/>
  <c r="Q66"/>
  <c r="R66" s="1"/>
  <c r="Q69"/>
  <c r="O70"/>
  <c r="Q70" s="1"/>
  <c r="Q71"/>
  <c r="Q74"/>
  <c r="Q75"/>
  <c r="Q79"/>
  <c r="Q80"/>
  <c r="O81"/>
  <c r="Q81" s="1"/>
  <c r="K66"/>
  <c r="L66" s="1"/>
  <c r="K69"/>
  <c r="K70"/>
  <c r="K71"/>
  <c r="I74"/>
  <c r="K74" s="1"/>
  <c r="K75"/>
  <c r="K79"/>
  <c r="K80"/>
  <c r="I81"/>
  <c r="K81" s="1"/>
  <c r="E66"/>
  <c r="F66" s="1"/>
  <c r="C69"/>
  <c r="E69" s="1"/>
  <c r="C70"/>
  <c r="E70" s="1"/>
  <c r="C71"/>
  <c r="E71" s="1"/>
  <c r="E74"/>
  <c r="E75"/>
  <c r="C79"/>
  <c r="E79" s="1"/>
  <c r="C80"/>
  <c r="E80" s="1"/>
  <c r="E81"/>
  <c r="BG40"/>
  <c r="BG41"/>
  <c r="BG42"/>
  <c r="BG43"/>
  <c r="BG44"/>
  <c r="BG45"/>
  <c r="C39"/>
  <c r="BE46" s="1"/>
  <c r="BG46" s="1"/>
  <c r="C48"/>
  <c r="AS52" s="1"/>
  <c r="AU52" s="1"/>
  <c r="BG51"/>
  <c r="BG52"/>
  <c r="BE55"/>
  <c r="BE57" s="1"/>
  <c r="BG57" s="1"/>
  <c r="BG60"/>
  <c r="C55"/>
  <c r="C57" s="1"/>
  <c r="E57" s="1"/>
  <c r="BA40"/>
  <c r="BA41"/>
  <c r="BA42"/>
  <c r="BA43"/>
  <c r="BA44"/>
  <c r="BA45"/>
  <c r="BA50"/>
  <c r="BA51"/>
  <c r="BA52"/>
  <c r="BA53"/>
  <c r="BA57"/>
  <c r="BA60"/>
  <c r="BA61"/>
  <c r="BA62"/>
  <c r="BA63"/>
  <c r="AU40"/>
  <c r="AU41"/>
  <c r="AU42"/>
  <c r="AU43"/>
  <c r="AU44"/>
  <c r="AU45"/>
  <c r="AS55"/>
  <c r="AO40"/>
  <c r="AO41"/>
  <c r="AO42"/>
  <c r="AO43"/>
  <c r="AO44"/>
  <c r="AO45"/>
  <c r="AO46"/>
  <c r="AO50"/>
  <c r="AO51"/>
  <c r="AO52"/>
  <c r="AO57"/>
  <c r="AO60"/>
  <c r="AO61"/>
  <c r="AO62"/>
  <c r="AO63"/>
  <c r="AI40"/>
  <c r="AI41"/>
  <c r="AI42"/>
  <c r="AI43"/>
  <c r="AI44"/>
  <c r="AI45"/>
  <c r="AI46"/>
  <c r="AI50"/>
  <c r="AI51"/>
  <c r="AI52"/>
  <c r="AI57"/>
  <c r="AI60"/>
  <c r="AI61"/>
  <c r="AI62"/>
  <c r="AI63"/>
  <c r="AC40"/>
  <c r="AC41"/>
  <c r="AC42"/>
  <c r="AC43"/>
  <c r="AC44"/>
  <c r="AC45"/>
  <c r="AC46"/>
  <c r="AC50"/>
  <c r="AC51"/>
  <c r="AC52"/>
  <c r="AC53"/>
  <c r="AC57"/>
  <c r="AC60"/>
  <c r="AC61"/>
  <c r="AC62"/>
  <c r="AC63"/>
  <c r="W40"/>
  <c r="W41"/>
  <c r="W42"/>
  <c r="W43"/>
  <c r="W44"/>
  <c r="W45"/>
  <c r="W46"/>
  <c r="W50"/>
  <c r="W51"/>
  <c r="W52"/>
  <c r="W57"/>
  <c r="W60"/>
  <c r="W61"/>
  <c r="W62"/>
  <c r="W63"/>
  <c r="Q40"/>
  <c r="Q41"/>
  <c r="Q42"/>
  <c r="Q43"/>
  <c r="Q44"/>
  <c r="Q45"/>
  <c r="Q46"/>
  <c r="Q50"/>
  <c r="Q51"/>
  <c r="Q52"/>
  <c r="Q53"/>
  <c r="Q57"/>
  <c r="Q60"/>
  <c r="Q61"/>
  <c r="Q62"/>
  <c r="Q63"/>
  <c r="K40"/>
  <c r="K41"/>
  <c r="K42"/>
  <c r="K43"/>
  <c r="K44"/>
  <c r="K45"/>
  <c r="I55"/>
  <c r="I59" s="1"/>
  <c r="E46"/>
  <c r="E50"/>
  <c r="E51"/>
  <c r="E52"/>
  <c r="E53"/>
  <c r="BE9"/>
  <c r="BG9" s="1"/>
  <c r="BH9" s="1"/>
  <c r="C11"/>
  <c r="BE13" s="1"/>
  <c r="BG13" s="1"/>
  <c r="BG18"/>
  <c r="BG23"/>
  <c r="BG30"/>
  <c r="BE32"/>
  <c r="BE36" s="1"/>
  <c r="BG36" s="1"/>
  <c r="AY9"/>
  <c r="BA9" s="1"/>
  <c r="BB9" s="1"/>
  <c r="BA12"/>
  <c r="BA13"/>
  <c r="BA17"/>
  <c r="BA23"/>
  <c r="BA26"/>
  <c r="BA30"/>
  <c r="AY32"/>
  <c r="AY34" s="1"/>
  <c r="BA34" s="1"/>
  <c r="BA35"/>
  <c r="BA36"/>
  <c r="AS9"/>
  <c r="AU9" s="1"/>
  <c r="AV9" s="1"/>
  <c r="AU19"/>
  <c r="AU23"/>
  <c r="AU30"/>
  <c r="AS32"/>
  <c r="AS35" s="1"/>
  <c r="AU35"/>
  <c r="AM9"/>
  <c r="AO9" s="1"/>
  <c r="AP9" s="1"/>
  <c r="AO12"/>
  <c r="AO13"/>
  <c r="AO17"/>
  <c r="AO18"/>
  <c r="AO19"/>
  <c r="AO23"/>
  <c r="AO26"/>
  <c r="AO30"/>
  <c r="AM32"/>
  <c r="AM36" s="1"/>
  <c r="AO35"/>
  <c r="AO36"/>
  <c r="AG9"/>
  <c r="AI9" s="1"/>
  <c r="AJ9" s="1"/>
  <c r="AI12"/>
  <c r="AI13"/>
  <c r="AI18"/>
  <c r="AI19"/>
  <c r="AI23"/>
  <c r="AI30"/>
  <c r="AG32"/>
  <c r="AG35" s="1"/>
  <c r="AI35" s="1"/>
  <c r="AI36"/>
  <c r="AC9"/>
  <c r="AD9" s="1"/>
  <c r="AC12"/>
  <c r="AC13"/>
  <c r="AC18"/>
  <c r="AC19"/>
  <c r="AC23"/>
  <c r="AC26"/>
  <c r="AC30"/>
  <c r="AC34"/>
  <c r="AC35"/>
  <c r="AC36"/>
  <c r="U9"/>
  <c r="W9" s="1"/>
  <c r="X9" s="1"/>
  <c r="W12"/>
  <c r="W13"/>
  <c r="W17"/>
  <c r="W18"/>
  <c r="W19"/>
  <c r="W23"/>
  <c r="W26"/>
  <c r="W30"/>
  <c r="W34"/>
  <c r="W35"/>
  <c r="W36"/>
  <c r="O9"/>
  <c r="Q9" s="1"/>
  <c r="R9" s="1"/>
  <c r="Q12"/>
  <c r="Q13"/>
  <c r="Q18"/>
  <c r="Q19"/>
  <c r="Q26"/>
  <c r="Q30"/>
  <c r="Q34"/>
  <c r="Q35"/>
  <c r="Q36"/>
  <c r="I9"/>
  <c r="K9" s="1"/>
  <c r="L9" s="1"/>
  <c r="K23"/>
  <c r="K30"/>
  <c r="I32"/>
  <c r="I35" s="1"/>
  <c r="K35" s="1"/>
  <c r="C9"/>
  <c r="E9" s="1"/>
  <c r="F9" s="1"/>
  <c r="E18"/>
  <c r="E19"/>
  <c r="E26"/>
  <c r="E30"/>
  <c r="E34"/>
  <c r="E35"/>
  <c r="E36"/>
  <c r="C85"/>
  <c r="AG88" s="1"/>
  <c r="AI88" s="1"/>
  <c r="AI92"/>
  <c r="AI94"/>
  <c r="AI101"/>
  <c r="AI102"/>
  <c r="C100"/>
  <c r="I103" s="1"/>
  <c r="K103" s="1"/>
  <c r="AG105"/>
  <c r="AG114" s="1"/>
  <c r="AI109"/>
  <c r="AI110"/>
  <c r="AI111"/>
  <c r="AI115"/>
  <c r="AI116"/>
  <c r="E86"/>
  <c r="E91"/>
  <c r="E102"/>
  <c r="C105"/>
  <c r="C112" s="1"/>
  <c r="E112" s="1"/>
  <c r="E109"/>
  <c r="E110"/>
  <c r="E111"/>
  <c r="E115"/>
  <c r="E116"/>
  <c r="K86"/>
  <c r="K91"/>
  <c r="K92"/>
  <c r="K101"/>
  <c r="K102"/>
  <c r="I105"/>
  <c r="I112" s="1"/>
  <c r="K112" s="1"/>
  <c r="K110"/>
  <c r="K111"/>
  <c r="Q86"/>
  <c r="Q91"/>
  <c r="Q92"/>
  <c r="Q101"/>
  <c r="Q102"/>
  <c r="O105"/>
  <c r="O106" s="1"/>
  <c r="Q111"/>
  <c r="Q115"/>
  <c r="Q116"/>
  <c r="W86"/>
  <c r="W91"/>
  <c r="W92"/>
  <c r="W94"/>
  <c r="W97"/>
  <c r="W101"/>
  <c r="W102"/>
  <c r="U105"/>
  <c r="U114" s="1"/>
  <c r="W110"/>
  <c r="W111"/>
  <c r="W116"/>
  <c r="AC86"/>
  <c r="AC91"/>
  <c r="AC92"/>
  <c r="AC94"/>
  <c r="AC101"/>
  <c r="AC102"/>
  <c r="AC103"/>
  <c r="AA105"/>
  <c r="AA114" s="1"/>
  <c r="AC109"/>
  <c r="AC110"/>
  <c r="AC111"/>
  <c r="AC115"/>
  <c r="AC116"/>
  <c r="AO86"/>
  <c r="AO91"/>
  <c r="AO92"/>
  <c r="AO94"/>
  <c r="AO97"/>
  <c r="AO101"/>
  <c r="AO102"/>
  <c r="AO103"/>
  <c r="AM105"/>
  <c r="AM106" s="1"/>
  <c r="AO109"/>
  <c r="AO110"/>
  <c r="AO111"/>
  <c r="AO115"/>
  <c r="AO116"/>
  <c r="AU86"/>
  <c r="AU91"/>
  <c r="AU92"/>
  <c r="AU94"/>
  <c r="AU101"/>
  <c r="AU102"/>
  <c r="AS105"/>
  <c r="AS112" s="1"/>
  <c r="AU112" s="1"/>
  <c r="AU111"/>
  <c r="AU115"/>
  <c r="AU116"/>
  <c r="BA86"/>
  <c r="BA91"/>
  <c r="BA92"/>
  <c r="BA94"/>
  <c r="BA97"/>
  <c r="BA101"/>
  <c r="BA102"/>
  <c r="AY105"/>
  <c r="AY112" s="1"/>
  <c r="BA112" s="1"/>
  <c r="BA109"/>
  <c r="BA110"/>
  <c r="BA111"/>
  <c r="BA115"/>
  <c r="BA116"/>
  <c r="BG92"/>
  <c r="BG102"/>
  <c r="BE105"/>
  <c r="BE114" s="1"/>
  <c r="BG110"/>
  <c r="BG111"/>
  <c r="AA9"/>
  <c r="I11"/>
  <c r="O11"/>
  <c r="U11"/>
  <c r="AA11"/>
  <c r="AG11"/>
  <c r="AM11"/>
  <c r="AS11"/>
  <c r="AY11"/>
  <c r="BE11"/>
  <c r="BC28"/>
  <c r="BC29"/>
  <c r="C32"/>
  <c r="C35" s="1"/>
  <c r="O32"/>
  <c r="O35" s="1"/>
  <c r="U32"/>
  <c r="U36" s="1"/>
  <c r="AA32"/>
  <c r="AA35" s="1"/>
  <c r="I39"/>
  <c r="O39"/>
  <c r="U39"/>
  <c r="AA39"/>
  <c r="AG39"/>
  <c r="AM39"/>
  <c r="AS39"/>
  <c r="AY39"/>
  <c r="BE39"/>
  <c r="I48"/>
  <c r="O48"/>
  <c r="U48"/>
  <c r="AA48"/>
  <c r="AG48"/>
  <c r="AM48"/>
  <c r="AS48"/>
  <c r="AY48"/>
  <c r="BE48"/>
  <c r="U50"/>
  <c r="AM52"/>
  <c r="O55"/>
  <c r="O59" s="1"/>
  <c r="U55"/>
  <c r="U59" s="1"/>
  <c r="AA55"/>
  <c r="AA59" s="1"/>
  <c r="AG55"/>
  <c r="AG57" s="1"/>
  <c r="AM55"/>
  <c r="AY55"/>
  <c r="AA57"/>
  <c r="I69"/>
  <c r="O69"/>
  <c r="U69"/>
  <c r="AA69"/>
  <c r="AG69"/>
  <c r="AM69"/>
  <c r="AY69"/>
  <c r="I70"/>
  <c r="U70"/>
  <c r="AA70"/>
  <c r="AG70"/>
  <c r="AM70"/>
  <c r="AY70"/>
  <c r="I71"/>
  <c r="O71"/>
  <c r="U71"/>
  <c r="AA71"/>
  <c r="AG71"/>
  <c r="AM71"/>
  <c r="AS71"/>
  <c r="AY71"/>
  <c r="C74"/>
  <c r="O74"/>
  <c r="U74"/>
  <c r="AA74"/>
  <c r="AG74"/>
  <c r="AM74"/>
  <c r="AY74"/>
  <c r="C75"/>
  <c r="I75"/>
  <c r="O75"/>
  <c r="U75"/>
  <c r="AA75"/>
  <c r="AG75"/>
  <c r="AM75"/>
  <c r="AS75"/>
  <c r="AY75"/>
  <c r="I79"/>
  <c r="O79"/>
  <c r="U79"/>
  <c r="AA79"/>
  <c r="AY79"/>
  <c r="I80"/>
  <c r="O80"/>
  <c r="U80"/>
  <c r="AA80"/>
  <c r="AM80"/>
  <c r="AY80"/>
  <c r="BE80"/>
  <c r="C81"/>
  <c r="U81"/>
  <c r="AA81"/>
  <c r="AG81"/>
  <c r="AM81"/>
  <c r="AY81"/>
  <c r="I85"/>
  <c r="O85"/>
  <c r="U85"/>
  <c r="AA85"/>
  <c r="AG85"/>
  <c r="AM85"/>
  <c r="AS85"/>
  <c r="AY85"/>
  <c r="BE85"/>
  <c r="I100"/>
  <c r="O100"/>
  <c r="U100"/>
  <c r="AA100"/>
  <c r="AG100"/>
  <c r="AM100"/>
  <c r="AS100"/>
  <c r="AY100"/>
  <c r="BE100"/>
  <c r="G112"/>
  <c r="BB20" i="8" l="1"/>
  <c r="N40"/>
  <c r="P40" s="1"/>
  <c r="M40" s="1"/>
  <c r="V40"/>
  <c r="BB74"/>
  <c r="BR40"/>
  <c r="BT40" s="1"/>
  <c r="BQ40" s="1"/>
  <c r="BR39"/>
  <c r="BT39" s="1"/>
  <c r="BQ39" s="1"/>
  <c r="BB67"/>
  <c r="BR25"/>
  <c r="BT25" s="1"/>
  <c r="BQ25" s="1"/>
  <c r="BJ74"/>
  <c r="BL74" s="1"/>
  <c r="BI74" s="1"/>
  <c r="AD35"/>
  <c r="V34"/>
  <c r="X34" s="1"/>
  <c r="T34" s="1"/>
  <c r="AL48"/>
  <c r="AN48" s="1"/>
  <c r="AJ48" s="1"/>
  <c r="V46"/>
  <c r="X46" s="1"/>
  <c r="T46" s="1"/>
  <c r="N41"/>
  <c r="V83"/>
  <c r="BR47"/>
  <c r="AD47"/>
  <c r="AF47" s="1"/>
  <c r="AB47" s="1"/>
  <c r="BZ47"/>
  <c r="CB47" s="1"/>
  <c r="BX47" s="1"/>
  <c r="AT46"/>
  <c r="V48"/>
  <c r="X48" s="1"/>
  <c r="T48" s="1"/>
  <c r="AD40"/>
  <c r="AF40" s="1"/>
  <c r="AC40" s="1"/>
  <c r="BJ31"/>
  <c r="BL31" s="1"/>
  <c r="BH31" s="1"/>
  <c r="BJ66"/>
  <c r="BL66" s="1"/>
  <c r="BM65" s="1"/>
  <c r="BJ47"/>
  <c r="BL47" s="1"/>
  <c r="BH47" s="1"/>
  <c r="AD46"/>
  <c r="AF46" s="1"/>
  <c r="AB46" s="1"/>
  <c r="CC65"/>
  <c r="AT47"/>
  <c r="F47"/>
  <c r="BB35"/>
  <c r="BD35" s="1"/>
  <c r="AZ35" s="1"/>
  <c r="BZ40"/>
  <c r="AT67"/>
  <c r="I65"/>
  <c r="BR59"/>
  <c r="BJ52"/>
  <c r="AT52"/>
  <c r="AT55" s="1"/>
  <c r="AV55" s="1"/>
  <c r="AR55" s="1"/>
  <c r="BB39"/>
  <c r="N30"/>
  <c r="P30" s="1"/>
  <c r="L30" s="1"/>
  <c r="AG33"/>
  <c r="Y18"/>
  <c r="BJ59"/>
  <c r="BE23"/>
  <c r="AG77"/>
  <c r="AT74"/>
  <c r="Y65"/>
  <c r="BB52"/>
  <c r="AT41"/>
  <c r="BY67"/>
  <c r="BZ26"/>
  <c r="CB26" s="1"/>
  <c r="CC23" s="1"/>
  <c r="N25"/>
  <c r="P25" s="1"/>
  <c r="Q23" s="1"/>
  <c r="F41"/>
  <c r="BB72"/>
  <c r="AL35"/>
  <c r="AD30"/>
  <c r="AB78"/>
  <c r="V58"/>
  <c r="I33"/>
  <c r="V10"/>
  <c r="X10" s="1"/>
  <c r="T10" s="1"/>
  <c r="BY16"/>
  <c r="CC16"/>
  <c r="M15"/>
  <c r="Q15"/>
  <c r="BB58"/>
  <c r="E43"/>
  <c r="BE71"/>
  <c r="AL72"/>
  <c r="AN72" s="1"/>
  <c r="AJ72" s="1"/>
  <c r="AD66"/>
  <c r="V59"/>
  <c r="N52"/>
  <c r="AS40"/>
  <c r="AD39"/>
  <c r="AF39" s="1"/>
  <c r="AC39" s="1"/>
  <c r="BR35"/>
  <c r="BT35" s="1"/>
  <c r="BP35" s="1"/>
  <c r="AL30"/>
  <c r="AN30" s="1"/>
  <c r="AJ30" s="1"/>
  <c r="BE16"/>
  <c r="F11"/>
  <c r="H11" s="1"/>
  <c r="D11" s="1"/>
  <c r="AW71"/>
  <c r="U43"/>
  <c r="E40"/>
  <c r="BJ12"/>
  <c r="BL12" s="1"/>
  <c r="BH12" s="1"/>
  <c r="BJ40"/>
  <c r="BB84"/>
  <c r="BJ73"/>
  <c r="AL59"/>
  <c r="BJ58"/>
  <c r="AL58"/>
  <c r="AN58" s="1"/>
  <c r="AJ58" s="1"/>
  <c r="F58"/>
  <c r="V52"/>
  <c r="BB41"/>
  <c r="V30"/>
  <c r="X30" s="1"/>
  <c r="T30" s="1"/>
  <c r="BR11"/>
  <c r="BT11" s="1"/>
  <c r="BP11" s="1"/>
  <c r="U16"/>
  <c r="BJ11"/>
  <c r="BL11" s="1"/>
  <c r="BH11" s="1"/>
  <c r="N59"/>
  <c r="AD58"/>
  <c r="AF58" s="1"/>
  <c r="AB58" s="1"/>
  <c r="U66"/>
  <c r="AL73"/>
  <c r="AT59"/>
  <c r="BZ58"/>
  <c r="CB58" s="1"/>
  <c r="BX58" s="1"/>
  <c r="AD52"/>
  <c r="N34"/>
  <c r="P34" s="1"/>
  <c r="L34" s="1"/>
  <c r="AD26"/>
  <c r="AF26" s="1"/>
  <c r="AG23" s="1"/>
  <c r="F12"/>
  <c r="AG71"/>
  <c r="BR52"/>
  <c r="BA25"/>
  <c r="E66"/>
  <c r="Q82"/>
  <c r="BE82"/>
  <c r="N67"/>
  <c r="P67" s="1"/>
  <c r="M67" s="1"/>
  <c r="BB59"/>
  <c r="BR58"/>
  <c r="AT58"/>
  <c r="AL52"/>
  <c r="F35"/>
  <c r="BR12"/>
  <c r="BT12" s="1"/>
  <c r="BP12" s="1"/>
  <c r="AZ48"/>
  <c r="BE45"/>
  <c r="E16"/>
  <c r="I16"/>
  <c r="Q14"/>
  <c r="L14"/>
  <c r="BP34"/>
  <c r="I14"/>
  <c r="D14"/>
  <c r="AO16"/>
  <c r="AK16"/>
  <c r="CC14"/>
  <c r="BX14"/>
  <c r="AT30"/>
  <c r="AL25"/>
  <c r="AN25" s="1"/>
  <c r="AK25" s="1"/>
  <c r="F59"/>
  <c r="V61" s="1"/>
  <c r="L84"/>
  <c r="AT80"/>
  <c r="V80"/>
  <c r="BZ79"/>
  <c r="CB79" s="1"/>
  <c r="BX79" s="1"/>
  <c r="BR73"/>
  <c r="F73"/>
  <c r="BR72"/>
  <c r="AW29"/>
  <c r="BB25"/>
  <c r="N84"/>
  <c r="BE18"/>
  <c r="BJ48"/>
  <c r="BL48" s="1"/>
  <c r="BH48" s="1"/>
  <c r="BJ83"/>
  <c r="AT83"/>
  <c r="Y71"/>
  <c r="BQ43"/>
  <c r="BI41"/>
  <c r="AD83"/>
  <c r="F83"/>
  <c r="H83" s="1"/>
  <c r="D83" s="1"/>
  <c r="BJ78"/>
  <c r="BL78" s="1"/>
  <c r="BH78" s="1"/>
  <c r="F78"/>
  <c r="F66"/>
  <c r="AZ72"/>
  <c r="AL79"/>
  <c r="AN79" s="1"/>
  <c r="AJ79" s="1"/>
  <c r="AW77"/>
  <c r="F72"/>
  <c r="BR67"/>
  <c r="BI43"/>
  <c r="BJ79"/>
  <c r="BL79" s="1"/>
  <c r="BH79" s="1"/>
  <c r="I71"/>
  <c r="BZ59"/>
  <c r="N58"/>
  <c r="P58" s="1"/>
  <c r="L58" s="1"/>
  <c r="BZ52"/>
  <c r="F52"/>
  <c r="AD55" s="1"/>
  <c r="AF55" s="1"/>
  <c r="AB55" s="1"/>
  <c r="AW43"/>
  <c r="L35"/>
  <c r="BZ30"/>
  <c r="CB30" s="1"/>
  <c r="BX30" s="1"/>
  <c r="AT25"/>
  <c r="U20"/>
  <c r="AK15"/>
  <c r="AO14"/>
  <c r="N10"/>
  <c r="P10" s="1"/>
  <c r="L10" s="1"/>
  <c r="BZ34"/>
  <c r="CB34" s="1"/>
  <c r="AT48"/>
  <c r="AV48" s="1"/>
  <c r="AR48" s="1"/>
  <c r="BZ78"/>
  <c r="CB78" s="1"/>
  <c r="BX78" s="1"/>
  <c r="BE65"/>
  <c r="BB78"/>
  <c r="F80"/>
  <c r="H80" s="1"/>
  <c r="E80" s="1"/>
  <c r="BE77"/>
  <c r="BU65"/>
  <c r="M43"/>
  <c r="BY41"/>
  <c r="BB31"/>
  <c r="BD31" s="1"/>
  <c r="AZ31" s="1"/>
  <c r="BJ25"/>
  <c r="BL25" s="1"/>
  <c r="BZ11"/>
  <c r="CB11" s="1"/>
  <c r="BX11" s="1"/>
  <c r="N11"/>
  <c r="P11" s="1"/>
  <c r="L11" s="1"/>
  <c r="U57" i="7"/>
  <c r="AG40"/>
  <c r="BE21"/>
  <c r="AA93"/>
  <c r="AC93" s="1"/>
  <c r="C90"/>
  <c r="E90" s="1"/>
  <c r="O111"/>
  <c r="I50"/>
  <c r="K50" s="1"/>
  <c r="C111"/>
  <c r="C86"/>
  <c r="R77"/>
  <c r="AG36"/>
  <c r="AS89"/>
  <c r="AU89" s="1"/>
  <c r="AS41"/>
  <c r="C114"/>
  <c r="C115" s="1"/>
  <c r="AY45"/>
  <c r="AY94"/>
  <c r="AA101"/>
  <c r="AS91"/>
  <c r="O94"/>
  <c r="Q94" s="1"/>
  <c r="U102"/>
  <c r="AM91"/>
  <c r="BE93"/>
  <c r="BG93" s="1"/>
  <c r="AS103"/>
  <c r="AU103" s="1"/>
  <c r="AV100" s="1"/>
  <c r="AG101"/>
  <c r="AM95"/>
  <c r="BE101"/>
  <c r="BG101" s="1"/>
  <c r="AA102"/>
  <c r="AM103"/>
  <c r="I86"/>
  <c r="BE103"/>
  <c r="BG103" s="1"/>
  <c r="AA103"/>
  <c r="O102"/>
  <c r="U101"/>
  <c r="U45"/>
  <c r="AM35"/>
  <c r="BE15"/>
  <c r="O95"/>
  <c r="BE92"/>
  <c r="BB32"/>
  <c r="L73"/>
  <c r="X77"/>
  <c r="BB73"/>
  <c r="AG102"/>
  <c r="AY101"/>
  <c r="O13"/>
  <c r="C101"/>
  <c r="E101" s="1"/>
  <c r="AG89"/>
  <c r="AI89" s="1"/>
  <c r="AM102"/>
  <c r="AS102"/>
  <c r="U42"/>
  <c r="AA92"/>
  <c r="O103"/>
  <c r="Q103" s="1"/>
  <c r="R100" s="1"/>
  <c r="AA28"/>
  <c r="AC28" s="1"/>
  <c r="AS114"/>
  <c r="AS115" s="1"/>
  <c r="AY102"/>
  <c r="C102"/>
  <c r="I101"/>
  <c r="AG43"/>
  <c r="I15"/>
  <c r="AA86"/>
  <c r="BE87"/>
  <c r="BG87" s="1"/>
  <c r="AY103"/>
  <c r="BA103" s="1"/>
  <c r="BB100" s="1"/>
  <c r="AA90"/>
  <c r="AC90" s="1"/>
  <c r="AM101"/>
  <c r="AS101"/>
  <c r="BE102"/>
  <c r="I102"/>
  <c r="O101"/>
  <c r="I44"/>
  <c r="U15"/>
  <c r="U86"/>
  <c r="BE90"/>
  <c r="BG90" s="1"/>
  <c r="AY88"/>
  <c r="BA88" s="1"/>
  <c r="I87"/>
  <c r="K87" s="1"/>
  <c r="C103"/>
  <c r="E103" s="1"/>
  <c r="AG112"/>
  <c r="AI112" s="1"/>
  <c r="I28"/>
  <c r="K28" s="1"/>
  <c r="BH68"/>
  <c r="AM111"/>
  <c r="U34"/>
  <c r="BB55"/>
  <c r="AD73"/>
  <c r="O114"/>
  <c r="O115" s="1"/>
  <c r="AP100"/>
  <c r="AA112"/>
  <c r="AC112" s="1"/>
  <c r="AG103"/>
  <c r="AI103" s="1"/>
  <c r="AJ100" s="1"/>
  <c r="AM114"/>
  <c r="AM115" s="1"/>
  <c r="C21"/>
  <c r="AY23" s="1"/>
  <c r="R73"/>
  <c r="AY53"/>
  <c r="AA50"/>
  <c r="C91"/>
  <c r="O91"/>
  <c r="AA94"/>
  <c r="AM92"/>
  <c r="AY95"/>
  <c r="BE91"/>
  <c r="BG91" s="1"/>
  <c r="AY89"/>
  <c r="BA89" s="1"/>
  <c r="AM93"/>
  <c r="AO93" s="1"/>
  <c r="I93"/>
  <c r="K93" s="1"/>
  <c r="AG90"/>
  <c r="AI90" s="1"/>
  <c r="R48"/>
  <c r="AP68"/>
  <c r="BH77"/>
  <c r="I111"/>
  <c r="AG50"/>
  <c r="AY35"/>
  <c r="AY26"/>
  <c r="O15"/>
  <c r="C95"/>
  <c r="O92"/>
  <c r="AA95"/>
  <c r="AM94"/>
  <c r="AY86"/>
  <c r="AY90"/>
  <c r="BA90" s="1"/>
  <c r="AS90"/>
  <c r="AU90" s="1"/>
  <c r="AM87"/>
  <c r="AO87" s="1"/>
  <c r="U93"/>
  <c r="W93" s="1"/>
  <c r="O93"/>
  <c r="Q93" s="1"/>
  <c r="I94"/>
  <c r="K94" s="1"/>
  <c r="C106"/>
  <c r="C92"/>
  <c r="E92" s="1"/>
  <c r="AG91"/>
  <c r="AI91" s="1"/>
  <c r="AD48"/>
  <c r="AV73"/>
  <c r="AS53"/>
  <c r="AU53" s="1"/>
  <c r="U111"/>
  <c r="O87"/>
  <c r="Q87" s="1"/>
  <c r="I88"/>
  <c r="K88" s="1"/>
  <c r="C87"/>
  <c r="E87" s="1"/>
  <c r="AM51"/>
  <c r="O34"/>
  <c r="AG30"/>
  <c r="I21"/>
  <c r="I91"/>
  <c r="U92"/>
  <c r="AG92"/>
  <c r="AS94"/>
  <c r="BE86"/>
  <c r="BG86" s="1"/>
  <c r="BE88"/>
  <c r="BG88" s="1"/>
  <c r="AY93"/>
  <c r="BA93" s="1"/>
  <c r="AS93"/>
  <c r="AU93" s="1"/>
  <c r="AM89"/>
  <c r="AO89" s="1"/>
  <c r="AA87"/>
  <c r="AC87" s="1"/>
  <c r="U88"/>
  <c r="W88" s="1"/>
  <c r="O88"/>
  <c r="Q88" s="1"/>
  <c r="I89"/>
  <c r="K89" s="1"/>
  <c r="C94"/>
  <c r="E94" s="1"/>
  <c r="AG87"/>
  <c r="AI87" s="1"/>
  <c r="I13"/>
  <c r="K13" s="1"/>
  <c r="AG28"/>
  <c r="AI28" s="1"/>
  <c r="BE26"/>
  <c r="BG26" s="1"/>
  <c r="AJ73"/>
  <c r="AA51"/>
  <c r="C36"/>
  <c r="AY114"/>
  <c r="AY116" s="1"/>
  <c r="AG51"/>
  <c r="O36"/>
  <c r="C34"/>
  <c r="O86"/>
  <c r="AS92"/>
  <c r="BE94"/>
  <c r="BG94" s="1"/>
  <c r="AM88"/>
  <c r="AO88" s="1"/>
  <c r="U87"/>
  <c r="W87" s="1"/>
  <c r="AG86"/>
  <c r="AI86" s="1"/>
  <c r="AS12"/>
  <c r="AU12" s="1"/>
  <c r="AA52"/>
  <c r="AY36"/>
  <c r="AM30"/>
  <c r="AS21"/>
  <c r="AM12"/>
  <c r="I92"/>
  <c r="U94"/>
  <c r="AG94"/>
  <c r="AS95"/>
  <c r="AY91"/>
  <c r="AS87"/>
  <c r="AU87" s="1"/>
  <c r="AM90"/>
  <c r="AO90" s="1"/>
  <c r="AA88"/>
  <c r="AC88" s="1"/>
  <c r="U89"/>
  <c r="W89" s="1"/>
  <c r="O89"/>
  <c r="Q89" s="1"/>
  <c r="I90"/>
  <c r="K90" s="1"/>
  <c r="C88"/>
  <c r="E88" s="1"/>
  <c r="AY28"/>
  <c r="BA28" s="1"/>
  <c r="AP77"/>
  <c r="U91"/>
  <c r="AM86"/>
  <c r="BE95"/>
  <c r="AY106"/>
  <c r="AY109" s="1"/>
  <c r="C93"/>
  <c r="E93" s="1"/>
  <c r="AG93"/>
  <c r="AI93" s="1"/>
  <c r="AY111"/>
  <c r="AG52"/>
  <c r="AS30"/>
  <c r="AY21"/>
  <c r="AY12"/>
  <c r="I95"/>
  <c r="U95"/>
  <c r="AA91"/>
  <c r="AS86"/>
  <c r="AY92"/>
  <c r="BE89"/>
  <c r="BG89" s="1"/>
  <c r="AY87"/>
  <c r="BA87" s="1"/>
  <c r="AS88"/>
  <c r="AU88" s="1"/>
  <c r="AA89"/>
  <c r="AC89" s="1"/>
  <c r="U103"/>
  <c r="W103" s="1"/>
  <c r="X100" s="1"/>
  <c r="U90"/>
  <c r="W90" s="1"/>
  <c r="O90"/>
  <c r="Q90" s="1"/>
  <c r="C89"/>
  <c r="E89" s="1"/>
  <c r="AG95"/>
  <c r="AS96" s="1"/>
  <c r="AU96" s="1"/>
  <c r="I27"/>
  <c r="K27" s="1"/>
  <c r="AS27"/>
  <c r="AU27" s="1"/>
  <c r="R68"/>
  <c r="AM34"/>
  <c r="AO34" s="1"/>
  <c r="AP32" s="1"/>
  <c r="AM40"/>
  <c r="I57"/>
  <c r="K57" s="1"/>
  <c r="AY51"/>
  <c r="U44"/>
  <c r="I51"/>
  <c r="K51" s="1"/>
  <c r="BE50"/>
  <c r="BG50" s="1"/>
  <c r="BE59"/>
  <c r="O57"/>
  <c r="AA53"/>
  <c r="U52"/>
  <c r="U51"/>
  <c r="O50"/>
  <c r="O45"/>
  <c r="AA43"/>
  <c r="AM41"/>
  <c r="BE112"/>
  <c r="BG112" s="1"/>
  <c r="AM112"/>
  <c r="AO112" s="1"/>
  <c r="R32"/>
  <c r="I53"/>
  <c r="K53" s="1"/>
  <c r="R55"/>
  <c r="R39"/>
  <c r="BE53"/>
  <c r="BG53" s="1"/>
  <c r="L68"/>
  <c r="AD68"/>
  <c r="AP73"/>
  <c r="X55"/>
  <c r="O44"/>
  <c r="AY52"/>
  <c r="C46"/>
  <c r="F32"/>
  <c r="AD32"/>
  <c r="AY46"/>
  <c r="BA46" s="1"/>
  <c r="BB39" s="1"/>
  <c r="BE52"/>
  <c r="BE51"/>
  <c r="AY50"/>
  <c r="O46"/>
  <c r="AA44"/>
  <c r="AM42"/>
  <c r="AY40"/>
  <c r="BE106"/>
  <c r="BE110" s="1"/>
  <c r="AD100"/>
  <c r="U112"/>
  <c r="W112" s="1"/>
  <c r="L100"/>
  <c r="C45"/>
  <c r="E45" s="1"/>
  <c r="U53"/>
  <c r="W53" s="1"/>
  <c r="X48" s="1"/>
  <c r="AG53"/>
  <c r="AI53" s="1"/>
  <c r="AJ48" s="1"/>
  <c r="AM53"/>
  <c r="AO53" s="1"/>
  <c r="AP48" s="1"/>
  <c r="AP39"/>
  <c r="AS51"/>
  <c r="AU51" s="1"/>
  <c r="C59"/>
  <c r="I60" s="1"/>
  <c r="K60" s="1"/>
  <c r="X73"/>
  <c r="BB77"/>
  <c r="F77"/>
  <c r="AJ39"/>
  <c r="AS40"/>
  <c r="C53"/>
  <c r="C52"/>
  <c r="C51"/>
  <c r="BE44"/>
  <c r="O43"/>
  <c r="AA41"/>
  <c r="AG34"/>
  <c r="AI34" s="1"/>
  <c r="AJ32" s="1"/>
  <c r="I52"/>
  <c r="K52" s="1"/>
  <c r="AD77"/>
  <c r="AJ77"/>
  <c r="F48"/>
  <c r="AJ55"/>
  <c r="BE45"/>
  <c r="AA42"/>
  <c r="X68"/>
  <c r="AM50"/>
  <c r="AG42"/>
  <c r="BE34"/>
  <c r="BG34" s="1"/>
  <c r="X39"/>
  <c r="AS50"/>
  <c r="AU50" s="1"/>
  <c r="BE111"/>
  <c r="AG59"/>
  <c r="O53"/>
  <c r="O52"/>
  <c r="O51"/>
  <c r="C50"/>
  <c r="I45"/>
  <c r="U43"/>
  <c r="AG41"/>
  <c r="U35"/>
  <c r="X32"/>
  <c r="AP55"/>
  <c r="F73"/>
  <c r="L77"/>
  <c r="AJ68"/>
  <c r="BB68"/>
  <c r="AM11" i="6"/>
  <c r="AO11" s="1"/>
  <c r="U17"/>
  <c r="W17" s="1"/>
  <c r="AS18"/>
  <c r="AU18" s="1"/>
  <c r="I49"/>
  <c r="AA47"/>
  <c r="U48"/>
  <c r="BE49"/>
  <c r="AY50"/>
  <c r="AM18"/>
  <c r="AS17"/>
  <c r="AU17" s="1"/>
  <c r="C18"/>
  <c r="E18" s="1"/>
  <c r="C78" s="1"/>
  <c r="BE23"/>
  <c r="AS12"/>
  <c r="AU12" s="1"/>
  <c r="AA78"/>
  <c r="L54"/>
  <c r="D33" i="1" s="1"/>
  <c r="O11" i="6"/>
  <c r="Q11" s="1"/>
  <c r="AY11"/>
  <c r="BA11" s="1"/>
  <c r="O12"/>
  <c r="Q12" s="1"/>
  <c r="AP62"/>
  <c r="AP61" s="1"/>
  <c r="I34" i="1" s="1"/>
  <c r="C24" i="6"/>
  <c r="C12"/>
  <c r="BJ80" s="1"/>
  <c r="AM12"/>
  <c r="AO12" s="1"/>
  <c r="BE12"/>
  <c r="BG12" s="1"/>
  <c r="BH9" s="1"/>
  <c r="O66"/>
  <c r="U24"/>
  <c r="AG12"/>
  <c r="AI12" s="1"/>
  <c r="AG25"/>
  <c r="AA11"/>
  <c r="AC11" s="1"/>
  <c r="I12"/>
  <c r="K12" s="1"/>
  <c r="AJ62"/>
  <c r="AJ61" s="1"/>
  <c r="H34" i="1" s="1"/>
  <c r="BH54" i="6"/>
  <c r="L33" i="1" s="1"/>
  <c r="AA12" i="6"/>
  <c r="AC12" s="1"/>
  <c r="U11"/>
  <c r="W11" s="1"/>
  <c r="U66"/>
  <c r="BE50"/>
  <c r="C50"/>
  <c r="O49"/>
  <c r="AA48"/>
  <c r="AG47"/>
  <c r="AS63"/>
  <c r="AU63" s="1"/>
  <c r="I47"/>
  <c r="K47" s="1"/>
  <c r="AS50"/>
  <c r="AU50" s="1"/>
  <c r="AM66"/>
  <c r="I50"/>
  <c r="U49"/>
  <c r="AG48"/>
  <c r="AM47"/>
  <c r="O24"/>
  <c r="I48"/>
  <c r="K48" s="1"/>
  <c r="AY66"/>
  <c r="AA49"/>
  <c r="C63"/>
  <c r="AS48"/>
  <c r="AD54"/>
  <c r="G33" i="1" s="1"/>
  <c r="U63" i="6"/>
  <c r="AA50"/>
  <c r="AM49"/>
  <c r="AY48"/>
  <c r="BE47"/>
  <c r="C47"/>
  <c r="AS25"/>
  <c r="AY12"/>
  <c r="BA12" s="1"/>
  <c r="AS11"/>
  <c r="AU11" s="1"/>
  <c r="AG30"/>
  <c r="AJ28" s="1"/>
  <c r="AG11"/>
  <c r="AI11" s="1"/>
  <c r="I16"/>
  <c r="K16" s="1"/>
  <c r="C11"/>
  <c r="E11" s="1"/>
  <c r="F9" s="1"/>
  <c r="AM48"/>
  <c r="AG49"/>
  <c r="AY47"/>
  <c r="AG78"/>
  <c r="AM63"/>
  <c r="AG50"/>
  <c r="AS49"/>
  <c r="BE48"/>
  <c r="C48"/>
  <c r="O47"/>
  <c r="AG79"/>
  <c r="O50"/>
  <c r="AS47"/>
  <c r="U50"/>
  <c r="C64"/>
  <c r="AM50"/>
  <c r="AY49"/>
  <c r="C49"/>
  <c r="O48"/>
  <c r="AG17"/>
  <c r="AI17" s="1"/>
  <c r="U16"/>
  <c r="W16" s="1"/>
  <c r="C17"/>
  <c r="E17" s="1"/>
  <c r="X54"/>
  <c r="F33" i="1" s="1"/>
  <c r="BH34" i="6"/>
  <c r="L32" i="1" s="1"/>
  <c r="U78" i="6"/>
  <c r="BB54"/>
  <c r="K33" i="1" s="1"/>
  <c r="AM42" i="6"/>
  <c r="AG24"/>
  <c r="O18"/>
  <c r="AY17"/>
  <c r="BA17" s="1"/>
  <c r="AS23"/>
  <c r="AU20" s="1"/>
  <c r="AV20" s="1"/>
  <c r="AM16"/>
  <c r="AO16" s="1"/>
  <c r="AA17"/>
  <c r="AC17" s="1"/>
  <c r="U25"/>
  <c r="W20" s="1"/>
  <c r="X20" s="1"/>
  <c r="BE17"/>
  <c r="BG17" s="1"/>
  <c r="AY41"/>
  <c r="F62"/>
  <c r="C80" s="1"/>
  <c r="AS42"/>
  <c r="C23"/>
  <c r="U18"/>
  <c r="AY18"/>
  <c r="BA18" s="1"/>
  <c r="AY78" s="1"/>
  <c r="AM17"/>
  <c r="AO17" s="1"/>
  <c r="O16"/>
  <c r="Q16" s="1"/>
  <c r="I18"/>
  <c r="K18" s="1"/>
  <c r="R62"/>
  <c r="R61" s="1"/>
  <c r="E34" i="1" s="1"/>
  <c r="AA16" i="6"/>
  <c r="AC16" s="1"/>
  <c r="I79"/>
  <c r="BE24"/>
  <c r="BG20" s="1"/>
  <c r="BH20" s="1"/>
  <c r="AA18"/>
  <c r="AS30"/>
  <c r="AU30" s="1"/>
  <c r="BE18"/>
  <c r="BG18" s="1"/>
  <c r="BE78" s="1"/>
  <c r="O78"/>
  <c r="AJ54"/>
  <c r="H33" i="1" s="1"/>
  <c r="AY16" i="6"/>
  <c r="BA16" s="1"/>
  <c r="I17"/>
  <c r="K17" s="1"/>
  <c r="BE16"/>
  <c r="BG16" s="1"/>
  <c r="AA23"/>
  <c r="AG18"/>
  <c r="AS16"/>
  <c r="AU16" s="1"/>
  <c r="AG16"/>
  <c r="AI16" s="1"/>
  <c r="U12"/>
  <c r="W12" s="1"/>
  <c r="O17"/>
  <c r="Q17" s="1"/>
  <c r="I11"/>
  <c r="K11" s="1"/>
  <c r="AV54"/>
  <c r="J33" i="1" s="1"/>
  <c r="R54" i="6"/>
  <c r="E33" i="1" s="1"/>
  <c r="X34" i="6"/>
  <c r="F32" i="1" s="1"/>
  <c r="AH91" i="5"/>
  <c r="AS93"/>
  <c r="BG93"/>
  <c r="J92"/>
  <c r="BN37"/>
  <c r="BP37" s="1"/>
  <c r="X65"/>
  <c r="T57"/>
  <c r="BN26"/>
  <c r="BP26" s="1"/>
  <c r="J89"/>
  <c r="AL86"/>
  <c r="X81"/>
  <c r="X71"/>
  <c r="AZ18"/>
  <c r="C18"/>
  <c r="AS49"/>
  <c r="AV91"/>
  <c r="AA91"/>
  <c r="AA36"/>
  <c r="AS17"/>
  <c r="AE69"/>
  <c r="Q31"/>
  <c r="AH62"/>
  <c r="M91"/>
  <c r="J73"/>
  <c r="X67"/>
  <c r="X63"/>
  <c r="AS24"/>
  <c r="AU24" s="1"/>
  <c r="AS87"/>
  <c r="BG75"/>
  <c r="Q73"/>
  <c r="AA57"/>
  <c r="AZ39"/>
  <c r="T36"/>
  <c r="C25"/>
  <c r="E25" s="1"/>
  <c r="AS25"/>
  <c r="AU25" s="1"/>
  <c r="J26"/>
  <c r="L26" s="1"/>
  <c r="AS71"/>
  <c r="BG39"/>
  <c r="AS26"/>
  <c r="AU26" s="1"/>
  <c r="Q25"/>
  <c r="S25" s="1"/>
  <c r="AS19"/>
  <c r="X26"/>
  <c r="Z26" s="1"/>
  <c r="T91"/>
  <c r="AL83"/>
  <c r="AL85" s="1"/>
  <c r="AS69"/>
  <c r="C57"/>
  <c r="AL59" s="1"/>
  <c r="AN59" s="1"/>
  <c r="AO57" s="1"/>
  <c r="AA29"/>
  <c r="M29"/>
  <c r="BG25"/>
  <c r="BI25" s="1"/>
  <c r="BN19"/>
  <c r="BP19" s="1"/>
  <c r="BC91"/>
  <c r="AL71"/>
  <c r="AN71" s="1"/>
  <c r="AL69"/>
  <c r="AZ47"/>
  <c r="BB47" s="1"/>
  <c r="T29"/>
  <c r="AZ26"/>
  <c r="BB26" s="1"/>
  <c r="AE24"/>
  <c r="AG24" s="1"/>
  <c r="AG23" s="1"/>
  <c r="AH8" s="1"/>
  <c r="G49" i="1" s="1"/>
  <c r="C86" i="5"/>
  <c r="AS83"/>
  <c r="AS85" s="1"/>
  <c r="Q81"/>
  <c r="AL75"/>
  <c r="BJ57"/>
  <c r="J57"/>
  <c r="BG48"/>
  <c r="Q19"/>
  <c r="AZ25"/>
  <c r="BB25" s="1"/>
  <c r="BJ91"/>
  <c r="AS75"/>
  <c r="C65"/>
  <c r="J48"/>
  <c r="Q47"/>
  <c r="AE37"/>
  <c r="BG26"/>
  <c r="BI26" s="1"/>
  <c r="AL25"/>
  <c r="AN25" s="1"/>
  <c r="AS63"/>
  <c r="AU63" s="1"/>
  <c r="AV62" s="1"/>
  <c r="BG18"/>
  <c r="Q18"/>
  <c r="J17"/>
  <c r="BG73"/>
  <c r="BI73" s="1"/>
  <c r="AS67"/>
  <c r="AL65"/>
  <c r="AN65" s="1"/>
  <c r="AA62"/>
  <c r="T62"/>
  <c r="BN57"/>
  <c r="AL49"/>
  <c r="C39"/>
  <c r="X42" s="1"/>
  <c r="AE26"/>
  <c r="AL24"/>
  <c r="AN24" s="1"/>
  <c r="Q26"/>
  <c r="S26" s="1"/>
  <c r="AZ71"/>
  <c r="AL63"/>
  <c r="AN63" s="1"/>
  <c r="Q88"/>
  <c r="AV79"/>
  <c r="AO79"/>
  <c r="AZ65"/>
  <c r="BB65" s="1"/>
  <c r="C63"/>
  <c r="E63" s="1"/>
  <c r="J39"/>
  <c r="AH36"/>
  <c r="T79"/>
  <c r="T78" s="1"/>
  <c r="E52" i="1" s="1"/>
  <c r="AO29" i="5"/>
  <c r="BG89"/>
  <c r="AS82"/>
  <c r="BN82"/>
  <c r="BP82" s="1"/>
  <c r="F57"/>
  <c r="Q39"/>
  <c r="X37"/>
  <c r="BN17"/>
  <c r="AL87"/>
  <c r="AE86"/>
  <c r="J25"/>
  <c r="L25" s="1"/>
  <c r="J19"/>
  <c r="AS55" i="4"/>
  <c r="O55"/>
  <c r="AY45"/>
  <c r="C39"/>
  <c r="AG69"/>
  <c r="AI69" s="1"/>
  <c r="U63"/>
  <c r="I43"/>
  <c r="AA19"/>
  <c r="AG19"/>
  <c r="AA21"/>
  <c r="BE20"/>
  <c r="BG20" s="1"/>
  <c r="AY49"/>
  <c r="AY21"/>
  <c r="AS52"/>
  <c r="AU52" s="1"/>
  <c r="I27"/>
  <c r="AS50"/>
  <c r="AU50" s="1"/>
  <c r="AG27"/>
  <c r="AG21"/>
  <c r="BE27"/>
  <c r="AM12"/>
  <c r="AO12" s="1"/>
  <c r="BE75"/>
  <c r="AY55"/>
  <c r="AA49"/>
  <c r="U52"/>
  <c r="AA51"/>
  <c r="AA54"/>
  <c r="AY16"/>
  <c r="BA16" s="1"/>
  <c r="AA12"/>
  <c r="AC12" s="1"/>
  <c r="AY54"/>
  <c r="AM34"/>
  <c r="U33"/>
  <c r="C32"/>
  <c r="E32" s="1"/>
  <c r="I31"/>
  <c r="K31" s="1"/>
  <c r="AY51"/>
  <c r="AY34"/>
  <c r="AA33"/>
  <c r="I32"/>
  <c r="AS81"/>
  <c r="AG31"/>
  <c r="AI31" s="1"/>
  <c r="BE53"/>
  <c r="BG53" s="1"/>
  <c r="AG51"/>
  <c r="AI51" s="1"/>
  <c r="AA32"/>
  <c r="BE32"/>
  <c r="BG32" s="1"/>
  <c r="BH30" s="1"/>
  <c r="I75"/>
  <c r="U56"/>
  <c r="AY53"/>
  <c r="C34"/>
  <c r="AG32"/>
  <c r="O31"/>
  <c r="Q31" s="1"/>
  <c r="AG34"/>
  <c r="AI34" s="1"/>
  <c r="AS33"/>
  <c r="AU33" s="1"/>
  <c r="BE33"/>
  <c r="BG33" s="1"/>
  <c r="BE52"/>
  <c r="AM33"/>
  <c r="I33"/>
  <c r="K33" s="1"/>
  <c r="AG75"/>
  <c r="BE56"/>
  <c r="U54"/>
  <c r="U49"/>
  <c r="I34"/>
  <c r="AM32"/>
  <c r="O27"/>
  <c r="C16"/>
  <c r="O32"/>
  <c r="Q32" s="1"/>
  <c r="U31"/>
  <c r="W31" s="1"/>
  <c r="X30" s="1"/>
  <c r="AM31"/>
  <c r="AO31" s="1"/>
  <c r="AP30" s="1"/>
  <c r="AS34"/>
  <c r="AU34" s="1"/>
  <c r="AY31"/>
  <c r="BA31" s="1"/>
  <c r="BE34"/>
  <c r="BG34" s="1"/>
  <c r="F92"/>
  <c r="C61" i="1" s="1"/>
  <c r="BE54" i="4"/>
  <c r="BG54" s="1"/>
  <c r="BE55"/>
  <c r="AY75"/>
  <c r="U34"/>
  <c r="AS32"/>
  <c r="C31"/>
  <c r="E31" s="1"/>
  <c r="O33"/>
  <c r="Q33" s="1"/>
  <c r="AA31"/>
  <c r="AC31" s="1"/>
  <c r="AD30" s="1"/>
  <c r="AY32"/>
  <c r="BA32" s="1"/>
  <c r="I44"/>
  <c r="U38"/>
  <c r="AS44"/>
  <c r="AU44" s="1"/>
  <c r="U43"/>
  <c r="BE40"/>
  <c r="O39"/>
  <c r="AG37"/>
  <c r="AS37"/>
  <c r="AU37" s="1"/>
  <c r="U64"/>
  <c r="AA52"/>
  <c r="AM42"/>
  <c r="I40"/>
  <c r="AM37"/>
  <c r="U70"/>
  <c r="AM64"/>
  <c r="AY52"/>
  <c r="U50"/>
  <c r="AA45"/>
  <c r="AA44"/>
  <c r="AG43"/>
  <c r="AS42"/>
  <c r="BE41"/>
  <c r="I41"/>
  <c r="U40"/>
  <c r="AA39"/>
  <c r="AM38"/>
  <c r="AY37"/>
  <c r="AS70"/>
  <c r="AU70" s="1"/>
  <c r="AY56"/>
  <c r="BA56" s="1"/>
  <c r="AY48"/>
  <c r="BA48" s="1"/>
  <c r="AY40"/>
  <c r="I45"/>
  <c r="K45" s="1"/>
  <c r="L36" s="1"/>
  <c r="BE43"/>
  <c r="BG43" s="1"/>
  <c r="AG42"/>
  <c r="X47"/>
  <c r="AM67"/>
  <c r="AO67" s="1"/>
  <c r="AY69"/>
  <c r="AA43"/>
  <c r="U39"/>
  <c r="AA48"/>
  <c r="AC48" s="1"/>
  <c r="AD47" s="1"/>
  <c r="I71"/>
  <c r="AG65"/>
  <c r="U55"/>
  <c r="AA50"/>
  <c r="AG45"/>
  <c r="AG44"/>
  <c r="AM43"/>
  <c r="AY42"/>
  <c r="C42"/>
  <c r="O41"/>
  <c r="AA40"/>
  <c r="AG39"/>
  <c r="AS38"/>
  <c r="BE37"/>
  <c r="O40"/>
  <c r="Q40" s="1"/>
  <c r="BE31"/>
  <c r="BG31" s="1"/>
  <c r="R92"/>
  <c r="E61" i="1" s="1"/>
  <c r="C45" i="4"/>
  <c r="O43"/>
  <c r="AM41"/>
  <c r="BE39"/>
  <c r="AA37"/>
  <c r="AM63"/>
  <c r="O44"/>
  <c r="C40"/>
  <c r="AA56"/>
  <c r="U45"/>
  <c r="C41"/>
  <c r="BE69"/>
  <c r="BG69" s="1"/>
  <c r="AA71"/>
  <c r="O66"/>
  <c r="O61"/>
  <c r="AA55"/>
  <c r="U53"/>
  <c r="AM45"/>
  <c r="AM44"/>
  <c r="AS43"/>
  <c r="BE42"/>
  <c r="I42"/>
  <c r="U41"/>
  <c r="AG40"/>
  <c r="AM39"/>
  <c r="AY38"/>
  <c r="C38"/>
  <c r="C37"/>
  <c r="BE48"/>
  <c r="BG48" s="1"/>
  <c r="AA42"/>
  <c r="I39"/>
  <c r="AY68"/>
  <c r="O45"/>
  <c r="AS41"/>
  <c r="AA38"/>
  <c r="O37"/>
  <c r="Q37" s="1"/>
  <c r="U44"/>
  <c r="AY41"/>
  <c r="AG38"/>
  <c r="AY63"/>
  <c r="BA63" s="1"/>
  <c r="BE45"/>
  <c r="BG45" s="1"/>
  <c r="C67"/>
  <c r="I62"/>
  <c r="U51"/>
  <c r="AS45"/>
  <c r="AY44"/>
  <c r="AY43"/>
  <c r="C43"/>
  <c r="O42"/>
  <c r="AA41"/>
  <c r="AM40"/>
  <c r="AS39"/>
  <c r="BE38"/>
  <c r="I38"/>
  <c r="AS15"/>
  <c r="BE51"/>
  <c r="BG51" s="1"/>
  <c r="O71"/>
  <c r="C70"/>
  <c r="AA68"/>
  <c r="I67"/>
  <c r="AM65"/>
  <c r="AA64"/>
  <c r="AA63"/>
  <c r="O62"/>
  <c r="C61"/>
  <c r="AG54"/>
  <c r="AG50"/>
  <c r="AG68"/>
  <c r="AI68" s="1"/>
  <c r="AY64"/>
  <c r="BA64" s="1"/>
  <c r="AG53"/>
  <c r="AI53" s="1"/>
  <c r="I66"/>
  <c r="K66" s="1"/>
  <c r="U65"/>
  <c r="W65" s="1"/>
  <c r="BE70"/>
  <c r="BG70" s="1"/>
  <c r="AM75"/>
  <c r="U71"/>
  <c r="O70"/>
  <c r="AM68"/>
  <c r="O67"/>
  <c r="C66"/>
  <c r="AG64"/>
  <c r="AG63"/>
  <c r="AA62"/>
  <c r="I61"/>
  <c r="AS54"/>
  <c r="O53"/>
  <c r="O49"/>
  <c r="BE15"/>
  <c r="BG15" s="1"/>
  <c r="F11"/>
  <c r="AA69"/>
  <c r="AC69" s="1"/>
  <c r="AD59" s="1"/>
  <c r="AS71"/>
  <c r="AU71" s="1"/>
  <c r="AS65"/>
  <c r="AU65" s="1"/>
  <c r="AY65"/>
  <c r="BA65" s="1"/>
  <c r="X36"/>
  <c r="AJ36"/>
  <c r="AS51"/>
  <c r="AU51" s="1"/>
  <c r="U66"/>
  <c r="W66" s="1"/>
  <c r="C81"/>
  <c r="AA89" s="1"/>
  <c r="BE71"/>
  <c r="BG71" s="1"/>
  <c r="BE65"/>
  <c r="BG65" s="1"/>
  <c r="X92"/>
  <c r="F61" i="1" s="1"/>
  <c r="BE68" i="4"/>
  <c r="AS64"/>
  <c r="AA61"/>
  <c r="AD18"/>
  <c r="AM71"/>
  <c r="AM70"/>
  <c r="C69"/>
  <c r="C68"/>
  <c r="AG66"/>
  <c r="C65"/>
  <c r="C64"/>
  <c r="C63"/>
  <c r="AG61"/>
  <c r="AG56"/>
  <c r="AS53"/>
  <c r="AG49"/>
  <c r="X18"/>
  <c r="BB18"/>
  <c r="AS12"/>
  <c r="AU12" s="1"/>
  <c r="AJ18"/>
  <c r="AG70"/>
  <c r="AI70" s="1"/>
  <c r="AS48"/>
  <c r="AU48" s="1"/>
  <c r="BE49"/>
  <c r="BG49" s="1"/>
  <c r="I69"/>
  <c r="K69" s="1"/>
  <c r="U62"/>
  <c r="W62" s="1"/>
  <c r="AM69"/>
  <c r="AO69" s="1"/>
  <c r="BE67"/>
  <c r="BG67" s="1"/>
  <c r="BE62"/>
  <c r="BG62" s="1"/>
  <c r="AD92"/>
  <c r="G61" i="1" s="1"/>
  <c r="AA70" i="4"/>
  <c r="AA66"/>
  <c r="AM62"/>
  <c r="AS67"/>
  <c r="AU67" s="1"/>
  <c r="AY66"/>
  <c r="BA66" s="1"/>
  <c r="U67"/>
  <c r="W67" s="1"/>
  <c r="AY71"/>
  <c r="AY70"/>
  <c r="O69"/>
  <c r="I68"/>
  <c r="AM66"/>
  <c r="O65"/>
  <c r="I64"/>
  <c r="I63"/>
  <c r="AM61"/>
  <c r="AS56"/>
  <c r="AS68"/>
  <c r="AU68" s="1"/>
  <c r="AS62"/>
  <c r="AU62" s="1"/>
  <c r="AY62"/>
  <c r="BA62" s="1"/>
  <c r="I70"/>
  <c r="K70" s="1"/>
  <c r="BB92"/>
  <c r="K61" i="1" s="1"/>
  <c r="AG71" i="4"/>
  <c r="AY67"/>
  <c r="AS63"/>
  <c r="AS61"/>
  <c r="AU61" s="1"/>
  <c r="AY61"/>
  <c r="BA61" s="1"/>
  <c r="AG48"/>
  <c r="AI48" s="1"/>
  <c r="BE66"/>
  <c r="BG66" s="1"/>
  <c r="BE61"/>
  <c r="BG61" s="1"/>
  <c r="C71"/>
  <c r="U69"/>
  <c r="O68"/>
  <c r="AS66"/>
  <c r="AA65"/>
  <c r="O64"/>
  <c r="O63"/>
  <c r="C62"/>
  <c r="AG55"/>
  <c r="AP18"/>
  <c r="AG67"/>
  <c r="AI67" s="1"/>
  <c r="AS69"/>
  <c r="AU69" s="1"/>
  <c r="I65"/>
  <c r="K65" s="1"/>
  <c r="BE63"/>
  <c r="BG63" s="1"/>
  <c r="AA71" i="3"/>
  <c r="AM12"/>
  <c r="AO12" s="1"/>
  <c r="AS36"/>
  <c r="AU36" s="1"/>
  <c r="AG67"/>
  <c r="AD65"/>
  <c r="U13"/>
  <c r="AA67"/>
  <c r="AY12"/>
  <c r="AP23"/>
  <c r="AV23"/>
  <c r="BB65"/>
  <c r="BB19"/>
  <c r="AP65"/>
  <c r="AG12"/>
  <c r="I71"/>
  <c r="O61"/>
  <c r="AY16"/>
  <c r="BB69"/>
  <c r="AP69"/>
  <c r="AJ69"/>
  <c r="AA59"/>
  <c r="AC59" s="1"/>
  <c r="AD58" s="1"/>
  <c r="BE32"/>
  <c r="BE34" s="1"/>
  <c r="AJ65"/>
  <c r="BE70"/>
  <c r="U61"/>
  <c r="BE59"/>
  <c r="BG59" s="1"/>
  <c r="BH58" s="1"/>
  <c r="C71"/>
  <c r="AY21"/>
  <c r="R65"/>
  <c r="L69"/>
  <c r="O36"/>
  <c r="O35"/>
  <c r="O34"/>
  <c r="O33"/>
  <c r="AY70"/>
  <c r="U66"/>
  <c r="AY60"/>
  <c r="AD29"/>
  <c r="X42"/>
  <c r="X39" s="1"/>
  <c r="F15" i="1" s="1"/>
  <c r="AA62" i="3"/>
  <c r="AY62"/>
  <c r="U35"/>
  <c r="I20"/>
  <c r="K20" s="1"/>
  <c r="L19" s="1"/>
  <c r="AS59"/>
  <c r="AU59" s="1"/>
  <c r="AV58" s="1"/>
  <c r="AV56" s="1"/>
  <c r="J16" i="1" s="1"/>
  <c r="I32" i="3"/>
  <c r="I36" s="1"/>
  <c r="K36" s="1"/>
  <c r="AG61"/>
  <c r="BE62"/>
  <c r="O30"/>
  <c r="BH65"/>
  <c r="AD23"/>
  <c r="AD22" s="1"/>
  <c r="G14" i="1" s="1"/>
  <c r="AG59" i="3"/>
  <c r="AI59" s="1"/>
  <c r="AJ58" s="1"/>
  <c r="L23"/>
  <c r="C50"/>
  <c r="U45"/>
  <c r="BE21"/>
  <c r="BG21" s="1"/>
  <c r="BH19" s="1"/>
  <c r="AY45"/>
  <c r="AG21"/>
  <c r="AI21" s="1"/>
  <c r="AJ19" s="1"/>
  <c r="O71"/>
  <c r="AM66"/>
  <c r="AA50"/>
  <c r="C48"/>
  <c r="C46"/>
  <c r="BE33"/>
  <c r="AY30"/>
  <c r="AM26"/>
  <c r="AY17"/>
  <c r="AG13"/>
  <c r="BH69"/>
  <c r="C20"/>
  <c r="E20" s="1"/>
  <c r="F19" s="1"/>
  <c r="O20"/>
  <c r="Q20" s="1"/>
  <c r="R19" s="1"/>
  <c r="AA13"/>
  <c r="AC13" s="1"/>
  <c r="AJ42"/>
  <c r="AJ39" s="1"/>
  <c r="H15" i="1" s="1"/>
  <c r="L65" i="3"/>
  <c r="I49"/>
  <c r="K49" s="1"/>
  <c r="R23"/>
  <c r="BH29"/>
  <c r="C66"/>
  <c r="BE67"/>
  <c r="AY47"/>
  <c r="BE36"/>
  <c r="AY66"/>
  <c r="AY50"/>
  <c r="AG48"/>
  <c r="AA46"/>
  <c r="U44"/>
  <c r="AA15"/>
  <c r="BE44"/>
  <c r="BG44" s="1"/>
  <c r="BE12"/>
  <c r="BG12" s="1"/>
  <c r="R9"/>
  <c r="AS16"/>
  <c r="AU16" s="1"/>
  <c r="AS49"/>
  <c r="AU49" s="1"/>
  <c r="I50"/>
  <c r="K50" s="1"/>
  <c r="F42"/>
  <c r="F39" s="1"/>
  <c r="C15" i="1" s="1"/>
  <c r="BB29" i="3"/>
  <c r="BE35"/>
  <c r="BB42"/>
  <c r="BB39" s="1"/>
  <c r="K15" i="1" s="1"/>
  <c r="AG47" i="3"/>
  <c r="U50"/>
  <c r="AM71"/>
  <c r="BE50"/>
  <c r="AY48"/>
  <c r="AG46"/>
  <c r="AA44"/>
  <c r="AG15"/>
  <c r="BE13"/>
  <c r="BG13" s="1"/>
  <c r="AD69"/>
  <c r="X29"/>
  <c r="AM32"/>
  <c r="AM34" s="1"/>
  <c r="AO34" s="1"/>
  <c r="AA21"/>
  <c r="AC21" s="1"/>
  <c r="AD19" s="1"/>
  <c r="F65"/>
  <c r="AS71"/>
  <c r="O49"/>
  <c r="AS46"/>
  <c r="AM44"/>
  <c r="U16"/>
  <c r="AG11"/>
  <c r="BE47"/>
  <c r="BG47" s="1"/>
  <c r="BE16"/>
  <c r="BG16" s="1"/>
  <c r="X9"/>
  <c r="F58"/>
  <c r="BH23"/>
  <c r="AS77" i="2"/>
  <c r="BG76"/>
  <c r="Q75"/>
  <c r="J78"/>
  <c r="L78" s="1"/>
  <c r="BN74"/>
  <c r="BP74" s="1"/>
  <c r="AA47"/>
  <c r="X85"/>
  <c r="AE30"/>
  <c r="AG30" s="1"/>
  <c r="X57"/>
  <c r="AE58"/>
  <c r="AS49"/>
  <c r="AU49" s="1"/>
  <c r="AV47" s="1"/>
  <c r="AL48"/>
  <c r="T27"/>
  <c r="X58"/>
  <c r="AE54"/>
  <c r="BG22"/>
  <c r="BI22" s="1"/>
  <c r="AE13"/>
  <c r="AE48"/>
  <c r="AE57"/>
  <c r="C74"/>
  <c r="E74" s="1"/>
  <c r="AS24"/>
  <c r="AU24" s="1"/>
  <c r="AS16"/>
  <c r="AU16" s="1"/>
  <c r="AV15" s="1"/>
  <c r="BC36"/>
  <c r="J16"/>
  <c r="L16" s="1"/>
  <c r="M15" s="1"/>
  <c r="J84"/>
  <c r="L84" s="1"/>
  <c r="J83"/>
  <c r="L83" s="1"/>
  <c r="X82"/>
  <c r="AL78"/>
  <c r="X77"/>
  <c r="J67"/>
  <c r="L67" s="1"/>
  <c r="Q30"/>
  <c r="BN22"/>
  <c r="BP22" s="1"/>
  <c r="BG16"/>
  <c r="BI16" s="1"/>
  <c r="BJ15" s="1"/>
  <c r="Q86"/>
  <c r="AZ82"/>
  <c r="BB82" s="1"/>
  <c r="J22"/>
  <c r="L22" s="1"/>
  <c r="BG85"/>
  <c r="BI85" s="1"/>
  <c r="X84"/>
  <c r="BN67"/>
  <c r="BP67" s="1"/>
  <c r="Q55"/>
  <c r="Q17"/>
  <c r="S17" s="1"/>
  <c r="T15" s="1"/>
  <c r="Q10"/>
  <c r="C83"/>
  <c r="E83" s="1"/>
  <c r="AZ84"/>
  <c r="BN85"/>
  <c r="BP85" s="1"/>
  <c r="J85"/>
  <c r="L85" s="1"/>
  <c r="AE83"/>
  <c r="AL82"/>
  <c r="X13"/>
  <c r="AS84"/>
  <c r="AH20"/>
  <c r="BN83"/>
  <c r="BP83" s="1"/>
  <c r="BN63"/>
  <c r="BP63" s="1"/>
  <c r="X86"/>
  <c r="AS86"/>
  <c r="AH27"/>
  <c r="X12"/>
  <c r="AO72"/>
  <c r="AL58"/>
  <c r="AE12"/>
  <c r="AZ86"/>
  <c r="AZ85"/>
  <c r="BB85" s="1"/>
  <c r="Q84"/>
  <c r="AL83"/>
  <c r="BN82"/>
  <c r="BP82" s="1"/>
  <c r="J63"/>
  <c r="L63" s="1"/>
  <c r="AS23"/>
  <c r="AU23" s="1"/>
  <c r="BN16"/>
  <c r="BP16" s="1"/>
  <c r="BQ15" s="1"/>
  <c r="BN13"/>
  <c r="Q11"/>
  <c r="S11" s="1"/>
  <c r="T9" s="1"/>
  <c r="T36"/>
  <c r="BN11"/>
  <c r="BP11" s="1"/>
  <c r="AZ17"/>
  <c r="BB17" s="1"/>
  <c r="BC15" s="1"/>
  <c r="BN86"/>
  <c r="AE85"/>
  <c r="AZ83"/>
  <c r="BB83" s="1"/>
  <c r="X65"/>
  <c r="Z65" s="1"/>
  <c r="BG58"/>
  <c r="BI58" s="1"/>
  <c r="AO27"/>
  <c r="Q12"/>
  <c r="AE11"/>
  <c r="AH9"/>
  <c r="AL86"/>
  <c r="BN84"/>
  <c r="BP84" s="1"/>
  <c r="BG83"/>
  <c r="BI83" s="1"/>
  <c r="X83"/>
  <c r="AS82"/>
  <c r="J82"/>
  <c r="L82" s="1"/>
  <c r="BN58"/>
  <c r="J13"/>
  <c r="L13" s="1"/>
  <c r="AL55"/>
  <c r="C65"/>
  <c r="E65" s="1"/>
  <c r="Q49"/>
  <c r="J86"/>
  <c r="AL85"/>
  <c r="C85"/>
  <c r="E85" s="1"/>
  <c r="AL84"/>
  <c r="Q82"/>
  <c r="BG65"/>
  <c r="BI65" s="1"/>
  <c r="J55"/>
  <c r="L55" s="1"/>
  <c r="AH36"/>
  <c r="AL63"/>
  <c r="AN63" s="1"/>
  <c r="AZ56"/>
  <c r="BB56" s="1"/>
  <c r="T81"/>
  <c r="AV53"/>
  <c r="X56"/>
  <c r="AZ54"/>
  <c r="BB54" s="1"/>
  <c r="Q54"/>
  <c r="AH47"/>
  <c r="T47"/>
  <c r="BQ36"/>
  <c r="AA36"/>
  <c r="BG29"/>
  <c r="BI29" s="1"/>
  <c r="BJ27" s="1"/>
  <c r="J24"/>
  <c r="L24" s="1"/>
  <c r="AO9"/>
  <c r="C24"/>
  <c r="E24" s="1"/>
  <c r="F20" s="1"/>
  <c r="BG56"/>
  <c r="BI56" s="1"/>
  <c r="AA81"/>
  <c r="AV81"/>
  <c r="AA72"/>
  <c r="Q57"/>
  <c r="AE55"/>
  <c r="AG55" s="1"/>
  <c r="AH53" s="1"/>
  <c r="F47"/>
  <c r="X48"/>
  <c r="C16"/>
  <c r="E16" s="1"/>
  <c r="F15" s="1"/>
  <c r="AS29"/>
  <c r="AU29" s="1"/>
  <c r="AV27" s="1"/>
  <c r="AV9"/>
  <c r="Q67"/>
  <c r="S67" s="1"/>
  <c r="Q65"/>
  <c r="S65" s="1"/>
  <c r="X54"/>
  <c r="AO47"/>
  <c r="J49"/>
  <c r="L49" s="1"/>
  <c r="M47" s="1"/>
  <c r="C30"/>
  <c r="J11"/>
  <c r="L11" s="1"/>
  <c r="X10"/>
  <c r="AO53"/>
  <c r="AL67"/>
  <c r="AN67" s="1"/>
  <c r="Q58"/>
  <c r="AO36"/>
  <c r="BG24"/>
  <c r="BI24" s="1"/>
  <c r="AL74"/>
  <c r="AL29"/>
  <c r="C23"/>
  <c r="AA9"/>
  <c r="C56"/>
  <c r="E56" s="1"/>
  <c r="F53" s="1"/>
  <c r="AO33" i="8"/>
  <c r="AY57" i="7"/>
  <c r="AY59"/>
  <c r="V25" i="8"/>
  <c r="V26"/>
  <c r="X26" s="1"/>
  <c r="T26" s="1"/>
  <c r="O110" i="7"/>
  <c r="Q110" s="1"/>
  <c r="O108"/>
  <c r="Q108" s="1"/>
  <c r="O109"/>
  <c r="Q109" s="1"/>
  <c r="AS57"/>
  <c r="AU57" s="1"/>
  <c r="AS59"/>
  <c r="BE116"/>
  <c r="BG116" s="1"/>
  <c r="BE115"/>
  <c r="BG115" s="1"/>
  <c r="AG35" i="3"/>
  <c r="AI35" s="1"/>
  <c r="AG33"/>
  <c r="AG34"/>
  <c r="AI34" s="1"/>
  <c r="AT57" i="8"/>
  <c r="AV57" s="1"/>
  <c r="AR57" s="1"/>
  <c r="AT56"/>
  <c r="U115" i="7"/>
  <c r="W115" s="1"/>
  <c r="U116"/>
  <c r="AM57"/>
  <c r="AM59"/>
  <c r="AG115"/>
  <c r="AG116"/>
  <c r="AM21" i="3"/>
  <c r="AO21" s="1"/>
  <c r="AM20"/>
  <c r="AO20" s="1"/>
  <c r="BH39" i="7"/>
  <c r="BH73"/>
  <c r="C30" i="3"/>
  <c r="C32"/>
  <c r="AL18" i="5"/>
  <c r="AL19"/>
  <c r="AL17"/>
  <c r="M66" i="8"/>
  <c r="AM78" i="6"/>
  <c r="AP36" i="4"/>
  <c r="AA34" i="7"/>
  <c r="AA36"/>
  <c r="AS56" i="2"/>
  <c r="AS55"/>
  <c r="AS58"/>
  <c r="AS57"/>
  <c r="AS54"/>
  <c r="AM109" i="7"/>
  <c r="AM110"/>
  <c r="AM108"/>
  <c r="AO108" s="1"/>
  <c r="AA116"/>
  <c r="AA115"/>
  <c r="AP34" i="6"/>
  <c r="I32" i="1" s="1"/>
  <c r="I49" i="4"/>
  <c r="I50"/>
  <c r="I51"/>
  <c r="I48"/>
  <c r="K48" s="1"/>
  <c r="I54"/>
  <c r="I55"/>
  <c r="F19" i="8"/>
  <c r="H19" s="1"/>
  <c r="N20"/>
  <c r="BZ21"/>
  <c r="CB21" s="1"/>
  <c r="BY21" s="1"/>
  <c r="N19"/>
  <c r="P19" s="1"/>
  <c r="AL19"/>
  <c r="AN19" s="1"/>
  <c r="BJ21"/>
  <c r="BL21" s="1"/>
  <c r="BI21" s="1"/>
  <c r="BR21"/>
  <c r="BT21" s="1"/>
  <c r="BQ21" s="1"/>
  <c r="AD20"/>
  <c r="AF20" s="1"/>
  <c r="AC20" s="1"/>
  <c r="AT20"/>
  <c r="N21"/>
  <c r="P21" s="1"/>
  <c r="M21" s="1"/>
  <c r="AT19"/>
  <c r="AV19" s="1"/>
  <c r="BZ20"/>
  <c r="CB20" s="1"/>
  <c r="BY20" s="1"/>
  <c r="AL21"/>
  <c r="BB21"/>
  <c r="V19"/>
  <c r="BR20"/>
  <c r="BT20" s="1"/>
  <c r="BQ20" s="1"/>
  <c r="V21"/>
  <c r="AT21"/>
  <c r="AV21" s="1"/>
  <c r="AS21" s="1"/>
  <c r="AD19"/>
  <c r="AF19" s="1"/>
  <c r="BR19"/>
  <c r="BT19" s="1"/>
  <c r="F20"/>
  <c r="AL20"/>
  <c r="AN20" s="1"/>
  <c r="AK20" s="1"/>
  <c r="BJ19"/>
  <c r="BL19" s="1"/>
  <c r="BZ19"/>
  <c r="CB19" s="1"/>
  <c r="BJ20"/>
  <c r="BL20" s="1"/>
  <c r="BI20" s="1"/>
  <c r="V20"/>
  <c r="C49" i="2"/>
  <c r="C48"/>
  <c r="BZ72" i="8"/>
  <c r="BZ74"/>
  <c r="BZ73"/>
  <c r="CB73" s="1"/>
  <c r="AS36" i="7"/>
  <c r="AU36" s="1"/>
  <c r="AS34"/>
  <c r="AU34" s="1"/>
  <c r="U21" i="3"/>
  <c r="U20"/>
  <c r="W20" s="1"/>
  <c r="X19" s="1"/>
  <c r="F61" i="6"/>
  <c r="C34" i="1" s="1"/>
  <c r="BN63" i="5"/>
  <c r="BP63" s="1"/>
  <c r="BN71"/>
  <c r="BN65"/>
  <c r="BN67"/>
  <c r="BP67" s="1"/>
  <c r="BN75"/>
  <c r="BP75" s="1"/>
  <c r="J63"/>
  <c r="J71"/>
  <c r="J67"/>
  <c r="L67" s="1"/>
  <c r="M62" s="1"/>
  <c r="J65"/>
  <c r="J75"/>
  <c r="AB14" i="8"/>
  <c r="AG14"/>
  <c r="C30" i="7"/>
  <c r="AA15"/>
  <c r="AS106"/>
  <c r="AG106"/>
  <c r="I27" i="3"/>
  <c r="C56" i="4"/>
  <c r="AS111" i="7"/>
  <c r="AM46"/>
  <c r="AS45"/>
  <c r="AY44"/>
  <c r="BE43"/>
  <c r="I43"/>
  <c r="O42"/>
  <c r="U41"/>
  <c r="AA40"/>
  <c r="AA30"/>
  <c r="AM26"/>
  <c r="AM21"/>
  <c r="AY15"/>
  <c r="AY13"/>
  <c r="AG12"/>
  <c r="O28"/>
  <c r="Q28" s="1"/>
  <c r="U29"/>
  <c r="W29" s="1"/>
  <c r="AY27"/>
  <c r="BA27" s="1"/>
  <c r="C42"/>
  <c r="E42" s="1"/>
  <c r="BB48"/>
  <c r="AV68"/>
  <c r="U62" i="3"/>
  <c r="AS60"/>
  <c r="U30"/>
  <c r="BE27"/>
  <c r="U26"/>
  <c r="AS24"/>
  <c r="O59"/>
  <c r="Q59" s="1"/>
  <c r="R58" s="1"/>
  <c r="R42"/>
  <c r="R39" s="1"/>
  <c r="E15" i="1" s="1"/>
  <c r="X65" i="3"/>
  <c r="F29"/>
  <c r="AJ23"/>
  <c r="AS34"/>
  <c r="AU34" s="1"/>
  <c r="BB23"/>
  <c r="AM65" i="6"/>
  <c r="AY30"/>
  <c r="BA30" s="1"/>
  <c r="AD34"/>
  <c r="G32" i="1" s="1"/>
  <c r="U14" i="4"/>
  <c r="I53"/>
  <c r="K53" s="1"/>
  <c r="R59"/>
  <c r="CC15" i="8"/>
  <c r="BY15"/>
  <c r="AM49" i="4"/>
  <c r="AO49" s="1"/>
  <c r="AM55"/>
  <c r="AM53"/>
  <c r="AM54"/>
  <c r="AM48"/>
  <c r="AO48" s="1"/>
  <c r="AM51"/>
  <c r="AO51" s="1"/>
  <c r="AM52"/>
  <c r="AO52" s="1"/>
  <c r="AM56"/>
  <c r="AM50"/>
  <c r="AY14"/>
  <c r="BA14" s="1"/>
  <c r="C13"/>
  <c r="AG15"/>
  <c r="AA15"/>
  <c r="AC15" s="1"/>
  <c r="AM15"/>
  <c r="AO15" s="1"/>
  <c r="BE12"/>
  <c r="BG12" s="1"/>
  <c r="C12"/>
  <c r="O15"/>
  <c r="BE16"/>
  <c r="BG16" s="1"/>
  <c r="U15"/>
  <c r="I15"/>
  <c r="C15"/>
  <c r="I12"/>
  <c r="K12" s="1"/>
  <c r="I14"/>
  <c r="O16"/>
  <c r="O13"/>
  <c r="AG12"/>
  <c r="AI12" s="1"/>
  <c r="AJ11" s="1"/>
  <c r="AM16"/>
  <c r="AO16" s="1"/>
  <c r="BE13"/>
  <c r="BG13" s="1"/>
  <c r="AG16"/>
  <c r="AM14"/>
  <c r="AO14" s="1"/>
  <c r="AS16"/>
  <c r="AU16" s="1"/>
  <c r="U16"/>
  <c r="AG14"/>
  <c r="Q71" i="8"/>
  <c r="L72"/>
  <c r="AB31"/>
  <c r="AG29"/>
  <c r="U15"/>
  <c r="V93"/>
  <c r="Y15"/>
  <c r="AY34" i="3"/>
  <c r="AY35"/>
  <c r="AM11"/>
  <c r="AO11" s="1"/>
  <c r="AM15"/>
  <c r="AO15" s="1"/>
  <c r="C13"/>
  <c r="E13" s="1"/>
  <c r="AY11"/>
  <c r="BA11" s="1"/>
  <c r="BE11"/>
  <c r="BG11" s="1"/>
  <c r="BE15"/>
  <c r="BG15" s="1"/>
  <c r="U12"/>
  <c r="O14"/>
  <c r="O16"/>
  <c r="O17"/>
  <c r="AS13"/>
  <c r="AU13" s="1"/>
  <c r="AG14"/>
  <c r="AI14" s="1"/>
  <c r="AA12"/>
  <c r="AC12" s="1"/>
  <c r="I16"/>
  <c r="K16" s="1"/>
  <c r="O12"/>
  <c r="C14"/>
  <c r="C16"/>
  <c r="I17"/>
  <c r="AM14"/>
  <c r="AO14" s="1"/>
  <c r="I11"/>
  <c r="K11" s="1"/>
  <c r="BE14"/>
  <c r="BG14" s="1"/>
  <c r="I12"/>
  <c r="AY13"/>
  <c r="AY15"/>
  <c r="C17"/>
  <c r="AS11"/>
  <c r="AU11" s="1"/>
  <c r="AS15"/>
  <c r="AU15" s="1"/>
  <c r="AG17"/>
  <c r="AI17" s="1"/>
  <c r="AA14"/>
  <c r="AC14" s="1"/>
  <c r="C15"/>
  <c r="E15" s="1"/>
  <c r="I14"/>
  <c r="K14" s="1"/>
  <c r="U11"/>
  <c r="O13"/>
  <c r="U15"/>
  <c r="AG16"/>
  <c r="AM17"/>
  <c r="I48"/>
  <c r="K48" s="1"/>
  <c r="AS48"/>
  <c r="AU48" s="1"/>
  <c r="BE46"/>
  <c r="BG46" s="1"/>
  <c r="O44"/>
  <c r="I45"/>
  <c r="U46"/>
  <c r="U47"/>
  <c r="AA48"/>
  <c r="AM49"/>
  <c r="AS50"/>
  <c r="AA45"/>
  <c r="AC45" s="1"/>
  <c r="AD42" s="1"/>
  <c r="AD39" s="1"/>
  <c r="G15" i="1" s="1"/>
  <c r="C44" i="3"/>
  <c r="C45"/>
  <c r="O46"/>
  <c r="O47"/>
  <c r="U48"/>
  <c r="AG49"/>
  <c r="AM50"/>
  <c r="I47"/>
  <c r="K47" s="1"/>
  <c r="AM48"/>
  <c r="AO48" s="1"/>
  <c r="AP42" s="1"/>
  <c r="AP39" s="1"/>
  <c r="I15" i="1" s="1"/>
  <c r="BE45" i="3"/>
  <c r="BG45" s="1"/>
  <c r="BE49"/>
  <c r="BG49" s="1"/>
  <c r="AY44"/>
  <c r="I46"/>
  <c r="C47"/>
  <c r="O48"/>
  <c r="AA49"/>
  <c r="AG50"/>
  <c r="AG44"/>
  <c r="AG45"/>
  <c r="AM46"/>
  <c r="AS47"/>
  <c r="C49"/>
  <c r="O50"/>
  <c r="BE19" i="4"/>
  <c r="BG19" s="1"/>
  <c r="U19"/>
  <c r="U20"/>
  <c r="U21"/>
  <c r="U23"/>
  <c r="C27"/>
  <c r="AY27"/>
  <c r="O19"/>
  <c r="O20"/>
  <c r="O21"/>
  <c r="O23"/>
  <c r="AS27"/>
  <c r="I21"/>
  <c r="K21" s="1"/>
  <c r="I20"/>
  <c r="C21"/>
  <c r="I23"/>
  <c r="BE23"/>
  <c r="AM27"/>
  <c r="AS19"/>
  <c r="AU19" s="1"/>
  <c r="AV18" s="1"/>
  <c r="I19"/>
  <c r="K19" s="1"/>
  <c r="AM19"/>
  <c r="AM20"/>
  <c r="AM21"/>
  <c r="AM23"/>
  <c r="U27"/>
  <c r="AY20"/>
  <c r="AY23"/>
  <c r="AS20"/>
  <c r="AS23"/>
  <c r="C23"/>
  <c r="BE21"/>
  <c r="BG21" s="1"/>
  <c r="AG20"/>
  <c r="AG23"/>
  <c r="C19"/>
  <c r="E19" s="1"/>
  <c r="AY19"/>
  <c r="AS21"/>
  <c r="AA27"/>
  <c r="BN48" i="2"/>
  <c r="BP48" s="1"/>
  <c r="BN49"/>
  <c r="BP49" s="1"/>
  <c r="BX46" i="8"/>
  <c r="BH46"/>
  <c r="AJ46"/>
  <c r="AS39"/>
  <c r="AW37"/>
  <c r="BU16"/>
  <c r="BQ16"/>
  <c r="F68" i="7"/>
  <c r="I25" i="3"/>
  <c r="C26" i="7"/>
  <c r="AA106"/>
  <c r="AG25" i="3"/>
  <c r="AA111" i="7"/>
  <c r="AA45"/>
  <c r="AY41"/>
  <c r="BE30"/>
  <c r="U106"/>
  <c r="I106"/>
  <c r="C28"/>
  <c r="E28" s="1"/>
  <c r="U70" i="3"/>
  <c r="AM61"/>
  <c r="C60"/>
  <c r="O27"/>
  <c r="AM59"/>
  <c r="AO59" s="1"/>
  <c r="AP58" s="1"/>
  <c r="AG30"/>
  <c r="AI30" s="1"/>
  <c r="C65" i="6"/>
  <c r="BB34"/>
  <c r="K32" i="1" s="1"/>
  <c r="I64" i="6"/>
  <c r="K64" s="1"/>
  <c r="AP54"/>
  <c r="I33" i="1" s="1"/>
  <c r="AJ34" i="6"/>
  <c r="H32" i="1" s="1"/>
  <c r="R34" i="6"/>
  <c r="E32" i="1" s="1"/>
  <c r="I56" i="4"/>
  <c r="I52"/>
  <c r="I16"/>
  <c r="K16" s="1"/>
  <c r="AA16"/>
  <c r="AC16" s="1"/>
  <c r="O12"/>
  <c r="Q12" s="1"/>
  <c r="AH81" i="2"/>
  <c r="AM24" i="3"/>
  <c r="AA25"/>
  <c r="O26"/>
  <c r="C27"/>
  <c r="AY27"/>
  <c r="AG24"/>
  <c r="U25"/>
  <c r="I26"/>
  <c r="BE26"/>
  <c r="AS27"/>
  <c r="AA24"/>
  <c r="O25"/>
  <c r="C26"/>
  <c r="AY26"/>
  <c r="AM27"/>
  <c r="I24"/>
  <c r="BE24"/>
  <c r="AS25"/>
  <c r="AG26"/>
  <c r="U27"/>
  <c r="AS26" i="7"/>
  <c r="AU26" s="1"/>
  <c r="AM28"/>
  <c r="AO28" s="1"/>
  <c r="U27"/>
  <c r="W27" s="1"/>
  <c r="I26"/>
  <c r="K26" s="1"/>
  <c r="C13"/>
  <c r="E13" s="1"/>
  <c r="C15"/>
  <c r="BE29"/>
  <c r="BG29" s="1"/>
  <c r="AG29"/>
  <c r="AI29" s="1"/>
  <c r="AA27"/>
  <c r="AC27" s="1"/>
  <c r="O29"/>
  <c r="Q29" s="1"/>
  <c r="C29"/>
  <c r="E29" s="1"/>
  <c r="AY29"/>
  <c r="BA29" s="1"/>
  <c r="AS13"/>
  <c r="AU13" s="1"/>
  <c r="AS29"/>
  <c r="AU29" s="1"/>
  <c r="AM27"/>
  <c r="AO27" s="1"/>
  <c r="I29"/>
  <c r="K29" s="1"/>
  <c r="C12"/>
  <c r="E12" s="1"/>
  <c r="BE12"/>
  <c r="BG12" s="1"/>
  <c r="BE27"/>
  <c r="BG27" s="1"/>
  <c r="AG27"/>
  <c r="AI27" s="1"/>
  <c r="AA29"/>
  <c r="AC29" s="1"/>
  <c r="O27"/>
  <c r="Q27" s="1"/>
  <c r="I12"/>
  <c r="K12" s="1"/>
  <c r="C27"/>
  <c r="E27" s="1"/>
  <c r="U33" i="3"/>
  <c r="U34"/>
  <c r="BH30" i="8"/>
  <c r="C40" i="7"/>
  <c r="E40" s="1"/>
  <c r="C44"/>
  <c r="E44" s="1"/>
  <c r="I46"/>
  <c r="K46" s="1"/>
  <c r="L39" s="1"/>
  <c r="C43"/>
  <c r="E43" s="1"/>
  <c r="U60" i="3"/>
  <c r="I61"/>
  <c r="BE61"/>
  <c r="AS62"/>
  <c r="O60"/>
  <c r="C61"/>
  <c r="AY61"/>
  <c r="AM62"/>
  <c r="U59"/>
  <c r="W59" s="1"/>
  <c r="X58" s="1"/>
  <c r="I59"/>
  <c r="K59" s="1"/>
  <c r="L58" s="1"/>
  <c r="I60"/>
  <c r="BE60"/>
  <c r="AS61"/>
  <c r="AG62"/>
  <c r="AY59"/>
  <c r="BA59" s="1"/>
  <c r="BB58" s="1"/>
  <c r="AM60"/>
  <c r="AA61"/>
  <c r="O62"/>
  <c r="I24" i="6"/>
  <c r="I23"/>
  <c r="K20" s="1"/>
  <c r="I25"/>
  <c r="I30"/>
  <c r="K30" s="1"/>
  <c r="O30"/>
  <c r="Q30" s="1"/>
  <c r="AA30"/>
  <c r="AM30"/>
  <c r="AS32"/>
  <c r="AU32" s="1"/>
  <c r="AS79" s="1"/>
  <c r="AM31"/>
  <c r="BE32"/>
  <c r="BG32" s="1"/>
  <c r="BE79" s="1"/>
  <c r="AY31"/>
  <c r="BA31" s="1"/>
  <c r="AG31"/>
  <c r="AA32"/>
  <c r="AC32" s="1"/>
  <c r="AA79" s="1"/>
  <c r="AM32"/>
  <c r="AO32" s="1"/>
  <c r="AM79" s="1"/>
  <c r="AS31"/>
  <c r="AU31" s="1"/>
  <c r="AA31"/>
  <c r="BE30"/>
  <c r="BG30" s="1"/>
  <c r="C32"/>
  <c r="O32"/>
  <c r="Q32" s="1"/>
  <c r="O79" s="1"/>
  <c r="U30"/>
  <c r="C31"/>
  <c r="I31"/>
  <c r="K31" s="1"/>
  <c r="U31"/>
  <c r="O31"/>
  <c r="AY32"/>
  <c r="BA32" s="1"/>
  <c r="AY79" s="1"/>
  <c r="BE31"/>
  <c r="BG31" s="1"/>
  <c r="C30"/>
  <c r="AS41"/>
  <c r="AG42"/>
  <c r="AM41"/>
  <c r="AA42"/>
  <c r="I41"/>
  <c r="K41" s="1"/>
  <c r="AG41"/>
  <c r="U42"/>
  <c r="O41"/>
  <c r="AY42"/>
  <c r="O42"/>
  <c r="I42"/>
  <c r="BE41"/>
  <c r="U41"/>
  <c r="BE42"/>
  <c r="BG49" i="2"/>
  <c r="BG48"/>
  <c r="BI48" s="1"/>
  <c r="BJ47" s="1"/>
  <c r="AZ40"/>
  <c r="J38"/>
  <c r="L38" s="1"/>
  <c r="M36" s="1"/>
  <c r="AL38"/>
  <c r="BN38"/>
  <c r="AS40"/>
  <c r="AL40"/>
  <c r="Q38"/>
  <c r="AS38"/>
  <c r="AU38" s="1"/>
  <c r="AV36" s="1"/>
  <c r="C40"/>
  <c r="BG40"/>
  <c r="AE38"/>
  <c r="J40"/>
  <c r="X38"/>
  <c r="BG38"/>
  <c r="BI38" s="1"/>
  <c r="BJ36" s="1"/>
  <c r="C38"/>
  <c r="AE40"/>
  <c r="X40"/>
  <c r="Q40"/>
  <c r="AO43" i="8"/>
  <c r="AK43"/>
  <c r="I36" i="7"/>
  <c r="K36" s="1"/>
  <c r="I34"/>
  <c r="K34" s="1"/>
  <c r="AG71" i="3"/>
  <c r="AG70"/>
  <c r="O67"/>
  <c r="O66"/>
  <c r="AY23" i="6"/>
  <c r="AY24"/>
  <c r="AY25"/>
  <c r="BA20" s="1"/>
  <c r="BN30" i="2"/>
  <c r="BP30" s="1"/>
  <c r="BN29"/>
  <c r="BP29" s="1"/>
  <c r="J30"/>
  <c r="J29"/>
  <c r="AZ22"/>
  <c r="BB22" s="1"/>
  <c r="AZ24"/>
  <c r="BB24" s="1"/>
  <c r="AZ23"/>
  <c r="BB23" s="1"/>
  <c r="X16"/>
  <c r="Z16" s="1"/>
  <c r="X17"/>
  <c r="Z17" s="1"/>
  <c r="Q58" i="5"/>
  <c r="AE58"/>
  <c r="AW82" i="8"/>
  <c r="AR83"/>
  <c r="AZ34"/>
  <c r="AG16"/>
  <c r="AC16"/>
  <c r="BU14"/>
  <c r="BP14"/>
  <c r="AW14"/>
  <c r="AR14"/>
  <c r="BH10"/>
  <c r="AD39" i="7"/>
  <c r="C24" i="3"/>
  <c r="E24" s="1"/>
  <c r="F23" s="1"/>
  <c r="BM16" i="8"/>
  <c r="U13" i="7"/>
  <c r="AS28"/>
  <c r="AU28" s="1"/>
  <c r="AA32" i="3"/>
  <c r="AA14" i="4"/>
  <c r="AC14" s="1"/>
  <c r="U46" i="7"/>
  <c r="AG44"/>
  <c r="AS42"/>
  <c r="BE40"/>
  <c r="O26"/>
  <c r="U21"/>
  <c r="AG15"/>
  <c r="O12"/>
  <c r="AG111"/>
  <c r="AA46"/>
  <c r="AG45"/>
  <c r="AM44"/>
  <c r="AS43"/>
  <c r="AY42"/>
  <c r="BE41"/>
  <c r="I41"/>
  <c r="O40"/>
  <c r="O30"/>
  <c r="U26"/>
  <c r="AA21"/>
  <c r="AM15"/>
  <c r="AG13"/>
  <c r="U12"/>
  <c r="I114"/>
  <c r="AG26"/>
  <c r="AI26" s="1"/>
  <c r="BE28"/>
  <c r="BG28" s="1"/>
  <c r="AD55"/>
  <c r="AV77"/>
  <c r="AS67" i="3"/>
  <c r="I66"/>
  <c r="C62"/>
  <c r="AA60"/>
  <c r="AY36"/>
  <c r="AA27"/>
  <c r="AY25"/>
  <c r="O24"/>
  <c r="U17"/>
  <c r="U14"/>
  <c r="C11"/>
  <c r="BE17"/>
  <c r="BG17" s="1"/>
  <c r="AY14"/>
  <c r="BA14" s="1"/>
  <c r="AS20"/>
  <c r="AU20" s="1"/>
  <c r="AV19" s="1"/>
  <c r="AS45"/>
  <c r="AU45" s="1"/>
  <c r="I44"/>
  <c r="K44" s="1"/>
  <c r="AS30"/>
  <c r="AU30" s="1"/>
  <c r="AG32" i="6"/>
  <c r="F34"/>
  <c r="C32" i="1" s="1"/>
  <c r="C20" i="4"/>
  <c r="U12"/>
  <c r="AY12"/>
  <c r="BA12" s="1"/>
  <c r="F59"/>
  <c r="BN40" i="2"/>
  <c r="AD21" i="8"/>
  <c r="AF21" s="1"/>
  <c r="AC21" s="1"/>
  <c r="C49" i="4"/>
  <c r="C50"/>
  <c r="C51"/>
  <c r="C53"/>
  <c r="C52"/>
  <c r="C48"/>
  <c r="E48" s="1"/>
  <c r="F47" s="1"/>
  <c r="C54"/>
  <c r="AB48" i="8"/>
  <c r="AZ11" i="2"/>
  <c r="BB11" s="1"/>
  <c r="AZ13"/>
  <c r="AZ10"/>
  <c r="BB10" s="1"/>
  <c r="AZ12"/>
  <c r="BB12" s="1"/>
  <c r="AY63" i="6"/>
  <c r="I65"/>
  <c r="K65" s="1"/>
  <c r="BE63"/>
  <c r="BG63" s="1"/>
  <c r="AA64"/>
  <c r="AC64" s="1"/>
  <c r="AD62" s="1"/>
  <c r="AS65"/>
  <c r="AU65" s="1"/>
  <c r="AG63"/>
  <c r="AY64"/>
  <c r="BA64" s="1"/>
  <c r="BB62" s="1"/>
  <c r="BB61" s="1"/>
  <c r="K34" i="1" s="1"/>
  <c r="BE65" i="6"/>
  <c r="AS66"/>
  <c r="I63"/>
  <c r="K63" s="1"/>
  <c r="O63"/>
  <c r="U64"/>
  <c r="AG65"/>
  <c r="AA66"/>
  <c r="BE64"/>
  <c r="BG64" s="1"/>
  <c r="AM64"/>
  <c r="I66"/>
  <c r="AG64"/>
  <c r="C66"/>
  <c r="AS64"/>
  <c r="AU64" s="1"/>
  <c r="O64"/>
  <c r="AY65"/>
  <c r="BE66"/>
  <c r="AA63"/>
  <c r="U65"/>
  <c r="AG66"/>
  <c r="N74" i="8"/>
  <c r="N73"/>
  <c r="AZ63" i="2"/>
  <c r="BB63" s="1"/>
  <c r="AZ67"/>
  <c r="BB67" s="1"/>
  <c r="AE16"/>
  <c r="AG16" s="1"/>
  <c r="AE17"/>
  <c r="AG17" s="1"/>
  <c r="AT12" i="8"/>
  <c r="AV12" s="1"/>
  <c r="AR12" s="1"/>
  <c r="AT10"/>
  <c r="AV10" s="1"/>
  <c r="AS26" i="3"/>
  <c r="AY30" i="7"/>
  <c r="O21"/>
  <c r="AM43"/>
  <c r="I40"/>
  <c r="I30"/>
  <c r="AA13"/>
  <c r="AG46"/>
  <c r="AM45"/>
  <c r="AS44"/>
  <c r="AY43"/>
  <c r="BE42"/>
  <c r="I42"/>
  <c r="O41"/>
  <c r="U40"/>
  <c r="U30"/>
  <c r="AA26"/>
  <c r="AG21"/>
  <c r="AS15"/>
  <c r="AM13"/>
  <c r="AA12"/>
  <c r="O112"/>
  <c r="Q112" s="1"/>
  <c r="U28"/>
  <c r="W28" s="1"/>
  <c r="AM29"/>
  <c r="AO29" s="1"/>
  <c r="C41"/>
  <c r="E41" s="1"/>
  <c r="AS46"/>
  <c r="AU46" s="1"/>
  <c r="AV39" s="1"/>
  <c r="I62" i="3"/>
  <c r="AG60"/>
  <c r="AG27"/>
  <c r="BE25"/>
  <c r="U24"/>
  <c r="AA17"/>
  <c r="O15"/>
  <c r="O11"/>
  <c r="AA11"/>
  <c r="AC11" s="1"/>
  <c r="AS12"/>
  <c r="AU12" s="1"/>
  <c r="R29"/>
  <c r="X23"/>
  <c r="AA65" i="6"/>
  <c r="C41"/>
  <c r="U32"/>
  <c r="W32" s="1"/>
  <c r="AA20" i="4"/>
  <c r="AS13"/>
  <c r="BB36"/>
  <c r="AE17" i="5"/>
  <c r="AE19"/>
  <c r="AE18"/>
  <c r="I37" i="8"/>
  <c r="E39"/>
  <c r="AL39"/>
  <c r="AN39" s="1"/>
  <c r="AL40"/>
  <c r="AN40" s="1"/>
  <c r="AK40" s="1"/>
  <c r="AL41"/>
  <c r="H15"/>
  <c r="X62" i="6"/>
  <c r="BH92" i="4"/>
  <c r="L61" i="1" s="1"/>
  <c r="AH57" i="5"/>
  <c r="AM24" i="6"/>
  <c r="AM25"/>
  <c r="AM23"/>
  <c r="O50" i="4"/>
  <c r="O51"/>
  <c r="O52"/>
  <c r="O56"/>
  <c r="BE81"/>
  <c r="AA75"/>
  <c r="O81"/>
  <c r="U75"/>
  <c r="AG81"/>
  <c r="O75"/>
  <c r="AM81"/>
  <c r="U81"/>
  <c r="AY81"/>
  <c r="AS75"/>
  <c r="AE63" i="2"/>
  <c r="AG63" s="1"/>
  <c r="AE67"/>
  <c r="AG67" s="1"/>
  <c r="AE65"/>
  <c r="AG65" s="1"/>
  <c r="AE23"/>
  <c r="AE24"/>
  <c r="AE22"/>
  <c r="BG10"/>
  <c r="BG12"/>
  <c r="BI12" s="1"/>
  <c r="BJ9" s="1"/>
  <c r="BG11"/>
  <c r="C10"/>
  <c r="E10" s="1"/>
  <c r="C12"/>
  <c r="E12" s="1"/>
  <c r="C13"/>
  <c r="C11"/>
  <c r="E11" s="1"/>
  <c r="V41" i="8"/>
  <c r="U41"/>
  <c r="Y37"/>
  <c r="AZ11"/>
  <c r="BE35" i="7"/>
  <c r="BG35" s="1"/>
  <c r="F36" i="4"/>
  <c r="AJ92"/>
  <c r="H61" i="1" s="1"/>
  <c r="AV72" i="2"/>
  <c r="AS37" i="5"/>
  <c r="AU37" s="1"/>
  <c r="AS39"/>
  <c r="J30"/>
  <c r="AL30"/>
  <c r="AZ30"/>
  <c r="BB30" s="1"/>
  <c r="BN30"/>
  <c r="BP30" s="1"/>
  <c r="AZ31"/>
  <c r="AS31"/>
  <c r="C30"/>
  <c r="Q30"/>
  <c r="AS30"/>
  <c r="AL31"/>
  <c r="BG31"/>
  <c r="AE30"/>
  <c r="BN31"/>
  <c r="X30"/>
  <c r="C31"/>
  <c r="BG30"/>
  <c r="AE31"/>
  <c r="J31"/>
  <c r="CC43" i="8"/>
  <c r="BY43"/>
  <c r="BE14"/>
  <c r="AZ14"/>
  <c r="BX10"/>
  <c r="O25" i="6"/>
  <c r="Q20" s="1"/>
  <c r="O48" i="4"/>
  <c r="Q48" s="1"/>
  <c r="R47" s="1"/>
  <c r="C75"/>
  <c r="AS65" i="2"/>
  <c r="AU65" s="1"/>
  <c r="AS63"/>
  <c r="AU63" s="1"/>
  <c r="Y33" i="8"/>
  <c r="D10"/>
  <c r="AL12"/>
  <c r="AN12" s="1"/>
  <c r="AJ12" s="1"/>
  <c r="AL11"/>
  <c r="AN11" s="1"/>
  <c r="AJ11" s="1"/>
  <c r="AL10"/>
  <c r="AN10" s="1"/>
  <c r="F54" i="6"/>
  <c r="C33" i="1" s="1"/>
  <c r="AD36" i="4"/>
  <c r="I81"/>
  <c r="T72" i="2"/>
  <c r="T53"/>
  <c r="AL23"/>
  <c r="AN23" s="1"/>
  <c r="AL22"/>
  <c r="AN22" s="1"/>
  <c r="AL24"/>
  <c r="AN24" s="1"/>
  <c r="AL17"/>
  <c r="AN17" s="1"/>
  <c r="AL16"/>
  <c r="AN16" s="1"/>
  <c r="Q71" i="5"/>
  <c r="Q63"/>
  <c r="Q67"/>
  <c r="Q65"/>
  <c r="Q75"/>
  <c r="BE37" i="8"/>
  <c r="BA40"/>
  <c r="AW16"/>
  <c r="AS16"/>
  <c r="AV92" i="4"/>
  <c r="J61" i="1" s="1"/>
  <c r="AO81" i="2"/>
  <c r="BN76"/>
  <c r="AE76"/>
  <c r="AZ75"/>
  <c r="BB75" s="1"/>
  <c r="AE74"/>
  <c r="AG74" s="1"/>
  <c r="AZ73"/>
  <c r="BB73" s="1"/>
  <c r="Q73"/>
  <c r="CC37" i="8"/>
  <c r="AZ55" i="2"/>
  <c r="BB55" s="1"/>
  <c r="AZ58"/>
  <c r="BU71" i="8"/>
  <c r="BP72"/>
  <c r="V72"/>
  <c r="V74"/>
  <c r="AW65"/>
  <c r="AS66"/>
  <c r="AT35"/>
  <c r="AV35" s="1"/>
  <c r="AR35" s="1"/>
  <c r="AT34"/>
  <c r="AV34" s="1"/>
  <c r="AW23"/>
  <c r="AS25"/>
  <c r="BU15"/>
  <c r="BQ15"/>
  <c r="AA25" i="6"/>
  <c r="AZ77" i="2"/>
  <c r="Q77"/>
  <c r="X75"/>
  <c r="AA53"/>
  <c r="AZ48"/>
  <c r="BB48" s="1"/>
  <c r="BC47" s="1"/>
  <c r="F36"/>
  <c r="F27"/>
  <c r="BG54"/>
  <c r="BI54" s="1"/>
  <c r="BG57"/>
  <c r="BI57" s="1"/>
  <c r="X29"/>
  <c r="Z29" s="1"/>
  <c r="AA27" s="1"/>
  <c r="X30"/>
  <c r="AZ87" i="5"/>
  <c r="C82"/>
  <c r="J83"/>
  <c r="Q86"/>
  <c r="BG86"/>
  <c r="BI86" s="1"/>
  <c r="BJ79" s="1"/>
  <c r="X87"/>
  <c r="BN87"/>
  <c r="AE88"/>
  <c r="C89"/>
  <c r="AZ86"/>
  <c r="C81"/>
  <c r="AE81"/>
  <c r="BG81"/>
  <c r="AE82"/>
  <c r="C83"/>
  <c r="X88"/>
  <c r="BN88"/>
  <c r="AE89"/>
  <c r="AG89" s="1"/>
  <c r="X82"/>
  <c r="BG83"/>
  <c r="J86"/>
  <c r="AS86"/>
  <c r="Q87"/>
  <c r="BG87"/>
  <c r="X89"/>
  <c r="BN89"/>
  <c r="AZ88"/>
  <c r="J81"/>
  <c r="AL81"/>
  <c r="BN81"/>
  <c r="BP81" s="1"/>
  <c r="AL82"/>
  <c r="Q83"/>
  <c r="AE87"/>
  <c r="C88"/>
  <c r="AL89"/>
  <c r="BN86"/>
  <c r="BP86" s="1"/>
  <c r="Q82"/>
  <c r="X83"/>
  <c r="J87"/>
  <c r="AS89"/>
  <c r="AZ89"/>
  <c r="BB89" s="1"/>
  <c r="AS81"/>
  <c r="BN83"/>
  <c r="AS88"/>
  <c r="AZ83"/>
  <c r="J82"/>
  <c r="BG82"/>
  <c r="C87"/>
  <c r="AL88"/>
  <c r="Q89"/>
  <c r="AZ81"/>
  <c r="AE83"/>
  <c r="X86"/>
  <c r="J88"/>
  <c r="BG88"/>
  <c r="AD73" i="8"/>
  <c r="AD72"/>
  <c r="AD74"/>
  <c r="AG43"/>
  <c r="AC43"/>
  <c r="BM37"/>
  <c r="BI39"/>
  <c r="BR30"/>
  <c r="BT30" s="1"/>
  <c r="BR31"/>
  <c r="BT31" s="1"/>
  <c r="BP31" s="1"/>
  <c r="F30"/>
  <c r="F31"/>
  <c r="H31" s="1"/>
  <c r="Q16"/>
  <c r="M16"/>
  <c r="L92" i="4"/>
  <c r="D61" i="1" s="1"/>
  <c r="BN78" i="2"/>
  <c r="BP78" s="1"/>
  <c r="J76"/>
  <c r="BB93" i="8"/>
  <c r="J73" i="2"/>
  <c r="L73" s="1"/>
  <c r="AL73"/>
  <c r="BN73"/>
  <c r="BP73" s="1"/>
  <c r="X74"/>
  <c r="AZ74"/>
  <c r="BB74" s="1"/>
  <c r="J75"/>
  <c r="L75" s="1"/>
  <c r="AL75"/>
  <c r="BN75"/>
  <c r="BP75" s="1"/>
  <c r="X76"/>
  <c r="AZ76"/>
  <c r="J77"/>
  <c r="L77" s="1"/>
  <c r="AL77"/>
  <c r="BN77"/>
  <c r="X78"/>
  <c r="AZ78"/>
  <c r="BB78" s="1"/>
  <c r="C73"/>
  <c r="AE73"/>
  <c r="BG73"/>
  <c r="BI73" s="1"/>
  <c r="Q74"/>
  <c r="AS74"/>
  <c r="C75"/>
  <c r="E75" s="1"/>
  <c r="AE75"/>
  <c r="AG75" s="1"/>
  <c r="BG75"/>
  <c r="BI75" s="1"/>
  <c r="Q76"/>
  <c r="AS76"/>
  <c r="C77"/>
  <c r="AE77"/>
  <c r="BG77"/>
  <c r="Q78"/>
  <c r="AS78"/>
  <c r="BN54"/>
  <c r="BP54" s="1"/>
  <c r="BN57"/>
  <c r="BP57" s="1"/>
  <c r="BN56"/>
  <c r="BP56" s="1"/>
  <c r="J54"/>
  <c r="L54" s="1"/>
  <c r="J57"/>
  <c r="L57" s="1"/>
  <c r="J56"/>
  <c r="L56" s="1"/>
  <c r="AS11"/>
  <c r="AS13"/>
  <c r="AS10"/>
  <c r="X17" i="5"/>
  <c r="X19"/>
  <c r="Z19" s="1"/>
  <c r="X18"/>
  <c r="AZ53" i="8"/>
  <c r="BJ34"/>
  <c r="BL34" s="1"/>
  <c r="BJ35"/>
  <c r="BL35" s="1"/>
  <c r="BH35" s="1"/>
  <c r="M25"/>
  <c r="AD12"/>
  <c r="AF12" s="1"/>
  <c r="AB12" s="1"/>
  <c r="AD10"/>
  <c r="AF10" s="1"/>
  <c r="AP92" i="4"/>
  <c r="I61" i="1" s="1"/>
  <c r="AO91" i="5"/>
  <c r="BA15" i="8"/>
  <c r="X22" i="2"/>
  <c r="Z22" s="1"/>
  <c r="X24"/>
  <c r="Z24" s="1"/>
  <c r="AL10"/>
  <c r="AL12"/>
  <c r="BG63" i="5"/>
  <c r="BG67"/>
  <c r="C67"/>
  <c r="E67" s="1"/>
  <c r="Q69"/>
  <c r="BG69"/>
  <c r="BI69" s="1"/>
  <c r="AS73"/>
  <c r="C75"/>
  <c r="J69"/>
  <c r="AL73"/>
  <c r="AZ69"/>
  <c r="AE73"/>
  <c r="BN73"/>
  <c r="BP73" s="1"/>
  <c r="X69"/>
  <c r="C73"/>
  <c r="J49"/>
  <c r="BN49"/>
  <c r="AL57"/>
  <c r="C47"/>
  <c r="AE47"/>
  <c r="BG47"/>
  <c r="Q48"/>
  <c r="AS48"/>
  <c r="C49"/>
  <c r="BG49"/>
  <c r="AE57"/>
  <c r="AZ49"/>
  <c r="X57"/>
  <c r="J47"/>
  <c r="AL47"/>
  <c r="BN47"/>
  <c r="BP47" s="1"/>
  <c r="X48"/>
  <c r="AZ48"/>
  <c r="BB48" s="1"/>
  <c r="Q49"/>
  <c r="AS57"/>
  <c r="BN92"/>
  <c r="BP92" s="1"/>
  <c r="BQ91" s="1"/>
  <c r="AE93"/>
  <c r="C92"/>
  <c r="E92" s="1"/>
  <c r="F91" s="1"/>
  <c r="Q92"/>
  <c r="AE92"/>
  <c r="AS92"/>
  <c r="X93"/>
  <c r="AZ93"/>
  <c r="Q93"/>
  <c r="AL93"/>
  <c r="AL83" i="8"/>
  <c r="BB83"/>
  <c r="AD84"/>
  <c r="V84"/>
  <c r="X84" s="1"/>
  <c r="T84" s="1"/>
  <c r="BJ84"/>
  <c r="BL84" s="1"/>
  <c r="BH84" s="1"/>
  <c r="F84"/>
  <c r="AT84"/>
  <c r="BZ83"/>
  <c r="CB83" s="1"/>
  <c r="N78"/>
  <c r="P78" s="1"/>
  <c r="AT79"/>
  <c r="N80"/>
  <c r="BB80"/>
  <c r="BZ80"/>
  <c r="V78"/>
  <c r="X78" s="1"/>
  <c r="AT78"/>
  <c r="BJ80"/>
  <c r="BL80" s="1"/>
  <c r="BI80" s="1"/>
  <c r="AD78"/>
  <c r="AD80"/>
  <c r="V79"/>
  <c r="X79" s="1"/>
  <c r="T79" s="1"/>
  <c r="F79"/>
  <c r="AD79"/>
  <c r="AL80"/>
  <c r="AL67"/>
  <c r="AN67" s="1"/>
  <c r="AK67" s="1"/>
  <c r="AL66"/>
  <c r="AN66" s="1"/>
  <c r="BP46"/>
  <c r="BU45"/>
  <c r="AZ30"/>
  <c r="U25"/>
  <c r="BE9"/>
  <c r="AZ10"/>
  <c r="AA79" i="5"/>
  <c r="AG65" i="8"/>
  <c r="AC66"/>
  <c r="BZ67"/>
  <c r="BZ66"/>
  <c r="BE43"/>
  <c r="BA43"/>
  <c r="BI15"/>
  <c r="X67" i="2"/>
  <c r="Z67" s="1"/>
  <c r="AA61" s="1"/>
  <c r="AL56"/>
  <c r="X23"/>
  <c r="Z23" s="1"/>
  <c r="X73" i="5"/>
  <c r="Q57"/>
  <c r="BN48"/>
  <c r="BP48" s="1"/>
  <c r="AE48"/>
  <c r="AL39"/>
  <c r="BJ29"/>
  <c r="BR83" i="8"/>
  <c r="BT83" s="1"/>
  <c r="AG82"/>
  <c r="BR80"/>
  <c r="BB79"/>
  <c r="BR78"/>
  <c r="BT78" s="1"/>
  <c r="V11"/>
  <c r="X11" s="1"/>
  <c r="T11" s="1"/>
  <c r="V66"/>
  <c r="V67"/>
  <c r="D46"/>
  <c r="I45"/>
  <c r="AW15"/>
  <c r="AS15"/>
  <c r="Y14"/>
  <c r="T14"/>
  <c r="AZ30" i="2"/>
  <c r="BB30" s="1"/>
  <c r="BC27" s="1"/>
  <c r="AL13"/>
  <c r="BN69" i="5"/>
  <c r="BP69" s="1"/>
  <c r="M57"/>
  <c r="AZ57"/>
  <c r="X49"/>
  <c r="X47"/>
  <c r="AH29"/>
  <c r="AL84" i="8"/>
  <c r="AN84" s="1"/>
  <c r="N79"/>
  <c r="P79" s="1"/>
  <c r="L79" s="1"/>
  <c r="BM71"/>
  <c r="BM15"/>
  <c r="Q22" i="2"/>
  <c r="S22" s="1"/>
  <c r="Q24"/>
  <c r="S24" s="1"/>
  <c r="AZ75" i="5"/>
  <c r="BB75" s="1"/>
  <c r="AZ67"/>
  <c r="F26" i="8"/>
  <c r="H26" s="1"/>
  <c r="D26" s="1"/>
  <c r="F25"/>
  <c r="H25" s="1"/>
  <c r="AG15"/>
  <c r="AC15"/>
  <c r="BG86" i="2"/>
  <c r="AE86"/>
  <c r="C86"/>
  <c r="AS85"/>
  <c r="Q85"/>
  <c r="BG84"/>
  <c r="AE84"/>
  <c r="C84"/>
  <c r="E84" s="1"/>
  <c r="AS83"/>
  <c r="Q83"/>
  <c r="BG82"/>
  <c r="BI82" s="1"/>
  <c r="AE82"/>
  <c r="BG67"/>
  <c r="BI67" s="1"/>
  <c r="C67"/>
  <c r="E67" s="1"/>
  <c r="AL57"/>
  <c r="BN24"/>
  <c r="BP24" s="1"/>
  <c r="AZ73" i="5"/>
  <c r="BG71"/>
  <c r="C69"/>
  <c r="BG57"/>
  <c r="AE49"/>
  <c r="AL48"/>
  <c r="C48"/>
  <c r="BR84" i="8"/>
  <c r="BT84" s="1"/>
  <c r="BP84" s="1"/>
  <c r="BR79"/>
  <c r="BT79" s="1"/>
  <c r="BP79" s="1"/>
  <c r="Q45"/>
  <c r="BN12" i="2"/>
  <c r="BP12" s="1"/>
  <c r="J12"/>
  <c r="C26" i="5"/>
  <c r="E26" s="1"/>
  <c r="BN25"/>
  <c r="BP25" s="1"/>
  <c r="AZ24"/>
  <c r="BB24" s="1"/>
  <c r="X25"/>
  <c r="Z25" s="1"/>
  <c r="J24"/>
  <c r="L24" s="1"/>
  <c r="BG19"/>
  <c r="C19"/>
  <c r="BM14" i="8"/>
  <c r="J42" i="5"/>
  <c r="BN24"/>
  <c r="BP24" s="1"/>
  <c r="AL26"/>
  <c r="AN26" s="1"/>
  <c r="X24"/>
  <c r="Z24" s="1"/>
  <c r="C24"/>
  <c r="E24" s="1"/>
  <c r="AZ19"/>
  <c r="BB19" s="1"/>
  <c r="AT73" i="8"/>
  <c r="AE25" i="5"/>
  <c r="BG24"/>
  <c r="BI24" s="1"/>
  <c r="N57" i="8" l="1"/>
  <c r="P57" s="1"/>
  <c r="L57" s="1"/>
  <c r="AG45"/>
  <c r="Q37"/>
  <c r="AT53"/>
  <c r="AV53" s="1"/>
  <c r="AR53" s="1"/>
  <c r="AT54"/>
  <c r="AV54" s="1"/>
  <c r="AR54" s="1"/>
  <c r="BU37"/>
  <c r="Q29"/>
  <c r="BM29"/>
  <c r="BE33"/>
  <c r="CC45"/>
  <c r="Y29"/>
  <c r="BU23"/>
  <c r="Y45"/>
  <c r="BI66"/>
  <c r="AO77"/>
  <c r="AO45"/>
  <c r="I77"/>
  <c r="AO71"/>
  <c r="BX26"/>
  <c r="BZ60"/>
  <c r="CB60" s="1"/>
  <c r="BX60" s="1"/>
  <c r="AO29"/>
  <c r="F60"/>
  <c r="Q33"/>
  <c r="BU33"/>
  <c r="AD61"/>
  <c r="CC9"/>
  <c r="BR56"/>
  <c r="BT56" s="1"/>
  <c r="BP56" s="1"/>
  <c r="V56"/>
  <c r="X56" s="1"/>
  <c r="T56" s="1"/>
  <c r="F54"/>
  <c r="H54" s="1"/>
  <c r="D54" s="1"/>
  <c r="AL57"/>
  <c r="AN57" s="1"/>
  <c r="AJ57" s="1"/>
  <c r="BR53"/>
  <c r="BT53" s="1"/>
  <c r="BP53" s="1"/>
  <c r="N54"/>
  <c r="P54" s="1"/>
  <c r="L54" s="1"/>
  <c r="AG69"/>
  <c r="F25" i="1" s="1"/>
  <c r="BR55" i="8"/>
  <c r="BT55" s="1"/>
  <c r="BP55" s="1"/>
  <c r="AG37"/>
  <c r="AL56"/>
  <c r="AN56" s="1"/>
  <c r="AJ56" s="1"/>
  <c r="BE69"/>
  <c r="I25" i="1" s="1"/>
  <c r="BE8" i="8"/>
  <c r="I22" i="1" s="1"/>
  <c r="V55" i="8"/>
  <c r="X55" s="1"/>
  <c r="T55" s="1"/>
  <c r="AD56"/>
  <c r="AF56" s="1"/>
  <c r="AB56" s="1"/>
  <c r="BZ93"/>
  <c r="BR57"/>
  <c r="BT57" s="1"/>
  <c r="BP57" s="1"/>
  <c r="BJ57"/>
  <c r="BZ56"/>
  <c r="CB56" s="1"/>
  <c r="BX56" s="1"/>
  <c r="I9"/>
  <c r="F55"/>
  <c r="H55" s="1"/>
  <c r="D55" s="1"/>
  <c r="AD54"/>
  <c r="AF54" s="1"/>
  <c r="AB54" s="1"/>
  <c r="V54"/>
  <c r="X54" s="1"/>
  <c r="T54" s="1"/>
  <c r="I82"/>
  <c r="BZ57"/>
  <c r="CB57" s="1"/>
  <c r="BX57" s="1"/>
  <c r="N53"/>
  <c r="P53" s="1"/>
  <c r="L53" s="1"/>
  <c r="F56"/>
  <c r="H56" s="1"/>
  <c r="D56" s="1"/>
  <c r="BJ53"/>
  <c r="BL53" s="1"/>
  <c r="BH53" s="1"/>
  <c r="BR54"/>
  <c r="BT54" s="1"/>
  <c r="BP54" s="1"/>
  <c r="BM9"/>
  <c r="BB56"/>
  <c r="BD56" s="1"/>
  <c r="AZ56" s="1"/>
  <c r="N56"/>
  <c r="P56" s="1"/>
  <c r="L56" s="1"/>
  <c r="V53"/>
  <c r="X53" s="1"/>
  <c r="T53" s="1"/>
  <c r="F53"/>
  <c r="H53" s="1"/>
  <c r="D53" s="1"/>
  <c r="AL53"/>
  <c r="AN53" s="1"/>
  <c r="AJ53" s="1"/>
  <c r="BB55"/>
  <c r="BD55" s="1"/>
  <c r="AZ55" s="1"/>
  <c r="BB53"/>
  <c r="BZ53"/>
  <c r="CB53" s="1"/>
  <c r="BX53" s="1"/>
  <c r="BZ55"/>
  <c r="CB55" s="1"/>
  <c r="BX55" s="1"/>
  <c r="N55"/>
  <c r="P55" s="1"/>
  <c r="L55" s="1"/>
  <c r="AB26"/>
  <c r="Q65"/>
  <c r="BU9"/>
  <c r="BJ56"/>
  <c r="BL56" s="1"/>
  <c r="BH56" s="1"/>
  <c r="BJ54"/>
  <c r="BL54" s="1"/>
  <c r="BH54" s="1"/>
  <c r="AW69"/>
  <c r="H25" i="1" s="1"/>
  <c r="Q9" i="8"/>
  <c r="AD53"/>
  <c r="AF53" s="1"/>
  <c r="AB53" s="1"/>
  <c r="AL55"/>
  <c r="AN55" s="1"/>
  <c r="AJ55" s="1"/>
  <c r="BB54"/>
  <c r="BD54" s="1"/>
  <c r="AZ54" s="1"/>
  <c r="V57"/>
  <c r="X57" s="1"/>
  <c r="T57" s="1"/>
  <c r="BM45"/>
  <c r="BM23"/>
  <c r="BI25"/>
  <c r="AD57"/>
  <c r="AF57" s="1"/>
  <c r="AB57" s="1"/>
  <c r="AL54"/>
  <c r="AN54" s="1"/>
  <c r="AJ54" s="1"/>
  <c r="BJ55"/>
  <c r="BL55" s="1"/>
  <c r="BH55" s="1"/>
  <c r="BZ54"/>
  <c r="CB54" s="1"/>
  <c r="BX54" s="1"/>
  <c r="BB57"/>
  <c r="AW45"/>
  <c r="BJ60"/>
  <c r="BL60" s="1"/>
  <c r="BH60" s="1"/>
  <c r="CC29"/>
  <c r="BJ61"/>
  <c r="BB61"/>
  <c r="AL60"/>
  <c r="AN60" s="1"/>
  <c r="AJ60" s="1"/>
  <c r="BR60"/>
  <c r="BT60" s="1"/>
  <c r="BP60" s="1"/>
  <c r="BB60"/>
  <c r="BD60" s="1"/>
  <c r="AZ60" s="1"/>
  <c r="BZ61"/>
  <c r="BR61"/>
  <c r="N60"/>
  <c r="P60" s="1"/>
  <c r="L60" s="1"/>
  <c r="F61"/>
  <c r="V60"/>
  <c r="X60" s="1"/>
  <c r="T60" s="1"/>
  <c r="CC77"/>
  <c r="CC33"/>
  <c r="BX34"/>
  <c r="AD60"/>
  <c r="AF60" s="1"/>
  <c r="AB60" s="1"/>
  <c r="AL61"/>
  <c r="BE29"/>
  <c r="BR93"/>
  <c r="AT61"/>
  <c r="AT60"/>
  <c r="AV60" s="1"/>
  <c r="AR60" s="1"/>
  <c r="AO23"/>
  <c r="F93"/>
  <c r="AG97" i="7"/>
  <c r="AI97" s="1"/>
  <c r="C96"/>
  <c r="E96" s="1"/>
  <c r="AS116"/>
  <c r="BE109"/>
  <c r="BG109" s="1"/>
  <c r="O96"/>
  <c r="Q96" s="1"/>
  <c r="BE97"/>
  <c r="BG97" s="1"/>
  <c r="BH100"/>
  <c r="O63"/>
  <c r="U97"/>
  <c r="AS97"/>
  <c r="AU97" s="1"/>
  <c r="AV85" s="1"/>
  <c r="AM97"/>
  <c r="C116"/>
  <c r="AG22"/>
  <c r="AI22" s="1"/>
  <c r="O116"/>
  <c r="AA22"/>
  <c r="AC22" s="1"/>
  <c r="X65"/>
  <c r="F6" i="1" s="1"/>
  <c r="F100" i="7"/>
  <c r="AD65"/>
  <c r="G6" i="1" s="1"/>
  <c r="BH48" i="7"/>
  <c r="C60"/>
  <c r="E60" s="1"/>
  <c r="O22"/>
  <c r="Q22" s="1"/>
  <c r="BH65"/>
  <c r="L6" i="1" s="1"/>
  <c r="AG63" i="7"/>
  <c r="C22"/>
  <c r="E22" s="1"/>
  <c r="AM62"/>
  <c r="BE62"/>
  <c r="BG62" s="1"/>
  <c r="AY110"/>
  <c r="AY60"/>
  <c r="I23"/>
  <c r="R65"/>
  <c r="E6" i="1" s="1"/>
  <c r="AA23" i="7"/>
  <c r="AY108"/>
  <c r="BA108" s="1"/>
  <c r="BB105" s="1"/>
  <c r="AM60"/>
  <c r="U23"/>
  <c r="C63"/>
  <c r="E63" s="1"/>
  <c r="AY61"/>
  <c r="BE23"/>
  <c r="O62"/>
  <c r="AY96"/>
  <c r="BA96" s="1"/>
  <c r="BB85" s="1"/>
  <c r="AS62"/>
  <c r="AU62" s="1"/>
  <c r="I61"/>
  <c r="K61" s="1"/>
  <c r="AV48"/>
  <c r="AG96"/>
  <c r="AI96" s="1"/>
  <c r="U96"/>
  <c r="W96" s="1"/>
  <c r="X85" s="1"/>
  <c r="I62"/>
  <c r="K62" s="1"/>
  <c r="I63"/>
  <c r="K63" s="1"/>
  <c r="U63"/>
  <c r="C61"/>
  <c r="E61" s="1"/>
  <c r="AS22"/>
  <c r="AU22" s="1"/>
  <c r="AG23"/>
  <c r="O23"/>
  <c r="Q23" s="1"/>
  <c r="X38"/>
  <c r="F5" i="1" s="1"/>
  <c r="AY62" i="7"/>
  <c r="AA63"/>
  <c r="AM116"/>
  <c r="BE96"/>
  <c r="BG96" s="1"/>
  <c r="AA97"/>
  <c r="AC97" s="1"/>
  <c r="U60"/>
  <c r="AA60"/>
  <c r="AM61"/>
  <c r="BE61"/>
  <c r="BG61" s="1"/>
  <c r="AM23"/>
  <c r="AM22"/>
  <c r="AO22" s="1"/>
  <c r="AP11" s="1"/>
  <c r="AP8" s="1"/>
  <c r="C23"/>
  <c r="E23" s="1"/>
  <c r="AJ65"/>
  <c r="H6" i="1" s="1"/>
  <c r="AY115" i="7"/>
  <c r="AJ38"/>
  <c r="H5" i="1" s="1"/>
  <c r="L65" i="7"/>
  <c r="D6" i="1" s="1"/>
  <c r="BE63" i="7"/>
  <c r="BG63" s="1"/>
  <c r="BH32"/>
  <c r="AM96"/>
  <c r="AO96" s="1"/>
  <c r="AP85" s="1"/>
  <c r="AY97"/>
  <c r="I97"/>
  <c r="K97" s="1"/>
  <c r="AS23"/>
  <c r="BE60"/>
  <c r="AA61"/>
  <c r="AG61"/>
  <c r="AS63"/>
  <c r="AU63" s="1"/>
  <c r="U22"/>
  <c r="W22" s="1"/>
  <c r="X11" s="1"/>
  <c r="X8" s="1"/>
  <c r="F4" i="1" s="1"/>
  <c r="BE22" i="7"/>
  <c r="BG22" s="1"/>
  <c r="AP38"/>
  <c r="I5" i="1" s="1"/>
  <c r="AG60" i="7"/>
  <c r="AS60"/>
  <c r="AU60" s="1"/>
  <c r="O97"/>
  <c r="Q97" s="1"/>
  <c r="U62"/>
  <c r="C62"/>
  <c r="E62" s="1"/>
  <c r="AS61"/>
  <c r="AU61" s="1"/>
  <c r="I22"/>
  <c r="K22" s="1"/>
  <c r="AY22"/>
  <c r="BA22" s="1"/>
  <c r="AP65"/>
  <c r="I6" i="1" s="1"/>
  <c r="C109" i="7"/>
  <c r="C108"/>
  <c r="E108" s="1"/>
  <c r="F105" s="1"/>
  <c r="C110"/>
  <c r="C97"/>
  <c r="E97" s="1"/>
  <c r="I96"/>
  <c r="K96" s="1"/>
  <c r="AA96"/>
  <c r="AC96" s="1"/>
  <c r="BB38"/>
  <c r="K5" i="1" s="1"/>
  <c r="F65" i="7"/>
  <c r="C6" i="1" s="1"/>
  <c r="BB65" i="7"/>
  <c r="K6" i="1" s="1"/>
  <c r="BE108" i="7"/>
  <c r="BG108" s="1"/>
  <c r="L48"/>
  <c r="AY63"/>
  <c r="AA62"/>
  <c r="AM63"/>
  <c r="AG62"/>
  <c r="U61"/>
  <c r="O61"/>
  <c r="O60"/>
  <c r="AV65"/>
  <c r="J6" i="1" s="1"/>
  <c r="AP105" i="7"/>
  <c r="R38"/>
  <c r="E5" i="1" s="1"/>
  <c r="BH62" i="6"/>
  <c r="BE80" s="1"/>
  <c r="BF80" s="1"/>
  <c r="AJ9"/>
  <c r="X14"/>
  <c r="R9"/>
  <c r="AP28"/>
  <c r="AM80"/>
  <c r="AN80" s="1"/>
  <c r="AV14"/>
  <c r="AP9"/>
  <c r="AS78"/>
  <c r="AV9"/>
  <c r="L9"/>
  <c r="AG80"/>
  <c r="AH80" s="1"/>
  <c r="BB9"/>
  <c r="AV62"/>
  <c r="AV61" s="1"/>
  <c r="J34" i="1" s="1"/>
  <c r="AJ14" i="6"/>
  <c r="X9"/>
  <c r="AD9"/>
  <c r="R14"/>
  <c r="L14"/>
  <c r="BJ78"/>
  <c r="AB78" s="1"/>
  <c r="AV34"/>
  <c r="J32" i="1" s="1"/>
  <c r="AD14" i="6"/>
  <c r="L62"/>
  <c r="L61" s="1"/>
  <c r="D34" i="1" s="1"/>
  <c r="I78" i="6"/>
  <c r="BB28"/>
  <c r="AV28"/>
  <c r="AP14"/>
  <c r="F14"/>
  <c r="BB14"/>
  <c r="BH14"/>
  <c r="L28"/>
  <c r="AD28"/>
  <c r="BG59" i="5"/>
  <c r="AL41"/>
  <c r="AN41" s="1"/>
  <c r="BN42"/>
  <c r="BP42" s="1"/>
  <c r="C60"/>
  <c r="X58"/>
  <c r="X60"/>
  <c r="J40"/>
  <c r="J58"/>
  <c r="BG58"/>
  <c r="AS40"/>
  <c r="AE41"/>
  <c r="AS58"/>
  <c r="BN59"/>
  <c r="BP59" s="1"/>
  <c r="BQ57" s="1"/>
  <c r="BJ78"/>
  <c r="Q59"/>
  <c r="AS59"/>
  <c r="AU59" s="1"/>
  <c r="AV57" s="1"/>
  <c r="AZ58"/>
  <c r="X59"/>
  <c r="AE43"/>
  <c r="BN58"/>
  <c r="AZ59"/>
  <c r="BB59" s="1"/>
  <c r="BC57" s="1"/>
  <c r="AL60"/>
  <c r="AZ60"/>
  <c r="C40"/>
  <c r="C59"/>
  <c r="BG60"/>
  <c r="AE59"/>
  <c r="BG42"/>
  <c r="BN41"/>
  <c r="BP41" s="1"/>
  <c r="C43"/>
  <c r="Q60"/>
  <c r="BN60"/>
  <c r="AS60"/>
  <c r="Q42"/>
  <c r="J41"/>
  <c r="L41" s="1"/>
  <c r="M36" s="1"/>
  <c r="M28" s="1"/>
  <c r="D50" i="1" s="1"/>
  <c r="J60" i="5"/>
  <c r="AE60"/>
  <c r="AL58"/>
  <c r="BJ62"/>
  <c r="AO62"/>
  <c r="F62"/>
  <c r="AS84"/>
  <c r="AV78"/>
  <c r="I52" i="1" s="1"/>
  <c r="AA78" i="5"/>
  <c r="F52" i="1" s="1"/>
  <c r="T28" i="5"/>
  <c r="E50" i="1" s="1"/>
  <c r="AA28" i="5"/>
  <c r="F50" i="1" s="1"/>
  <c r="AU23" i="5"/>
  <c r="AV8" s="1"/>
  <c r="I49" i="1" s="1"/>
  <c r="BI23" i="5"/>
  <c r="BJ8" s="1"/>
  <c r="K49" i="1" s="1"/>
  <c r="S23" i="5"/>
  <c r="T8" s="1"/>
  <c r="E49" i="1" s="1"/>
  <c r="C58" i="5"/>
  <c r="J59"/>
  <c r="BB23"/>
  <c r="BC8" s="1"/>
  <c r="J49" i="1" s="1"/>
  <c r="AL84" i="5"/>
  <c r="L23"/>
  <c r="M8" s="1"/>
  <c r="D49" i="1" s="1"/>
  <c r="AN23" i="5"/>
  <c r="AO8" s="1"/>
  <c r="H49" i="1" s="1"/>
  <c r="BC62" i="5"/>
  <c r="AZ43"/>
  <c r="BB43" s="1"/>
  <c r="AL40"/>
  <c r="AN40" s="1"/>
  <c r="C42"/>
  <c r="E42" s="1"/>
  <c r="X43"/>
  <c r="BN40"/>
  <c r="BP40" s="1"/>
  <c r="AZ42"/>
  <c r="BB42" s="1"/>
  <c r="C41"/>
  <c r="E41" s="1"/>
  <c r="AL43"/>
  <c r="AN43" s="1"/>
  <c r="AZ40"/>
  <c r="BB40" s="1"/>
  <c r="AE40"/>
  <c r="BG41"/>
  <c r="Q43"/>
  <c r="AL42"/>
  <c r="AN42" s="1"/>
  <c r="AE42"/>
  <c r="AS41"/>
  <c r="AU41" s="1"/>
  <c r="J43"/>
  <c r="Q41"/>
  <c r="AZ41"/>
  <c r="BB41" s="1"/>
  <c r="BG40"/>
  <c r="BI40" s="1"/>
  <c r="BJ36" s="1"/>
  <c r="BJ28" s="1"/>
  <c r="K50" i="1" s="1"/>
  <c r="X40" i="5"/>
  <c r="BG43"/>
  <c r="BN43"/>
  <c r="BP43" s="1"/>
  <c r="Q40"/>
  <c r="X41"/>
  <c r="AS42"/>
  <c r="AU42" s="1"/>
  <c r="AS43"/>
  <c r="AU43" s="1"/>
  <c r="E23"/>
  <c r="F8" s="1"/>
  <c r="C49" i="1" s="1"/>
  <c r="AO78" i="5"/>
  <c r="H52" i="1" s="1"/>
  <c r="BP23" i="5"/>
  <c r="BQ8" s="1"/>
  <c r="L49" i="1" s="1"/>
  <c r="AH28" i="5"/>
  <c r="G50" i="1" s="1"/>
  <c r="AV30" i="4"/>
  <c r="L30"/>
  <c r="O86"/>
  <c r="BH36"/>
  <c r="R30"/>
  <c r="R29" s="1"/>
  <c r="E59" i="1" s="1"/>
  <c r="F30" i="4"/>
  <c r="AP59"/>
  <c r="R36"/>
  <c r="O88"/>
  <c r="Q88" s="1"/>
  <c r="AV36"/>
  <c r="BB30"/>
  <c r="AJ30"/>
  <c r="AY90"/>
  <c r="AV11"/>
  <c r="I88"/>
  <c r="C83"/>
  <c r="E83" s="1"/>
  <c r="BB59"/>
  <c r="BE83"/>
  <c r="AY88"/>
  <c r="I83"/>
  <c r="AS85"/>
  <c r="AU85" s="1"/>
  <c r="L59"/>
  <c r="U87"/>
  <c r="AA84"/>
  <c r="AC84" s="1"/>
  <c r="AM84"/>
  <c r="U89"/>
  <c r="C86"/>
  <c r="AJ47"/>
  <c r="AJ29" s="1"/>
  <c r="H59" i="1" s="1"/>
  <c r="BH47" i="4"/>
  <c r="I85"/>
  <c r="AM87"/>
  <c r="C88"/>
  <c r="BB47"/>
  <c r="BH8"/>
  <c r="L58" i="1" s="1"/>
  <c r="C90" i="4"/>
  <c r="E90" s="1"/>
  <c r="BE87"/>
  <c r="BG87" s="1"/>
  <c r="AA87"/>
  <c r="U84"/>
  <c r="W84" s="1"/>
  <c r="U86"/>
  <c r="AA82"/>
  <c r="BE88"/>
  <c r="AV47"/>
  <c r="AV59"/>
  <c r="I82"/>
  <c r="K82" s="1"/>
  <c r="O87"/>
  <c r="AG83"/>
  <c r="O90"/>
  <c r="AJ59"/>
  <c r="X59"/>
  <c r="I84"/>
  <c r="X29"/>
  <c r="F59" i="1" s="1"/>
  <c r="C89" i="4"/>
  <c r="AS83"/>
  <c r="AU83" s="1"/>
  <c r="AG87"/>
  <c r="AY84"/>
  <c r="I87"/>
  <c r="BE86"/>
  <c r="BH59"/>
  <c r="AG88"/>
  <c r="AA85"/>
  <c r="AC85" s="1"/>
  <c r="O83"/>
  <c r="AM88"/>
  <c r="BE85"/>
  <c r="AM89"/>
  <c r="AO89" s="1"/>
  <c r="AP81" s="1"/>
  <c r="AG84"/>
  <c r="AY86"/>
  <c r="BA86" s="1"/>
  <c r="I86"/>
  <c r="AS90"/>
  <c r="U82"/>
  <c r="AA86"/>
  <c r="O82"/>
  <c r="AM90"/>
  <c r="U90"/>
  <c r="AG86"/>
  <c r="C84"/>
  <c r="I89"/>
  <c r="AG85"/>
  <c r="O85"/>
  <c r="AY89"/>
  <c r="AA83"/>
  <c r="AC83" s="1"/>
  <c r="AS86"/>
  <c r="AY87"/>
  <c r="AY82"/>
  <c r="BA82" s="1"/>
  <c r="AA90"/>
  <c r="AS82"/>
  <c r="U85"/>
  <c r="W85" s="1"/>
  <c r="U88"/>
  <c r="AS87"/>
  <c r="AU87" s="1"/>
  <c r="AS84"/>
  <c r="BE89"/>
  <c r="AS89"/>
  <c r="AU89" s="1"/>
  <c r="AM82"/>
  <c r="AV8"/>
  <c r="J58" i="1" s="1"/>
  <c r="AM85" i="4"/>
  <c r="U83"/>
  <c r="L47"/>
  <c r="AP11"/>
  <c r="C85"/>
  <c r="I90"/>
  <c r="K90" s="1"/>
  <c r="O89"/>
  <c r="AG89"/>
  <c r="AI89" s="1"/>
  <c r="AJ81" s="1"/>
  <c r="AY85"/>
  <c r="BE90"/>
  <c r="BG90" s="1"/>
  <c r="AG82"/>
  <c r="AY83"/>
  <c r="AA88"/>
  <c r="AP47"/>
  <c r="AP29" s="1"/>
  <c r="I59" i="1" s="1"/>
  <c r="AS88" i="4"/>
  <c r="AU88" s="1"/>
  <c r="C87"/>
  <c r="BE82"/>
  <c r="AG90"/>
  <c r="C82"/>
  <c r="AM86"/>
  <c r="O84"/>
  <c r="Q84" s="1"/>
  <c r="AM83"/>
  <c r="BE84"/>
  <c r="AD8"/>
  <c r="G58" i="1" s="1"/>
  <c r="AD56" i="3"/>
  <c r="G16" i="1" s="1"/>
  <c r="R22" i="3"/>
  <c r="E14" i="1" s="1"/>
  <c r="X56" i="3"/>
  <c r="F16" i="1" s="1"/>
  <c r="I34" i="3"/>
  <c r="K34" s="1"/>
  <c r="AJ56"/>
  <c r="H16" i="1" s="1"/>
  <c r="X22" i="3"/>
  <c r="F14" i="1" s="1"/>
  <c r="R56" i="3"/>
  <c r="E16" i="1" s="1"/>
  <c r="AP56" i="3"/>
  <c r="I16" i="1" s="1"/>
  <c r="I33" i="3"/>
  <c r="I35"/>
  <c r="K35" s="1"/>
  <c r="AJ29"/>
  <c r="AJ22" s="1"/>
  <c r="H14" i="1" s="1"/>
  <c r="BB56" i="3"/>
  <c r="K16" i="1" s="1"/>
  <c r="AD9" i="3"/>
  <c r="AD8" s="1"/>
  <c r="L9"/>
  <c r="L8" s="1"/>
  <c r="D13" i="1" s="1"/>
  <c r="BH42" i="3"/>
  <c r="BH39" s="1"/>
  <c r="L15" i="1" s="1"/>
  <c r="L56" i="3"/>
  <c r="D16" i="1" s="1"/>
  <c r="AV42" i="3"/>
  <c r="AV39" s="1"/>
  <c r="J15" i="1" s="1"/>
  <c r="F9" i="3"/>
  <c r="F8" s="1"/>
  <c r="C13" i="1" s="1"/>
  <c r="R8" i="3"/>
  <c r="BH56"/>
  <c r="L16" i="1" s="1"/>
  <c r="L42" i="3"/>
  <c r="L39" s="1"/>
  <c r="D15" i="1" s="1"/>
  <c r="AM36" i="3"/>
  <c r="AO36" s="1"/>
  <c r="BB22"/>
  <c r="K14" i="1" s="1"/>
  <c r="AM35" i="3"/>
  <c r="AO35" s="1"/>
  <c r="AM33"/>
  <c r="AO33" s="1"/>
  <c r="F56"/>
  <c r="C16" i="1" s="1"/>
  <c r="X8" i="3"/>
  <c r="F13" i="1" s="1"/>
  <c r="BH22" i="3"/>
  <c r="L14" i="1" s="1"/>
  <c r="F22" i="3"/>
  <c r="C14" i="1" s="1"/>
  <c r="T61" i="2"/>
  <c r="T51" s="1"/>
  <c r="E42" i="1" s="1"/>
  <c r="AA35" i="2"/>
  <c r="F41" i="1" s="1"/>
  <c r="M61" i="2"/>
  <c r="AV20"/>
  <c r="AV8" s="1"/>
  <c r="I40" i="1" s="1"/>
  <c r="BQ61" i="2"/>
  <c r="T20"/>
  <c r="T8" s="1"/>
  <c r="E40" i="1" s="1"/>
  <c r="AV61" i="2"/>
  <c r="AV51" s="1"/>
  <c r="I42" i="1" s="1"/>
  <c r="M20" i="2"/>
  <c r="M81"/>
  <c r="F61"/>
  <c r="F51" s="1"/>
  <c r="C42" i="1" s="1"/>
  <c r="F35" i="2"/>
  <c r="C41" i="1" s="1"/>
  <c r="BJ20" i="2"/>
  <c r="BJ8" s="1"/>
  <c r="K40" i="1" s="1"/>
  <c r="AO35" i="2"/>
  <c r="H41" i="1" s="1"/>
  <c r="BJ61" i="2"/>
  <c r="F72"/>
  <c r="M9"/>
  <c r="M8" s="1"/>
  <c r="D40" i="1" s="1"/>
  <c r="BC81" i="2"/>
  <c r="BQ47"/>
  <c r="BQ35" s="1"/>
  <c r="L41" i="1" s="1"/>
  <c r="AO61" i="2"/>
  <c r="AO51" s="1"/>
  <c r="H42" i="1" s="1"/>
  <c r="BC35" i="2"/>
  <c r="J41" i="1" s="1"/>
  <c r="AA70" i="2"/>
  <c r="F43" i="1" s="1"/>
  <c r="BQ9" i="2"/>
  <c r="AO70"/>
  <c r="H43" i="1" s="1"/>
  <c r="T35" i="2"/>
  <c r="E41" i="1" s="1"/>
  <c r="BQ81" i="2"/>
  <c r="BQ20"/>
  <c r="F81"/>
  <c r="AH15"/>
  <c r="AH8" s="1"/>
  <c r="G40" i="1" s="1"/>
  <c r="AA15" i="2"/>
  <c r="BJ35"/>
  <c r="K41" i="1" s="1"/>
  <c r="BC53" i="2"/>
  <c r="AV70"/>
  <c r="I43" i="1" s="1"/>
  <c r="AH72" i="2"/>
  <c r="AH70" s="1"/>
  <c r="G43" i="1" s="1"/>
  <c r="M53" i="2"/>
  <c r="BJ72"/>
  <c r="T70"/>
  <c r="E43" i="1" s="1"/>
  <c r="BJ81" i="2"/>
  <c r="AH35"/>
  <c r="G41" i="1" s="1"/>
  <c r="BC20" i="2"/>
  <c r="BQ27"/>
  <c r="F9"/>
  <c r="F8" s="1"/>
  <c r="C40" i="1" s="1"/>
  <c r="M35" i="2"/>
  <c r="D41" i="1" s="1"/>
  <c r="K52"/>
  <c r="AK66" i="8"/>
  <c r="AO65"/>
  <c r="U76" i="4"/>
  <c r="W76" s="1"/>
  <c r="C78"/>
  <c r="E78" s="1"/>
  <c r="AY76"/>
  <c r="BA76" s="1"/>
  <c r="AG76"/>
  <c r="I79"/>
  <c r="BE78"/>
  <c r="BG78" s="1"/>
  <c r="O78"/>
  <c r="Q78" s="1"/>
  <c r="AS78"/>
  <c r="AU78" s="1"/>
  <c r="AA76"/>
  <c r="AM78"/>
  <c r="AM79"/>
  <c r="AO79" s="1"/>
  <c r="C77"/>
  <c r="E77" s="1"/>
  <c r="I76"/>
  <c r="AG78"/>
  <c r="BE76"/>
  <c r="BG76" s="1"/>
  <c r="O76"/>
  <c r="Q76" s="1"/>
  <c r="AS76"/>
  <c r="AU76" s="1"/>
  <c r="AM77"/>
  <c r="C79"/>
  <c r="E79" s="1"/>
  <c r="I78"/>
  <c r="AG77"/>
  <c r="O79"/>
  <c r="Q79" s="1"/>
  <c r="AA77"/>
  <c r="AM76"/>
  <c r="AO76" s="1"/>
  <c r="U79"/>
  <c r="W79" s="1"/>
  <c r="AY78"/>
  <c r="BA78" s="1"/>
  <c r="AY79"/>
  <c r="BE77"/>
  <c r="BG77" s="1"/>
  <c r="AG79"/>
  <c r="AI79" s="1"/>
  <c r="AJ75" s="1"/>
  <c r="AA78"/>
  <c r="AC78" s="1"/>
  <c r="AD75" s="1"/>
  <c r="O77"/>
  <c r="Q77" s="1"/>
  <c r="BE79"/>
  <c r="BG79" s="1"/>
  <c r="U77"/>
  <c r="W77" s="1"/>
  <c r="AS77"/>
  <c r="AU77" s="1"/>
  <c r="U78"/>
  <c r="I77"/>
  <c r="K77" s="1"/>
  <c r="L75" s="1"/>
  <c r="AY77"/>
  <c r="BA77" s="1"/>
  <c r="AA79"/>
  <c r="AS79"/>
  <c r="AU79" s="1"/>
  <c r="C76"/>
  <c r="E76" s="1"/>
  <c r="AD61" i="6"/>
  <c r="G34" i="1" s="1"/>
  <c r="AA80" i="6"/>
  <c r="AB80" s="1"/>
  <c r="AA33" i="3"/>
  <c r="AA34"/>
  <c r="AA36"/>
  <c r="AA35"/>
  <c r="R11" i="4"/>
  <c r="I24"/>
  <c r="K24" s="1"/>
  <c r="L18" s="1"/>
  <c r="AA24"/>
  <c r="O25"/>
  <c r="U24"/>
  <c r="I25"/>
  <c r="BE25"/>
  <c r="C25"/>
  <c r="AY25"/>
  <c r="O24"/>
  <c r="Q24" s="1"/>
  <c r="R18" s="1"/>
  <c r="AS24"/>
  <c r="AG25"/>
  <c r="AS25"/>
  <c r="C24"/>
  <c r="E24" s="1"/>
  <c r="F8" s="1"/>
  <c r="AM25"/>
  <c r="AA25"/>
  <c r="AY24"/>
  <c r="U25"/>
  <c r="BE24"/>
  <c r="AM24"/>
  <c r="AG24"/>
  <c r="BU18" i="8"/>
  <c r="BQ19"/>
  <c r="M19"/>
  <c r="Q18"/>
  <c r="N93"/>
  <c r="BU77"/>
  <c r="BP78"/>
  <c r="L78"/>
  <c r="Q77"/>
  <c r="Q69" s="1"/>
  <c r="D25" i="1" s="1"/>
  <c r="BH34" i="8"/>
  <c r="BM33"/>
  <c r="X85" i="5"/>
  <c r="X84"/>
  <c r="AE32"/>
  <c r="BG33"/>
  <c r="AE34"/>
  <c r="AZ34"/>
  <c r="BB34" s="1"/>
  <c r="X32"/>
  <c r="C33"/>
  <c r="X34"/>
  <c r="Q32"/>
  <c r="AS33"/>
  <c r="AU33" s="1"/>
  <c r="Q34"/>
  <c r="AL32"/>
  <c r="J33"/>
  <c r="BN33"/>
  <c r="BP33" s="1"/>
  <c r="AL34"/>
  <c r="X33"/>
  <c r="C32"/>
  <c r="E32" s="1"/>
  <c r="F29" s="1"/>
  <c r="Q33"/>
  <c r="AS34"/>
  <c r="J34"/>
  <c r="J32"/>
  <c r="AE33"/>
  <c r="BG34"/>
  <c r="AS32"/>
  <c r="AU32" s="1"/>
  <c r="C34"/>
  <c r="AZ32"/>
  <c r="BB32" s="1"/>
  <c r="BG32"/>
  <c r="BN34"/>
  <c r="AL33"/>
  <c r="AZ33"/>
  <c r="BB33" s="1"/>
  <c r="BN32"/>
  <c r="BP32" s="1"/>
  <c r="AS109" i="7"/>
  <c r="AU109" s="1"/>
  <c r="AS108"/>
  <c r="AU108" s="1"/>
  <c r="AS110"/>
  <c r="AU110" s="1"/>
  <c r="AO18" i="8"/>
  <c r="AK19"/>
  <c r="AL93"/>
  <c r="AA51" i="2"/>
  <c r="F42" i="1" s="1"/>
  <c r="BC72" i="2"/>
  <c r="AO15"/>
  <c r="AS80" i="6"/>
  <c r="AT80" s="1"/>
  <c r="AJ9" i="3"/>
  <c r="AJ8" s="1"/>
  <c r="BB9"/>
  <c r="BB8" s="1"/>
  <c r="Z23" i="5"/>
  <c r="AA8" s="1"/>
  <c r="F49" i="1" s="1"/>
  <c r="AA20" i="2"/>
  <c r="BQ53"/>
  <c r="Y9" i="8"/>
  <c r="BC9" i="2"/>
  <c r="AD38" i="7"/>
  <c r="G5" i="1" s="1"/>
  <c r="BH28" i="6"/>
  <c r="AD11" i="4"/>
  <c r="BH9" i="3"/>
  <c r="BH8" s="1"/>
  <c r="BH11" i="4"/>
  <c r="D80" i="6"/>
  <c r="C84" i="5"/>
  <c r="E84" s="1"/>
  <c r="F79" s="1"/>
  <c r="F78" s="1"/>
  <c r="C85"/>
  <c r="I15" i="8"/>
  <c r="E15"/>
  <c r="AY80" i="6"/>
  <c r="AZ80" s="1"/>
  <c r="BB20"/>
  <c r="E32"/>
  <c r="BJ79"/>
  <c r="AZ79" s="1"/>
  <c r="L20"/>
  <c r="U108" i="7"/>
  <c r="W108" s="1"/>
  <c r="U110"/>
  <c r="U109"/>
  <c r="W109" s="1"/>
  <c r="Q54" i="5"/>
  <c r="S54" s="1"/>
  <c r="AL54"/>
  <c r="AN54" s="1"/>
  <c r="AZ50"/>
  <c r="J51"/>
  <c r="J52"/>
  <c r="AS53"/>
  <c r="AZ55"/>
  <c r="X52"/>
  <c r="Z52" s="1"/>
  <c r="AS51"/>
  <c r="AU51" s="1"/>
  <c r="AZ54"/>
  <c r="BB54" s="1"/>
  <c r="BG53"/>
  <c r="BI53" s="1"/>
  <c r="C51"/>
  <c r="C52"/>
  <c r="AE53"/>
  <c r="AS55"/>
  <c r="J54"/>
  <c r="L54" s="1"/>
  <c r="L49" s="1"/>
  <c r="M46" s="1"/>
  <c r="M45" s="1"/>
  <c r="D51" i="1" s="1"/>
  <c r="Q53" i="5"/>
  <c r="S53" s="1"/>
  <c r="S49" s="1"/>
  <c r="T46" s="1"/>
  <c r="T45" s="1"/>
  <c r="AE50"/>
  <c r="AE55"/>
  <c r="AG55" s="1"/>
  <c r="AL53"/>
  <c r="AN53" s="1"/>
  <c r="BN51"/>
  <c r="X53"/>
  <c r="X55"/>
  <c r="C50"/>
  <c r="E50" s="1"/>
  <c r="E49" s="1"/>
  <c r="F46" s="1"/>
  <c r="J50"/>
  <c r="AE52"/>
  <c r="AG52" s="1"/>
  <c r="AL50"/>
  <c r="AN50" s="1"/>
  <c r="AS52"/>
  <c r="AU52" s="1"/>
  <c r="BG54"/>
  <c r="BI54" s="1"/>
  <c r="BN53"/>
  <c r="BP53" s="1"/>
  <c r="Q51"/>
  <c r="Q52"/>
  <c r="AZ53"/>
  <c r="BG55"/>
  <c r="X54"/>
  <c r="Z54" s="1"/>
  <c r="AE54"/>
  <c r="AG54" s="1"/>
  <c r="BG50"/>
  <c r="AE51"/>
  <c r="C55"/>
  <c r="BN50"/>
  <c r="X51"/>
  <c r="C54"/>
  <c r="Q50"/>
  <c r="AL55"/>
  <c r="AN55" s="1"/>
  <c r="J53"/>
  <c r="AS50"/>
  <c r="AZ51"/>
  <c r="BB51" s="1"/>
  <c r="AL51"/>
  <c r="J55"/>
  <c r="X50"/>
  <c r="AS54"/>
  <c r="AU54" s="1"/>
  <c r="Q55"/>
  <c r="C53"/>
  <c r="BN52"/>
  <c r="AL52"/>
  <c r="AN52" s="1"/>
  <c r="AZ52"/>
  <c r="BB52" s="1"/>
  <c r="BN55"/>
  <c r="BG52"/>
  <c r="BG51"/>
  <c r="BN54"/>
  <c r="BP54" s="1"/>
  <c r="Q85"/>
  <c r="Q84"/>
  <c r="AW33" i="8"/>
  <c r="AR34"/>
  <c r="U79" i="6"/>
  <c r="X28"/>
  <c r="I108" i="7"/>
  <c r="K108" s="1"/>
  <c r="I109"/>
  <c r="K109" s="1"/>
  <c r="I110"/>
  <c r="AA109"/>
  <c r="AA108"/>
  <c r="AC108" s="1"/>
  <c r="AD105" s="1"/>
  <c r="AA110"/>
  <c r="BX73" i="8"/>
  <c r="CC71"/>
  <c r="BM18"/>
  <c r="BI19"/>
  <c r="C36" i="3"/>
  <c r="C33"/>
  <c r="C35"/>
  <c r="C34"/>
  <c r="Y82" i="8"/>
  <c r="AP8" i="4"/>
  <c r="BQ62" i="5"/>
  <c r="R105" i="7"/>
  <c r="M72" i="2"/>
  <c r="F29" i="4"/>
  <c r="C59" i="1" s="1"/>
  <c r="F96" i="8"/>
  <c r="BC93" s="1"/>
  <c r="BC61" i="2"/>
  <c r="L32" i="7"/>
  <c r="AV35" i="2"/>
  <c r="I41" i="1" s="1"/>
  <c r="F39" i="7"/>
  <c r="BH18" i="4"/>
  <c r="AP19" i="3"/>
  <c r="L34" i="6"/>
  <c r="D32" i="1" s="1"/>
  <c r="AE84" i="5"/>
  <c r="AG84" s="1"/>
  <c r="AH79" s="1"/>
  <c r="AH78" s="1"/>
  <c r="AE85"/>
  <c r="BG85"/>
  <c r="BG84"/>
  <c r="AC19" i="8"/>
  <c r="AG18"/>
  <c r="AZ85" i="5"/>
  <c r="BB85" s="1"/>
  <c r="AZ84"/>
  <c r="BB84" s="1"/>
  <c r="Q41" i="2"/>
  <c r="AS41"/>
  <c r="C42"/>
  <c r="AE42"/>
  <c r="BG42"/>
  <c r="Q43"/>
  <c r="AS43"/>
  <c r="C44"/>
  <c r="AE44"/>
  <c r="BG44"/>
  <c r="X41"/>
  <c r="AZ41"/>
  <c r="J42"/>
  <c r="AL42"/>
  <c r="BN42"/>
  <c r="X43"/>
  <c r="AZ43"/>
  <c r="J44"/>
  <c r="AL44"/>
  <c r="BN44"/>
  <c r="J41"/>
  <c r="Q42"/>
  <c r="AZ42"/>
  <c r="BG43"/>
  <c r="X44"/>
  <c r="AE41"/>
  <c r="BN41"/>
  <c r="C43"/>
  <c r="AL43"/>
  <c r="AS44"/>
  <c r="AL41"/>
  <c r="AE43"/>
  <c r="AZ44"/>
  <c r="AS42"/>
  <c r="BN43"/>
  <c r="C41"/>
  <c r="J43"/>
  <c r="X42"/>
  <c r="Q44"/>
  <c r="BG41"/>
  <c r="I29" i="8"/>
  <c r="I28" s="1"/>
  <c r="C23" i="1" s="1"/>
  <c r="D31" i="8"/>
  <c r="X61" i="6"/>
  <c r="F34" i="1" s="1"/>
  <c r="U80" i="6"/>
  <c r="V80" s="1"/>
  <c r="AW9" i="8"/>
  <c r="AR10"/>
  <c r="W15" i="4"/>
  <c r="W14"/>
  <c r="E19" i="8"/>
  <c r="I18"/>
  <c r="AV29" i="3"/>
  <c r="AV22" s="1"/>
  <c r="J14" i="1" s="1"/>
  <c r="AD29" i="4"/>
  <c r="G59" i="1" s="1"/>
  <c r="BQ72" i="2"/>
  <c r="AO20"/>
  <c r="BM82" i="8"/>
  <c r="R28" i="6"/>
  <c r="AP9" i="3"/>
  <c r="AV32" i="7"/>
  <c r="AK39" i="8"/>
  <c r="AO37"/>
  <c r="I115" i="7"/>
  <c r="K115" s="1"/>
  <c r="I116"/>
  <c r="K116" s="1"/>
  <c r="AW18" i="8"/>
  <c r="AS19"/>
  <c r="AT93"/>
  <c r="AU93" s="1"/>
  <c r="BX83"/>
  <c r="CC82"/>
  <c r="AG9"/>
  <c r="AB10"/>
  <c r="E25"/>
  <c r="I23"/>
  <c r="BP30"/>
  <c r="BU29"/>
  <c r="R20" i="6"/>
  <c r="O80"/>
  <c r="P80" s="1"/>
  <c r="BE17" i="7"/>
  <c r="BG17" s="1"/>
  <c r="AS17"/>
  <c r="AU17" s="1"/>
  <c r="AA17"/>
  <c r="AC17" s="1"/>
  <c r="I17"/>
  <c r="K17" s="1"/>
  <c r="BE19"/>
  <c r="BG19" s="1"/>
  <c r="I19"/>
  <c r="K19" s="1"/>
  <c r="C17"/>
  <c r="E17" s="1"/>
  <c r="U18"/>
  <c r="AA19"/>
  <c r="BE18"/>
  <c r="O17"/>
  <c r="Q17" s="1"/>
  <c r="AS18"/>
  <c r="AU18" s="1"/>
  <c r="O18"/>
  <c r="U19"/>
  <c r="O19"/>
  <c r="AY19"/>
  <c r="BA19" s="1"/>
  <c r="AG17"/>
  <c r="AI17" s="1"/>
  <c r="C18"/>
  <c r="AY17"/>
  <c r="AY18"/>
  <c r="BA18" s="1"/>
  <c r="AM17"/>
  <c r="AA18"/>
  <c r="AG19"/>
  <c r="C19"/>
  <c r="I18"/>
  <c r="K18" s="1"/>
  <c r="AM18"/>
  <c r="AM19"/>
  <c r="AG18"/>
  <c r="U17"/>
  <c r="AS19"/>
  <c r="AG109"/>
  <c r="AG108"/>
  <c r="AI108" s="1"/>
  <c r="AJ105" s="1"/>
  <c r="AG110"/>
  <c r="CC18" i="8"/>
  <c r="BY19"/>
  <c r="AJ84"/>
  <c r="AO82"/>
  <c r="BU82"/>
  <c r="BP83"/>
  <c r="T78"/>
  <c r="Y77"/>
  <c r="BN85" i="5"/>
  <c r="BP85" s="1"/>
  <c r="BN84"/>
  <c r="BP84" s="1"/>
  <c r="J85"/>
  <c r="J84"/>
  <c r="L84" s="1"/>
  <c r="M79" s="1"/>
  <c r="M78" s="1"/>
  <c r="AO9" i="8"/>
  <c r="AJ10"/>
  <c r="BB11" i="4"/>
  <c r="BB8"/>
  <c r="K15"/>
  <c r="K14"/>
  <c r="BM77" i="8"/>
  <c r="BJ93"/>
  <c r="Y23"/>
  <c r="BJ53" i="2"/>
  <c r="AJ8" i="4"/>
  <c r="AH61" i="2"/>
  <c r="AH51" s="1"/>
  <c r="AD93" i="8"/>
  <c r="AV9" i="3"/>
  <c r="AV8" s="1"/>
  <c r="AG28" i="8" l="1"/>
  <c r="F23" i="1" s="1"/>
  <c r="Y28" i="8"/>
  <c r="E23" i="1" s="1"/>
  <c r="BK93" i="8"/>
  <c r="Q28"/>
  <c r="D23" i="1" s="1"/>
  <c r="BE28" i="8"/>
  <c r="I23" i="1" s="1"/>
  <c r="BU28" i="8"/>
  <c r="K23" i="1" s="1"/>
  <c r="CC28" i="8"/>
  <c r="L23" i="1" s="1"/>
  <c r="AE93" i="8"/>
  <c r="AO69"/>
  <c r="G25" i="1" s="1"/>
  <c r="AO28" i="8"/>
  <c r="G23" i="1" s="1"/>
  <c r="Y69" i="8"/>
  <c r="E25" i="1" s="1"/>
  <c r="I69" i="8"/>
  <c r="C25" i="1" s="1"/>
  <c r="G93" i="8"/>
  <c r="CC8"/>
  <c r="L22" i="1" s="1"/>
  <c r="BU8" i="8"/>
  <c r="K22" i="1" s="1"/>
  <c r="I51" i="8"/>
  <c r="I50" s="1"/>
  <c r="C24" i="1" s="1"/>
  <c r="Q51" i="8"/>
  <c r="Q50" s="1"/>
  <c r="D24" i="1" s="1"/>
  <c r="BS93" i="8"/>
  <c r="Q8"/>
  <c r="AG8"/>
  <c r="CA93"/>
  <c r="AW28"/>
  <c r="H23" i="1" s="1"/>
  <c r="F94" i="8"/>
  <c r="BM28"/>
  <c r="J23" i="1" s="1"/>
  <c r="I8" i="8"/>
  <c r="C22" i="1" s="1"/>
  <c r="CC69" i="8"/>
  <c r="L25" i="1" s="1"/>
  <c r="BM69" i="8"/>
  <c r="J25" i="1" s="1"/>
  <c r="BM8" i="8"/>
  <c r="J22" i="1" s="1"/>
  <c r="BJ62" i="8"/>
  <c r="BL62" s="1"/>
  <c r="AT63"/>
  <c r="BB62"/>
  <c r="BD62" s="1"/>
  <c r="BR63"/>
  <c r="BB63"/>
  <c r="BR62"/>
  <c r="BT62" s="1"/>
  <c r="AD63"/>
  <c r="AL62"/>
  <c r="AN62" s="1"/>
  <c r="AJ62" s="1"/>
  <c r="AL63"/>
  <c r="V63"/>
  <c r="BZ62"/>
  <c r="CB62" s="1"/>
  <c r="F63"/>
  <c r="V62"/>
  <c r="X62" s="1"/>
  <c r="AD62"/>
  <c r="AF62" s="1"/>
  <c r="AB62" s="1"/>
  <c r="BJ63"/>
  <c r="AT62"/>
  <c r="AV62" s="1"/>
  <c r="BZ63"/>
  <c r="F62"/>
  <c r="BU69"/>
  <c r="K25" i="1" s="1"/>
  <c r="AM93" i="8"/>
  <c r="N94"/>
  <c r="AW8"/>
  <c r="H22" i="1" s="1"/>
  <c r="O93" i="8"/>
  <c r="AJ85" i="7"/>
  <c r="BH105"/>
  <c r="F85"/>
  <c r="F83" s="1"/>
  <c r="C7" i="1" s="1"/>
  <c r="L85" i="7"/>
  <c r="R85"/>
  <c r="R83" s="1"/>
  <c r="E7" i="1" s="1"/>
  <c r="AD85" i="7"/>
  <c r="AD83" s="1"/>
  <c r="G7" i="1" s="1"/>
  <c r="BH85" i="7"/>
  <c r="AD11"/>
  <c r="AD8" s="1"/>
  <c r="G4" i="1" s="1"/>
  <c r="R11" i="7"/>
  <c r="R8" s="1"/>
  <c r="E4" i="1" s="1"/>
  <c r="AV55" i="7"/>
  <c r="AV38" s="1"/>
  <c r="J5" i="1" s="1"/>
  <c r="BB83" i="7"/>
  <c r="K7" i="1" s="1"/>
  <c r="AJ11" i="7"/>
  <c r="AJ8" s="1"/>
  <c r="H4" i="1" s="1"/>
  <c r="BH11" i="7"/>
  <c r="BH8" s="1"/>
  <c r="L4" i="1" s="1"/>
  <c r="F55" i="7"/>
  <c r="F38" s="1"/>
  <c r="C5" i="1" s="1"/>
  <c r="L55" i="7"/>
  <c r="L38" s="1"/>
  <c r="D5" i="1" s="1"/>
  <c r="AP83" i="7"/>
  <c r="I7" i="1" s="1"/>
  <c r="F11" i="7"/>
  <c r="F8" s="1"/>
  <c r="C4" i="1" s="1"/>
  <c r="BH55" i="7"/>
  <c r="BH38" s="1"/>
  <c r="L5" i="1" s="1"/>
  <c r="AJ83" i="7"/>
  <c r="H7" i="1" s="1"/>
  <c r="BB11" i="7"/>
  <c r="BB8" s="1"/>
  <c r="K4" i="1" s="1"/>
  <c r="L11" i="7"/>
  <c r="L8" s="1"/>
  <c r="BH61" i="6"/>
  <c r="L34" i="1" s="1"/>
  <c r="AJ8" i="6"/>
  <c r="AJ70" s="1"/>
  <c r="AJ71" s="1"/>
  <c r="V79"/>
  <c r="AP8"/>
  <c r="AP70" s="1"/>
  <c r="AP71" s="1"/>
  <c r="AV8"/>
  <c r="AV70" s="1"/>
  <c r="AV71" s="1"/>
  <c r="AN78"/>
  <c r="X8"/>
  <c r="X70" s="1"/>
  <c r="X71" s="1"/>
  <c r="L8"/>
  <c r="L70" s="1"/>
  <c r="L71" s="1"/>
  <c r="BH8"/>
  <c r="BH70" s="1"/>
  <c r="BH71" s="1"/>
  <c r="I80"/>
  <c r="J80" s="1"/>
  <c r="AB79"/>
  <c r="R8"/>
  <c r="R70" s="1"/>
  <c r="R71" s="1"/>
  <c r="J78"/>
  <c r="AN79"/>
  <c r="P79"/>
  <c r="BF79"/>
  <c r="AT79"/>
  <c r="P78"/>
  <c r="AT78"/>
  <c r="AH78"/>
  <c r="D78"/>
  <c r="V78"/>
  <c r="AD8"/>
  <c r="G31" i="1" s="1"/>
  <c r="G36" s="1"/>
  <c r="AZ78" i="6"/>
  <c r="BF78"/>
  <c r="BB8"/>
  <c r="BB70" s="1"/>
  <c r="BB71" s="1"/>
  <c r="F45" i="5"/>
  <c r="C51" i="1" s="1"/>
  <c r="BQ36" i="5"/>
  <c r="BP49"/>
  <c r="BQ46" s="1"/>
  <c r="BQ45" s="1"/>
  <c r="L51" i="1" s="1"/>
  <c r="Z49" i="5"/>
  <c r="AA46" s="1"/>
  <c r="AA45" s="1"/>
  <c r="F51" i="1" s="1"/>
  <c r="F53" s="1"/>
  <c r="BQ29" i="5"/>
  <c r="BI49"/>
  <c r="BJ46" s="1"/>
  <c r="BJ45" s="1"/>
  <c r="K51" i="1" s="1"/>
  <c r="K53" s="1"/>
  <c r="AV36" i="5"/>
  <c r="AO36"/>
  <c r="AO28" s="1"/>
  <c r="H50" i="1" s="1"/>
  <c r="AG49" i="5"/>
  <c r="AH46" s="1"/>
  <c r="AH45" s="1"/>
  <c r="G51" i="1" s="1"/>
  <c r="BQ79" i="5"/>
  <c r="BQ78" s="1"/>
  <c r="L52" i="1" s="1"/>
  <c r="BC36" i="5"/>
  <c r="BC29"/>
  <c r="BB49"/>
  <c r="BC46" s="1"/>
  <c r="BC45" s="1"/>
  <c r="J51" i="1" s="1"/>
  <c r="F36" i="5"/>
  <c r="F28" s="1"/>
  <c r="C50" i="1" s="1"/>
  <c r="BC79" i="5"/>
  <c r="BC78" s="1"/>
  <c r="J52" i="1" s="1"/>
  <c r="AV29" i="5"/>
  <c r="R81" i="4"/>
  <c r="AV29"/>
  <c r="J59" i="1" s="1"/>
  <c r="BB29" i="4"/>
  <c r="K59" i="1" s="1"/>
  <c r="L29" i="4"/>
  <c r="D59" i="1" s="1"/>
  <c r="F81" i="4"/>
  <c r="BH29"/>
  <c r="L59" i="1" s="1"/>
  <c r="BH81" i="4"/>
  <c r="L11"/>
  <c r="AV81"/>
  <c r="BB81"/>
  <c r="L81"/>
  <c r="L73" s="1"/>
  <c r="L58" s="1"/>
  <c r="D60" i="1" s="1"/>
  <c r="X81" i="4"/>
  <c r="BB75"/>
  <c r="L8"/>
  <c r="D58" i="1" s="1"/>
  <c r="AD81" i="4"/>
  <c r="AD73" s="1"/>
  <c r="AD58" s="1"/>
  <c r="G60" i="1" s="1"/>
  <c r="G62" s="1"/>
  <c r="F75" i="4"/>
  <c r="AP75"/>
  <c r="AP73" s="1"/>
  <c r="AP58" s="1"/>
  <c r="I60" i="1" s="1"/>
  <c r="R75" i="4"/>
  <c r="L29" i="3"/>
  <c r="L22" s="1"/>
  <c r="D14" i="1" s="1"/>
  <c r="D17" s="1"/>
  <c r="X73" i="3"/>
  <c r="X74" s="1"/>
  <c r="R73"/>
  <c r="R74" s="1"/>
  <c r="E13" i="1"/>
  <c r="E18" s="1"/>
  <c r="F73" i="3"/>
  <c r="F74" s="1"/>
  <c r="AP29"/>
  <c r="AP22" s="1"/>
  <c r="I14" i="1" s="1"/>
  <c r="M51" i="2"/>
  <c r="D42" i="1" s="1"/>
  <c r="BQ51" i="2"/>
  <c r="L42" i="1" s="1"/>
  <c r="BJ51" i="2"/>
  <c r="K42" i="1" s="1"/>
  <c r="F70" i="2"/>
  <c r="C43" i="1" s="1"/>
  <c r="C44" s="1"/>
  <c r="BQ70" i="2"/>
  <c r="L43" i="1" s="1"/>
  <c r="M70" i="2"/>
  <c r="BC70"/>
  <c r="T88"/>
  <c r="T89" s="1"/>
  <c r="AA8"/>
  <c r="AA88" s="1"/>
  <c r="AA89" s="1"/>
  <c r="BQ8"/>
  <c r="L40" i="1" s="1"/>
  <c r="BJ70" i="2"/>
  <c r="K43" i="1" s="1"/>
  <c r="K45" s="1"/>
  <c r="BC51" i="2"/>
  <c r="J42" i="1" s="1"/>
  <c r="AV88" i="2"/>
  <c r="AV89" s="1"/>
  <c r="G42" i="1"/>
  <c r="G45" s="1"/>
  <c r="G47" s="1"/>
  <c r="AH88" i="2"/>
  <c r="AH89" s="1"/>
  <c r="E44" i="1"/>
  <c r="BC8" i="2"/>
  <c r="J40" i="1" s="1"/>
  <c r="I44"/>
  <c r="C58"/>
  <c r="BH73" i="3"/>
  <c r="BH74" s="1"/>
  <c r="L13" i="1"/>
  <c r="C17"/>
  <c r="C18"/>
  <c r="E51"/>
  <c r="T95" i="5"/>
  <c r="T96" s="1"/>
  <c r="AV105" i="7"/>
  <c r="AV83" s="1"/>
  <c r="J7" i="1" s="1"/>
  <c r="AV75" i="4"/>
  <c r="X75"/>
  <c r="F18"/>
  <c r="AU49" i="5"/>
  <c r="AV46" s="1"/>
  <c r="AV45" s="1"/>
  <c r="X105" i="7"/>
  <c r="X83" s="1"/>
  <c r="W93" i="8"/>
  <c r="X8" i="4"/>
  <c r="X11"/>
  <c r="G52" i="1"/>
  <c r="C52"/>
  <c r="H13"/>
  <c r="AJ73" i="3"/>
  <c r="AJ74" s="1"/>
  <c r="J43" i="1"/>
  <c r="F18"/>
  <c r="F17"/>
  <c r="I58"/>
  <c r="K13"/>
  <c r="BB73" i="3"/>
  <c r="BB74" s="1"/>
  <c r="I45" i="1"/>
  <c r="AN49" i="5"/>
  <c r="AO46" s="1"/>
  <c r="AO45" s="1"/>
  <c r="AO8" i="2"/>
  <c r="G13" i="1"/>
  <c r="AD73" i="3"/>
  <c r="AD74" s="1"/>
  <c r="I4" i="1"/>
  <c r="C79" i="6"/>
  <c r="D79" s="1"/>
  <c r="F28"/>
  <c r="F8" s="1"/>
  <c r="AJ73" i="4"/>
  <c r="AJ58" s="1"/>
  <c r="H60" i="1" s="1"/>
  <c r="L105" i="7"/>
  <c r="E45" i="1"/>
  <c r="J13"/>
  <c r="AV73" i="3"/>
  <c r="AV74" s="1"/>
  <c r="H58" i="1"/>
  <c r="K58"/>
  <c r="M95" i="5"/>
  <c r="M96" s="1"/>
  <c r="D52" i="1"/>
  <c r="D53" s="1"/>
  <c r="J79" i="6"/>
  <c r="AH79"/>
  <c r="AP8" i="3"/>
  <c r="AO8" i="8"/>
  <c r="AV11" i="7"/>
  <c r="AV8" s="1"/>
  <c r="Y8" i="8"/>
  <c r="R8" i="4"/>
  <c r="BH75"/>
  <c r="G44" i="1" l="1"/>
  <c r="C45"/>
  <c r="C47" s="1"/>
  <c r="F97" i="8"/>
  <c r="G94" s="1"/>
  <c r="Q86"/>
  <c r="Q87" s="1"/>
  <c r="F22" i="1"/>
  <c r="AG51" i="8"/>
  <c r="AG50" s="1"/>
  <c r="F24" i="1" s="1"/>
  <c r="AO51" i="8"/>
  <c r="AO50" s="1"/>
  <c r="G24" i="1" s="1"/>
  <c r="D22"/>
  <c r="AD94" i="8"/>
  <c r="I86"/>
  <c r="I87" s="1"/>
  <c r="AL94"/>
  <c r="BX62"/>
  <c r="BZ94"/>
  <c r="CC51"/>
  <c r="CC50" s="1"/>
  <c r="AZ62"/>
  <c r="BE51"/>
  <c r="BE50" s="1"/>
  <c r="BB94"/>
  <c r="T62"/>
  <c r="V94"/>
  <c r="BP62"/>
  <c r="BU51"/>
  <c r="BU50" s="1"/>
  <c r="BR94"/>
  <c r="Y51"/>
  <c r="Y50" s="1"/>
  <c r="E24" i="1" s="1"/>
  <c r="BH62" i="8"/>
  <c r="BJ94"/>
  <c r="AR62"/>
  <c r="AW51"/>
  <c r="AW50" s="1"/>
  <c r="AT94"/>
  <c r="BM51"/>
  <c r="BM50" s="1"/>
  <c r="L83" i="7"/>
  <c r="D7" i="1" s="1"/>
  <c r="BH83" i="7"/>
  <c r="L7" i="1" s="1"/>
  <c r="L9" s="1"/>
  <c r="AD119" i="7"/>
  <c r="AD120" s="1"/>
  <c r="BB119"/>
  <c r="BB120" s="1"/>
  <c r="AP119"/>
  <c r="AP120" s="1"/>
  <c r="AJ119"/>
  <c r="AJ120" s="1"/>
  <c r="R119"/>
  <c r="R120" s="1"/>
  <c r="L119"/>
  <c r="L120" s="1"/>
  <c r="D4" i="1"/>
  <c r="D9" s="1"/>
  <c r="F119" i="7"/>
  <c r="F120" s="1"/>
  <c r="H31" i="1"/>
  <c r="H36" s="1"/>
  <c r="H38" s="1"/>
  <c r="I31"/>
  <c r="I36" s="1"/>
  <c r="J31"/>
  <c r="J36" s="1"/>
  <c r="J38" s="1"/>
  <c r="F31"/>
  <c r="F36" s="1"/>
  <c r="F38" s="1"/>
  <c r="AD70" i="6"/>
  <c r="AD71" s="1"/>
  <c r="L31" i="1"/>
  <c r="L36" s="1"/>
  <c r="L38" s="1"/>
  <c r="D31"/>
  <c r="D36" s="1"/>
  <c r="D38" s="1"/>
  <c r="E31"/>
  <c r="E36" s="1"/>
  <c r="E38" s="1"/>
  <c r="K31"/>
  <c r="K36" s="1"/>
  <c r="K38" s="1"/>
  <c r="G54"/>
  <c r="G56" s="1"/>
  <c r="BQ28" i="5"/>
  <c r="L50" i="1" s="1"/>
  <c r="L53" s="1"/>
  <c r="F54"/>
  <c r="F56" s="1"/>
  <c r="AA95" i="5"/>
  <c r="AA96" s="1"/>
  <c r="K54" i="1"/>
  <c r="K56" s="1"/>
  <c r="BJ95" i="5"/>
  <c r="BJ96" s="1"/>
  <c r="AH95"/>
  <c r="AH96" s="1"/>
  <c r="AV28"/>
  <c r="I50" i="1" s="1"/>
  <c r="C53"/>
  <c r="BC28" i="5"/>
  <c r="F95"/>
  <c r="F96" s="1"/>
  <c r="R73" i="4"/>
  <c r="R58" s="1"/>
  <c r="E60" i="1" s="1"/>
  <c r="F73" i="4"/>
  <c r="F58" s="1"/>
  <c r="C60" i="1" s="1"/>
  <c r="C63" s="1"/>
  <c r="BH73" i="4"/>
  <c r="BH58" s="1"/>
  <c r="BH99" s="1"/>
  <c r="BH100" s="1"/>
  <c r="AV73"/>
  <c r="AV58" s="1"/>
  <c r="J60" i="1" s="1"/>
  <c r="J62" s="1"/>
  <c r="BB73" i="4"/>
  <c r="BB58" s="1"/>
  <c r="K60" i="1" s="1"/>
  <c r="K63" s="1"/>
  <c r="X73" i="4"/>
  <c r="X58" s="1"/>
  <c r="F60" i="1" s="1"/>
  <c r="L99" i="4"/>
  <c r="L100" s="1"/>
  <c r="G63" i="1"/>
  <c r="G65" s="1"/>
  <c r="AP99" i="4"/>
  <c r="AP100" s="1"/>
  <c r="AD99"/>
  <c r="AD100" s="1"/>
  <c r="D18" i="1"/>
  <c r="D20" s="1"/>
  <c r="L73" i="3"/>
  <c r="L74" s="1"/>
  <c r="E17" i="1"/>
  <c r="F88" i="2"/>
  <c r="F89" s="1"/>
  <c r="M88"/>
  <c r="M89" s="1"/>
  <c r="F40" i="1"/>
  <c r="F44" s="1"/>
  <c r="D43"/>
  <c r="D44" s="1"/>
  <c r="BJ88" i="2"/>
  <c r="BJ89" s="1"/>
  <c r="BQ88"/>
  <c r="BQ89" s="1"/>
  <c r="L45" i="1"/>
  <c r="L47" s="1"/>
  <c r="J45"/>
  <c r="J47" s="1"/>
  <c r="BC88" i="2"/>
  <c r="BC89" s="1"/>
  <c r="J44" i="1"/>
  <c r="K44"/>
  <c r="C54"/>
  <c r="C56" s="1"/>
  <c r="D54"/>
  <c r="D56" s="1"/>
  <c r="L44"/>
  <c r="F20"/>
  <c r="D26"/>
  <c r="D27"/>
  <c r="K8"/>
  <c r="K9"/>
  <c r="I47"/>
  <c r="H51"/>
  <c r="AO95" i="5"/>
  <c r="AO96" s="1"/>
  <c r="C8" i="1"/>
  <c r="C9"/>
  <c r="C20"/>
  <c r="L17"/>
  <c r="L18"/>
  <c r="D62"/>
  <c r="D63"/>
  <c r="BQ95" i="5"/>
  <c r="BQ96" s="1"/>
  <c r="F7" i="1"/>
  <c r="X119" i="7"/>
  <c r="X120" s="1"/>
  <c r="I13" i="1"/>
  <c r="AP73" i="3"/>
  <c r="AP74" s="1"/>
  <c r="J18" i="1"/>
  <c r="J17"/>
  <c r="H40"/>
  <c r="AO88" i="2"/>
  <c r="AO89" s="1"/>
  <c r="G22" i="1"/>
  <c r="C31"/>
  <c r="C36" s="1"/>
  <c r="F70" i="6"/>
  <c r="F71" s="1"/>
  <c r="I62" i="1"/>
  <c r="I63"/>
  <c r="H18"/>
  <c r="H17"/>
  <c r="E9"/>
  <c r="E8"/>
  <c r="E20"/>
  <c r="G53"/>
  <c r="E47"/>
  <c r="I38"/>
  <c r="H63"/>
  <c r="H62"/>
  <c r="K17"/>
  <c r="K18"/>
  <c r="F58"/>
  <c r="K47"/>
  <c r="E58"/>
  <c r="J4"/>
  <c r="AV119" i="7"/>
  <c r="AV120" s="1"/>
  <c r="I9" i="1"/>
  <c r="I8"/>
  <c r="G18"/>
  <c r="G17"/>
  <c r="E53"/>
  <c r="E54"/>
  <c r="C27"/>
  <c r="C26"/>
  <c r="E22"/>
  <c r="G38"/>
  <c r="H9"/>
  <c r="H8"/>
  <c r="G9"/>
  <c r="G8"/>
  <c r="I51"/>
  <c r="D45"/>
  <c r="AJ99" i="4"/>
  <c r="AJ100" s="1"/>
  <c r="F27" i="1" l="1"/>
  <c r="F29" s="1"/>
  <c r="F26"/>
  <c r="BK94" i="8"/>
  <c r="BC94"/>
  <c r="W94"/>
  <c r="AM94"/>
  <c r="AG86"/>
  <c r="AG87" s="1"/>
  <c r="AU94"/>
  <c r="CA94"/>
  <c r="BS94"/>
  <c r="O94"/>
  <c r="AE94"/>
  <c r="AO86"/>
  <c r="AO87" s="1"/>
  <c r="K24" i="1"/>
  <c r="BU86" i="8"/>
  <c r="BU87" s="1"/>
  <c r="L24" i="1"/>
  <c r="CC86" i="8"/>
  <c r="CC87" s="1"/>
  <c r="I24" i="1"/>
  <c r="BE86" i="8"/>
  <c r="BE87" s="1"/>
  <c r="Y86"/>
  <c r="Y87" s="1"/>
  <c r="J24" i="1"/>
  <c r="BM86" i="8"/>
  <c r="BM87" s="1"/>
  <c r="H24" i="1"/>
  <c r="AW86" i="8"/>
  <c r="AW87" s="1"/>
  <c r="L8" i="1"/>
  <c r="BH119" i="7"/>
  <c r="BH120" s="1"/>
  <c r="D8" i="1"/>
  <c r="F37"/>
  <c r="L54"/>
  <c r="L56" s="1"/>
  <c r="AV95" i="5"/>
  <c r="AV96" s="1"/>
  <c r="J50" i="1"/>
  <c r="BC95" i="5"/>
  <c r="BC96" s="1"/>
  <c r="BB99" i="4"/>
  <c r="BB100" s="1"/>
  <c r="R99"/>
  <c r="R100" s="1"/>
  <c r="K62" i="1"/>
  <c r="C62"/>
  <c r="L60"/>
  <c r="L63" s="1"/>
  <c r="F99" i="4"/>
  <c r="F100" s="1"/>
  <c r="AV99"/>
  <c r="AV100" s="1"/>
  <c r="J63" i="1"/>
  <c r="J65" s="1"/>
  <c r="X99" i="4"/>
  <c r="X100" s="1"/>
  <c r="F45" i="1"/>
  <c r="F47" s="1"/>
  <c r="G37"/>
  <c r="E37"/>
  <c r="L37"/>
  <c r="I37"/>
  <c r="G11"/>
  <c r="G27"/>
  <c r="G26"/>
  <c r="L20"/>
  <c r="H20"/>
  <c r="J20"/>
  <c r="H54"/>
  <c r="H53"/>
  <c r="D47"/>
  <c r="C29"/>
  <c r="E62"/>
  <c r="E63"/>
  <c r="C65"/>
  <c r="D11"/>
  <c r="C11"/>
  <c r="K20"/>
  <c r="L11"/>
  <c r="I17"/>
  <c r="I18"/>
  <c r="H19" s="1"/>
  <c r="H11"/>
  <c r="E26"/>
  <c r="E27"/>
  <c r="I11"/>
  <c r="F62"/>
  <c r="F63"/>
  <c r="D29"/>
  <c r="F8"/>
  <c r="F9"/>
  <c r="C37"/>
  <c r="C38"/>
  <c r="J37"/>
  <c r="H37"/>
  <c r="I54"/>
  <c r="I53"/>
  <c r="K65"/>
  <c r="J8"/>
  <c r="J9"/>
  <c r="H65"/>
  <c r="D65"/>
  <c r="K11"/>
  <c r="G20"/>
  <c r="I65"/>
  <c r="E56"/>
  <c r="E11"/>
  <c r="H44"/>
  <c r="H45"/>
  <c r="D37"/>
  <c r="K37"/>
  <c r="L27" l="1"/>
  <c r="L29" s="1"/>
  <c r="L26"/>
  <c r="K27"/>
  <c r="K29" s="1"/>
  <c r="K68" s="1"/>
  <c r="K26"/>
  <c r="I27"/>
  <c r="I29" s="1"/>
  <c r="I26"/>
  <c r="H27"/>
  <c r="H29" s="1"/>
  <c r="H26"/>
  <c r="J26"/>
  <c r="J27"/>
  <c r="J29" s="1"/>
  <c r="J54"/>
  <c r="J56" s="1"/>
  <c r="J53"/>
  <c r="L62"/>
  <c r="D10"/>
  <c r="G19"/>
  <c r="E10"/>
  <c r="D19"/>
  <c r="J19"/>
  <c r="C19"/>
  <c r="F19"/>
  <c r="E19"/>
  <c r="K19"/>
  <c r="D64"/>
  <c r="G10"/>
  <c r="H46"/>
  <c r="H47"/>
  <c r="K46"/>
  <c r="L46"/>
  <c r="J46"/>
  <c r="C68"/>
  <c r="C10"/>
  <c r="I10"/>
  <c r="C64"/>
  <c r="C46"/>
  <c r="J11"/>
  <c r="J10"/>
  <c r="E46"/>
  <c r="G46"/>
  <c r="G64"/>
  <c r="D68"/>
  <c r="F11"/>
  <c r="F10"/>
  <c r="G29"/>
  <c r="G68" s="1"/>
  <c r="F65"/>
  <c r="F64"/>
  <c r="H10"/>
  <c r="L10"/>
  <c r="I64"/>
  <c r="D46"/>
  <c r="L65"/>
  <c r="L64"/>
  <c r="H56"/>
  <c r="I56"/>
  <c r="E64"/>
  <c r="E65"/>
  <c r="J64"/>
  <c r="E29"/>
  <c r="I20"/>
  <c r="I19"/>
  <c r="H64"/>
  <c r="I46"/>
  <c r="K10"/>
  <c r="K64"/>
  <c r="F46"/>
  <c r="L19"/>
  <c r="L28" l="1"/>
  <c r="E28"/>
  <c r="L68"/>
  <c r="L70" s="1"/>
  <c r="L69" s="1"/>
  <c r="G28"/>
  <c r="H28"/>
  <c r="D28"/>
  <c r="F28"/>
  <c r="J28"/>
  <c r="K28"/>
  <c r="I28"/>
  <c r="C28"/>
  <c r="E55"/>
  <c r="K55"/>
  <c r="J55"/>
  <c r="G55"/>
  <c r="D55"/>
  <c r="L55"/>
  <c r="F55"/>
  <c r="I55"/>
  <c r="H55"/>
  <c r="C55"/>
  <c r="J68"/>
  <c r="J70" s="1"/>
  <c r="J69" s="1"/>
  <c r="I68"/>
  <c r="I70" s="1"/>
  <c r="I69" s="1"/>
  <c r="E68"/>
  <c r="F68"/>
  <c r="F70" s="1"/>
  <c r="F69" s="1"/>
  <c r="H68"/>
  <c r="G70"/>
  <c r="G69" s="1"/>
  <c r="K70"/>
  <c r="K69" s="1"/>
  <c r="C70"/>
  <c r="C69" s="1"/>
  <c r="D70"/>
  <c r="D69" s="1"/>
  <c r="H71" l="1"/>
  <c r="E71"/>
  <c r="K71"/>
  <c r="L71"/>
  <c r="D71"/>
  <c r="G71"/>
  <c r="I71"/>
  <c r="E70"/>
  <c r="E69" s="1"/>
  <c r="C71"/>
  <c r="F71"/>
  <c r="J71"/>
  <c r="H70"/>
  <c r="H69" s="1"/>
</calcChain>
</file>

<file path=xl/sharedStrings.xml><?xml version="1.0" encoding="utf-8"?>
<sst xmlns="http://schemas.openxmlformats.org/spreadsheetml/2006/main" count="6683" uniqueCount="1996">
  <si>
    <t>http://www.unilever.co.uk/sustainable-living-2014/opportunities-for-women/</t>
  </si>
  <si>
    <t>Page 29: http://www.pepsico.com/Purpose/Performance-with-Purpose/Sustainability-Reporting</t>
  </si>
  <si>
    <t>http://www.generalmills.com/en/Responsibility/Diversity/Equal_Employment.aspx; http://www.generalmills.com/Responsibility/ethics_and_integrity/Supplier_code_of_conduct.aspx</t>
    <phoneticPr fontId="99" type="noConversion"/>
  </si>
  <si>
    <t>2014 GRR, pp.75-76
https://www.generalmills.com/~/media/Files/CSR/2014_global_respon_report.ashx ( Published: 2014; accessed: Sep.2014)</t>
    <phoneticPr fontId="99" type="noConversion"/>
  </si>
  <si>
    <t xml:space="preserve">Page 75-76: https://www.generalmills.com/~/media/Files/CSR/2014_global_respon_report.ashx </t>
    <phoneticPr fontId="99" type="noConversion"/>
  </si>
  <si>
    <t xml:space="preserve">Does the company track the number of female smallholders it sources from? </t>
  </si>
  <si>
    <t>WOM 2.2</t>
  </si>
  <si>
    <t xml:space="preserve">Does the company track which commodities have the highest prevalence of women workers or small-scale producers in their supply chain? </t>
  </si>
  <si>
    <t>Does the company report on high risk commodities where women are working?</t>
  </si>
  <si>
    <t>Has the company conducted such an assessment for a 2nd commodity or country (or more)?</t>
  </si>
  <si>
    <t>Was the impact assessment/s conducted by a 3rd party?</t>
  </si>
  <si>
    <t>WOM 3</t>
  </si>
  <si>
    <t>Commitments related to women in the agricultural supply chains</t>
  </si>
  <si>
    <t>Health and safety concerns that are particularly prevalent among women workers (e.g. impact of pesticides on pregnant women)?</t>
  </si>
  <si>
    <t>WOM 4.2.2</t>
  </si>
  <si>
    <t>WOM 4.3</t>
  </si>
  <si>
    <t>Land</t>
  </si>
  <si>
    <t>References</t>
  </si>
  <si>
    <t>Additional Information on Scoring</t>
  </si>
  <si>
    <t xml:space="preserve">LA1  </t>
  </si>
  <si>
    <t>Company analysis relating to land</t>
  </si>
  <si>
    <t>LA1.1</t>
  </si>
  <si>
    <t>-</t>
  </si>
  <si>
    <t>LA1.1.1</t>
  </si>
  <si>
    <t>Women</t>
  </si>
  <si>
    <t>Associated British Foods</t>
  </si>
  <si>
    <t>Coca Cola</t>
  </si>
  <si>
    <t>Danone</t>
  </si>
  <si>
    <t>General Mills</t>
  </si>
  <si>
    <t>Mars</t>
  </si>
  <si>
    <t>Mondelez</t>
  </si>
  <si>
    <t>Nestle</t>
  </si>
  <si>
    <t>PepsiCo</t>
  </si>
  <si>
    <t>Unilever</t>
  </si>
  <si>
    <t>Code</t>
  </si>
  <si>
    <t>Indicators</t>
  </si>
  <si>
    <t>Weight</t>
  </si>
  <si>
    <t>Answers</t>
  </si>
  <si>
    <t>Subscore</t>
  </si>
  <si>
    <t>Score</t>
  </si>
  <si>
    <t>Reference</t>
  </si>
  <si>
    <t>WOM 1</t>
  </si>
  <si>
    <t>Awareness and projects relating to women</t>
  </si>
  <si>
    <t>WOM 1.1</t>
  </si>
  <si>
    <t>Yes</t>
  </si>
  <si>
    <t>WOM 1.1.1</t>
  </si>
  <si>
    <t>Access to inputs, markets, or training?</t>
  </si>
  <si>
    <t>No</t>
  </si>
  <si>
    <t>WOM 1.1.2</t>
  </si>
  <si>
    <t>Access to land, land use and land tenure?</t>
  </si>
  <si>
    <t>WOM 1.1.3</t>
  </si>
  <si>
    <t>Discrimination of women farmers or workers?</t>
  </si>
  <si>
    <t>WOM 1.1.4</t>
  </si>
  <si>
    <t>The role of women as members of communities?</t>
  </si>
  <si>
    <t>WOM 1.1.5</t>
  </si>
  <si>
    <t>Disproportionate food security challenges?</t>
  </si>
  <si>
    <t>WOM 1.1.6</t>
  </si>
  <si>
    <t>Importance of engaging women's civil society organizations?</t>
  </si>
  <si>
    <t>WOM 1.1.7</t>
  </si>
  <si>
    <t>Women's time poverty challenges? (i.e. the inability to spend time on personal and professional development due to household obligations)</t>
  </si>
  <si>
    <t>WOM 1.2</t>
  </si>
  <si>
    <t>WOM 1.2.1</t>
  </si>
  <si>
    <t>Does the company have programs and/or projects that promote empowerment of rural women and girls in the supply chain? These are projects and/or programs that were completed within the past year or are ongoing.</t>
  </si>
  <si>
    <t>WOM 1.2.2</t>
  </si>
  <si>
    <t>Are the company's projects or programs working directly with women's cooperatives or groups where women are in leadership roles to implement sustainable farming production?</t>
  </si>
  <si>
    <t>http://www.cocoalife.org/Progress.aspx</t>
  </si>
  <si>
    <t>WOM 2</t>
  </si>
  <si>
    <t>Knowledge and disclosure of company impacts</t>
  </si>
  <si>
    <t>WOM 2.1</t>
  </si>
  <si>
    <t>Does the company conduct assessment on human rights impact or other social impacts of their supply chain on key issues related to land rights and land disputes?</t>
  </si>
  <si>
    <t>LA2.1.1</t>
  </si>
  <si>
    <t>Has the company conducted such an assessment for one commodity or sourcing region or committed to conducting at least 3 impact assessments in 3 different countries?</t>
  </si>
  <si>
    <t>LA2.1.2</t>
  </si>
  <si>
    <t>Has the company conducted such an assessment for a 2nd commodity (or more)?</t>
  </si>
  <si>
    <t>Was the assessment conducted by a 3rd party?</t>
  </si>
  <si>
    <t>WOM 3.1</t>
  </si>
  <si>
    <t>Partial</t>
  </si>
  <si>
    <t>WOM 3.2</t>
  </si>
  <si>
    <t>Is the company implementing a supply chain wide (beyond projects limited in scale and scope) to provide gender-sensitive assistance to women smallholders and producers in their supply chain such as breastfeeding and childcare provisions, extension services, or other?</t>
  </si>
  <si>
    <t>WOM 3.3</t>
  </si>
  <si>
    <t>WOM 3.3.1</t>
  </si>
  <si>
    <t>Clean and potable water</t>
  </si>
  <si>
    <t>WOM 3.3.2</t>
  </si>
  <si>
    <t>Land rights</t>
  </si>
  <si>
    <t>WOM 3.3.3</t>
  </si>
  <si>
    <t>Technology</t>
  </si>
  <si>
    <t>WOM 3.3.4</t>
  </si>
  <si>
    <t>Financial services</t>
  </si>
  <si>
    <t>WOM 3.3.5</t>
  </si>
  <si>
    <t>Training and/or extension services</t>
  </si>
  <si>
    <t>WOM 3.3.6</t>
  </si>
  <si>
    <t>Markets</t>
  </si>
  <si>
    <t>WOM 3.3.7</t>
  </si>
  <si>
    <t>Decision making opportunities (e.g. on household expenditures, school participation, family consumption patterns, etc.)</t>
  </si>
  <si>
    <t>WOM 3.4</t>
  </si>
  <si>
    <t>Has the company endorsed the UN Women's Empowerment Principles?</t>
  </si>
  <si>
    <t>WOM 3.5</t>
  </si>
  <si>
    <t>WOM 4</t>
  </si>
  <si>
    <t>Supply chain management</t>
  </si>
  <si>
    <t>WOM 4.1</t>
  </si>
  <si>
    <t>Does the company's supplier code require suppliers to have the following:</t>
  </si>
  <si>
    <t>WOM 4.1.1</t>
  </si>
  <si>
    <t xml:space="preserve"> Non-discrimination and equal opportunity policy</t>
  </si>
  <si>
    <t>Supplier Guiding Principles: http://d1lwft0f0qzya1.cloudfront.net/1b/d5/9c8554554fd29678c97791e27c83/SGP_Brochure_ENG.pdf</t>
  </si>
  <si>
    <t>http://www.pepsico.com/Download/supplier_code_of_conduct/English.pdf</t>
  </si>
  <si>
    <t>WOM 4.1.2</t>
  </si>
  <si>
    <t>Establishing women's committees that report to management to address and resolve issues</t>
  </si>
  <si>
    <t>WOM 4.1.3</t>
  </si>
  <si>
    <t>WOM 4.1.4</t>
  </si>
  <si>
    <t>Mandatory training on their sexual harassment and non-discrimination policies throughout the supply chain</t>
  </si>
  <si>
    <t>WOM 4.2</t>
  </si>
  <si>
    <t>WOM 4.2.1</t>
  </si>
  <si>
    <t>WOM 4.3.1</t>
  </si>
  <si>
    <t>WOM 4.3.2</t>
  </si>
  <si>
    <t>Total Score</t>
  </si>
  <si>
    <t>Average score</t>
  </si>
  <si>
    <t>NOTE: A partial score is applied to ABF where at least one but not all ABF businesses meet the criteria. This results in a 25% score.</t>
  </si>
  <si>
    <t>* 100% commitment to Bonsucro by end 2015 = 100%
* 100% commitment to Bonsucro before 2020 = 50%
* 100% commitment to responsible sugar (standard not specified) before 2020 = 30%
* 100% commitment to Bonsucro with no date set = 20%
* Membership to Bonsucro only = 10%
* No commitment  = 0</t>
  </si>
  <si>
    <t xml:space="preserve">commitment sustainable sugarcane (% score) </t>
  </si>
  <si>
    <t>LA4</t>
  </si>
  <si>
    <t xml:space="preserve">Supply chain management and partnerships with suppliers </t>
  </si>
  <si>
    <t>LA4.1</t>
  </si>
  <si>
    <t>Is the company's supplier code explicit about the following social issues related to land:</t>
  </si>
  <si>
    <t>LA4.1.1</t>
  </si>
  <si>
    <t>Does the company recognize the importance of communities’ right to access and control of land, acknowledging access to land for food security?</t>
  </si>
  <si>
    <t>LA1.1.2</t>
  </si>
  <si>
    <t>LA1.1.3</t>
  </si>
  <si>
    <t>Does this recognition include specific reference the complexity of land tenure rights (informal, traditional and customary land rights)?</t>
  </si>
  <si>
    <t>LA1.2</t>
  </si>
  <si>
    <t>LA1.2.1</t>
  </si>
  <si>
    <t>Does the company refer to Free, Prior and Informed Consent (FPIC) for affected communities?</t>
  </si>
  <si>
    <t>LA1.2.2</t>
  </si>
  <si>
    <t>LA1.3</t>
  </si>
  <si>
    <t>Does the company refer to fair compensation and grievance mechanisms in case land rights have been violated and/or relinquished?</t>
  </si>
  <si>
    <t>LA1.4</t>
  </si>
  <si>
    <t>Does the company recognize that agricultural land needs to be managed sustainably by:</t>
  </si>
  <si>
    <t>LA1.4.1</t>
  </si>
  <si>
    <t>Recognizing the need to conserve biodiversity?</t>
  </si>
  <si>
    <t>LA1.4.2</t>
  </si>
  <si>
    <t>Recognizing the need for responsible management of pesticide use?</t>
  </si>
  <si>
    <t>Recognizing the need for effective soil management to avoid soil erosion, land degradation and desertification?</t>
  </si>
  <si>
    <t>LA1.5</t>
  </si>
  <si>
    <t>Does the company have an analysis and vision about the implications of biofuels for food security in the developing world?</t>
  </si>
  <si>
    <t>Does the company refer to the implications of biofuels for food security in the developing world?</t>
  </si>
  <si>
    <t>Does the company publically advocate against the use of agricultural land for fuel rather than food?</t>
  </si>
  <si>
    <t>LA2</t>
  </si>
  <si>
    <t>Knowledge of company impacts</t>
  </si>
  <si>
    <t>LA2.1</t>
  </si>
  <si>
    <t>T1.2.1</t>
  </si>
  <si>
    <t>Has the company joined the EU Transparency Register?</t>
  </si>
  <si>
    <t>T1.2.2</t>
  </si>
  <si>
    <t>NA</t>
  </si>
  <si>
    <t>no</t>
  </si>
  <si>
    <t>Does the company disclose on its website a list of its membership of at least two key global trade associations, federations or confederations through which it engages in dialogue with governments and regulators?</t>
  </si>
  <si>
    <t>T1.3</t>
  </si>
  <si>
    <t>Taxation reporting</t>
  </si>
  <si>
    <t>T1.3.1</t>
  </si>
  <si>
    <t>Does the company disclose publically that tax plays a key role in the area of advancing economic development?</t>
  </si>
  <si>
    <t>T1.3.2</t>
  </si>
  <si>
    <t>T1.3.3</t>
  </si>
  <si>
    <t>Was the assessment conducted on a high volume country and commodity (ie; countries that are among the top 3 sourcing countries on a top 3 sourced commodity) or conducted in countries that are high-risk countries (based on analysis by the company) on a top 3 sourced commodity?</t>
  </si>
  <si>
    <t>Has the company identified countries it sources from where environmental degradation is a particular issue?</t>
  </si>
  <si>
    <t>LA3</t>
  </si>
  <si>
    <t>Commitments related to land</t>
  </si>
  <si>
    <t>LA3.1</t>
  </si>
  <si>
    <t>LA3.1.1</t>
  </si>
  <si>
    <t>Does the company commit to protect and promote all land rights by the company and its supply chain?</t>
  </si>
  <si>
    <t>LA3.1.2</t>
  </si>
  <si>
    <t>Does the company commit to FPIC for all affected communities?</t>
  </si>
  <si>
    <t>LA3.1.3</t>
  </si>
  <si>
    <t>LA3.1.4</t>
  </si>
  <si>
    <t>Does the company declare and implement zero tolerance for land grabbing  in company operations, whether such operations are directly or indirectly contracted by the company?</t>
  </si>
  <si>
    <t>LA3.1.5</t>
  </si>
  <si>
    <t>Does the company acknowledge responsibility for land rights violations involving the company or its suppliers (down to the primary producer)?</t>
  </si>
  <si>
    <t>LA3.2</t>
  </si>
  <si>
    <t>LA3.2.1</t>
  </si>
  <si>
    <t>Palm oil</t>
  </si>
  <si>
    <t>LA3.2.2</t>
  </si>
  <si>
    <t>Soy</t>
  </si>
  <si>
    <t>* 100% commitment to RTRS, Proterra by end 2015 = 100%
* 100% commitment to RTRS, Proterra before 2020 = 50%
* 100% commitment to responsible soy (standard not specified) before 2020 = 30%
* 100% commitment to RTRS, Proterra with no date set 20%
* Membership to RTRS only = 10%
* No commitment  = 0</t>
  </si>
  <si>
    <t xml:space="preserve">commitment responsible soy (% score) </t>
  </si>
  <si>
    <t>LA3.2.3</t>
  </si>
  <si>
    <t>Sugarcane</t>
  </si>
  <si>
    <t>Does the company disclose the names of at least two other sugar cane suppliers?</t>
  </si>
  <si>
    <t xml:space="preserve">Does the company disclose the names of at least one top cocoa supplier? </t>
  </si>
  <si>
    <t>Does the company disclose the names of at least two other cocoa suppliers?</t>
  </si>
  <si>
    <t xml:space="preserve">Does the company disclose the name of at least one of its suppliers for first 'other important commodity'? </t>
  </si>
  <si>
    <t xml:space="preserve">Does the company disclose the name of at least one of its suppliers for second 'other important commodity'? </t>
  </si>
  <si>
    <t>Does the company disclose the names of at least two other suppliers for the same commodity or other commodities?</t>
  </si>
  <si>
    <t>T3.2</t>
  </si>
  <si>
    <t>Sugar</t>
  </si>
  <si>
    <t xml:space="preserve">Tea </t>
  </si>
  <si>
    <t>Are land rights respected, including customary land rights?</t>
  </si>
  <si>
    <t>LA4.2.2</t>
  </si>
  <si>
    <t>Are all agricultural activities subjected to FPIC for all land rights users?</t>
  </si>
  <si>
    <t>LA4.2.3</t>
  </si>
  <si>
    <t>LA4.1.4</t>
  </si>
  <si>
    <t>Does the company avoid the transfer of land rights (including land under customary tenure) away from small-scale food producers, and instead engage smallholders by proposing fair contracts?</t>
  </si>
  <si>
    <t>LA4.1.5</t>
  </si>
  <si>
    <t>Does the company provide fair compensation in case land rights have been relinquished?</t>
  </si>
  <si>
    <t>LA4.1.6</t>
  </si>
  <si>
    <t>LA4.2</t>
  </si>
  <si>
    <t>Is the company's supplier code explicit about the following environmental issues related to land:</t>
  </si>
  <si>
    <t>LA4.2.1</t>
  </si>
  <si>
    <t>Does it refer to the conservation of biodiversity?</t>
  </si>
  <si>
    <t>Does it refer to the responsible management of pesticides use?</t>
  </si>
  <si>
    <t xml:space="preserve">Does it conform to international standards on safe pesticides use?  </t>
  </si>
  <si>
    <t>LA4.2.4</t>
  </si>
  <si>
    <t xml:space="preserve">Does it refer to effective soil management?                                 </t>
  </si>
  <si>
    <t>LA4.2.5</t>
  </si>
  <si>
    <t>Does it refer to redress in case of environmental damage done?</t>
  </si>
  <si>
    <t>Total score</t>
  </si>
  <si>
    <t>Average Score</t>
  </si>
  <si>
    <t>Transparency</t>
  </si>
  <si>
    <t xml:space="preserve">Reference </t>
  </si>
  <si>
    <t>T1</t>
  </si>
  <si>
    <t>Corporate reporting</t>
  </si>
  <si>
    <t>T1.1</t>
  </si>
  <si>
    <t xml:space="preserve">GRI-compliance    </t>
  </si>
  <si>
    <t>GRI-compliance % of score (A+=100%, A=80%, B+=70%, B=50%, C+=40%, C=30%, GRI-G3 referenced with undeclared application level = 10%, non-GRI=0%)</t>
  </si>
  <si>
    <t>B+</t>
  </si>
  <si>
    <t>G3.1 undeclared</t>
  </si>
  <si>
    <t>B</t>
  </si>
  <si>
    <t>A+</t>
  </si>
  <si>
    <t>T1.2</t>
  </si>
  <si>
    <t>Lobbying reporting</t>
  </si>
  <si>
    <t>T1.2.3</t>
  </si>
  <si>
    <t>N/A</t>
  </si>
  <si>
    <t>T1.2.4</t>
  </si>
  <si>
    <t>T1.2.5</t>
  </si>
  <si>
    <t>Does the company recognize that farmers organizations can play a key role in supporting small-scale producers?</t>
  </si>
  <si>
    <t>F1.5</t>
  </si>
  <si>
    <t xml:space="preserve">Does the company recognize the importance of stable and long term business commitments for small-scale producers? </t>
  </si>
  <si>
    <t>F1.6</t>
  </si>
  <si>
    <t>Does the company recognize the importance for small-scale agriculture of crop diversification, adaptation of crop varieties or integrated pest management?</t>
  </si>
  <si>
    <t>F1.7</t>
  </si>
  <si>
    <t>Fair and transparent contracting</t>
  </si>
  <si>
    <t>F1.7.1</t>
  </si>
  <si>
    <t>F1.7.2</t>
  </si>
  <si>
    <t>F1.7.3</t>
  </si>
  <si>
    <t>Does the company recognize the need for producers to capture greater share of the benefits in the value chain?</t>
  </si>
  <si>
    <t>Does the company disclose how its payment mechanisms ensure that its direct suppliers pay the legally required taxes in their operation jurisdictions?</t>
  </si>
  <si>
    <t>T1.3.4</t>
  </si>
  <si>
    <t>T1.3.5</t>
  </si>
  <si>
    <t>T2</t>
  </si>
  <si>
    <t>Disclosure of total volumes</t>
  </si>
  <si>
    <t xml:space="preserve">T2.1 </t>
  </si>
  <si>
    <t>sugar cane</t>
  </si>
  <si>
    <t>Cocoa</t>
  </si>
  <si>
    <t>Coffee</t>
  </si>
  <si>
    <t>Tea</t>
  </si>
  <si>
    <t>T2.2</t>
  </si>
  <si>
    <t>Dairy</t>
  </si>
  <si>
    <t>tropical fruits (bananas, mangoes, oranges, pineapples) or other fruits</t>
  </si>
  <si>
    <t>Wheat</t>
  </si>
  <si>
    <t>Maize</t>
  </si>
  <si>
    <t xml:space="preserve">Rice </t>
  </si>
  <si>
    <t>Potatoes</t>
  </si>
  <si>
    <t>Tomatoes (or other vegetables)</t>
  </si>
  <si>
    <t>T2.3</t>
  </si>
  <si>
    <t>Does the company disclose the sourcing volumes of sustainable production for palm oil, soy, sugarcane, cocoa, coffee, tea, rice, fruits, and potatoes where applicable? Reference can be made in volumes (MT) or in percentages of total volumes. The 5 best scoring commodities are considered</t>
  </si>
  <si>
    <t>palm oil</t>
  </si>
  <si>
    <t>http://www.rspo.org/file/acop2013/submissions/MONDELEZ%20INTERNATIONAL,%20INC%20(FORMERLY%20KNOWN%20AS:%20KRAFT%20FOODS%20EUROPE%20SERVICES%20GMBH).pdf</t>
  </si>
  <si>
    <t>fruits (bananas, pineapples, oranges and mangoes) or other fruits</t>
  </si>
  <si>
    <t xml:space="preserve">NA </t>
  </si>
  <si>
    <t>T3</t>
  </si>
  <si>
    <t>Disclosure of buying agents and sourcing countries</t>
  </si>
  <si>
    <t>T3.1</t>
  </si>
  <si>
    <t xml:space="preserve">Does the company disclose the names of one soy supplier? </t>
  </si>
  <si>
    <t>NO</t>
  </si>
  <si>
    <t>Does the company disclose the names of at least two other soy suppliers?</t>
  </si>
  <si>
    <t xml:space="preserve">Does the company disclose the names of at least one top sugar cane supplier? </t>
  </si>
  <si>
    <t>F2.1.2.2</t>
  </si>
  <si>
    <t>Does the company provide the total number of small-scale producers in a second commodity supply chain where they source from small-scale producers?</t>
  </si>
  <si>
    <t>F2.1.2.3</t>
  </si>
  <si>
    <t>Does the company provide the total number of small-scale producers in a third (or more) commodity supply chain where they source from small-scale producers?</t>
  </si>
  <si>
    <t>F2.2</t>
  </si>
  <si>
    <t>F2.2.1</t>
  </si>
  <si>
    <t>F2.2.2</t>
  </si>
  <si>
    <t>Has the company conducted such an assessment for a 2nd commodity (or more)?</t>
  </si>
  <si>
    <t>`</t>
  </si>
  <si>
    <t>Has the company consulted affected farmers as part of the assessments?</t>
  </si>
  <si>
    <t>F3</t>
  </si>
  <si>
    <t>Commitments on small-scale agricultural sourcing</t>
  </si>
  <si>
    <t>F3.1</t>
  </si>
  <si>
    <t>Commitments related to small-scale producers in its supply chain</t>
  </si>
  <si>
    <t>F3.1.1</t>
  </si>
  <si>
    <t>Tropical fruits (bananas, pineapples, oranges, mangoes), or other fruits</t>
  </si>
  <si>
    <t>Rice</t>
  </si>
  <si>
    <t>T4</t>
  </si>
  <si>
    <t>Is the company transparent about its system of audits</t>
  </si>
  <si>
    <t>T4.1</t>
  </si>
  <si>
    <t>http://www.mondelezinternational.com/DeliciousWorld/compliance-integrity/corporate_responsibility_expectations.aspx</t>
  </si>
  <si>
    <t>T4.2</t>
  </si>
  <si>
    <t>Does the company disclose how it deals with suppliers audit recommendations?</t>
  </si>
  <si>
    <t>T4.3</t>
  </si>
  <si>
    <t>T4.4</t>
  </si>
  <si>
    <t>Does the company provide information about the percentage of first tier suppliers compliant with the company supplier code or sourcing policy? Does the company provide information about the amount of audits revealing major breaches within the company supplier code?</t>
  </si>
  <si>
    <t>T4.5</t>
  </si>
  <si>
    <t>Does the company track and disclose a full breakdown of second and third  tier suppliers compliant with the company's supplier code or sourcing policy (e.g. as percentage of total second and third tier suppliers)?</t>
  </si>
  <si>
    <t>Farmers</t>
  </si>
  <si>
    <t>F1</t>
  </si>
  <si>
    <t>Awareness and projects relating to farmers</t>
  </si>
  <si>
    <t>CP</t>
  </si>
  <si>
    <t>F1.1</t>
  </si>
  <si>
    <t>F1.2</t>
  </si>
  <si>
    <t>Does the company recognize the impact of food price volatility on small-scale producers and on food security in the developing world?</t>
  </si>
  <si>
    <t>F1.3</t>
  </si>
  <si>
    <t xml:space="preserve">Does the company recognize that small-scale producers need training and support? </t>
  </si>
  <si>
    <t>F1.4</t>
  </si>
  <si>
    <t>* 100% commitment to FLO by end 2015 = 100%
* 100% commitment to UTZ or RA by end 2015 = 90%
* 100% commitment to FLO by end 2020 = 80%
* 100% commitment to UTZ or RA by end 2020 = 70%
* 50% commitment to FLO by end 2015 = 60%
* 50% commitment to Utz or RA by end 2015 = 50%
* 30% commitment to FLO by end 2015 = 40%
* 30% commitment to Utz or RA by end 2015 = 35%
* 20% commitment to FLO by end 2015 = 30%
* 20% commitment Utz or RA by end 2015 = 25%
* Timebound commitment to FLO, Utz or RA in 2 countries and more than one product before 2015 = 20%
* Timebound commitment to FLO, Utz or RA in one country and one main product before 2015 = 10%
* No commitment  = 0</t>
  </si>
  <si>
    <t xml:space="preserve">commitment sustainable cocoa (% score) </t>
  </si>
  <si>
    <t>F3.2.2</t>
  </si>
  <si>
    <t>Coffee -- is there a public commitment to sustainable production standards relevant for smallholders? FLO, UTZ, RA, 4C</t>
  </si>
  <si>
    <t>F1.8</t>
  </si>
  <si>
    <t>Does the company recognize that fair prices need to be paid to small-scale producers in order for small-scale producers to obtain a decent income?</t>
  </si>
  <si>
    <t>F1.9</t>
  </si>
  <si>
    <t>F1.10</t>
  </si>
  <si>
    <t>Does the company have projects in different commodities and regions working with suppliers addressing smallholder issues in the supply chain?</t>
  </si>
  <si>
    <t>example project in commodity 1</t>
  </si>
  <si>
    <t>example project in commodity 2</t>
  </si>
  <si>
    <t>example project in commodity 3</t>
  </si>
  <si>
    <t>F2</t>
  </si>
  <si>
    <t xml:space="preserve">Knowledge and disclosure </t>
  </si>
  <si>
    <t>F2.1</t>
  </si>
  <si>
    <t>Does the company demonstrate that it knows how many small-scale producers there are in its supply chain?</t>
  </si>
  <si>
    <t>F2.1.1</t>
  </si>
  <si>
    <t>Does the company disclose the total number of small-scale producers in its supply chain?</t>
  </si>
  <si>
    <t>F2.1.2</t>
  </si>
  <si>
    <t>Does the company disclose the total number of small-scale producers in its supply chain for specific commodities?</t>
  </si>
  <si>
    <t>F2.1.2.1</t>
  </si>
  <si>
    <t>Does the company provide the total number of small-scale producers in one commodity supply chain where they source from small-scale producers?</t>
  </si>
  <si>
    <t>* 100% commitment to FLO by end 2015 = 100%
* 100% commitment to UTZ or RA by end 2015 = 90%
* 100% commitment to FLO by end 2020 = 80%
* 100% commitment to UTZ or RA by end 2020 = 70%
* 50% commitment to FLO by end 2015 = 60%
* 50% commitment to Utz or RA by end 2015 = 50%
* 30% commitment to FLO by end 2015 = 40%
* 30% commitment to Utz or RA by end 2015 = 35%
* 20% commitment to FLO by end 2015 = 30%
* 20% commitment to Utz or RA by end 2015 = 25%
* Timebound commitment to FLO, Utz or RA in 2 countries, more than one product before 2015 = 20%
* Timebound commitment to FLO, Utz or RA in one country and one main product before 2015 = 10%
* No commitment  = 0</t>
  </si>
  <si>
    <t xml:space="preserve">commitment sustainable tea (% score) </t>
  </si>
  <si>
    <t>F3.2.4</t>
  </si>
  <si>
    <t xml:space="preserve">Tropical Fruits -- is there a public commitment to sustainable production standards relevant for smallholders? FLO,RA </t>
  </si>
  <si>
    <t>Has the company set a target for engaging at least 100,000 small-scale producers in at least 2 commodities in its supply chain to improve agricultural practices, reduce risks or improve incomes for small-scale producers?</t>
  </si>
  <si>
    <t>F3.1.2</t>
  </si>
  <si>
    <t>Has the company published progress reports on these initiatives?</t>
  </si>
  <si>
    <t>F3.1.3</t>
  </si>
  <si>
    <t xml:space="preserve">Does the company participate in at least 2 sectoral or multi-stakeholder initiatives which address issues concerning small-scale producers? This may also include initiatives like ETP, 4C, WCF, Sustainable Food Lab, SAI, etc. Full score for 2 or more initiatives, half a score for one initiative: </t>
  </si>
  <si>
    <t>ETP</t>
  </si>
  <si>
    <t>4C</t>
  </si>
  <si>
    <t>WCF</t>
  </si>
  <si>
    <t xml:space="preserve">Sustainable Food Lab </t>
  </si>
  <si>
    <t>SAI</t>
  </si>
  <si>
    <t>Sustainable Rice Platform</t>
  </si>
  <si>
    <t>F3.2</t>
  </si>
  <si>
    <t>Out of the 7 commodities Oxfam has selected with standards relevant to small-scale farmers, for each company we consider 4 commodities where the company has the strongest commitments</t>
  </si>
  <si>
    <t xml:space="preserve">
</t>
  </si>
  <si>
    <t>F3.2.1</t>
  </si>
  <si>
    <t>Cocoa -- is there a public commitment to sustainable production standards relevant for smallholders? FLO, UTZ, RA</t>
  </si>
  <si>
    <t>* 100% commitment to FLO by end 2015 = 100%
* 100% commitment to sustainable sourcing by end 2015 = 80%
* 100% commitment to FLO by end 2020 = 80%
* 50% commitment to FLO by end 2015 = 60%
* 30% commitment to FLO by end 2015 = 40%
* 20% commitment to FLO by end 2015 = 30%
* Commitment to source 100% sustainable (not timebound) = 20%
* Timebound commitment to FLO in 2 countries and more than one product before 2015 = 20%
* Timebound commitment to FLO in one country and one main product before 2015 = 10%
* Membership of a new Sustainable Rice Initiative  = 10%
* No commitment  = 0</t>
  </si>
  <si>
    <t xml:space="preserve">commitment sustainable rice (% score) </t>
  </si>
  <si>
    <t>F3.2.6</t>
  </si>
  <si>
    <t>Potatoes --  is there a public commitment to sustainable production standards relevant for smallholders? RA</t>
  </si>
  <si>
    <t>* 100% commitment to FLO by end 2015 = 100%
* 100% commitment to UTZ or RA by end 2015 = 90%
* 100% commitment to 4C by end 2015 = 80%
* 100% commitment to FLO by end 2020 = 80%
* 100% commitment to UTZ or RA by end 2020 = 70%
* 100% commitment to 4C by end 2020 = 60%
* 50% commitment to FLO by end 2015 = 60%
* 50% commitment to Utz or RA by end 2015 = 50%
* 50% commitment to 4C by end 2015 = 40%
* 30% commitment to FLO by end 2015 = 40%
* 30% commitment to Utz or RA by end 2015 = 35%
* 30% commitment to 4C by end 2015 = 30%
* Commitment of substantial part business to 4C by end 2015 = 30%
* 20% commitment to FLO by end 2015 = 30%
* 20% commitment to Utz or RA by end 2015 = 25%
* 20% commitment to 4C by end 2015 = 20%
* Timebound commitment to FLO, Utz or RA in 2 countries, in more than one product before 2015 = 20%
* Timebound commitment to FLO, Utz or RA in 1 country in one main product before 2015 = 10%
* No commitment  = 0</t>
  </si>
  <si>
    <t xml:space="preserve">commitment sustainable coffee (% score) </t>
  </si>
  <si>
    <t>F3.2.3</t>
  </si>
  <si>
    <t xml:space="preserve">Tea -- is there a public commitment to sustainable production standards relevant for smallholders? FLO, UTZ, RA </t>
  </si>
  <si>
    <t>* 100% commitment to FLO by end 2015 = 100%
* 100% commitment to RA by end 2015 = 90%
* 100% commitment to sustainable sourcing by end 2015 = 80%
* 100% commitment to FLO by end 2020 = 80%
* 100% commitment to RA by end 2020 = 70%
* 100% commitment to sustainable sourcing by end 2020 = 60%
* 50% commitment to FLO by end 2015 = 60%
* 50% commitment to RA by end 2015 = 50%
* 30% commitment to FLO by end 2015 = 40%
* 30% commitment to RA by end 2015 = 35%
* 20% commitment to FLO by end 2015 = 30%
* 20% commitment to RA by end 2015 = 25%
* Commitment to source 100% sustainable (not timebound) = 20%
* Timebound commitment to FLO in 2 countries and more than one product before 2015 = 20%
* Timebound commitment to FLO in one country and one main product before 2015 = 10%
* Membership of Bonsucro  = 0
* No commitment  = 0</t>
  </si>
  <si>
    <t xml:space="preserve">commitment sustainable sugar cane (% score) </t>
  </si>
  <si>
    <t>F4</t>
  </si>
  <si>
    <t xml:space="preserve">Supply chain management </t>
  </si>
  <si>
    <t>F4.1</t>
  </si>
  <si>
    <t>F4.1.1</t>
  </si>
  <si>
    <t>F4.1.2</t>
  </si>
  <si>
    <t>F4.1.3</t>
  </si>
  <si>
    <t>F4.1.3.1</t>
  </si>
  <si>
    <t>* 100% commitment FLO by end 2015 = 100%
* 100% commitment to RA by end 2015 = 90%
* 100% commitment to sustainable sourcing by end 2015 = 80%
* 100% commitment to FLO by end 2020 = 80%
* 100% commitment to RA by end 2020 = 70%
* 50% commitment to FLO by end 2015 = 60%
* 50% commitment to RA by end 2015 = 50%
* 30% commitment to FLO by end 2015 = 40%
* 30% commitment to RA by end 2015 = 35%
* 20% commitment to FLO by end 2015 = 30%
* 20% commitment to RA by end 2015 = 25%
* Commitment to source 100% sustainable (not timebound) = 20%
* Timebound commitment to source FLO or RA in 2 countries and more than one product before 2015 = 20%
* Timebound commitment to FLO or RA in one country and one main product before 2015 = 10%
* No commitment = 0</t>
  </si>
  <si>
    <t xml:space="preserve">commitment sustainable tropical fruits (% score) </t>
  </si>
  <si>
    <t>F3.2.5</t>
  </si>
  <si>
    <t>Rice --  is there a public commitment to sustainable production standards relevant for smallholders? FLO , membership in new rice initiative</t>
  </si>
  <si>
    <t>Does the company's supplier code provide farmers access to complaint and dispute resolution mechanisms?</t>
  </si>
  <si>
    <t>Workers</t>
  </si>
  <si>
    <t/>
  </si>
  <si>
    <t>W1</t>
  </si>
  <si>
    <t>W1.1</t>
  </si>
  <si>
    <t xml:space="preserve">Does the company recognize labor standards as defined by the ILO conventions and as it relates to its duty to source responsibly  in their agricultural supply chains?  </t>
  </si>
  <si>
    <t>http://www.abf.co.uk/documents/pdfs/policies/supplier-code-of-conduct.pdf</t>
  </si>
  <si>
    <t>2011/2012 Sustainability Report, accessed 2/13/13</t>
  </si>
  <si>
    <t xml:space="preserve">General Mills Global Responsibility 2012, p. 54, accessed 02/13/13 </t>
  </si>
  <si>
    <t>Mars, Supplier Relationships, accessed 02/13/13</t>
  </si>
  <si>
    <t>Nestlé, Creating Shared Value Report 2011, p. 232, accessed 02/13/13</t>
  </si>
  <si>
    <t>PepsiCo, Responsible and Sustainable Sourcing Guidelines for Supplier Relations, p. 10, accessed 12/01/2014</t>
  </si>
  <si>
    <t>Unilever, Supplier Code Guidelines, accesssed 02/13/13</t>
  </si>
  <si>
    <t>W.1.2</t>
  </si>
  <si>
    <t>W1.2.1</t>
  </si>
  <si>
    <t>Does the company explicitly recognize payment of living wage?</t>
  </si>
  <si>
    <t>Workplace Rights Implementation Guide, page 47, accessed 13Jan14</t>
  </si>
  <si>
    <t>Nestlé,  Human Rights White Paper 2013, p. 7, accessed 14Jan14</t>
  </si>
  <si>
    <t>W1.2.2</t>
  </si>
  <si>
    <t>* 100% commitment to RA by end 2015 = 90%
* 100% commitment to sustainable sourcing by end 2015 = 80%
* 100% commitment to RA by end 2020 = 70%
* 50% commitment to RA by end 2015 = 50%
* 30% commitment to RA by end 2015 = 35%
* 20% commitment to RA by end 2015 = 25%
* Commitment to source 100% sustainable (not timebound) = 20%
* Timebound commitment to RA in 2 countries and more than one product before 2015 = 20%
* Timebound commitment to RA in one country and one main product before 2015 = 10%
* No commitment = 0</t>
  </si>
  <si>
    <t xml:space="preserve">commitment sustainable potatoes (% score) </t>
  </si>
  <si>
    <t>F3.2.7</t>
  </si>
  <si>
    <t>Sugar Cane --  is there a public commitment to sustainable production standards relevant for smallholders? FLO</t>
  </si>
  <si>
    <t>Does the company recognise the UN Guiding Principles criteria for grievance mechanisms (ie that they should be legitimate, accessible, predictable, equitable, transparent, rights-compatible, a source of learning and based on engagement and dialogue)?</t>
  </si>
  <si>
    <t>Workplace Rights Implementation Guide (2011) p 17 accessed 13 Jan2014</t>
  </si>
  <si>
    <t>Oxfam. Labour Rights in Unilevers Supply chain, p96, accessed 14Jan14</t>
  </si>
  <si>
    <t>W1.2.4</t>
  </si>
  <si>
    <t>W1.2.4.1</t>
  </si>
  <si>
    <t>Workplace Rights Implementation Guide, page 26, accessed 13Jan14</t>
  </si>
  <si>
    <t>General Mills CSR Report 2013, p. 53, accessed 08/15/13</t>
  </si>
  <si>
    <t>Kellogg Company Supplier Code of Conduct, accessed 13Jan14</t>
  </si>
  <si>
    <t>Mars, Supplier Code of Conduct, p. 5, accessed 14Jan14</t>
  </si>
  <si>
    <t>Mondelez, Corporate Responsibility Expectations for Direct Suppliers, accessed 02/13/13</t>
  </si>
  <si>
    <t>The Nestle Responsible Sourcing Guideline, 2013, p3, accessed 14Jan14</t>
  </si>
  <si>
    <t>PepsiCo, Global Code of Conduct, p. 10, accessed 12/01/2014</t>
  </si>
  <si>
    <t>W1.2.4.2</t>
  </si>
  <si>
    <t>W1.2.5</t>
  </si>
  <si>
    <t>Does the company explicitly recognize the need protect migrant workers?</t>
  </si>
  <si>
    <t>Nestlé, Creating Shared Value Report 2011, p. 115 and 136, accessed 02/13/13</t>
  </si>
  <si>
    <t xml:space="preserve">Does the supplier code include a clause on providing attention to be paid to good agricultural practices                                                                                                                                                                                                                                                                   </t>
  </si>
  <si>
    <t>F4.1.3.2</t>
  </si>
  <si>
    <t>Does the supplier code include a clause requiring that training be provided to farmers on technical issues (such as proper use of equipment; soil management, agro-chemical use; maintaining biodiversity, etc)?</t>
  </si>
  <si>
    <t>F4.1.4</t>
  </si>
  <si>
    <t>F4.1.5</t>
  </si>
  <si>
    <t> F4.1.6</t>
  </si>
  <si>
    <t>F4.1.7</t>
  </si>
  <si>
    <t>F4.2</t>
  </si>
  <si>
    <t>F4.2.1</t>
  </si>
  <si>
    <t>Does the company's supplier code require suppliers to work with farmer organizations to generate opportunities for money saving, improving yields, improving quality or other support?</t>
  </si>
  <si>
    <t>F4.2.2</t>
  </si>
  <si>
    <t>Unilever, Sustainable Agriculture Code, p. 34 and 35, accessed 02/13/13</t>
  </si>
  <si>
    <t>W1.2.9</t>
  </si>
  <si>
    <t>Does the company recognise the link between its own commercial practices and the quality of jobs for workers in its supply chain? (including link between wages and the cost of sustainable production)</t>
  </si>
  <si>
    <t xml:space="preserve">Is the company engaged in and funding a programme ? </t>
  </si>
  <si>
    <t>Business Leaders Initiative Report, page 53, accessed 2/13/17</t>
  </si>
  <si>
    <t>International Cocoa Initiative, Structure and Membership, accessed 03/13/13</t>
  </si>
  <si>
    <t>Nestle, Creating Shared Value: Rural Development 2011, p. 118, accessed 02/13/13</t>
  </si>
  <si>
    <t>Oxfam, Labour Rights in Unilevers Supply chain, accessed 14Jan14</t>
  </si>
  <si>
    <t>Does the programme engage a trade union?</t>
  </si>
  <si>
    <t xml:space="preserve">Is the company engaged in and funding a second programme in a different country or commodity? </t>
  </si>
  <si>
    <t>W2</t>
  </si>
  <si>
    <t>Does the company explicitly recognize job-security and permanent contracts for workers (precarious work)?</t>
  </si>
  <si>
    <t>Workplace Rights Implementation Guide (2011) p 46/7 accessed 13 Jan2014</t>
  </si>
  <si>
    <t>Nestle Commitment on Rural Development accessed 2/13/13</t>
  </si>
  <si>
    <t>http://www.unilever.com/images/rr-unilever-supply-chain-labour-rights-vietnam-310113-en_tcm13-355788.pdf</t>
  </si>
  <si>
    <t>W1.2.3</t>
  </si>
  <si>
    <t>W1.2.3.1</t>
  </si>
  <si>
    <t>Does the company recognise the need for internal grievance mechanisms at suppliers?</t>
  </si>
  <si>
    <t>http://www.ethicalteapartnership.org/tea-sustainability-programmes/monitoring-cert/</t>
  </si>
  <si>
    <t>Danone IUF Agreement on health safety working conditions and stress, p8, acessed 13Jan14</t>
  </si>
  <si>
    <t>Unilever, Sustainable Agriculture Code, p. 36, accessed 02/13/13</t>
  </si>
  <si>
    <t>W1.2.3.2</t>
  </si>
  <si>
    <t>Does the company recognise the need for workers to be able to access international complaints processes if local resolution fails?</t>
  </si>
  <si>
    <t>W1.2.3.3</t>
  </si>
  <si>
    <t>Nestle, Our Corporate Principles, accessed 02/13/13</t>
  </si>
  <si>
    <t>Guatamala Sugar Industry Macro Report, accessed 02/13/13</t>
  </si>
  <si>
    <t>Nestlé, Creating Shared Value Report 2011, p. 118, accessed 02/13/13</t>
  </si>
  <si>
    <t>W2.2.3</t>
  </si>
  <si>
    <t>- migrant workers?</t>
  </si>
  <si>
    <t>Coca Cola, Addressing Global Issues, accessed 02/13/13</t>
  </si>
  <si>
    <t>W2.2.4</t>
  </si>
  <si>
    <t>- child labor?</t>
  </si>
  <si>
    <t>http://www.cocoalife.org/Assets/pdf/Cocoa%20Life%20Guidance_FOR%20PUBLICATION.pdf</t>
  </si>
  <si>
    <t>Nestle, Nestle sets out actions to address child labor…, accessed 02/13/13</t>
  </si>
  <si>
    <t>Unilever, Sustainable Cocoa &amp; Sugar, accessed 02/13/13</t>
  </si>
  <si>
    <t>W2.3</t>
  </si>
  <si>
    <t>Does the company publicly report on how grievances are addressed?</t>
  </si>
  <si>
    <t>2011/12 Sustainability Report, Human and Workplace Rights, accessed 02/13/13</t>
  </si>
  <si>
    <t>Nestle Creating Shared Value, 2012, p223, accessed 14Jan2014</t>
  </si>
  <si>
    <t>PepsiCo, SpeakUp Usage Report, accessed 12/02/14</t>
  </si>
  <si>
    <t>Unilever, Respecting Rights, accessed 02/13/13</t>
  </si>
  <si>
    <t>W1.2.6</t>
  </si>
  <si>
    <t>Does the company explicitly recognize the right to be free from discrimination?</t>
  </si>
  <si>
    <t>Workplace Rights Implementation Guide, page 28, accessed 13Jan14</t>
  </si>
  <si>
    <t>General Mills Supplier code of conduct</t>
  </si>
  <si>
    <t>Mars, Supplier Code of Conduct, p. 3 and 5, accessed 02/13/13</t>
  </si>
  <si>
    <t>Mondelez, Code fo Conduct, accessed 02/13/13</t>
  </si>
  <si>
    <t>The Nestle Supplier Code, p. 2, accessed 02/13/13</t>
  </si>
  <si>
    <t>W1.2.7</t>
  </si>
  <si>
    <t>Does the company explicitly recognize child labor as an issue?</t>
  </si>
  <si>
    <t>Coca Cola, Addressing Global Issues, accessed 2/13/13</t>
  </si>
  <si>
    <t>Mars website, ‘Mars’ position on child labor,’ accessed 02/13/13</t>
  </si>
  <si>
    <t>Mondelez, Code fo Conduct, accessed 02/13/13; see also Mondelez, Corporate Responsiblity Expectations, acccessed 02/13/13</t>
  </si>
  <si>
    <t>Nestlé, Creating Shared Value Report 2011, p. 27 and 36, accessed 02/13/13</t>
  </si>
  <si>
    <t>Unilever, Supplier Code Guidelines, accesssed 14Jan14</t>
  </si>
  <si>
    <t>W1.2.8</t>
  </si>
  <si>
    <t>Does the company explicitly recognize forced labor as an issue?</t>
  </si>
  <si>
    <t>Mars, Supplier Code of Conduct, p. 2-3, accessed 02/13/13</t>
  </si>
  <si>
    <t>Mondelez, Corporate Responsiblity Expectations, acccessed 02/13/13</t>
  </si>
  <si>
    <t>Nestlé, Creating Shared Value Report 2011, p. 55, accessed 02/13/13</t>
  </si>
  <si>
    <t>twinings has one Fairtrade tea (http://twinings.co.uk/about-twinings/social-and-environmental-responsibility/fairtrade-organic-english-breakfast)</t>
  </si>
  <si>
    <t>http://www.cocoalife.org/partners, accessed 14Jan14</t>
  </si>
  <si>
    <t>Unilever, Fair Trade Ben &amp; Jerry's, accessed 02/13/13</t>
  </si>
  <si>
    <t>W3.4.2</t>
  </si>
  <si>
    <t>Is the company a member of any stakeholder groups which have as their aim the improvement of labor conditions in the supply chain and is committed to a living wage (such as ETI and SAI)?</t>
  </si>
  <si>
    <t>http://www.ethicalteapartnership.org/our-partners/tea-company-members/</t>
  </si>
  <si>
    <t>Mars, Our Supply Chain Introduction, accessed 02/13/13</t>
  </si>
  <si>
    <t>Fair labor Association, Sustainable Management of Nestlé’s Cocoa Supply Chain in the Ivory Coast—Focus on Labor Standards, accessed 02/13/13</t>
  </si>
  <si>
    <t>W.3.4.3</t>
  </si>
  <si>
    <t xml:space="preserve">Does the company have a commitment to constructive dialogue with the IUF? </t>
  </si>
  <si>
    <t>Knowledge and disclosure of company impacts in agricultural supply chains</t>
  </si>
  <si>
    <t>W2.1</t>
  </si>
  <si>
    <t>W2.1.1</t>
  </si>
  <si>
    <t>illovosugar  Annual_Reports_2013/2013 p 85</t>
  </si>
  <si>
    <t>W2.1.2</t>
  </si>
  <si>
    <t>W2.1.3</t>
  </si>
  <si>
    <t>Does the company track the percentage of agricultural workers in its supply chain with no fixed contracts?</t>
  </si>
  <si>
    <t>W2.1.4</t>
  </si>
  <si>
    <t>Does the company report the percentage of agricultural workers in its supply chain with no fixed contracts?</t>
  </si>
  <si>
    <t>W2.1.5</t>
  </si>
  <si>
    <t>Does the company track the percentage of workers that are covered by collective bargaining agreements?</t>
  </si>
  <si>
    <t>W2.1.6</t>
  </si>
  <si>
    <t>Does the company report the percentage of workers that are covered by collective bargaining agreements?</t>
  </si>
  <si>
    <t>W2.2</t>
  </si>
  <si>
    <t>Does the company identify countries or regions (by commodity) with a high risk/prevalence on the following issues in its supply chain:</t>
  </si>
  <si>
    <t>Nestle, Creating Shared Value: Rural Development 2011, p. 139-40, accessed 02/13/13</t>
  </si>
  <si>
    <t>W2.2.1</t>
  </si>
  <si>
    <t>- temporary workers?</t>
  </si>
  <si>
    <t>Costa Rica Sugar Industry Macro Report, accessed 02/13/13</t>
  </si>
  <si>
    <t>Unilever Sustainable Living Plan 2012, p 49, accessed 14Jan14</t>
  </si>
  <si>
    <t>W2.2.2</t>
  </si>
  <si>
    <t>- lack of freedom of association?</t>
  </si>
  <si>
    <t>PepsiCo, Global Code of Conduct, p. 10, accessed 02/13/13</t>
  </si>
  <si>
    <t>W4.1.5</t>
  </si>
  <si>
    <t>eliminate forced, bonded or involuntary labor?</t>
  </si>
  <si>
    <t xml:space="preserve">Kellogg, California Transparency in Supply Chain Act, accessed 13Jan14  </t>
  </si>
  <si>
    <t>Mars Supplier Code of Conduct 2013, p2,  accessed 14Jan14</t>
  </si>
  <si>
    <t>Nestle, Creating Shared Value: Rural Development 2011, p. 114-15, 118, 127, accessed 02/13/13</t>
  </si>
  <si>
    <t>W4.1.6</t>
  </si>
  <si>
    <t>http://www.ethicaltrade.org/sites/default/files/resources/Principles%20of%20Implementation%2C%20ENG.pdf</t>
  </si>
  <si>
    <t>W4.1.7</t>
  </si>
  <si>
    <t>-  ensure job-security and permanent contracts for workers (minimising sub-contracting and other forms of precarious work)?</t>
  </si>
  <si>
    <t>Mars, Supplier Code of Conduct, p. 4, accessed 02/13/13</t>
  </si>
  <si>
    <t>http://www.oxfam.org/sites/www.oxfam.org/files/oxfam_etp_understanding_wage_issues_in_the_tea_industry.pdf</t>
  </si>
  <si>
    <t>Has the company conducted such an assessment for a 2nd commodity (or more) or region?</t>
  </si>
  <si>
    <t>W3</t>
  </si>
  <si>
    <t>Commitment to good practices on labor</t>
  </si>
  <si>
    <t>W3.1</t>
  </si>
  <si>
    <t>Has the company made a commitment to uphold the UN Guiding Principles on Business and Human Rights?</t>
  </si>
  <si>
    <t>Coca Cola, Human Rights Statement, accessed 02/13/13</t>
  </si>
  <si>
    <t>http://www.pepsico.com/Purpose/Talent-Sustainability/Human-Rights sampled 12/01/2014</t>
  </si>
  <si>
    <t>http://www.unilever.com/sustainable-living/betterlivelihoods/Respecting-Human-rights/Human-Rights-Labour-rights/ accessed 14Jan14</t>
  </si>
  <si>
    <t>W3.2</t>
  </si>
  <si>
    <t>W3.2.1</t>
  </si>
  <si>
    <t>Has the company made an explicit commitment to living wage?</t>
  </si>
  <si>
    <t>W3.2.2</t>
  </si>
  <si>
    <t>Has the company made a commitment to ensuring wages/remuneration for agricultural workers are fair/decent/meet basic needs?</t>
  </si>
  <si>
    <t>W3.2.3</t>
  </si>
  <si>
    <t>W3.3</t>
  </si>
  <si>
    <t>W3.3.1</t>
  </si>
  <si>
    <t>2011/12 Sustainability Report, Human and Workplace Rights accessed 02/13/13</t>
  </si>
  <si>
    <t>W3.3.2</t>
  </si>
  <si>
    <t>W3.4</t>
  </si>
  <si>
    <t>W.3.4.1</t>
  </si>
  <si>
    <t>W4.3.1</t>
  </si>
  <si>
    <t>Does the company use a certification scheme that has a credible strategy for analysing and addressing low wages?</t>
  </si>
  <si>
    <t>http://www.pepsico.com/Purpose/Responsible-Sourcing/Supply-Chain.html</t>
  </si>
  <si>
    <t>Unilever, Sustainable Agriculture Code, p. 53 and footNotes, accessed 02/13/13</t>
  </si>
  <si>
    <t>W4.3.1.2</t>
  </si>
  <si>
    <t>Oxfam Poverty Footprint Study, page 44, accessed 2/13/13</t>
  </si>
  <si>
    <t>W4.3.1.3</t>
  </si>
  <si>
    <t>W4.3.2</t>
  </si>
  <si>
    <t>Are audit results routinely corroborated, for example through offsite worker interviews?</t>
  </si>
  <si>
    <t>W4.3.3</t>
  </si>
  <si>
    <t>Is the company a member of an organization aimed at sharing  supply chain information and minimizing parallel audits?</t>
  </si>
  <si>
    <t>Coca Cola, Stakeholder Engagement, accessed 02/13/13</t>
  </si>
  <si>
    <t>2012 Kelloggs Corporate Responsibility Report, p45, accessed 13Jan14</t>
  </si>
  <si>
    <t>Joint Statement of the Coca Cola Company and the International Union of Foodworkers</t>
  </si>
  <si>
    <t>Danone IUF Agreement on health safety working conditions and stress acessed 13Jan14</t>
  </si>
  <si>
    <t>http://www.nestle.com/csv/human-rights-compliance/human-rights</t>
  </si>
  <si>
    <t>IUF, Global IUF/Unilever meeting explores employment &amp; rights, accessed 02/13/13</t>
  </si>
  <si>
    <t>W4</t>
  </si>
  <si>
    <t>W4.1</t>
  </si>
  <si>
    <t>Does the company promote improved conditions for workers by requiring suppliers to:</t>
  </si>
  <si>
    <t>Mars, Supplier Code of Conduct, p. 5, accessed 02/13/13</t>
  </si>
  <si>
    <t>http://www.nestle.com/Common/NestleDocuments/Documents/Library/Documents/Suppliers/Supplier-Code-English.pdf</t>
  </si>
  <si>
    <t>W4.1.1</t>
  </si>
  <si>
    <t>- inform and train workers about their rights?</t>
  </si>
  <si>
    <t>Mars Supplier Code of Conduct 2013,p7 accessed 14Jan14</t>
  </si>
  <si>
    <t>W4.1.2</t>
  </si>
  <si>
    <t>- not discriminate?</t>
  </si>
  <si>
    <t>Coca Cola, Supplier Guiding Principles, accessed 2/13/13</t>
  </si>
  <si>
    <t>General Mills Supplier Code of Conduct, accessed 02/13/13</t>
  </si>
  <si>
    <t>Mars Supplier Code of Conduct 2013, p3,  accessed 14Jan14</t>
  </si>
  <si>
    <t>W4.1.3</t>
  </si>
  <si>
    <t>- uphold the general right to freedom of association and collective bargaining?</t>
  </si>
  <si>
    <t>W4.1.4</t>
  </si>
  <si>
    <t>avoid child labor?</t>
  </si>
  <si>
    <t xml:space="preserve">General Mills CSR Report 2013, p. 53, accessed 08/15/13 </t>
  </si>
  <si>
    <t>2012 Kelloggs Corporate Responsibility Report, p44, accessed 13Jan14</t>
  </si>
  <si>
    <t>Mars, Principles in Action 2011, p. 12, accessed 02/13/13</t>
  </si>
  <si>
    <t>Does the company recognize the need to reduce indirect Scope 3 emissions?</t>
  </si>
  <si>
    <t>CC1.2</t>
  </si>
  <si>
    <t>Does the company recognize the need to reduce Scope 3 agricultural emissions (purchased goods and services)?</t>
  </si>
  <si>
    <t>CC1.3</t>
  </si>
  <si>
    <t>Do the company's sustainability plans recognize the growing challenges of climate change impacts on the company and communities?</t>
  </si>
  <si>
    <t>CC1.4</t>
  </si>
  <si>
    <t>CDP 2.2a; CDP 5.1a-d (2013 Investor Report)</t>
  </si>
  <si>
    <t>CDP 2.2/2.2a/5.1a-d (2013 Investor Report) &amp; Creating Shared Value Report</t>
  </si>
  <si>
    <t>CDP 2.2-2.2a, 5.1a-d (2013 Investor Report)</t>
  </si>
  <si>
    <t>CDP 5.1d (2013 Investor Report)</t>
  </si>
  <si>
    <t>CC1.5</t>
  </si>
  <si>
    <t>CC1.5.1</t>
  </si>
  <si>
    <t>Unilever, Sustainable Agriculture Code, p. 35, accessed 02/13/13</t>
  </si>
  <si>
    <t>W4.1.8</t>
  </si>
  <si>
    <t>W4.1.9</t>
  </si>
  <si>
    <t>- respect international standards on working hours?</t>
  </si>
  <si>
    <t>W4.1.10</t>
  </si>
  <si>
    <t>W4.2</t>
  </si>
  <si>
    <t>Does the company require, or take measure to support, suppliers to:</t>
  </si>
  <si>
    <t>W4.2.1</t>
  </si>
  <si>
    <t>- pay workers a living wages?</t>
  </si>
  <si>
    <t>W4.2.2</t>
  </si>
  <si>
    <t>W4.2.3</t>
  </si>
  <si>
    <t>Workplace Rights Implementation Guide, accessed 02/13/13</t>
  </si>
  <si>
    <t>Mars, Supplier Code of Conduct, p. 7, accessed 02/13/13</t>
  </si>
  <si>
    <t>http://www.kraftfoodsgroup.com/DeliciousWorld/compliance-integrity/human-trafficking-compliance.aspx accessed November 2012</t>
  </si>
  <si>
    <t>Nestlé, Creating Shared Value Report 2011, p. 140. 145, accessed 02/13/13</t>
  </si>
  <si>
    <t>W4.3</t>
  </si>
  <si>
    <t>Does the company publish information about the company’s response to climate change, and GHG emission performance in places other than in the CDP response?</t>
  </si>
  <si>
    <t>CDP 4.1 (Annual Reports and Sustainability Reports)</t>
  </si>
  <si>
    <t>CDP 4.1  (2013 Investor Report)</t>
  </si>
  <si>
    <t xml:space="preserve">CDP 4.1 (2013 Investor Report) </t>
  </si>
  <si>
    <t>2013 CDP investor report</t>
  </si>
  <si>
    <t>CDP 4.1 (2013 Investor Report)</t>
  </si>
  <si>
    <t>CDP 4.1; Creating Shared Value Report 2011</t>
  </si>
  <si>
    <t>CC2.2</t>
  </si>
  <si>
    <t>CC2.2.1</t>
  </si>
  <si>
    <t>Nestlé, Creating Shared Value Report 2011, p. 139-40, accessed 02/13/13</t>
  </si>
  <si>
    <t>W4.3.1.1</t>
  </si>
  <si>
    <t>All parts of ABF report labour audits to 1st tier</t>
  </si>
  <si>
    <t>2010/2011 Sustainability report, page 43, accessed 2/13/13</t>
  </si>
  <si>
    <t>Does the company report on climate change risks throughout its supply chain?</t>
  </si>
  <si>
    <t>CDP 5.1a-g (2013 Investor Report)</t>
  </si>
  <si>
    <t>CDP 2.1, 2.2, 5.1a-d  (2013 Investor Report)</t>
  </si>
  <si>
    <t>Sedex, List of Members, accessed 02/13/13</t>
  </si>
  <si>
    <t>Sedex Members accessed 2/13/13</t>
  </si>
  <si>
    <t>Nestle, Responsible Sourcing Audit Programme, accessed 02/13/13</t>
  </si>
  <si>
    <t>Sedex, List of Members, accessed 02/13/13 and AIM-PROGRESS</t>
  </si>
  <si>
    <t>Sustainability 2012/13 GRI Report (bottling plant compliance targets), accessed 13Jan14</t>
  </si>
  <si>
    <t>Climate Change</t>
  </si>
  <si>
    <t>CC1</t>
  </si>
  <si>
    <t>Awareness and projects relating to climate change</t>
  </si>
  <si>
    <t>CC1.1</t>
  </si>
  <si>
    <t>CDP 2.2a (2013 Investor Report)</t>
  </si>
  <si>
    <t>CDP 2.2a (2013 Investor Report); Global Responsibility Report</t>
  </si>
  <si>
    <t>CDP 2.1a, 2.2a (2013 Investor Report)</t>
  </si>
  <si>
    <t>CDP 2.1a (2013 Investor Report); Performance with Purpose 2012</t>
  </si>
  <si>
    <t>CC1.1.1</t>
  </si>
  <si>
    <t>Does the company recognize the need to reduce Scope 1 &amp; 2 emissions?</t>
  </si>
  <si>
    <t>CDP 3.1a (2013 Investor Report); CCE Sustainability Plan</t>
  </si>
  <si>
    <t>CDP 7.1, 13.1a (2013 Investor Report)</t>
  </si>
  <si>
    <t>Has progress been reported in the past two years towards meeting those targets?</t>
  </si>
  <si>
    <t>CDP 3.1d (2013 Investor Report)</t>
  </si>
  <si>
    <t>CC3.1.1.4</t>
  </si>
  <si>
    <t>Is there board or senior executive oversight of  GHG emissions reporting?</t>
  </si>
  <si>
    <t>CDP 1.1a (2013 Investor Report)</t>
  </si>
  <si>
    <t>CDP 1.1-1.1a (2013 Investor Report)</t>
  </si>
  <si>
    <t>CDP 1.1-1.1a (2013 Investor Report</t>
  </si>
  <si>
    <t>2013 CDP Investor report, section 1.1</t>
  </si>
  <si>
    <t>CDP 1.1/a (2013 Investor Report)</t>
  </si>
  <si>
    <t>CC3.1.1.5</t>
  </si>
  <si>
    <t>CC3.1.2</t>
  </si>
  <si>
    <t>CDP 3.1b, 9.1a, 10.1a, 13.2-4 (2013 Investor Report)</t>
  </si>
  <si>
    <t>p. 10, Principles in Action Summary</t>
  </si>
  <si>
    <t>CDP 3.1b-c (2013 Investor Report)</t>
  </si>
  <si>
    <t>CDP 7.1-4, 8.1-8 (2013 Investor Report)</t>
  </si>
  <si>
    <t>CDP 7.1 (2013 Investor Report)</t>
  </si>
  <si>
    <t>CC1.1.2</t>
  </si>
  <si>
    <t>Has the company adopted a climate change adaptation strategy that incorporates the needs of small-scale producers and rural communities?</t>
  </si>
  <si>
    <t>5.1d (2013 Investor Report)</t>
  </si>
  <si>
    <t>CDP 5.1d (sustainable rice platform); http://mexicotierradeamaranto.org/principal.htm</t>
  </si>
  <si>
    <t>CDP 2.2a, 5.1d (2013 Investor Report)</t>
  </si>
  <si>
    <t>CDP 2.2a/5.1d (2013 Investor Report)</t>
  </si>
  <si>
    <t>CC1.5.2</t>
  </si>
  <si>
    <t>CDP 5.1 (2013 Investor Report); Sustainability Reports</t>
  </si>
  <si>
    <t>CC1.5.3</t>
  </si>
  <si>
    <t>https://www.cdproject.net/en-US/Results/Pages/overview.aspx
AND https://www.cdproject.net/en-US/Results/Pages/overview.aspx
AND https://www.cdproject.net/en-US/Results/Pages/overview.aspx
AND http://pepsicoindia.co.in/Download/print-media/Pepsi%20Citizenship%20Report-%202010-11.pdf</t>
  </si>
  <si>
    <t>CC1.6</t>
  </si>
  <si>
    <t>CC1.6.1</t>
  </si>
  <si>
    <t>CC1.6.2</t>
  </si>
  <si>
    <t>Does the company directly invest in at least one project aimed at reducing agricultural emissions in its supply chain?</t>
  </si>
  <si>
    <t>CC2</t>
  </si>
  <si>
    <t>Knowledge of company impacts and disclosure</t>
  </si>
  <si>
    <t>CC2.1</t>
  </si>
  <si>
    <t>CC2.1.1</t>
  </si>
  <si>
    <t>Does the company appear on CDP's CDLI or CDPI indexes?</t>
  </si>
  <si>
    <t xml:space="preserve">CDP Global 500 Report </t>
  </si>
  <si>
    <t>CDP Global 500 Report (2013): "B" Score</t>
  </si>
  <si>
    <t>2011 CLDI index</t>
  </si>
  <si>
    <t>CDP Global 500 Report (2012): highest ranking</t>
  </si>
  <si>
    <t>CDP Global 500 Report (2012)</t>
  </si>
  <si>
    <t>CDP Global 500 Report (2012) "A" band</t>
  </si>
  <si>
    <t>CC2.1.2</t>
  </si>
  <si>
    <t>http://www.rspo.org/file/acop2013/submissions/NESTLE%20S.A.pdf</t>
  </si>
  <si>
    <t>Resilience Score</t>
  </si>
  <si>
    <t>Mitigation Score</t>
  </si>
  <si>
    <t>Water</t>
  </si>
  <si>
    <t xml:space="preserve">WAT1 </t>
  </si>
  <si>
    <t xml:space="preserve"> Awareness and projects related to access to and use of water</t>
  </si>
  <si>
    <t xml:space="preserve">WAT1.1  </t>
  </si>
  <si>
    <t>WAT1.1.1</t>
  </si>
  <si>
    <t>- recognize the finite nature of water resources?</t>
  </si>
  <si>
    <t xml:space="preserve">Illovo Sugar Annual Report, 2011 p. 42, 59 &amp; 84 ; 2013 corporate responsibility report pg 64 </t>
  </si>
  <si>
    <t>CDP 2013 Investor Report, section 14.1</t>
  </si>
  <si>
    <t>CC2.2.2</t>
  </si>
  <si>
    <t>Is this data verified?</t>
  </si>
  <si>
    <t>CDP 2013 Investor Report, section 14.2</t>
  </si>
  <si>
    <t>CC2.3</t>
  </si>
  <si>
    <t>Does the company report on supply chain risks through voluntary and mandatory reporting mechanisms?</t>
  </si>
  <si>
    <t>CC2.3.1</t>
  </si>
  <si>
    <t>Kellogg Company 2010 Annual Report, p.1 and Kellogg Company 2011 Corporate Responsibility Report, p.2</t>
  </si>
  <si>
    <t>Principles in Action Summary 2010, p.13.</t>
  </si>
  <si>
    <t>2013 CDP Investor report, section 5.1</t>
  </si>
  <si>
    <t>2013 CDP Investor Report</t>
  </si>
  <si>
    <t>CDP 2.1a (2013 Investor Report)</t>
  </si>
  <si>
    <t>CC2.3.2</t>
  </si>
  <si>
    <t>In the case of a US-listed company, is the company reporting on climate risks in its mandatory security filings (SEC 10-K)?</t>
  </si>
  <si>
    <t>SEC 10-K</t>
  </si>
  <si>
    <t>CC2.3.3</t>
  </si>
  <si>
    <t>Is that reporting provided in a comprehensive and detailed manner (meaning that companies include an analysis of future climate risks on their supply chain)?</t>
  </si>
  <si>
    <t>CC2.4</t>
  </si>
  <si>
    <t>CDP 5.1a-d  (2013 Investor Report); 2011 Sustainability report</t>
  </si>
  <si>
    <t>CC3</t>
  </si>
  <si>
    <t>Commitments related to climate change</t>
  </si>
  <si>
    <t>CC3.1</t>
  </si>
  <si>
    <t>Commitments related to GHG emissions reduction</t>
  </si>
  <si>
    <t>CC3.1.1</t>
  </si>
  <si>
    <t>Does the company set and meet time-bound targets to reduce GHG emissions?</t>
  </si>
  <si>
    <t>CDP 3.1a-c (2013 Investor Report)</t>
  </si>
  <si>
    <t>CDP 3.1b (2013 Investor Report)</t>
  </si>
  <si>
    <t xml:space="preserve">CDP 3.1a-c (2013 Investor Report) </t>
  </si>
  <si>
    <t>CC3.1.1.1</t>
  </si>
  <si>
    <t>Does the company set absolute targets to reduce GHG emissions?</t>
  </si>
  <si>
    <t>CDP 3.1c (2013 Investor Report)</t>
  </si>
  <si>
    <t>CDP 3.1a (2013 Investor Report)</t>
  </si>
  <si>
    <t>CC3.1.1.2</t>
  </si>
  <si>
    <t>Does the company set intensity targets to reduce GHG emissions?</t>
  </si>
  <si>
    <t>CC3.1.1.3</t>
  </si>
  <si>
    <t>CP-Unilever and Sustainable Agriculture - Water (2009), pp. 3; http://www.unilever.com/sustainable-living/water/agriculture/index.aspx</t>
  </si>
  <si>
    <t>WAT1.2</t>
  </si>
  <si>
    <t>p.7, p.11, p.14, p.25   -   http://www.abf.co.uk/file.axd?pointerid=82c66aa0a5c443d9b2e193a45e664a24</t>
  </si>
  <si>
    <t>WAT1.2.1</t>
  </si>
  <si>
    <t>- acknowledgement that its operations depend on sustainable water use?</t>
  </si>
  <si>
    <t xml:space="preserve">ABF CR Report 2010, p.7, p.11, p.14, p.25   </t>
  </si>
  <si>
    <t>The Coca-Cola Company, Form 10-K 2011 (2012), p. 11, 33.</t>
  </si>
  <si>
    <t>CDP 3.3b (2013 Investor Report)</t>
  </si>
  <si>
    <t>3.3b (2013 Investor Report)</t>
  </si>
  <si>
    <t>CC3.2</t>
  </si>
  <si>
    <t>Commitments related to climate change resilience</t>
  </si>
  <si>
    <t>CC3.2.1</t>
  </si>
  <si>
    <t>Kraft Foods Delicious World Report 2011 - pg 4</t>
  </si>
  <si>
    <t>Does the company have a discreet section in broader sustainability commitments on adaptation?</t>
  </si>
  <si>
    <t>CC4</t>
  </si>
  <si>
    <t xml:space="preserve">Supply chain management to support GHG emissions reduction and climate resilience of small scale producers and rural communities </t>
  </si>
  <si>
    <t>CC4.1</t>
  </si>
  <si>
    <t>Does the company's supplier code require the following:</t>
  </si>
  <si>
    <t>CC4.1.1</t>
  </si>
  <si>
    <t>Reduction of GHG emissions?</t>
  </si>
  <si>
    <t>CC4.1.2</t>
  </si>
  <si>
    <t>Reduction of GHG emissions in agricultural practices?</t>
  </si>
  <si>
    <t>CC4.1.3</t>
  </si>
  <si>
    <t>Building climate adaptive capacity/resilience of small scale producers?</t>
  </si>
  <si>
    <t>CC4.2</t>
  </si>
  <si>
    <t>Does the company ask suppliers to do the following (either through guidelines or other mechanisms to promote these issues):</t>
  </si>
  <si>
    <t>CC4.2.1</t>
  </si>
  <si>
    <t>CC4.2.2</t>
  </si>
  <si>
    <t>CC4.2.3</t>
  </si>
  <si>
    <t>Does the company ask suppliers if the palm oil supplied comes from growers who disclose their GHG emissions (e.g., within the RSPO P&amp;C 5.6 &amp; 7.8)?</t>
  </si>
  <si>
    <t>http://www.rspo.org/file/acop2013/submissions/GENERAL%20MILLS.pdf</t>
  </si>
  <si>
    <t>http://crr.kelloggcompany.com/en_US/corporate-responsibility/environment/sustainable-agriculture/palm-oil.html</t>
  </si>
  <si>
    <t>http://www.rspo.org/file/acop2013/submissions/MARS,%20INCORPORATED.pdf</t>
  </si>
  <si>
    <t>http://www.pepsico.com/Purpose/Environmental-Sustainability/Water.html (accessed 29 May 2012)</t>
  </si>
  <si>
    <t>CP- Unilever and Sustainable Agriculture  (2009), pg 9</t>
  </si>
  <si>
    <t>WAT1.2.3</t>
  </si>
  <si>
    <t>-  awareness of the impact of its own operations on surrounding communities?</t>
  </si>
  <si>
    <t>pg 31 of ABF 2013 corporate responsibility report</t>
  </si>
  <si>
    <t>The Coca-Cola Company, “The Water Stewardship and Replenish Report 2012’ pg 12-14</t>
  </si>
  <si>
    <t>pg 51 and 68  of 2012 GRI report</t>
  </si>
  <si>
    <t>WAT1.3</t>
  </si>
  <si>
    <t>The Coca-Cola Company, Form 10-K 2011 (2012), p. 11, 33; The Coca-Cola Company, “The Water Stewardship and Replenish Report 2012" pg2</t>
  </si>
  <si>
    <t>http://www.danone.ch/danone-media/docs/pdfs/Sustainability_Report_2012_English.pdf</t>
  </si>
  <si>
    <t>General Mills Global Responsibility 2012, p59.</t>
  </si>
  <si>
    <t>http://www.pepsico.com/Purpose/Environmental-Sustainability/Water.html</t>
  </si>
  <si>
    <t>CP-Unilever and Sustainable Agriculture - Water (2009), pp. 34</t>
  </si>
  <si>
    <t>WAT1.1.2</t>
  </si>
  <si>
    <t>- recognize that agricultural practices or processing can cause water contamination?</t>
  </si>
  <si>
    <r>
      <t>The Coca-Cola Company, “The Water Stewardship and Replenish Report 2012’ p. 51, 41,45;</t>
    </r>
    <r>
      <rPr>
        <sz val="11"/>
        <color indexed="10"/>
        <rFont val="Calibri"/>
        <family val="2"/>
      </rPr>
      <t/>
    </r>
  </si>
  <si>
    <t>http://www.danonewaters.de/wp-content/uploads/Danone_Nachhaltigkeitsbericht_2011.pdf (pg11)</t>
  </si>
  <si>
    <t>General Mills Global Responsibility 2012, pg 44</t>
  </si>
  <si>
    <t>http://www.kelloggcorporateresponsibility.com/sustainable-agriculture/working-with-growers/engaging-with-louisiana-rice-farmers</t>
  </si>
  <si>
    <t>http://www.mars.com/global/about-mars/mars-pia/our-supply-chain/rice.aspx</t>
  </si>
  <si>
    <t>http://www.mondelezinternational.com/DeliciousWorld/sustainability/ag_supply_chain.aspx</t>
  </si>
  <si>
    <t>AD- RSG specific requirements for water use in agriculture pg 4</t>
  </si>
  <si>
    <t>PepsiCo Sustainable Agriculture Brochure pg 3</t>
  </si>
  <si>
    <t>- 2 commodities</t>
  </si>
  <si>
    <t xml:space="preserve">- 1 commodity </t>
  </si>
  <si>
    <t>http://ecosysteme.danone.com/project/fruit-sourcing-in-ukraine/ ; AND http://www.heifer.org.ua/en/home-page/280-vdkrittya-polunichnogo-proektu-v-ukran-zbira-gostej-z-rznix-chastin-svtu.html</t>
  </si>
  <si>
    <t>http://www.generalmills.com/~/media/Files/sustainability/GM_water.ashx</t>
  </si>
  <si>
    <t>http://pepsicoindia.co.in/purpose/environmental-sustainability/replenishing-water.html; http://pepsicoindia.co.in/purpose/environmental-sustainability/replenishing-water.html</t>
  </si>
  <si>
    <t>http://www.unilever.com/sustainable-living/news/casestudies/agriculture/IndiaAmoragherkinssupportsustainablelivelihoods.aspx</t>
  </si>
  <si>
    <t>- 0 commodities</t>
  </si>
  <si>
    <t>WAT1.4</t>
  </si>
  <si>
    <t>http://www.danone.com/en/axes-strategiques/water.html</t>
  </si>
  <si>
    <t xml:space="preserve">General Mills Corporate Social Responsibility 2012, p45    </t>
  </si>
  <si>
    <t>Kellogg Company 2010 Annual Report, p.1 and Kellogg Company 2011 Corporate Responsibility Report, p.2 , 54, 59</t>
  </si>
  <si>
    <t>http://www.mars.com/global/about-mars/mars-pia/our-operations/water-impact.aspx</t>
  </si>
  <si>
    <t>PepsiCo Water Stewardship Report, pg 1</t>
  </si>
  <si>
    <t>CP- Unilever and Sustainable Agriculture - Water (2009), pp. 9 , http://www.unilever.com/sustainable-living/water/why/index.aspx (19/06/2012).</t>
  </si>
  <si>
    <t>WAT1.2.2</t>
  </si>
  <si>
    <t>- aiming to reduce water use through increased efficiency?</t>
  </si>
  <si>
    <t>http://twinings.co.uk/about-twinings/social-and-environmental-responsibility/our-environmental-commitments</t>
  </si>
  <si>
    <t>The Coca-Cola Company, “The Water Stewardship and Replenish Report 2012’ p. 5.</t>
  </si>
  <si>
    <t>http://www.danonewaters.de/wp-content/uploads/Danone_Nachhaltigkeitsbericht_2011.pdf (pg39)</t>
  </si>
  <si>
    <t>General Mills Corporate Social Responsibility 2012, p45, 59</t>
  </si>
  <si>
    <t>Kellogg Company 2011 Corporate Responsibility Report, p. 54, 64</t>
  </si>
  <si>
    <t>Mars principles in action 2011 pg 11- http://mars.com/global/assets/documents/Mars_PIA_Highlights_2011_EN_report.pdf</t>
  </si>
  <si>
    <t>Kraft Foods Delicious World Report 2010  - pg 31; http://www.kraftfoodscompany.com/SiteCollectionImages/ImageRepository/news/mmr05112011/2011.05%20FACT%20Goals%20Ag%20Sustainability%20Release%20FINAL.pdf</t>
  </si>
  <si>
    <t>2013 CDP Water Disclosure - section Section 8.1</t>
  </si>
  <si>
    <t>2013 CDP Water Disclosure - section 8.1</t>
  </si>
  <si>
    <t>WAT2.3</t>
  </si>
  <si>
    <t>2013 CDP Dislcosure - section 2.1</t>
  </si>
  <si>
    <t>2013 CDP Water Disclosure, Section 2.1</t>
  </si>
  <si>
    <t>2013 CDP Water Disclosure - Section 2.1</t>
  </si>
  <si>
    <t xml:space="preserve">2013 CDP Water Disclosure - section 2.1 </t>
  </si>
  <si>
    <t>2013 CDP Water Disclosure - section 2.1</t>
  </si>
  <si>
    <t>2013 CDP Disclosure section 3.2; http://www.coca-colacompany.com/mitigating-water-risk-for-communities-and-for-our-system; http://www.oxfamamerica.org/issues/publications/exploring-the-links-between-international-business-and-poverty-reduction (pgs 16,17&amp;64)</t>
  </si>
  <si>
    <t>(Projects must focus on one of the following issues: improving access to or reducing agricultural use of water. It must also include the participation or collaboration of a local community organization).</t>
  </si>
  <si>
    <t>- 3 commodities</t>
  </si>
  <si>
    <t>Kraft Foods Delicious World Report 2010 - pg 20</t>
  </si>
  <si>
    <t>CP-Nestlé, Creating Shared Value Report 2011, p.149</t>
  </si>
  <si>
    <t>http://assets.coca-colacompany.com/33/0d/cc99f4294d7bb454ded7a247796a/2012-coca-cola-and-wwf-annual-partnership-review.pdf; http://www.thecoca-colacompany.com/citizenship/sa_case_studies.html; http://www.thecoca-colacompany.com/sustainabilityreport/in-our-company/healthy-communities/sustainable-agriculture.html; http://www.saiplatform.org/projects/10/98/Sustainable-Sugarcane-Irrigation-and-Safe-Drinking-Water-Access-to-Sugarcane-Farmers-in-Guangxi-China; http://www.saiplatform.org/projects/69/98/Project-Unnati-Sustainable-Mango-Production-India</t>
  </si>
  <si>
    <t>http://www.nestle.com/csv/ruraldevelopment/sourcingoverview/Combatingdeforestation/Pages/Combatingdeforestation.aspx; http://www.nestle.com/csv/CreatingSharedValueCaseStudies/AllCaseStudies/Pages/Cocoa-Propagation-Project.aspx; http://www.nestle.com/CSV/CreatingSharedValueCaseStudies/AllCaseStudies/Pages/Drip-irrigation-project-Nicaragua.aspx; http://www.nestle.com/csv/CreatingSharedValueCaseStudies/AllCaseStudies/Pages/Improving-water-use-coffee-production-Mexico.aspx; http://www.nespresso.com/ecolaboration//medias_dyn/articles/1798/article/attachment-2.pdf</t>
  </si>
  <si>
    <t>WAT3.1</t>
  </si>
  <si>
    <t>Does the company formally recognize the human right to water as defined by the United Nations Committee on Economic, Social and Cultural Rights and General Assembly?</t>
  </si>
  <si>
    <t>PepsiCo Water Stewardship Report, pg 2-3</t>
  </si>
  <si>
    <t>WAT3.2</t>
  </si>
  <si>
    <t>WAT3.3</t>
  </si>
  <si>
    <t xml:space="preserve">Has the company set a specific target to reduce its water use in its direct operations? </t>
  </si>
  <si>
    <t>2013 CDP Disclosure section 1.1c</t>
  </si>
  <si>
    <t>2013 CDP Water Disclosure - Section 1.1c; Danone Sustainability Report 2011, pg66</t>
  </si>
  <si>
    <t>Does the company commit to at least two of the following water initiatives?</t>
  </si>
  <si>
    <t xml:space="preserve">- UN CEO water mandate
</t>
  </si>
  <si>
    <t>http://ceowatermandate.org/about/endorsing-companies/</t>
  </si>
  <si>
    <t>- Water Footprint Network</t>
  </si>
  <si>
    <t>AD- RSG specific requirements for water use in agriculture</t>
  </si>
  <si>
    <t>- CDP Global Water Disclosure</t>
  </si>
  <si>
    <t>2013 CDP Water Disclosure</t>
  </si>
  <si>
    <t xml:space="preserve">2013 CDP Water Disclosure </t>
  </si>
  <si>
    <t>https://www.cdproject.net/CDPResults/CDP-Water-Disclosure-Global-Report-2012.pdf; 2013 CDP Disclosures</t>
  </si>
  <si>
    <t>WAT2</t>
  </si>
  <si>
    <t>WAT2.1</t>
  </si>
  <si>
    <t xml:space="preserve">Does the company provide and disclose data, whether measured or estimated, on water withdrawals within its operations? </t>
  </si>
  <si>
    <t>2013 CDP Disclosure - section 7.1</t>
  </si>
  <si>
    <t>2013 CDP Water Disclosure - section Section 7.1</t>
  </si>
  <si>
    <t>2013 CDP Water Disclosure - Section 7.1</t>
  </si>
  <si>
    <t>2013 CDP Water Disclosure - section Section 7.1a</t>
  </si>
  <si>
    <t>2013 CDP Water Disclosure - section 7.1</t>
  </si>
  <si>
    <t>WAT2.2</t>
  </si>
  <si>
    <t xml:space="preserve">Is the company able to identify, and does it disclose, discharges of water from its operations by destination, by treatment method and by quality using standard effluent parameters ? </t>
  </si>
  <si>
    <t>2013 CDP Disclosure - section 8.1</t>
  </si>
  <si>
    <t>2013 CDP Water Disclosure, Section 8.1</t>
  </si>
  <si>
    <t>2013 CDP Water Disclosure - Section 8.1</t>
  </si>
  <si>
    <t>Unilever Sustainable Agriculture Code - pg18</t>
  </si>
  <si>
    <t>WAT4.1.3</t>
  </si>
  <si>
    <t>- take additional measures in water stressed areas to mitigate impacts of water use?</t>
  </si>
  <si>
    <t>WAT4.1.4</t>
  </si>
  <si>
    <t>- consult local communities on impacts of water resource usage?</t>
  </si>
  <si>
    <t>WAT4.2</t>
  </si>
  <si>
    <t>Does the company require its key suppliers to report on their water use, risks and management ?</t>
  </si>
  <si>
    <t>2013 CDP Water Disclosure - sec 3.3</t>
  </si>
  <si>
    <t>2013 CDP Water Disclosure - section 3.3</t>
  </si>
  <si>
    <t>2013 CDP Water Disclosure - Section 3.3</t>
  </si>
  <si>
    <t>2013 CDP Water Disclosure - 3.3</t>
  </si>
  <si>
    <t>Has the company demonstrated how it is using information received from communities through such processes to inform its activities?</t>
  </si>
  <si>
    <t>WAT2.6</t>
  </si>
  <si>
    <t>Has the company identified key inputs or raw materials (excluding water) that come from regions subject to water related risk?  </t>
  </si>
  <si>
    <t>The Coca-Cola Company 2012/2013 GRI Report pg 13, 50; 54; The Coca-Cola Company, “The Water Stewardship and Replenish Report 2012’ pg 12-14</t>
  </si>
  <si>
    <t>Has the company consulted affected communities as part of the assessments?</t>
  </si>
  <si>
    <t>2013 CDP Disclosure Section 3.2; The Coca-Cola Company, “The Water Stewardship and Replenish Report 2012’ pg 12-14</t>
  </si>
  <si>
    <t>Are the impact assessments publically available?</t>
  </si>
  <si>
    <t>Has the company determined the proportion of its water consumption (“water footprint”) in its operations vs water consumption (“water footprint”) in its supply chain?</t>
  </si>
  <si>
    <t xml:space="preserve">The Coca-Cola Company 2012/2013 GRI Report - PG 53, 57 </t>
  </si>
  <si>
    <t>2013 CDP Water disclosure section 1.1a; pf 41 of 2013 Global Reponsibility Report</t>
  </si>
  <si>
    <t>pg 72 of 2012 CR Report</t>
  </si>
  <si>
    <t>Mars Principles in Action Summary 2012, pg6</t>
  </si>
  <si>
    <t>2013 CDP Water Disclosure 1.1c</t>
  </si>
  <si>
    <t>WAT3</t>
  </si>
  <si>
    <t>Commitments related to water</t>
  </si>
  <si>
    <t>Has the company disclosed its exposure to deforestation risk through responding to the Carbon Disclosure Project’s annual forest information request (or some other equivalent measure)?</t>
  </si>
  <si>
    <t>https://www.cdp.net/CDPResults/CDP-global-forests-report-2013.pdf, p 32-33</t>
  </si>
  <si>
    <t>LA2.1.2.1</t>
  </si>
  <si>
    <t>LA2.1.2.2</t>
  </si>
  <si>
    <t>LA2.1.2.3</t>
  </si>
  <si>
    <t>LA2.1.2.4</t>
  </si>
  <si>
    <t>Additional criteria for impact assessments:</t>
  </si>
  <si>
    <t xml:space="preserve">Does the assessment include a process of consulting women? </t>
  </si>
  <si>
    <t xml:space="preserve">Does the assessment include a process of consulting communities? </t>
  </si>
  <si>
    <t>W2.3.2.1</t>
  </si>
  <si>
    <t>W2.3.2.2</t>
  </si>
  <si>
    <t>W2.3.2.3</t>
  </si>
  <si>
    <t>W2.3.2.4</t>
  </si>
  <si>
    <t>CC2.5</t>
  </si>
  <si>
    <t>CC2.5.1</t>
  </si>
  <si>
    <t>CC2.5.2</t>
  </si>
  <si>
    <t>CC2.5.3</t>
  </si>
  <si>
    <t>2013 CDP Water Disclosure section 1.1c</t>
  </si>
  <si>
    <t xml:space="preserve"> 2013 CDP Water Disclosure 1.1c</t>
  </si>
  <si>
    <t>Principles in Action Summary 2011 p 26 and Principles in Action Summary 2012 p14, 18</t>
  </si>
  <si>
    <t>2013 CDP Water Disclosure, section 1.1c</t>
  </si>
  <si>
    <t>2013 CDP Water Disclosure - section 1.1c</t>
  </si>
  <si>
    <t>WAT3.4</t>
  </si>
  <si>
    <t>http://www.waterfootprint.org/?page=files/OverviewPartners</t>
  </si>
  <si>
    <t>http://www.waterfootprint.org/?page=files/OverviewPartners; The Coca-Cola Company, “The Water Stewardship and Replenish Report 2012" pg 32</t>
  </si>
  <si>
    <t>Does the company commit to consulting local communities on plans to develop water resources?</t>
  </si>
  <si>
    <t xml:space="preserve">The Coca-Cola Company, “The Water Stewardship and Replenish Report 2012" - last paragraph - page 14 (in adobe reader) </t>
  </si>
  <si>
    <t>Pg 3 PepsiCo Water Stewardship Report</t>
  </si>
  <si>
    <t>WAT4</t>
  </si>
  <si>
    <t>WAT4.1</t>
  </si>
  <si>
    <t>Danone Sustainability Report 2011, p81 ; Danone Sustainability Report 2009, pg 61-69</t>
  </si>
  <si>
    <t>http://www.generalmills.com/Responsibility/ethics_and_integrity/Supplier_code_of_conduct.aspx/</t>
  </si>
  <si>
    <t>Kellogg Company Supplier Code of Conduct</t>
  </si>
  <si>
    <t xml:space="preserve">Supplier Code of Conduct, April 2012 </t>
  </si>
  <si>
    <t>PepsiCo Supplier Code of Conduct (March 1, 2009); PepsiCo Responsible and Sustainable Sourcing Guidelines for Supplier Relations (2009)</t>
  </si>
  <si>
    <t>WAT4.1.1</t>
  </si>
  <si>
    <t>WAT4.1.2</t>
  </si>
  <si>
    <t>- prevent pollution and safeguard water quality?</t>
  </si>
  <si>
    <t>http://www.kelloggcompany.com/content/dam/kelloggcompanyus/PDF/Kellogg_Company_Global_Supplier_Code_of_Conduct_January_2014.pdf</t>
  </si>
  <si>
    <t>- adopt specific practices to improve water management (such as measuring progress, irrigation management, techniques on crop processing, reuse and recycling, etc.) ?</t>
  </si>
  <si>
    <t>Have surrounding communities of relevant geographies been consulted on the basis of assessments above (WAT 2.3 and 2.6)  on water-stress and risk?   </t>
  </si>
  <si>
    <t>Section 7.4 - http://assets.coca-colacompany.com/30/fb/c98f5720411990545de2ea248360/sagp-with-criteria-final-12-10-13.pdf</t>
  </si>
  <si>
    <t>http://assets.coca-colacompany.com/30/fb/c98f5720411990545de2ea248360/sagp-with-criteria-final-12-10-13.pdf</t>
  </si>
  <si>
    <t>Awareness and programmes relating to workers in agricultural supply chains</t>
  </si>
  <si>
    <t>W1.3</t>
  </si>
  <si>
    <t>W1.3.1</t>
  </si>
  <si>
    <t>W1.3.2</t>
  </si>
  <si>
    <t>W1.3.3</t>
  </si>
  <si>
    <t>W2.1.7</t>
  </si>
  <si>
    <t>W2.3.1</t>
  </si>
  <si>
    <t>W2.3.2</t>
  </si>
  <si>
    <t>Promoting improved wages through certification and multi-stakeholder organisation and dialogue with IUF</t>
  </si>
  <si>
    <t>W4.3.4</t>
  </si>
  <si>
    <t>2013 CDP Disclosure - section 2.5</t>
  </si>
  <si>
    <t>2013 CDP Water Disclosure - section 2.5</t>
  </si>
  <si>
    <t>2013 CDP Water Disclosure - Section 2.5</t>
  </si>
  <si>
    <t>2013 CDP Water Disclosure section 2.5</t>
  </si>
  <si>
    <t>WAT2.7</t>
  </si>
  <si>
    <t>Has the company identified countries it sources from where (i) land tenure security cannot be assured, or (ii) poor land governance is of particular concern?</t>
  </si>
  <si>
    <t>T3.1.1</t>
  </si>
  <si>
    <t>T3.1.2</t>
  </si>
  <si>
    <t>T3.1.3</t>
  </si>
  <si>
    <t>T3.1.4</t>
  </si>
  <si>
    <t>T3.1.5</t>
  </si>
  <si>
    <t>T3.1.6</t>
  </si>
  <si>
    <t>T3.1.7</t>
  </si>
  <si>
    <t>T3.1.8</t>
  </si>
  <si>
    <t>T3.1.9</t>
  </si>
  <si>
    <t>T3.1.10</t>
  </si>
  <si>
    <t>T3.1.11</t>
  </si>
  <si>
    <t>ABF</t>
  </si>
  <si>
    <t>Coca-Cola</t>
  </si>
  <si>
    <t>Rank</t>
  </si>
  <si>
    <t>WORKERS</t>
  </si>
  <si>
    <t>Gender</t>
  </si>
  <si>
    <t>WOM1</t>
  </si>
  <si>
    <t>WOM2</t>
  </si>
  <si>
    <t>WOM3</t>
  </si>
  <si>
    <t>WOM4</t>
  </si>
  <si>
    <t>GENDER</t>
  </si>
  <si>
    <t>CLIMATE CHANGE</t>
  </si>
  <si>
    <t>WAT 1</t>
  </si>
  <si>
    <t>WAT 2</t>
  </si>
  <si>
    <t>WAT 3</t>
  </si>
  <si>
    <t>WAT 4</t>
  </si>
  <si>
    <t>WATER</t>
  </si>
  <si>
    <t>LA1</t>
  </si>
  <si>
    <t xml:space="preserve">Rank </t>
  </si>
  <si>
    <t>LAND</t>
  </si>
  <si>
    <t>FARMERS</t>
  </si>
  <si>
    <t>Total</t>
  </si>
  <si>
    <t>Average</t>
  </si>
  <si>
    <t xml:space="preserve">rank </t>
  </si>
  <si>
    <t>TRANSPARENCY</t>
  </si>
  <si>
    <t>Total (out of 70)</t>
  </si>
  <si>
    <t>Total (out of 10)</t>
  </si>
  <si>
    <t>Overall Percentage Score</t>
  </si>
  <si>
    <t>ABF, Corporate Responsibility Annual Report 2010, p. 40, accesssed 02/13/13</t>
  </si>
  <si>
    <t>Programme to address child labour on Mexican potato farms see http://www.savethechildren.org/site/c.8rKLIXMGIpI4E/b.6729227/k.9649/Pepsico_Country_Page_Mexico.htm. accessed 3 February 2014</t>
  </si>
  <si>
    <t>http://www.pepsico.com/Purpose/Talent-Sustainability/Human-Rights, accessed 3 February 2014</t>
  </si>
  <si>
    <t>Unilever Sustainable Agriculture Code Implementation Guides-V1 (p160) acessed 30 Jan 2013</t>
  </si>
  <si>
    <t>Unilever commitments on certification of major commodities will result in credible data on supply chain labour conditions http://www.unilever.com/sustainable-living/sustainablesourcing/targets/</t>
  </si>
  <si>
    <t>Unilever Sustainable Agriculture Code 2010 (p37), accessed 15 Jan 2014</t>
  </si>
  <si>
    <t>http://policy-practice.oxfam.org.uk/publications/understanding-wage-issues-in-the-tea-industry-287930</t>
  </si>
  <si>
    <t>Does the company recognize deforestation as a problem?</t>
  </si>
  <si>
    <t>CC1.1.3</t>
  </si>
  <si>
    <t>Tracking and engaging with women in the supply chain</t>
  </si>
  <si>
    <t>WOM 2.1.1</t>
  </si>
  <si>
    <t>WOM 2.1.2</t>
  </si>
  <si>
    <t>WOM 2.1.3</t>
  </si>
  <si>
    <t>WOM 2.1.4</t>
  </si>
  <si>
    <t>WOM 2.2.1</t>
  </si>
  <si>
    <t>WOM 2.2.2</t>
  </si>
  <si>
    <t>WOM 2.2.2.1</t>
  </si>
  <si>
    <t>WOM 2.2.2.2</t>
  </si>
  <si>
    <t>WOM 2.2.2.3</t>
  </si>
  <si>
    <t>WOM 2.2.2.4</t>
  </si>
  <si>
    <t>LA1.1.4</t>
  </si>
  <si>
    <t>LA1.3.1</t>
  </si>
  <si>
    <t>LA1.3.2</t>
  </si>
  <si>
    <t>LA1.3.3</t>
  </si>
  <si>
    <t xml:space="preserve">Has the company set a specific target to reduce its water use along its whole value chain? </t>
  </si>
  <si>
    <t>WAT3.5</t>
  </si>
  <si>
    <t>Does the company recognize the importance of income diversification (selling through different market outlets) or dangers of over-dependence (selling to one buyer) for small-scale producers?</t>
  </si>
  <si>
    <t>Has the company made an explicit commitment to living income to ensure that it meets their basic needs?</t>
  </si>
  <si>
    <t>Does the company have a strategy in place to raise low incomes systematically with indicators and milestones?</t>
  </si>
  <si>
    <t>F3.1.4</t>
  </si>
  <si>
    <t>F3.1.4.1</t>
  </si>
  <si>
    <t>F3.1.4.2</t>
  </si>
  <si>
    <t>F3.1.4.3</t>
  </si>
  <si>
    <t>Working with suppliers on climate issues</t>
  </si>
  <si>
    <t>CC3.1.3</t>
  </si>
  <si>
    <t>CC4.3</t>
  </si>
  <si>
    <t>CC4.3.1</t>
  </si>
  <si>
    <t>CC4.3.2</t>
  </si>
  <si>
    <t>CC3.2.2</t>
  </si>
  <si>
    <t xml:space="preserve">Does the company have a clear/quantified commitment to stop deforestation with a deadline? </t>
  </si>
  <si>
    <t>Has the company expressed a target for reduction of GHG emissions associated with agriculture (purchased goods and services) or a life-cycle emissions reduction commitment that includes agriculture?</t>
  </si>
  <si>
    <t>CDP 14.1 (2013 Investor Report)</t>
  </si>
  <si>
    <t>CDP 5.1a-d (2013 Investor Report); 10-K</t>
  </si>
  <si>
    <t>WAT2.4.1</t>
  </si>
  <si>
    <t>WAT2.4.2</t>
  </si>
  <si>
    <t>WAT2.5</t>
  </si>
  <si>
    <t>WAT2.6.1</t>
  </si>
  <si>
    <t>WAT2.6.2</t>
  </si>
  <si>
    <t>WAT2.6.3</t>
  </si>
  <si>
    <t>WAT2.6.4</t>
  </si>
  <si>
    <t>WAT2.4</t>
  </si>
  <si>
    <t>Does the company disclose source of origin (at least two countries if applicable from Non-OEDC countries, but including Mexico and Chile) for sourced commodities?</t>
  </si>
  <si>
    <t>T3.2.1</t>
  </si>
  <si>
    <t>T3.2.2</t>
  </si>
  <si>
    <t>LA2.2.1</t>
  </si>
  <si>
    <t>LA2.2.2</t>
  </si>
  <si>
    <t>http://www.responsiblesoy.org/index.php?option=com_content&amp;view=article&amp;id=55&amp;Itemid=51&amp;lang=en</t>
  </si>
  <si>
    <t>F2.2.2.1</t>
  </si>
  <si>
    <t>F2.2.2.2</t>
  </si>
  <si>
    <t>F2.2.2.3</t>
  </si>
  <si>
    <t>F2.2.2.4</t>
  </si>
  <si>
    <t>W4.3.4.1</t>
  </si>
  <si>
    <t>W4.3.4.2</t>
  </si>
  <si>
    <t xml:space="preserve">http://www.nestle.com/csv/water/supply-chain; http://www.nestle.com/csv/water/operations  </t>
  </si>
  <si>
    <t>2012-2013 GRI Report, Ensuring Ethical Engagement of Contract Labor, last accessed 29 Jan 2013</t>
  </si>
  <si>
    <t>Use of information from supply chain monitoring to inform sourcing strategy and decision-making</t>
  </si>
  <si>
    <t>Does the company commit to FPIC for indigenous peoples as a minimum?</t>
  </si>
  <si>
    <t>LA2.2</t>
  </si>
  <si>
    <t>Exploring the links between internationalExploring the links between international business &amp; poverty reduction, Oxfam &amp; Coca Cola Poverty Footprint, accessed 29 January 2014</t>
  </si>
  <si>
    <t>Kellogg Company Supplier Code of Conduct (revised 15 Jan 2014), accessed 29 January 14, p2</t>
  </si>
  <si>
    <t>Kellogg Company Supplier Code of Conduct (revised 15 Jan 2014), accessed 29 January 14, p5 (Management Practice - systematic approach)</t>
  </si>
  <si>
    <t>Mars Supplier Code of Conduct April 2012, accessed 14Jan14</t>
  </si>
  <si>
    <t>Nestle supplier code (December 2013) p4 accessed 30 Jan 2014</t>
  </si>
  <si>
    <t>Sustainable Management of Nestlé’s Cocoa Supply Chain in the Ivory Coast June 2012, accessed 30 Jan 2014</t>
  </si>
  <si>
    <t>Assessment of the Hazelnut Supply Chain and Hazelnut Harvet in Turkey, Nestle/FLA March 2012</t>
  </si>
  <si>
    <t>Taking the Human Rights Walk, accessed 30 Jan 2014</t>
  </si>
  <si>
    <t>Nestle responsible sourcing guideline (September 2013) p 3, accessed 31 Jan 14</t>
  </si>
  <si>
    <t>Nestlé Progress Report Palm Oil, Autumn 2013, accessed 31 Jan 2014</t>
  </si>
  <si>
    <t>Are the supplier codes for at least 2 commodities subjected to FPIC for all land rights users (or is FPIC in the company-wide supplier code applying to all commodities)?</t>
  </si>
  <si>
    <t>Does the company recognize the importance of communities’ right to land for cultural, spiritual and ceremonial purposes?</t>
  </si>
  <si>
    <t>T1.3.4.1</t>
  </si>
  <si>
    <t>T1.3.4.2</t>
  </si>
  <si>
    <t>CC3.1.3.2</t>
  </si>
  <si>
    <t>CC3.1.3.2.1</t>
  </si>
  <si>
    <t>CC3.1.3.2.2</t>
  </si>
  <si>
    <t>CC3.1.3.1</t>
  </si>
  <si>
    <t>Does the company report comprehensively on soy, palm and pulp and paper (including on specific standards, risk assessments and commitments related to all three commodities) through the Carbon Disclosure Project’s annual forest information request (or some other equivalent measure)?</t>
  </si>
  <si>
    <t>http://www.mondelezinternational.com/well-being/our-progress/reporting (Last update: unknown; accessed: Feb. 2014)</t>
  </si>
  <si>
    <t>Does the company monitor and report progress systematically with indicators and milestones?</t>
  </si>
  <si>
    <t>Does the company disclose total volumes sourced for up to 5 of the following 9 commodities: dairy, tropical fruits (bananas, mangoes, oranges, mangoes, pineapples), wheat, rice, maize, potatoes, tomatoes, coffee and tea (where company sources the commodity)? This can also be presented as percentage of global supply.</t>
  </si>
  <si>
    <t>Does the company disclose total volumes sourced for the following 4 commodities: palm oil, sugar cane, soy?  This can also be presented as percentage of global supply.</t>
  </si>
  <si>
    <t>http://www.abf.co.uk/documents/pdfs/2013/2013_corporate_responsibility_report.pdf (page 69) (Published: Nov.2013; accessed: Feb.2014)</t>
  </si>
  <si>
    <t>http://twinings.co.uk/about-twinings/social-and-environmental-responsibility/improving-health-and-nutrition-with-unicef-in-assam (Published: Oct. 2013; accessed: Feb.2014)</t>
  </si>
  <si>
    <t>http://www.abf.co.uk/documents/pdfs/2013/2013_corporate_responsibility_report.pdf (p. 28;38;74) (Published: Nov.2013; accessed: Feb.2014)</t>
  </si>
  <si>
    <t>http://www.abf.co.uk/documents/pdfs/2013/2013_corporate_responsibility_report.pdf (page 34) (Published: Nov.2013; accessed: Feb.2014)</t>
  </si>
  <si>
    <t>http://media.corporate-ir.net/media_files/IROL/95/95168/Danone_Sustainability_Report_2011.pdf (Published: 2011; accessed:Feb.2014)</t>
  </si>
  <si>
    <t xml:space="preserve">http://www.pepsico.com/Purpose/Environmental-Sustainability/Agriculture.html (Updated: no date; accessed: Feb.2014)
</t>
  </si>
  <si>
    <t>http://management.fortune.cnn.com/2012/10/15/coke-advancing-women-will-boost-the-bottom-line/ (Published: Oct.2012; accessed: Feb.2014)</t>
  </si>
  <si>
    <t>* 100% commitment to RSPO fully traceable by end of 2014 = 80% 
* 100% commitment to RSPO certified palm oil by end 2013 = 70%
* 100% commitment to RSPO certified palm oil by end 2014 = 60%
* 100% commitment to RSPO certified palm oil by end 2015 = 50%
* 100% commitment to sustainably sourced palm oil (standard not specified) before 2015 = 30%
* 100% commitment to RSPO certified palm oil with no date set = 20%
* Company is a member of RSPO only = 10%
* No commitment to sustainable sourcing of palm oil = 0%</t>
  </si>
  <si>
    <t>Has the company identified commodities that are related to (i) deforestation problems, or (ii) land use change/conversion? (can include HCVAs, HCSs such as peatlands etc)?</t>
  </si>
  <si>
    <t>B+ partial</t>
  </si>
  <si>
    <t>http://www.thecoca-colacompany.com/citizenship/5by20-Launch-AnNouncement.pdf (Updated: 2013; accessed: Feb.2014)
http://www.thecoca-colacompany.com/citizenship/community_case_studies.html (Published: Jan. 2012; accessed: Feb.2014)
http://www.thecoca-colacompany.com/citizenship/5by20-factsheet.pdf (Published: Sept. 2013; accessed: Feb.2014)</t>
  </si>
  <si>
    <t>http://assets.coca-colacompany.com/19/08/43a5fccf4c2babcfeed17a06c065/5by20-womens-economic-empowerment-2012-2013.PDF (p. 4)  (Published: 2013; accessed: Feb.2014)</t>
  </si>
  <si>
    <t xml:space="preserve">Unilever Sustainable Agriculture Code (2010), p 53
http://www.unilever.com/images/sd_Unilever_Sustainable_Agriculture_Code_2010_tcm13-216557.pdf
</t>
  </si>
  <si>
    <t>Nestle CDP forest Submision 2013</t>
  </si>
  <si>
    <t>Unilever Sustainable Living Lab Report 2012 (p 8) accessed 4 Feb 2014</t>
  </si>
  <si>
    <t>- respect national legislation on working hours</t>
  </si>
  <si>
    <t>LA4.1.2</t>
  </si>
  <si>
    <t>LA4.1.3</t>
  </si>
  <si>
    <t>http://d1lwft0f0qzya1.cloudfront.net/12/8c/de25d1db46f1bd4b935a2459c13c/5by20%20Fact%20Sheet_Nov%202012.pdf (Published: Nov.2012; accessed: Feb.2014)</t>
  </si>
  <si>
    <t>http://assets.coca-colacompany.com/19/08/43a5fccf4c2babcfeed17a06c065/5by20-womens-economic-empowerment-2012-2013.PDF (p. 2)  (Published: 2013; accessed: Feb.2014)</t>
  </si>
  <si>
    <t>http://www.unglobalcompact.org/docs/issues_doc/human_rights/WEPs_CEO_Statement_of_Support_Signatories.pdf (p.4) (Published: April 2012; accessed: Feb.2014)</t>
  </si>
  <si>
    <t>http://www.kelloggcompany.com/content/dam/kelloggcompanyus/corporate_responsibility/pdf/2012CR/2012_Kelloggs-CRR.pdf (p.15 and p.43)  (published: April 2013 ; accessed: Feb.2014)</t>
  </si>
  <si>
    <t>http://www.mars.com/global/brands/cocoa-sustainability/cocoa-sustainability-approach/certification.aspx (Updated: 2012; accessed: Feb.2014)</t>
  </si>
  <si>
    <t>http://www.saiplatform.org/about-us/members (Updated: 2010; accessed: Feb.2014)</t>
  </si>
  <si>
    <t>http://www.sustainablerice.org/partner.html (Published: no date; accessed: Feb.2014)</t>
  </si>
  <si>
    <t>http://www.abf.co.uk/documents/pdfs/2013/2013_corporate_responsibility_report.pdf (page 13, 26) (Published: Nov.2013; accessed: Feb.2014)</t>
  </si>
  <si>
    <t>http://www.kelloggcompany.com/content/dam/kelloggcompanyus/corporate_responsibility/pdf/2011CR/2011_Kelloggs_CRR.pdf (p.99) (Published: April 2011; accessed: Feb.2014)</t>
  </si>
  <si>
    <t>http://www.kelloggcompany.com/content/dam/kelloggcompanyus/corporate_responsibility/pdf/2012CR/2012_Kelloggs-CRR.pdf (p.46) (Published: April 2013; accessed: Feb.2014)</t>
  </si>
  <si>
    <t>http://newsroom.kelloggcompany.com/2014-01-08-Kellogg-Committed-To-Empowering-Women-And-Smallholder-Farmers (Published: Jan. 2014; accessed: Feb. 2014)</t>
  </si>
  <si>
    <t>http://www.abf.co.uk/documents/pdfs/2013/2013_corporate_responsibility_report.pdf (p.7) (Published: Nov.2013; accessed: Feb.2014)</t>
  </si>
  <si>
    <t>http://www.abf.co.uk/documents/pdfs/2013/2013_abf_annual_report_and_accounts.pdf (p.78) (Published: Nov.2013; accessed: Feb.2014)</t>
  </si>
  <si>
    <t>http://cocoasustainability.com/wp-content/uploads/2013/12/A-Sustainably-Thriving-Cocoa-Sector-for-Future-Generations-As-Publicly-Released1.pdf (Published: Dec.2013; accssed: Feb.2014)</t>
  </si>
  <si>
    <t>http://cocoasustainability.com/2013/12/mars-releases-assessment-of-gender-and-womens-empowerment-in-cote-divoires-cocoa-sector/ (Published: Dec.2013; accessed: Feb.2014)</t>
  </si>
  <si>
    <t>http://www.csrwire.com/press_releases/34924-The-Coca-Cola-Company-Expands-5by20-Women-s-Economic-Empowerment-Initiative- (Published: Nov.2012; accessed: Feb.2014)</t>
  </si>
  <si>
    <t xml:space="preserve">http://www.unglobalcompact.org/docs/issues_doc/human_rights/Resources/WEP_EMB_Booklet.pdf (Published: 2011; accessed: Feb.2014)
</t>
  </si>
  <si>
    <t xml:space="preserve"> http://www.thecoca-colacompany.com/citizenship/5by20ProgressUpdate.pdf (p.16) (Published: Sept. 2012; accessed: Feb.2014)</t>
  </si>
  <si>
    <t>http://www.coca-colacompany.com/stories/5by20/ (Updated: 2013; accessed: Feb.2014)</t>
  </si>
  <si>
    <t>http://www.cocoalife.org/Progress.aspx (File name: Cocoa Life Key Performance Indicators July 2013) (Published: July 2013; accessed: Feb.2014)</t>
  </si>
  <si>
    <t>http://www.cocoalife.org/Progress.aspx (File name: Cocoa Life KPI) (Published: July 2013; accessed: Feb.2014)</t>
  </si>
  <si>
    <t>http://ir.mondelezinternational.com/releasedetail.cfm?releaseid=758357 (Published: April 2013; accessed: Feb. 2014)</t>
  </si>
  <si>
    <t>http://www.kraftfoodscompany.com/SiteCollectionDocuments/pdf/Supplier DiversityGuidelines.pdf (Published: no date; accessed: Feb.2014)</t>
  </si>
  <si>
    <t>http://www.kraftfoodscompany.com/assets/pdf/codeofconduct.pdf (p.6) (Published: March 2009; accessed: Feb.2014)</t>
  </si>
  <si>
    <t>http://www.thecoca-colacompany.com/citizenship/pdf/poverty_footprint_report.pdf (Published: March 2011; accessed: Feb.2014)</t>
  </si>
  <si>
    <t>http://www.coca-colacompany.com/our-company/suppliers/supplier-diversity (Updated: 2013; accessed: Feb.2014)</t>
  </si>
  <si>
    <t>http://www.thecoca-colacompany.com/citizenship/5by20-factsheet.pdf (Published: Sept. 2013; accessed: Feb.2014)</t>
  </si>
  <si>
    <t>http://www.nestle.com/Media/NewsAndFeatures/Pages/Nestle-tells-the-United-Nations-how-it-is-improving-the-health-of-women-and-children.aspx (Published: Sept. 2011; accessed: Feb.2014)</t>
  </si>
  <si>
    <t>Supplier Guiding Principles: http://d1lwft0f0qzya1.cloudfront.net/1b/d5/9c8554554fd29678c97791e27c83/SGP_Brochure_ENG.pdf (Published: April 2012; accessed: Feb.2014)</t>
  </si>
  <si>
    <t>http://finance.daNone.fr/phoenix.zhtml?c=95168&amp;p=irol-govHighlights (p.5) (Published: May2009; accessed: Feb.2014)</t>
  </si>
  <si>
    <t>http://www.nestle.com/asset-library/documents/creating-shared-value/responsible-sourcing/action-plan-women-in-cocoa-supply-chain.pdf (Published: April 2013; accessed: Feb. 2014)</t>
  </si>
  <si>
    <t>http://www.nestle.com/asset-library/Documents/Creating%20Shared%20Value/Rural_development/Nestl%C3%A9-Commitment-on-Rural-Development-12-11-30.pdf (Published: Nov.2012; accessed: Feb. 2014)</t>
  </si>
  <si>
    <t>http://www.nestle.com/Media/NewsAndFeatures/Womens-Empowerment-Principles (Published: May 2013; accessed: Feb.2014)</t>
  </si>
  <si>
    <t>http://www.nestle.com/asset-library/Documents/Library/Documents/Suppliers/Supplier-Code-English.pdf, (p.4) (Published: Dec. 2013; accessed: Feb. 2014)</t>
  </si>
  <si>
    <t>http://www.trestlegroupfoundation.org/2011/03/22/pepsico-europe-helps-empower-women-entrepreneurs-in-emerging-markets/ (Published: March 2011; accessed: Feb. 2014)</t>
  </si>
  <si>
    <t>http://www.pepsico.com/Purpose/Environmental-Sustainability/Responsible-Sourcing (Published: no date; accessed: Feb. 2014)</t>
  </si>
  <si>
    <t>http://www.kelloggcompany.com/content/dam/kelloggcompanyus/PDF/KelloggCompanySupplierCodeofConduct.pdf (p.1) ( Published: 2013; accessed: Feb.2014)</t>
  </si>
  <si>
    <t>http://www.mars.com/global/press-center/press-list/news-releases.aspx?SiteId=94&amp;Id=3990 (Published: March 2013; accessed: Feb.2014)</t>
  </si>
  <si>
    <t>http://www.mars.com/global/press-center/case-study-detail/casestudy.aspx?SiteId=147&amp;Id=3142 (Published: Aug. 2011; accessed: Feb.2014)</t>
  </si>
  <si>
    <t>http://www.mars.com/global/assets/documents/433657mars_the_five_principles_of_mars_without_signatures_V2.pdf (p.11) (Published: 2003; accessed: Feb.2014)</t>
  </si>
  <si>
    <t>http://ir.mondelezinternational.com/releasedetail.cfm?ReleaseID=758357 (Published: April 2013; accessed: Feb.2014)</t>
  </si>
  <si>
    <t>http://www.kraftfoodscompany.com/SiteCollectionDocuments/pdf/kraftfoods_responsibility_report.pdf (p.16) (Published: May 2011; accessed: Feb.2014)</t>
  </si>
  <si>
    <t>http://www.vanguardngr.com/2011/08/unilever%E2%80%99s-csr-women-ecoNomic-empowerment-devt/ (Published: Aug. 2011; accessed: June 2012)
http://www.unilever.com/sustainable-living/betterlivelihoods/supporting-small-scale-distributors/ (Updated: 2012; accessed: Feb. 2014)</t>
  </si>
  <si>
    <t>http://www.unilever.com/sustainable-living/betterlivelihoods/supporting-small-scale-distributors/ (Updated: 2012; accessed: Feb. 2014)</t>
  </si>
  <si>
    <t>http://www.unilever.com/images/USLP-Progress-Report-2012-FI_tcm13-352007.pdf (p.31) (Published: 2013; accessed: Feb. 2014)</t>
  </si>
  <si>
    <t>http://www.unilever.com/images/USLP-Progress-Report-2012-FI_tcm13-352007.pdf (p.48) (Published: 2013; accessed: Feb. 2014)</t>
  </si>
  <si>
    <t>http://www.unilever.com/images/USLP-Progress-Report-2012-FI_tcm13-352007.pdf (p.47) (Published: 2013; accessed: Feb. 2014)</t>
  </si>
  <si>
    <t>http://www.unilever.com/images/sd_Unilever_Sustainable_Agriculture_Code_2010_tcm13-216557.pdf, (p.36) (Published: 2010; accessed: Feb. 2014)</t>
  </si>
  <si>
    <t>http://www.nestle.com/asset-library/Documents/Creating%20Shared%20Value/Rural_development/Nestl%C3%A9-Commitment-on-Rural-Development-12-11-30.pdf (p.2) (Published: Nov.2012; accessed: Feb. 2014)</t>
  </si>
  <si>
    <t>http://www.nestle.com/asset-library/documents/library/documents/corporate_social_responsibility/nestle-csv-full-report-2012-en.pdf (p.277) (Published: 2012 ; accessed: Feb.2014)</t>
  </si>
  <si>
    <t>http://www.nestle.com/asset-library/documents/library/documents/corporate_social_responsibility/nestle-csv-full-report-2012-en.pdf (p.122) (Published: 2012 ; accessed: Feb.2014)</t>
  </si>
  <si>
    <t>http://www.who.int/pmnch/topics/part_publications/pmnch2011_summ_nestle.pdf (Published: 2011; accessed: Feb.2014)
http://www.nestle-ea.com/en/csv/csvatear/test (Published: Nov.2013; accessed: Feb. 2014)</t>
  </si>
  <si>
    <t>http://www.who.int/pmnch/topics/part_publications/pmnch2011_summ_nestle.pdf (Published: 2011; accessed: Feb.2014) 
http://www.nestle.com/Common/NestleDocuments/Documents/Library/Documents/Corporate_Social_Responsibility/UN-Millenium-Development-Goals-Jan2006.pdf, (p10) (Published: Jan. 2006; accessed: Feb.2014)</t>
  </si>
  <si>
    <t>http://www.kelloggcompany.com/content/dam/kelloggcompanyus/PDF/Kellogg_Company_Global_Supplier_Code_of_Conduct_January_2014.pdf (p.3) (Published: Jan. 2014; accessed: Feb.2014)</t>
  </si>
  <si>
    <t>http://www.nestle.com/asset-library/documents/library/documents/corporate_social_responsibility/nestle-csv-full-report-2012-en.pdf (p.62) (Published: 2012; accessed: Feb.2014)</t>
  </si>
  <si>
    <t>Workplace Rights Implementation Guide (2011) p 17 accessed 13 Jan2012</t>
  </si>
  <si>
    <t>Workplace Rights Implementation Guide (2011) p 17 accessed 13 Jan2013</t>
  </si>
  <si>
    <t>W4.1.10.1</t>
  </si>
  <si>
    <t>W4.1.10.2</t>
  </si>
  <si>
    <t xml:space="preserve">http://www.nestle.com/asset-library/Documents/Library/Documents/Corporate_Social_Responsibility/2011-CSV-report.pdf
</t>
  </si>
  <si>
    <t>The Nestle Supplier Code, p. 3, accessed 02/13/13</t>
  </si>
  <si>
    <t>http://www.abf.co.uk/documents/pdfs/2010/2010_corporate_responsibility_report.pdf (p.8) (accessed: feb.2014)</t>
  </si>
  <si>
    <t>http://www.unglobalcompact.org/docs/issues_doc/human_rights/Resources/WEP_EMB_Booklet.pdf (Published: 2011; accessed: Feb.2014)</t>
  </si>
  <si>
    <t>http://www.pepsico.com/Download/supplier_code_of_conduct/English.pdf (p.1) (Published: Jan. 2013; accessed: Feb.2014)</t>
  </si>
  <si>
    <t>http://www.ft.com/intl/cms/5f741430-32d6-11e2-aa83-00144feabdc0.pdf (p.2) (Published: Nov. 2012; accessed: Feb. 2014)</t>
  </si>
  <si>
    <t>http://www.startribune.com/opinion/commentaries/159441535.html?page=all&amp;prepage=2&amp;c=y#continue (Published: June 2012; accessed: Feb.2014)</t>
  </si>
  <si>
    <t>http://www.unilever.com/sustainable-living/betterlivelihoods/targets/ (Updated: 2014; accessed: Feb. 2014)</t>
  </si>
  <si>
    <t>http://www.vanguardngr.com/2011/08/unilever%E2%80%99s-csr-women-ecoNomic-empowerment-devt/ (Published: Aug. 2011; accessed: June 2012)
http://www.unilever.com/images/es_PromotingWomensEcoNomicEmpowerment_TheLearningJourneyofHindustanUnilever_tcm13-220813.pdf (Published: May 2010; accessed: Feb. 2014)</t>
  </si>
  <si>
    <t>http://www.abf.co.uk/responsibility/responsibility_in_action/engagement_on_land_reform_and_relocation_illovo_southern_africa   (Page 80 Pub. Mar 31 2012  accessed Feb. 17 2014)</t>
  </si>
  <si>
    <t xml:space="preserve">http://www.abf.co.uk/documents/pdfs/2013/2013_corporate_responsibility_report.pdf  (page 8 Pub. 2013 accessed Feb. 17 2014). </t>
  </si>
  <si>
    <t xml:space="preserve">http://www.abf.co.uk/documents/pdfs/2013/2013_corporate_responsibility_report.pdf  (page 8 Pub. 2013 accessed Feb. 17 2014) </t>
  </si>
  <si>
    <t xml:space="preserve"> http://www.abf.co.uk/documents/pdfs/policies/supplier-code-of-conduct.pdf (page. 2  Pub,. Date not stated accessed on Feb. 17 2014)</t>
  </si>
  <si>
    <t xml:space="preserve">http://www.pgpint.com/about-us/supplier-code-of-conduct (Pub. July. 2012 accessed Feb. 17 2014)
</t>
  </si>
  <si>
    <t xml:space="preserve">Besides, the link should be, http://www.pgpint.com/about-us/supplier-code-of-conduct (Pub. July. 2012 accessed Feb. 17 2014)
</t>
  </si>
  <si>
    <t xml:space="preserve">http://www.pgpint.com/about-us/supplier-code-of-conduct (Pub. July. 2012 accessed Feb. 17 2014)
</t>
  </si>
  <si>
    <t>http://www.unilever.com/images/sd_Unilever_Sustainable_Agriculture_Code_2010_tcm13-216557.pdf, (p.8,11,45) (Published: 2010; accessed: Feb. 2014)</t>
  </si>
  <si>
    <t>http://www.kraftfoodscompany.com/SiteCollectionDocuments/pdf/SupplierDiversityGuidelines.pdf (Published: no date; accessed: Feb.2014)</t>
  </si>
  <si>
    <t>http://ecosysteme.daNone.com/project/danfarm-egypt/ (Published: no date; accessed: Feb.2014); 
http://www.danone.com/uploads/tx_bidanonepublications/Danone_Sustainability_Report_2011.pdf (p.34) (Published: 2011; accessed: Feb.2014)</t>
  </si>
  <si>
    <t>http://www.kraftfoodscompany.com/SiteCollectionDocuments/pdf/kraftfoods_responsibility_report.pdf (p.16;44) (Published: May 2011; accessed: Feb.2014)
http://www.prnewswire.com/news-releases/mondelez-international-to-invest-400-million-to-help-one-million-people-in-cocoa-farming-communities-179935031.html (published: Nov. 2012; accessed: Feb. 2014)</t>
  </si>
  <si>
    <t>http://www.thecoca-colacompany.com/citizenship/pdf/poverty_footprint_report.pdf
(page80. Dec 2012 accessed Feb. 17 2014)</t>
  </si>
  <si>
    <t xml:space="preserve">http://assets.coca-colacompany.com/6b/65/7f0d386040fcb4872fa136f05c5c/proposal-to-oxfam-on-land-tenure-and-sugar.pdf (page3  Pub. not indicated accessed on Feb. 17 2014) </t>
  </si>
  <si>
    <t xml:space="preserve"> http://assets.coca-colacompany.com/6b/65/7f0d386040fcb4872fa136f05c5c/proposal-to-oxfam-on-land-tenure-and-sugar.pdf (page2 Pub. Not indicated accessed Feb. 17 2014) </t>
  </si>
  <si>
    <t xml:space="preserve"> http://assets.coca-colacompany.com/6b/65/7f0d386040fcb4872fa136f05c5c/proposal-to-oxfam-on-land-tenure-and-sugar.pdf (page3  Pub. not indicated accessed on Feb. 17 2014) </t>
  </si>
  <si>
    <t xml:space="preserve"> http://assets.coca-colacompany.com/30/fb/c98f5720411990545de2ea248360/sagp-with-criteria-final-12-10-13.pdf principle 11 (page3  Pub. not indicated accessed on Feb. 17 2014) </t>
  </si>
  <si>
    <t>http://www.danone.com/uploads/tx_bidanonepublications/Sustainability_Report_2012_EN.pdf (p115 and p126 Pub. 2012 accessed Feb. 17 2014)</t>
  </si>
  <si>
    <t>Does the company recognize the importance of including fair sharing of risk  in its contracts(e.g. through more stable contracts, hedging mechanisms, etc)?</t>
  </si>
  <si>
    <r>
      <t xml:space="preserve">
</t>
    </r>
    <r>
      <rPr>
        <sz val="10"/>
        <color indexed="8"/>
        <rFont val="Calibri"/>
        <family val="2"/>
      </rPr>
      <t>Are women workers and producers consulted in the company's auditing process?</t>
    </r>
  </si>
  <si>
    <r>
      <t xml:space="preserve">Has the company conducted such an assessment for one commodity or sourcing region </t>
    </r>
    <r>
      <rPr>
        <i/>
        <sz val="10"/>
        <rFont val="Calibri"/>
        <family val="2"/>
      </rPr>
      <t>OR</t>
    </r>
    <r>
      <rPr>
        <sz val="10"/>
        <rFont val="Calibri"/>
        <family val="2"/>
      </rPr>
      <t xml:space="preserve"> committed to conducting at least 3 impact assessments in 3 different countries?</t>
    </r>
  </si>
  <si>
    <r>
      <t>2013 CDP Water Disclosure – Section 3.3</t>
    </r>
    <r>
      <rPr>
        <b/>
        <sz val="11"/>
        <color indexed="8"/>
        <rFont val="Calibri"/>
        <family val="2"/>
      </rPr>
      <t xml:space="preserve"> </t>
    </r>
  </si>
  <si>
    <t>http://www.unilever.com/sustainable-living/betterlivelihoods/our-approach/ (Updated: 2014; accessed: Feb. 2014)</t>
  </si>
  <si>
    <t xml:space="preserve">http://www.generalmills.com/~/media/Files/CSR/csr_2012.ashx
(p 59  Dec. 2012 accessed Feb. 17 2014) </t>
  </si>
  <si>
    <t xml:space="preserve">http://www.kelloggcompany.com/content/dam/kelloggcompanyus/PDF/Kellogg_Company_Global_Supplier_Code_of_Conduct_January_2014.pdf (page3Pub. Jan2014 accessed Feb. 2014)  </t>
  </si>
  <si>
    <t xml:space="preserve">http://www.mondelezinternational.com/DeliciousWorld/sustainability/ag_supply_chain.aspx
(updated Dec 2012 accessed Feb. 17 2014)
</t>
  </si>
  <si>
    <t xml:space="preserve"> Kraft Foods, ‘Creating a more delicious world: Our 2010 report’ - http://www.kraftfoodscompany.com/SiteCollectionDocuments/pdf/kraftfoods_responsibility_report.pdf (page23 pub. 2010 accessed Feb.17 2014)</t>
  </si>
  <si>
    <t xml:space="preserve"> http://assets.coca-colacompany.com/30/fb/c98f5720411990545de2ea248360/sagp-with-criteria-final-12-10-13.pdf principle 11 (page5 Pub. 2013 accessed Feb. 17 2014)</t>
  </si>
  <si>
    <t>http://assets.coca-colacompany.com/6b/65/7f0d386040fcb4872fa136f05c5c/proposal-to-oxfam-on-land-tenure-and-sugar.pdf (page3  Pub. not indicated accessed on Feb. 17 2014)</t>
  </si>
  <si>
    <t xml:space="preserve"> http://assets.coca-colacompany.com/30/fb/c98f5720411990545de2ea248360/sagp-with-criteria-final-12-10-13.pdf (page5 Pub. 2013 accessed Feb. 17 2014)</t>
  </si>
  <si>
    <t>http://mars.com/taiwan/en/press-center/press-list/news-releases.aspx?SiteId=94&amp;Id=5392 (Published: Dec.2013; accessed: Feb.2014)
; http://cocoasustainability.com/2013/12/mars-releases-assessment-of-gender-and-womens-empowerment-in-cote-divoires-cocoa-sector/ (Published: Dec.0213; accessed: Feb.2014)</t>
  </si>
  <si>
    <t>http://www.nestle.com/asset-library/documents/library/documents/corporate_social_responsibility/nestle-csv-full-report-2012-en.pdf (page124 Pub. 2012 accessed Feb. 18 2014)</t>
  </si>
  <si>
    <t xml:space="preserve"> http://www.nestle.com/asset-library/documents/library/documents/corporate_social_responsibility/nestle-csv-full-report-2012-en.pdf  (page113 Pub. 2012 accessed Feb. 18 2014)</t>
  </si>
  <si>
    <t xml:space="preserve"> Nestle Responsible Sourcing Guidelines for Forest Based Materials, October 2012-
http://www.nestle.com/asset-library/Documents/Media/Statements/2012-October/Nestl%C3%A9%20Responsible%20Sourcing%20Guidelines%20for%20Forest-based%20Materials%20October%202012.pdf (page3 Pub. Oc. 2012 accessed Feb. 18 2014)</t>
  </si>
  <si>
    <r>
      <rPr>
        <sz val="9.9"/>
        <rFont val="Calibri"/>
        <family val="2"/>
      </rPr>
      <t>http://www.nestle.com/asset-library/documents/library/documents/corporate_social_responsibility/nestle-hria-white-paper.pdf (page112 pub. 2012 accessed Feb.18 2014)</t>
    </r>
  </si>
  <si>
    <t xml:space="preserve">http://www.nestle.com/asset-library/Documents/Creating%20Shared%20Value/Rural_development/Commitment%20on%20Biofuels.pdf (page1 pub. Sep.2011 accessed Feb. 18 2014) </t>
  </si>
  <si>
    <t>http://media.corporate-ir.net/media_files/IROL/95/95168/Danone_Sustainability_Report_2011.pdf (page165 Pub. 2011 acccessed Feb. 17 2014)</t>
  </si>
  <si>
    <t>Sustainable Agric Practices http://www.pepsico.com/Download/PepsiCo_agri_0531_final.pdf (page3 Pub. Not indicated accessed Feb. 18 2014)</t>
  </si>
  <si>
    <t>Does the company track number of workers in its supply chains?</t>
  </si>
  <si>
    <r>
      <t xml:space="preserve">Does the company report </t>
    </r>
    <r>
      <rPr>
        <sz val="8"/>
        <color indexed="8"/>
        <rFont val="Calibri"/>
        <family val="2"/>
      </rPr>
      <t> </t>
    </r>
    <r>
      <rPr>
        <sz val="10"/>
        <color indexed="8"/>
        <rFont val="Calibri"/>
        <family val="2"/>
      </rPr>
      <t>the number of workers in its supply chains?</t>
    </r>
  </si>
  <si>
    <r>
      <t xml:space="preserve">Does the assessment include a process of consulting </t>
    </r>
    <r>
      <rPr>
        <sz val="10"/>
        <rFont val="Calibri"/>
        <family val="2"/>
      </rPr>
      <t>workers, unions and other key stakeholders ?</t>
    </r>
  </si>
  <si>
    <t>http://www.abf.co.uk/documents/pdfs/policies/supplier-code-of-conduct.pdf (page. 2  Pub,. Date not stated accessed on Feb. 17 2014)</t>
  </si>
  <si>
    <t xml:space="preserve"> http://www.abf.co.uk/documents/pdfs/policies/supplier-code-of-conduct.pdf  (page. 2  Pub,. Date not stated accessed on Feb. 17 2014) </t>
  </si>
  <si>
    <t xml:space="preserve">http://www.illovosugar.co.za/Libraries/2012_Annual_Report/2012_Illovo_Integrated_Annual_Report.sflb.ashx (Page 85 Pub. Mar. 31 2012  accessed Feb 17 2014). </t>
  </si>
  <si>
    <t>http://www.unilever.com/images/Unilever_Sustainable_Palm_Oil_Sourcing_Policy_Nov_2013_tcm13-376435.pdf (page1 pub.Nov.2013 accessed Feb.18 2014) and http://www.unilever.com/images/Unilever_Sustainable_Palm_Oil_Sourcing_Policy_Nov_2013_tcm13-376435.pdf</t>
  </si>
  <si>
    <t>http://www.unilever.com/sustainable-living/sustainablesourcing/why/ (updated2014 accessed Feb. 18 2014)</t>
  </si>
  <si>
    <t>http://www.unilever.com/sustainable-living/sustainablesourcing/biodiversity/(updated2014 accessed Feb. 18 2014)</t>
  </si>
  <si>
    <t xml:space="preserve"> http://www.nestle.com/asset-library/Documents/Creating%20Shared%20Value/Rural_development/Commitment%20on%20Biofuels.pdf (page1 pub. Sep.2011 accessed Feb. 18 2014) </t>
  </si>
  <si>
    <t>Kraft Foods, ‘Creating a more delicious world: Our 2010 report’ - http://www.kraftfoodscompany.com/SiteCollectionDocuments/pdf/kraftfoods_responsibility_report.pdf (page23 pub. 2010 accessed Feb.17 2014)</t>
  </si>
  <si>
    <t xml:space="preserve"> http://www.foodnavigator-usa.com/Business/Kraft-calls-for-biofuels-policy-overhaul (updated 2014 accessed Feb.17 2014)</t>
  </si>
  <si>
    <t xml:space="preserve">http://www.mondelezinternational.com/~/media/MondelezCorporate/uploads/downloads/deforestation_human_rights.pdf (page1 pub.2014 accessed Feb. 17 2014) </t>
  </si>
  <si>
    <t xml:space="preserve">See attached GMA Forum article and media comment in  http://www.bloomberg.com/news/2012-08-10/food-lobbying-group-to-ask-epa-to-trim-ethanol-mandate.html (Pub. Aug. 2012 accessed Feb. 2014) </t>
  </si>
  <si>
    <t xml:space="preserve"> http://assets.coca-colacompany.com/30/fb/c98f5720411990545de2ea248360/sagp-with-criteria-final-12-10-13.pdf principle 11 (page5 Pub. 2013 accessed Feb. 17 2014) AND The Coca-Cola Company, “Reasons to believe - 2010/2011 Sustainability Report’ </t>
  </si>
  <si>
    <t>http://sustainability.mycgforum.com/deforestation/paper-and-pulp/pulp-paper-and-packaging-guidelines.html (updated June 2013 accessed Feb. 17 2014)</t>
  </si>
  <si>
    <t xml:space="preserve">http://bonsucro.com/site/members/list-of-members/ (updated 2013 accessed Feb. 17 2014). </t>
  </si>
  <si>
    <t xml:space="preserve"> http://www.nestle.com/asset-library/documents/library/documents/corporate_social_responsibility/nestle-csv-full-report-2012-en.pdf  (page16 Pub.2012 accessed Feb.18 2014)</t>
  </si>
  <si>
    <t xml:space="preserve"> http://www.abf.co.uk/documents/pdfs/2013/2013_corporate_responsibility_report.pdf (p. 12 pub. 2013 accessed Feb. 18 2014)</t>
  </si>
  <si>
    <t>http://www.abf.co.uk/documents/pdfs/2013/2013_corporate_responsibility_report.pdf, (p. 72 pub. 2013 accessed Feb. 19 2014)</t>
  </si>
  <si>
    <t>http://www.abf.co.uk/documents/pdfs/2013/2013_corporate_responsibility_report.pdf, (p. 41 pub. 2013 accessed Feb. 19 2014)</t>
  </si>
  <si>
    <t>PepsiCo, “Environmental Sustainability, Agriculture” - http://www.pepsico.com/Purpose/Environmental-Sustainability/Agriculture.html (updated not indicated; accessed Feb. 18 2014)</t>
  </si>
  <si>
    <t>PepsiCo, “Environmental Sustainability, Agriculture” - http://www.pepsico.com/Purpose/Environmental-Sustainability/Agriculture.html(updated not indicated; accessed Feb. 18 2014)</t>
  </si>
  <si>
    <t>http://www.oxfamamerica.org/press/pressreleases/global-food-and-beverage-companies-call-for-g20-action-on-biofuels-high-food-prices (updated2014 accessed Feb. 18 2014)</t>
  </si>
  <si>
    <t>ABF 2013 CDP Investor Report, Section 3.1, reference to Illovo and British Sugar operations only http://www.illovosugar.co.za/files/CDP%20-%20Water%20Submission%20-%20Illovo%20Response%20June%202013.pdf (page3 pub.2013 accessed feb.19 2014)</t>
  </si>
  <si>
    <t>Sustainable Agric Practices http://www.pepsico.com/Download/PepsiCo_agri_0531_final.pdf and, 2010 Sustainability report (page15 pub. 2010 accessed Feb. 18 2014)</t>
  </si>
  <si>
    <t>http://www.ft.com/intl/cms/s/0/6cd499bc-2cbc-11e2-a95d-00144feabdc0.html#axzz2KrDXELQY, 21.12.2012 and http://www.unilever.com/images/sd_Unilever_Sustainable_Agriculture_Code_2010_tcm13-216557.pdf
(page33 Pub.2011 accessed Feb. 18 2014</t>
  </si>
  <si>
    <t>http://www.unilever.com/images/Unilever_Sustainable_Palm_Oil_Sourcing_Policy_Nov_2013_tcm13-376435.pdf (page1 pub.Nov. 2013 accessed Feb. 18 2014) and http://www.unilever.com/images/Unilever_Sustainable_Palm_Oil_Sourcing_Policy_Nov_2013_tcm13-376435.pdf</t>
  </si>
  <si>
    <t>ABF 2013 CDP Investor Report, Section 1.1 http://www.illovosugar.co.za/files/CDP%20-%20Water%20Submission%20-%20Illovo%20Response%20June%202013.pdf (page1 pub.2013 accessed feb. 19 2014)</t>
  </si>
  <si>
    <t>http://assets.coca-colacompany.com/30/fb/c98f5720411990545de2ea248360/sagp-with-criteria-final-12-10-13.pdf (page5 pub.2013 accessed feb. 19 2014)</t>
  </si>
  <si>
    <t>http://www.coca-colacompany.com/stories/beyond-water-coca-cola-expands-partnership-with-wwf-announces-ambitious-environmental-goals (updated 2013 accessed feb.19 2014)</t>
  </si>
  <si>
    <t xml:space="preserve">http://assets.coca-colacompany.com/30/fb/c98f5720411990545de2ea248360/sagp-with-criteria-final-12-10-13.pdf principle 11 (page5 Pub. 2013 accessed Feb. 17 2014) 
The Coca-Cola Company, “Reasons to believe - 2010/2011 Sustainability Report’ </t>
  </si>
  <si>
    <t>http://www.responsiblesoy.org/index.php?option=com_content&amp;view=article&amp;id=55&amp;Itemid=51&amp;lang=en (Updated: 2010 ; accessed: Feb.2014)</t>
  </si>
  <si>
    <t xml:space="preserve">http://www.kelloggcompany.com/en_US/supplier-relations.html  (Pub. 2010  accessed Feb. 2014) </t>
  </si>
  <si>
    <t xml:space="preserve">http://www.agriculture.com/news/policy/lawmakers-request-rfs-drawdown_4-ar25593 (Pub.  Feb.2012 accessed Feb. 2014) </t>
  </si>
  <si>
    <t xml:space="preserve">http://www.nestle.com/asset-library/Documents/Library/Documents/Suppliers/supplier-code-english.pdf
(Pub.  Dec.2013 accessed Feb. 2014) </t>
  </si>
  <si>
    <t>http://www.pepsico.com/Download/PepsiCo_agri_0531_final.pdf (Published: no date; accessed: Feb.2014)</t>
  </si>
  <si>
    <t>http://us.mobile.reuters.com/article/rbssConsumerGoodsAndRetailNews/idUSL3E7F80XZ20110408 (Published: April 2011; accessed: Feb.2014)</t>
  </si>
  <si>
    <t xml:space="preserve">http://www.unilever.com/sustainable-living/sustainablesourcing/soy-oils/ (Updated: 2014;  accessed Feb. 2014) 
 </t>
  </si>
  <si>
    <t>http://www.unilever.com/images/sd_Unilever_Sustainable_Agriculture_Code_2010_tcm13-216557.pdf (Pub. 2010; accessed: Feb.2014)</t>
  </si>
  <si>
    <t xml:space="preserve"> ABF CR 2010 report (Page24 pub.2010 accessed Feb. 18 2014)</t>
  </si>
  <si>
    <t>http://www.abf.co.uk/documents/pdfs/2013/2013_corporate_responsibility_report.pdf (page63 pub. 2013 accessed Feb. 18 2014)</t>
  </si>
  <si>
    <t>SAGP 8 criteria, energy management and climate protection: http://assets.coca-colacompany.com/30/fb/c98f5720411990545de2ea248360/sagp-with-criteria-final-12-10-13.pdf (page4 pub.2013 accessed feb. 19 2014)</t>
  </si>
  <si>
    <r>
      <t xml:space="preserve">http://assets.coca-colacompany.com/8d/d8/8f1cc9e3464e8b152f97aa91857b/TCCC_WSRR_2012_FINAL.pdf (page 13 pub.2012 accessed feb. 19 2014) </t>
    </r>
    <r>
      <rPr>
        <sz val="10"/>
        <rFont val="Calibri"/>
        <family val="2"/>
      </rPr>
      <t>Community-Based Water Management and Adaptation to Climate Change in the Middle East through UNDP; Honduras improving watersheds program</t>
    </r>
  </si>
  <si>
    <r>
      <t xml:space="preserve">http://assets.coca-colacompany.com/8d/d8/8f1cc9e3464e8b152f97aa91857b/TCCC_WSRR_2012_FINAL.pdf (page 23 pub.2012 accessed feb. 19 2014)  </t>
    </r>
    <r>
      <rPr>
        <sz val="10"/>
        <rFont val="Calibri"/>
        <family val="2"/>
      </rPr>
      <t>Although company is a member of Bonsucro, which facilitates carbon reductions in sugarcane, it is Not clear the company is investing in a direct project that reduces agricultural GHG emissions</t>
    </r>
  </si>
  <si>
    <t>ABF CR 2010 report (page 11 &amp; 51, pub.2010 accessed Feb.19 2014)</t>
  </si>
  <si>
    <t>http://www.abf.co.uk/documents/pdfs/2013/2013_corporate_responsibility_report.pdf, (p. 12 pub. 2013 accessed Feb. 19 2014)</t>
  </si>
  <si>
    <t>https://www.cdp.net/CDPResults/CDP-global-forests-report-2013.pdf (p 32-33 pub. 2013 accessed Feb. 19 2014)</t>
  </si>
  <si>
    <t>http://www.danone.com/en/axes-strategiques/agriculture.html (update, not indicated accessed feb. 19 2014)</t>
  </si>
  <si>
    <t>http://www.abf.co.uk/documents/pdfs/2013/2013_corporate_responsibility_report.pdf (p.37 pub.2010 accessed feb. 19 2014)</t>
  </si>
  <si>
    <t>Workplace Rights Implementation Guide, page 34, accessed 13Jan14</t>
  </si>
  <si>
    <t>http://www.mars.com/global/assets/doc/pia_exec_2012/Mars_PIA_Highlights_2012_EN_report.pdf (p12), accessed 20 february 2014</t>
  </si>
  <si>
    <t>http://www.mondelezinternational.com/About-Us/Compliance-and-Integrity.aspx#directSuppliers</t>
  </si>
  <si>
    <t>http://www.mondelezinternational.com/About-Us/Compliance-and-Integrity.aspx#supplierContract, accessed 20 February 2014</t>
  </si>
  <si>
    <t>http://www.nestle.co.uk/csv2013/socialimpact/responsiblesourcing/nestlecocoaplan</t>
  </si>
  <si>
    <t>2013 Global Responsibility Report, http://www.generalmills.com/~/media/Files/CSR/2013_global_respon_report.ashx (page5 pub.2013 accessed feb. 20 2014)</t>
  </si>
  <si>
    <t xml:space="preserve">GM reports on "potential effects of climate change to raw materials", http://quote.morningstar.com/stock-filing/Annual-Report/2013/5/26/t.aspx?t=XNYS:GIS&amp;ft=10-K&amp;d=6235b79a309790035c6855535fcd8df4 (p.10 pub.2013 accessed feb. 20 2014) </t>
  </si>
  <si>
    <t>5.1d (2013 Investor Report) http://ccamatil.com/Sustainability/Documents/CCA%202012-13%20CDP%20Climate%20change%20response.pdf (page17 pub202013 accessed feb. 19 2014)</t>
  </si>
  <si>
    <t xml:space="preserve">http://www.coca-colacompany.com/annual-review/2012/pdf/form_10K_2012.pdf (p. 11, 19 pub. 2012 accessed feb. 20 2014) (10-K) </t>
  </si>
  <si>
    <t xml:space="preserve">http://crr.kelloggcompany.com/en_US/corporate-responsibility/environment/sustainable-agriculture.html (updated 2013 accessed feb. 20 2014) </t>
  </si>
  <si>
    <t>http://crr.kelloggcompany.com/en_US/corporate-responsibility/environment/sustainable-agriculture.html AND 2013 CDP investor report (updated 2013 accessed feb. 20 2014)</t>
  </si>
  <si>
    <t>Field to Market program and project with Louisiana Rice Farmers in reducing Methane emissions http://www.ricefarming.com/home/issues/2012-04/Ship-It-To-Me.html (updated 2012 accessed feb. 20 2014)</t>
  </si>
  <si>
    <r>
      <t xml:space="preserve">“Assessing Corporate Emissions Performance through the Lens of Climate Science,” December 2013, Climate Counts and Center for Sustainable Organizations. </t>
    </r>
    <r>
      <rPr>
        <sz val="10"/>
        <color indexed="8"/>
        <rFont val="Calibri"/>
        <family val="2"/>
      </rPr>
      <t>http://climatecounts.blob.core.windows.net/carbonstudy/Climate%20Counts%202013%20Carbon%20Study.pdf (page24, pub.2013 accessed feb. 19 2014)</t>
    </r>
  </si>
  <si>
    <t xml:space="preserve">In the context of water stewardship, Coca-Cola does prioritize climate change impacts as one of the key drivers of long-term water availability and addresses adaptation through source vulnerability assessments and protection plans. http://assets.coca-colacompany.com/8d/d8/8f1cc9e3464e8b152f97aa91857b/TCCC_WSRR_2012_FINAL.pdf (page13 pub.2012 accessed feb. 19 2014) </t>
  </si>
  <si>
    <t>Principles in Action Summary 2011 http://www.mars.nl/global/assets/doc/pia_exec_2012/Mars_PIA_Highlights_2012_EN_report.pdf (page 7 pub. 2013 accessed feb. 20 2014)</t>
  </si>
  <si>
    <t>Principles in Action Summary 2011 http://www.mars.nl/global/assets/doc/pia_exec_2012/Mars_PIA_Highlights_2012_EN_report.pdf (page 13 pub. 2013 accessed feb. 20 2014)</t>
  </si>
  <si>
    <t>Danone, APP and Danone, 2012
http://www.daNone.com/en/our-vision/app-daNone.html
(6 July 2012) http://www.danone.com/uploads/tx_bidanonepublications/danone_forest_footprint_policy_en_01.pdf (page2 pub.Oct.15  2012 accessed feb. 19 2014)</t>
  </si>
  <si>
    <t>2012 Sustainability Report,   http://ceowatermandate.org/files/endorsing/Danone_2012.pdf  (page12 pub. 2012 accessed feb. 19 2014)</t>
  </si>
  <si>
    <t>Mars-supported research has identified ways to reduce GHG emissions from rice through improved management. http://www.mars.com/global/about-mars/mars-pia/our-supply-chain/rice.aspx (updated 2014 accessed feb. 20 2014.)</t>
  </si>
  <si>
    <t>http://www.mars.com/global/assets/images/center-content/LRQA_assurance_statement.pdf (page 1 pub. 2012 accessed feb. 20 2014)</t>
  </si>
  <si>
    <t xml:space="preserve">Mars Principles in Action, “third party verification” - 2011 - http://www.mars.com/global/about-mars/mars-pia/our-approach-to-business/third-party-certification.aspx (updated 2012 accessed feb. 20 2014)
</t>
  </si>
  <si>
    <t>https://www.cdproject.net/en-US/Results/Pages/CDP-2012-disclosure-scores.aspx#cdli (updated2014 accessed feb. 19 2014)</t>
  </si>
  <si>
    <t>https://www.cdp.net/CDPResults/CDP-global-forests-report-2013.pdf (page 32 pub.2013 accessed feb. 19 2014)</t>
  </si>
  <si>
    <t>Danone forest footprint policy - http://www.danone.com/en/publications/ (update-not indicated accessed feb. 19 2014)</t>
  </si>
  <si>
    <t>Carbon Pact Project: http://www.danone.de/danone/downloadcenter/2011_sustainable_report.pdf (page66 &amp; 176 pub.2011 accessed feb. 20 2014)</t>
  </si>
  <si>
    <t>Carbon Pact Project: http://www.danone.de/danone/downloadcenter/2011_sustainable_report.pdf (page37 pub.2011 accessed feb. 20 2014)</t>
  </si>
  <si>
    <t>Kraft Foods, ‘Creating a more delicious world: Our 2010 report’ - http://www.kraftfoodscompany.com/SiteCollectionDocuments/pdf/kraftfoods_responsibility_report.pdf (page: index pub. 2010 accessed feb. 20 2014)</t>
  </si>
  <si>
    <t>http://www.theconsumergoodsforum.com/membership_search.aspx (updated: not indicated accessed feb. 20 2014)</t>
  </si>
  <si>
    <t>http://www.nestle.com/asset-library/documents/library/documents/corporate_social_responsibility/nestle-csv-full-report-2012-en.pdf (page194 &amp; 195 pub.2012 accessed feb. 20 2014)                 http://www.nestle.com/csv/Environment/lifecycleapproach/Pages/lifecycleApproach.aspx; There is a reference in the Creating Shared Value Report (p.130) on the need to report more comprehensive Scope 3 emissions but No direct mention of agriculture emissions</t>
  </si>
  <si>
    <t>http://www.nestle.com/asset-library/documents/library/documents/corporate_social_responsibility/nestle-csv-full-report-2012-en.pdf (page193 pub.2012 accessed feb. 20 2014) Creating Shared Value Report 2011 (food security, food price volatility, climate change)</t>
  </si>
  <si>
    <t>http://www.nestle.com/asset-library/documents/library/documents/corporate_social_responsibility/nestle-csv-full-report-2012-en.pdf (page131 pub.2012 accessed feb. 20 2014)</t>
  </si>
  <si>
    <t>Kellogg's references commodity price flucuation and distribution disruption due to climate change http://www.sec.gov/Archives/edgar/data/55067/000119312512085976/d279714d10k.htm (page 1 &amp; 6 pub. 2011 accessed feb. 20 2014)</t>
  </si>
  <si>
    <t>https://www.cdp.net/CDPResults/CDP-global-forests-report-2013.pdf, (p 32 pub.2013 accessed feb. 20 2014)</t>
  </si>
  <si>
    <t>http://crr.kelloggcompany.com/en_US/corporate-responsibility/overview/our-commitments.html (updated 2013 accessed feb. 20 2014)</t>
  </si>
  <si>
    <t>Global Supplier Code of Conduct http://www.kelloggcompany.com/content/dam/kelloggcompanyus/PDF/Kellogg_Company_Global_Supplier_Code_of_Conduct_January_2014.pdf (page 3 pub.2014 accessed feb. 20 2014)</t>
  </si>
  <si>
    <t>https://www.cdp.net/CDPResults/CDP-global-forests-report-2013.pdf, (page33 pub.2013 accessed feb. 20 2014)</t>
  </si>
  <si>
    <t>Mars website, ‘Our Supply Chain Approach: Selecting and Monitoring Suppliers’,  2011 http://www.marsdrinks.co.uk/assets/downloads/Sustainability-Review.pdf (page 8 pub. 2010 accessed feb. 20 2014)</t>
  </si>
  <si>
    <t>http://www.nestle.com/asset-library/documents/library/documents/corporate_social_responsibility/nestle-csv-full-report-2012-en.pdf  (page 123 &amp; 127 pub. 2012 accessed feb. 20 2014)                                                                                                                                                                                                                       Nestlé, Creating Shared Value Report 2011 - http://www.nestle.com/asset-library/Documents/Library/Documents/Corporate_Social_Responsibility/2011-CSV-report.pdf</t>
  </si>
  <si>
    <t>http://www.theconsumergoodsforum.com/membership_search.aspx (update: not indicated accessed feb. 20 2014)</t>
  </si>
  <si>
    <t>http://www.nestle.com/csv/responsible-sourcing/deforestation (updated 2013 accessed feb. 20 2014) and http://www.nestle.com/asset-library/documents/media/statements/2011-nestle_commitments_on_deforestation_forest_stewardship.pdf</t>
  </si>
  <si>
    <t>Principles in Action Summary 2011 http://www.mars.nl/global/assets/doc/pia_exec_2012/Mars_PIA_Highlights_2012_EN_report.pdf (page 15 pub. 2013 accessed feb. 20 2014)</t>
  </si>
  <si>
    <t>Kraft Foods, ‘Creating a more delicious world: Our 2010 report’; Kraft Foods, ‘Sustainability Goals and Agriculture Fact Sheet’ http://www.kraftfoodscompany.com/SiteCollectionImages/ImageRepository/news/mmr05112011/2011.05%20FACT%20Goals%20Ag%20Sustainability%20Release%20FINAL.pdf (page 9 pub. 2011 accessed feb. 20 2014)</t>
  </si>
  <si>
    <t>Cocoa Life Sustainability Program http://www.4-traders.com/MONDELEZ-INTERNATIONAL-IN-11499018/news/Kraft-Foods-Inc--Mondelez-International-Launches-Cocoa-Life-Sustainability-Program-in-Cote-dIvoire-17000923/ (updated 2014 accessed feb. 20 2014)</t>
  </si>
  <si>
    <t>http://www.nestle.com/csv/case-studies/allcasestudies/dairy-development-and-biogas-projects%E2%80%93indonesia (updated 2013 accessed feb. 20 2014)</t>
  </si>
  <si>
    <t>http://www.nestle.com/asset-library/Documents/Reports/CSV%20reports/Agriculture%20and%20rural%20development/Biogas_China.pdf (page1 pub. 2006 accessed feb. 20 2014)</t>
  </si>
  <si>
    <t>https://www.ceres.org/investor-network/resolutions/pepsi-deforestation-2014 (updated 2011 accessed feb,. 20 2014) AND PepsiCo, “2010 Sustainability Report”</t>
  </si>
  <si>
    <t>2012 GRI report, http://www.pepsico.com/Download/PEP_RPT12_GRI%20Report_v5.pdf (page 54 pub.2012 accessed feb. 20 2014)</t>
  </si>
  <si>
    <t>Rice seeding in India: http://www.saiplatform.org/projects/57/98/Saving-Water-by-Direct-Seeding-of-Rice-in-India http://www.pepsico.com/Purpose/Environmental-Sustainability/GHG-Emissions (updated: not indicated accessed feb. 20 2014)</t>
  </si>
  <si>
    <t>SEC 10-K, http://www.sec.gov/Archives/edgar/data/77476/000144530513000278/pepsico201210-k.htm (p.21 pub. 2012 accessed feb. 20 2014)</t>
  </si>
  <si>
    <t xml:space="preserve">RSPO, 2010
http://www.pepsico.com/Download/PepsiCo%20RSPO.pdf (page2 pub. 2010 accessed feb. 20 2014)
</t>
  </si>
  <si>
    <t>“Assessing Corporate Emissions Performance through the Lens of Climate Science,” December 2013, Climate Counts and Center for Sustainable Organizations.http://climatecounts.blob.core.windows.net/carbonstudy/Climate%20Counts%202013%20Carbon%20Study.pdf (page19 pub.2013 accessed feb. 20 2014)</t>
  </si>
  <si>
    <t>http://www.coolfarmtool.org/AboutUs (updated 2014 accessed feb. 20 2014)</t>
  </si>
  <si>
    <t>The NESCAFE plan working to distribute high-yielding, disease resistent coffee plants to coffee farmers http://www.nestle.co.uk/csv2012/socialimpact/responsiblesourcing/thenescaf%C3%89plan (updated: not indicated accessed feb. 20 2014)</t>
  </si>
  <si>
    <t>Project with Chinese milk farmers: http://www.nestle.com/csv/CreatingSharedValueCaseStudies/AllCaseStudies/Pages/Nestl%C3%A9-creates-market-Chinese-milk-farmers.aspx (updated 2013 accessed feb. 20 2014)</t>
  </si>
  <si>
    <t>http://www.unilever.com/images/sd_Unilever_Sustainable_Agriculture_Code_2010_tcm13-216557.pdf (page 43 pub. 2010 accesseed feb. 20 2014)</t>
  </si>
  <si>
    <t>http://www.unilever.com/images/sd_Unilever_Sustainable_Agriculture_Code_2010_tcm13-216557.pdf (page 59 pub. 2010 accesseed feb. 20 2014)</t>
  </si>
  <si>
    <t>http://www.unilever.com/sustainable-living/greenhousegases/carbon/ (updayed 2014 accessed feb. 20 2014)</t>
  </si>
  <si>
    <t>“Assessing Corporate Emissions Performance through the Lens of Climate Science,” December 2013, Climate Counts and Center for Sustainable Organizations.http://climatecounts.blob.core.windows.net/carbonstudy/Climate%20Counts%202013%20Carbon%20Study.pdf (page11 pub.2013 accessed feb. 20 2014)</t>
  </si>
  <si>
    <t>http://www.unilever.com/sustainable-living/greenhousegases/targets/ (updated 2014 accessed feb 20 2014)</t>
  </si>
  <si>
    <t>http://www.unilever.com/sustainable-living/sustainablesourcing/palmoil/index.aspx ; and http://www.unilever.com/images/Unilever_Sustainable_Palm_Oil_Sourcing_Policy_Nov_2013_tcm13-376435.pdf (page 1 pub. 2013 accessed feb. 20 2014)</t>
  </si>
  <si>
    <t>SAC, http://www.unilever.com/images/sd_Unilever_Sustainable_Agriculture_Code_2010_tcm13-216557.pdf (p.25-6 pub. 2010 accessed feb. 20 2014)</t>
  </si>
  <si>
    <t>http://www.rspo.org/file/acop2013/submissions/ASSOCIATED%20BRITISH%20FOODS%20PLC.pdf  http://www.rspo.org/sites/default/files/ACOP2012_CGM_4-0115-10-000-00-15.pdf</t>
  </si>
  <si>
    <t>http://www.theconsumergoodsforum.com/membership_search.aspx.    http://www.coca-colacompany.com/sustainability/sustainable-agriculture</t>
  </si>
  <si>
    <t>http://www.nestle.com/asset-library/Documents/Creating%20Shared%20Value/Environment/Commitment%20on%20Climate%20Change.pdf (page 2 pub.not indicated accessed feb. 20 2014)                                                                                                                                                                                                   Nestle Commitment on Climate Change, adaptation commitments; Creating Shared Value Report 2011</t>
  </si>
  <si>
    <r>
      <t xml:space="preserve">www.nestle.com%2Fasset-library%2Fdocuments%2Flibrary%2Fdocuments%2Fcorporate_social_responsibility%2Fnestle-responsible-sourcing-guidelines.pdf </t>
    </r>
    <r>
      <rPr>
        <sz val="10"/>
        <rFont val="Calibri"/>
        <family val="2"/>
      </rPr>
      <t xml:space="preserve"> </t>
    </r>
    <r>
      <rPr>
        <sz val="10"/>
        <rFont val="Calibri"/>
        <family val="2"/>
      </rPr>
      <t>(p.4) (accessed: Feb. 2014)</t>
    </r>
  </si>
  <si>
    <t>https://www.cdproject.net/CDPResults/CDP-Water-Disclosure-Global-Report-2012.pdf (page 18 pub.2012 accessed feb. 20 2014)</t>
  </si>
  <si>
    <t>http://pepsicoindia.co.in/Download/print-media/Pepsi%20Citizenship%20Report-%202010-11.pdf (pahe 10 pub.2010 accessed feb. 20 2014)</t>
  </si>
  <si>
    <t>Commitment to water initiatives</t>
  </si>
  <si>
    <t>Does the company acknowledge its responsibilities for water use and access to water through:</t>
  </si>
  <si>
    <t>Acknowledgment of responsibility</t>
  </si>
  <si>
    <t>Community consultation on water stress assessments or sustainability assessments of shared water sources</t>
  </si>
  <si>
    <t>Community consultation</t>
  </si>
  <si>
    <t>Impact assessments</t>
  </si>
  <si>
    <t>Land rights of local communities</t>
  </si>
  <si>
    <t>Community consent to (proposed) investments</t>
  </si>
  <si>
    <t>Implications of biofuels on food security</t>
  </si>
  <si>
    <t>Does the company disclose an example of active engagement with suppliers and stakeholders at the country or local level (beyond membership of an MSI) to address land rights issues within the supply chain?</t>
  </si>
  <si>
    <t>Assessments of human rights and boarder social impacts within the supply chain in relation to land rights and land disputes</t>
  </si>
  <si>
    <t>Was the assessment conducted on a high volume country and commodity (i.e. countries that are among the top 3 sourcing countries for a top 3 sourced commodity) or conducted in countries that are high-risk countries (based on analysis by the company) for a top 3 sourced commodity?</t>
  </si>
  <si>
    <t>Identification of high-risk countries</t>
  </si>
  <si>
    <t>Sustainable production standards</t>
  </si>
  <si>
    <t>Does the company refer to FPIC for indigenous peoples?</t>
  </si>
  <si>
    <t>Sustainable Living Plan Progress Report, http://www.unilever.com/images/USLP-Progress-Report-2012-FI_tcm13-352007.pdf (page25 pub.2012 accessed feb. 20 2014)</t>
  </si>
  <si>
    <t>http://www.unilever.com/images/sd_Unilever_Sustainable_Agriculture_Code_2010_tcm13-216557.pdf (page 37 pub. 2010 accesseed feb. 20 2014)</t>
  </si>
  <si>
    <t>Has the company demonstrated that it intentionally sources from women agricultural producers? (e.g. by participating in organizations that specifically target women's involvement in supply chains)?</t>
  </si>
  <si>
    <t>https://www.cdp.net/CDPResults/CDP-global-forests-report-2013.pdf, (page 33 pub. 2013 accessed feb. 20 2014)</t>
  </si>
  <si>
    <t>Sustainable living, „Combating deforestation‟, http://www.unilever.com/sustainable-living/greenhousegases/deforestation/index.aspx (updated 2014 accessed feb. 20 2014)</t>
  </si>
  <si>
    <t>If the company is headquartered in the EU, does it publically disclose on its website actual or a range of the contributions made to trade associations and political entities for public policy influencing or engagement?</t>
  </si>
  <si>
    <t>If the company is headquartered in the US, does it publically disclose on its website actual or a range of the contributions made to trade associations and political entities for public policy influencing or engagement?</t>
  </si>
  <si>
    <t>If the company is active in the US, does it disclose on its website a list of its membership of at least two key USl trade associations, federations or confederations through which it engages in dialogue with governments and regulators?</t>
  </si>
  <si>
    <t>Does the company disclose the names of one palm oil supplier?</t>
  </si>
  <si>
    <t>Does the company disclose the names of at least two other palm oil suppliers?</t>
  </si>
  <si>
    <t>Does the company disclose a summary of the compliance level of its audited suppliers against audit criteria, expressed as percentages or proportions per audited criterion? This should include but not be limited to labour standards, health and safety, the environment and business integrity.</t>
  </si>
  <si>
    <r>
      <t xml:space="preserve">“Assessing Corporate Emissions Performance through the Lens of Climate Science,” December 2013, Climate Counts and Center for Sustainable Organizations. </t>
    </r>
    <r>
      <rPr>
        <sz val="10"/>
        <rFont val="Calibri"/>
        <family val="2"/>
      </rPr>
      <t>http://climatecounts.blob.core.windows.net/carbonstudy/Climate%20Counts%202013%20Carbon%20Study.pdf (page20 pub. 2013 accessed feb. 19 2014)</t>
    </r>
  </si>
  <si>
    <t xml:space="preserve">Commitments to responsible production standards relevant for small-scale producers. </t>
  </si>
  <si>
    <t>Does the company have a clause on smallholder farmers in its supplier code that promotes improved conditions for smallholders related to fair business arrangements through:</t>
  </si>
  <si>
    <t>Farmer organisations and complaints mechanisms</t>
  </si>
  <si>
    <t>Grievance mechanisms</t>
  </si>
  <si>
    <t>Food security implications of access to water</t>
  </si>
  <si>
    <t>Does the company:</t>
  </si>
  <si>
    <t>Does the company conduct projects in collaboration with suppliers to address access to and use of water within the supply chain, for:</t>
  </si>
  <si>
    <t>Recognition of the importance for workers to have access to sustainable grievance mechanisms which promote resolution at supplier level and strengthen local dialogue, allowing direct recourse to the company if needed</t>
  </si>
  <si>
    <t>Freedom of association and collective bargaining</t>
  </si>
  <si>
    <t xml:space="preserve">Does the company recognise the right to freedom of association and collective bargaining? </t>
  </si>
  <si>
    <t>Does this include countries where these rights are restricted by facilitating a parallel means of dialogue and bargaining?</t>
  </si>
  <si>
    <t>This indicator considers programmes that aim to understand and address at least one of the following issues: FOA, LW, temporary employment, migrant labor, child labor, bonded labor, or grievance mechanism. </t>
  </si>
  <si>
    <t>Data on supply chain workers</t>
  </si>
  <si>
    <t>Identification of high risk countries</t>
  </si>
  <si>
    <t>Commissioning and publication of a value chain study or impact assessment covering wages and conditions in its agricultural supply chains.</t>
  </si>
  <si>
    <t>Does the company have a strategy in place to raise low wages and does it monitor progress systematically with indicators and milestones?</t>
  </si>
  <si>
    <t>Sustainable management of agricultural land</t>
  </si>
  <si>
    <t>Does the company make public commitments to sustainable production standards for:</t>
  </si>
  <si>
    <t>Inequality faced by women producers</t>
  </si>
  <si>
    <t>Does the company recognize the various levels of inequality that women producers face regarding:</t>
  </si>
  <si>
    <t>Does the company seek to build the capacity of suppliers to address non-compliance and achieve the company guidelines?</t>
  </si>
  <si>
    <t>Effective monitoring of working conditions</t>
  </si>
  <si>
    <t>Supplier audits</t>
  </si>
  <si>
    <r>
      <t>Are potential new suppliers required to demonstrate an adequate minimum level of compliance with company labour codes (at least to respect core labour rights)</t>
    </r>
    <r>
      <rPr>
        <sz val="10"/>
        <color indexed="8"/>
        <rFont val="Calibri"/>
        <family val="2"/>
      </rPr>
      <t>?</t>
    </r>
  </si>
  <si>
    <t xml:space="preserve">Does the company's supplier code require its suppliers to track and report the gender breakdown of their workforce for at least one commodity? </t>
  </si>
  <si>
    <t xml:space="preserve">Is code compliance by suppliers rewarded through company compliance targets (e.g. through buyer KPIs and/or institutional targets to raise standards year on year) and/or an explicit link between suppliers’ labour rights performance and sourcing strategy?  </t>
  </si>
  <si>
    <t>Reduction of GHG emissions</t>
  </si>
  <si>
    <t>Does the company explicitly recognize the need to support small-scale producers in its supply chain and local communities as they adapt to climate change?</t>
  </si>
  <si>
    <t>Supporting small-scale producers and local communities within the supply chain</t>
  </si>
  <si>
    <t>Does the company recognize the importance of training for improved growing techniques, including crop diversification, soil conservation, water capture, seed varieties, etc.?</t>
  </si>
  <si>
    <t>Does the company recognize the importance of supporting irrigation methods and technologies?</t>
  </si>
  <si>
    <t>Investment in projects that address climate vulnerability and resilience, and that reduce agricultural emissions</t>
  </si>
  <si>
    <t>Does the company currently invest in at least one project based on an analysis of climate change vulnerability and resilience of small-scale producers in its supply chain?</t>
  </si>
  <si>
    <t>Was the assessment conducted on a high volume country and commodity (i.e. countries that are among the top 5 sourcing countries for a top 5 sourced commodity or conducted in high-risk countries (based on analysis by the company) for a top 3 sourced commodity (or company sources above 1% of global volume)?</t>
  </si>
  <si>
    <t>Do the company's direct emissions reduction targets perform sustainably when measured against a science-based assessment that limits temperature change to 2°C?</t>
  </si>
  <si>
    <t>Commitments and plans on deforestation</t>
  </si>
  <si>
    <t xml:space="preserve">  Deforestation plans in relation to palm oil:</t>
  </si>
  <si>
    <t xml:space="preserve"> Does the company have a clear/quantified plan covering its own operations and its suppliers to stop deforestation relating to the sourcing of palm oil? This plan must include policies on the avoidance of plantings on HCV, HCS and peat areas, the avoidance of burning and the application of FPIC for local communities as consistent with the RSPO standard and guidance.</t>
  </si>
  <si>
    <t>Does the company have a clear/quantified plan that covers its own operations and its suppliers, with an implementation deadline of max. 3-5 years, to stop deforestation relating to the sourcing of palm oil. This plan must include policies on the avoidance of plantings on HCV, HCS and peat areas, the avoidance of negative impacts on food security, a zero burning policy and the application of FPIC for local communities as consistent with the RSPO standard and guidance.</t>
  </si>
  <si>
    <t>Reduce GHG emissions?</t>
  </si>
  <si>
    <t>Build climate adaptive capacity/resilience of small-scale producers?</t>
  </si>
  <si>
    <t xml:space="preserve">commitment sustainable palm oil (% score) </t>
  </si>
  <si>
    <t>Women have equal access and representation to grievance procedures</t>
  </si>
  <si>
    <t>the provision of meaningful market information</t>
  </si>
  <si>
    <t>the publication of its model contract with small-scale producers for the sourcing of agricultural products</t>
  </si>
  <si>
    <t>Does the company recognize the importance providing weather data and information?</t>
  </si>
  <si>
    <t>Social and environmental land security for communities</t>
  </si>
  <si>
    <t xml:space="preserve"> - uphold freedom of association and right to collective bargaining by requiring proof of such through instruments, e.g. a union framework agreement, union access agreements, or a written guarantee to workers of their right to join a union (and in countries where these rights are restricted, by facilitating a parallel means of dialogue and bargaining)? </t>
  </si>
  <si>
    <t>Does the company publically commit to addressing issues faced disproportionately by women producers in its supply chain and operations due to a lack of access to the following:</t>
  </si>
  <si>
    <t xml:space="preserve">Does the company commit to providing training and professional development targeted to women producers and workers across the supply chain and in its operations? </t>
  </si>
  <si>
    <t>Does the company's supplier code provide guidelines on the following:</t>
  </si>
  <si>
    <t>The improvement of childcare or care initiatives at the farm or community level?</t>
  </si>
  <si>
    <t xml:space="preserve">Does the company's supplier code require its suppliers to track and report the gender breakdown of the small-scale producers they source from? </t>
  </si>
  <si>
    <t>Does the company disclose its position on tax havens or "secrecy jurisdictions" and how it deals with transfer pricing according to the OECD Transfer Pricing Guidelines for Multinational Enterprises and Tax Administrations?</t>
  </si>
  <si>
    <t>Disclosure relating to the country in which the company is headquartered</t>
  </si>
  <si>
    <t>Does the company disclose: a) Name(s) of subsidiaries, and geographical location; b) Annual turnover; c) Number of employees on a full time equivalent basis; d) Profit or loss before tax; and e) Tax on profit or loss</t>
  </si>
  <si>
    <t>Disclosure of supplier names</t>
  </si>
  <si>
    <t>Does the company consider labour standards, health and safety, the environment and business integrity within its supplier audit protocol or does it refer to SEDEX or any other credible supplier audit information initiative or system?</t>
  </si>
  <si>
    <t>Does the company recognize the importance of contract transparency throughout the supply chain (In terms of quality requirements, quantity control, terms of pricing, dispute resolution mechanisms)?</t>
  </si>
  <si>
    <t>the improvement of agricultural practices</t>
  </si>
  <si>
    <t>Adequate disclosure of GHG emissions data</t>
  </si>
  <si>
    <t>Disclosure of agricultural emissions</t>
  </si>
  <si>
    <t>Does the company articulate risks to small-scale producers and rural communities in its reporting of supply chain risks?</t>
  </si>
  <si>
    <t>Land use change and deforestation</t>
  </si>
  <si>
    <t>commitments to paying a fair price</t>
  </si>
  <si>
    <t>Does the company have a clause on water in its supplier code or sourcing guidelines that requires suppliers to:</t>
  </si>
  <si>
    <t>Does the company require credible audits to be conducted at suppliers' sites to assess and improve compliance with its code of labor practice for:</t>
  </si>
  <si>
    <t>first tier suppliers?</t>
  </si>
  <si>
    <t>second tier suppliers?</t>
  </si>
  <si>
    <t>third tier suppliers?</t>
  </si>
  <si>
    <t>Commitments on specific issues facing women</t>
  </si>
  <si>
    <t>Disclosure of data by gender by suppliers</t>
  </si>
  <si>
    <t>Does the company have a stop land grabs clause in its supplier code?</t>
  </si>
  <si>
    <t>Disclosure of countries sourced from</t>
  </si>
  <si>
    <t>Training for farmers to strengthen their ability to negotiate, aggregate products, assess the possibility to access alternative markets, and diversify their products and markets</t>
  </si>
  <si>
    <t>Does the company recognise the key role small-scale producers play in food security in their communities and how its supply chain can impact this?</t>
  </si>
  <si>
    <t>Projects</t>
  </si>
  <si>
    <t>Living wage and precarious employment</t>
  </si>
  <si>
    <t>Other workers issues</t>
  </si>
  <si>
    <t>Working with others to improve wages</t>
  </si>
  <si>
    <t>Has the company made an explicit commitment to improving conditions for precarious worker?</t>
  </si>
  <si>
    <t>Has the company made an explicit commitment to reducing precarious work?</t>
  </si>
  <si>
    <t>Guidelines in the supplier code</t>
  </si>
  <si>
    <t>Reporting of supply chain risks</t>
  </si>
  <si>
    <t>Requirements in the supplier code</t>
  </si>
  <si>
    <t>Smallholders in the supplier code</t>
  </si>
  <si>
    <t>Guidelines in the Supplier Code</t>
  </si>
  <si>
    <t>Requirements in the Supplier Code</t>
  </si>
  <si>
    <t>Land rights in the supplier code</t>
  </si>
  <si>
    <t>Land use in the supplier code</t>
  </si>
  <si>
    <t>Living income</t>
  </si>
  <si>
    <t>Living wage</t>
  </si>
  <si>
    <t>Precarious work</t>
  </si>
  <si>
    <t>maintain an accessible, confidential grievances mechanism? (needs to be clearly a requirement for suppliers)</t>
  </si>
  <si>
    <t xml:space="preserve">Was the assessment conducted in a high volume country and commodity (i.e. countries that are among the top 3 sourcing countries for a top 3 sourced commodity) or conducted in countries that are high-risk countries (based on analysis by the company) for a top 3 sourced commodity? </t>
  </si>
  <si>
    <t xml:space="preserve">Does the company disclose the same information (a to g) as above on a country-level for all countries where it operates and where it has at least one subsidiary, especially in jurisdictions with a Financial secrecy index of 65 and above according to the Financial secrecy index (2013)? </t>
  </si>
  <si>
    <t>Does the company disclose the  following additional information relating to the country in which the company is headquartered:  f) Public subsidies received
and g) Nature of subsidiaries and nature of activities of these subsidiaries</t>
  </si>
  <si>
    <r>
      <rPr>
        <sz val="10"/>
        <rFont val="Calibri"/>
        <family val="2"/>
      </rPr>
      <t>Has the company completed a public-facing impact assessment that considers the human rights impacts or other social impacts of its supply chain on women's empowerment (in the last 5 years), with the intention of using the assessment to inform sourcing strategies (e.g.  publically available action or follow-up plans)?</t>
    </r>
    <r>
      <rPr>
        <sz val="10"/>
        <rFont val="Calibri"/>
        <family val="2"/>
      </rPr>
      <t xml:space="preserve">  H</t>
    </r>
    <r>
      <rPr>
        <sz val="10"/>
        <color indexed="8"/>
        <rFont val="Calibri"/>
        <family val="2"/>
      </rPr>
      <t>as the company conducted or committed to conducting such an assessment for one commodity or sourcing region?</t>
    </r>
  </si>
  <si>
    <t>Has the company conducted assessments of human rights impacts or other social impacts of its supply chain on key issues relating to smallholders for one commodity or sourcing region or committed to conducting at least 3 impact assessments in 3 different countries?</t>
  </si>
  <si>
    <t>Does the company report and disclose Scope 3 emissions associated with purchased goods and services, including agricultural emissions in its CDP report?</t>
  </si>
  <si>
    <t>Kellogg</t>
  </si>
  <si>
    <t>Does the company  disclose  the names of at least one  top supplier for palm oil, soy, sugarcane, cocoa and 2 other important commodities for their sourcing?</t>
  </si>
  <si>
    <t>Reduce GHG emissions in agricultural practices?</t>
  </si>
  <si>
    <t xml:space="preserve">Rationing and replanting process is the significant reduction in the frequency of soil disturbance and the exposure to soil erosion.
http://www.illovosugar.co.za/Libraries/2013_Annual_Report/2013_Integrated_Report.sflb.ashx  
</t>
  </si>
  <si>
    <t>commitments to the long-term stability of the trade relationship</t>
  </si>
  <si>
    <t>the provision or facilitation of access to credit and inputs</t>
  </si>
  <si>
    <t>CDP 14 (2013 Investor Report);  http://www.coca-colacompany.com/stories/beyond-water-coca-cola-expands-partnership-with-wwf-announces-ambitious-environmental-goals</t>
  </si>
  <si>
    <t>CDP 14 (2013 Investor Report)</t>
  </si>
  <si>
    <t>CDP 14 (2013 Investor Report) http://www.mars.nl/global/assets/doc/pia_exec_2012/Mars_PIA_Highlights_2012_EN_report.pdf (page 7 pub. 2013 accessed feb. 20 2014)</t>
  </si>
  <si>
    <t>CDP 14 (2013 Investor Report); CCE Sustainability Plan references life-cycle emissions, but Not specifically agriculture; Drink in your hand commitment references supply chain emissions reductions</t>
  </si>
  <si>
    <t xml:space="preserve">CDP 14, 15.3a (2013 Investor Report); 2012 Sustainability Report </t>
  </si>
  <si>
    <t>CDP 14; http://www.unilever.com/sustainable-living/greenhousegases/carbon/</t>
  </si>
  <si>
    <t>CDP 14 (2013 Investor Report); associated with sweeteners, beets, corn, cane and others</t>
  </si>
  <si>
    <t>CDP 14, 15.3a (2013 Investor Report)</t>
  </si>
  <si>
    <t>CDP 14b (2013 Investor Report)</t>
  </si>
  <si>
    <t>v1</t>
  </si>
  <si>
    <t>26 February 2013 version</t>
  </si>
  <si>
    <t>* Release of first scorecard based on information up to end of 2012</t>
  </si>
  <si>
    <t>v2</t>
  </si>
  <si>
    <t>8 March 2013 version</t>
  </si>
  <si>
    <t>* Explanation for scoring calculations added for Land 3.2 and Farmers 3.2</t>
  </si>
  <si>
    <t>* Transparency 4.5 question reentered</t>
  </si>
  <si>
    <t>* Weighting for ABF on Transparency 4.5 corrected (no change to out of 10 score)</t>
  </si>
  <si>
    <t>* Reference added for ABF on Workers 2.1</t>
  </si>
  <si>
    <t>* Explanation of ABF partial scoring added to all themes</t>
  </si>
  <si>
    <t>* Release Notes tab added</t>
  </si>
  <si>
    <t>v3</t>
  </si>
  <si>
    <t>25 May 2013 version</t>
  </si>
  <si>
    <t>* Updated gender answers and scores for Mars, Mondelez and Nestle based on their commitments on gender and cocoa</t>
  </si>
  <si>
    <t>v4</t>
  </si>
  <si>
    <t>17 September 2013 version</t>
  </si>
  <si>
    <t>* Various updates of scores based on new information from companies across themes</t>
  </si>
  <si>
    <t xml:space="preserve">* Explanation of T1.1 scoring (GRI compliance) added </t>
  </si>
  <si>
    <t>v5</t>
  </si>
  <si>
    <t>29 November 2013 version</t>
  </si>
  <si>
    <t>* Update on Coca Cola's land score based on new commitments linked to land/sugar campaigning</t>
  </si>
  <si>
    <t>* Update of various PepsiCo scores based on PepsiCo submitting a Behind the Brands Scorecard Update Sheet (includes existing public information now identified)</t>
  </si>
  <si>
    <t>v6</t>
  </si>
  <si>
    <t>26 February 2014 version</t>
  </si>
  <si>
    <t>Does the company plan to conduct formal human rights impact assessments where problems have been identified?</t>
  </si>
  <si>
    <t>- provide healthy working conditions and accommodation, specifically:</t>
  </si>
  <si>
    <t>* provide a healthy &amp; safe workplace, controlling hazards at source wherever possible, and through Personal Protective Equipment as appropriate)  and potable drinking water, adequate sanitation, etc</t>
  </si>
  <si>
    <t xml:space="preserve">* where accommodation for workers is provided, ensure that this is a decent standard </t>
  </si>
  <si>
    <t>Requirements in the supplier code and building supplier capacity</t>
  </si>
  <si>
    <t>UN Human Right to Water and related issues</t>
  </si>
  <si>
    <t>Managing impacts of suppliers</t>
  </si>
  <si>
    <t>Issue % Score</t>
  </si>
  <si>
    <t>Issue Raw Score</t>
  </si>
  <si>
    <t>* Updated the indicators based on feedback from companies and industry experts</t>
  </si>
  <si>
    <t>Disclosure</t>
  </si>
  <si>
    <r>
      <t xml:space="preserve">Has the company identified and disclosed water-stressed regions (by country or region within a country) </t>
    </r>
    <r>
      <rPr>
        <b/>
        <u/>
        <sz val="10"/>
        <color indexed="8"/>
        <rFont val="Calibri"/>
        <family val="2"/>
      </rPr>
      <t>and river basins</t>
    </r>
    <r>
      <rPr>
        <b/>
        <sz val="10"/>
        <color indexed="8"/>
        <rFont val="Calibri"/>
        <family val="2"/>
      </rPr>
      <t xml:space="preserve"> where it has operations and the percentage of operations in that area? </t>
    </r>
  </si>
  <si>
    <r>
      <t>Has the company undertaken human rights impact assessments and/or social and environmental impact assessments that explicitly consider water, to understand its actual and potential impacts particularly in water-stressed areas? If so, have the assessments been conducted across water scarce regions or across all facilities </t>
    </r>
    <r>
      <rPr>
        <sz val="10"/>
        <color indexed="63"/>
        <rFont val="Calibri"/>
        <family val="2"/>
      </rPr>
      <t>which would include water scarce regions?</t>
    </r>
  </si>
  <si>
    <t>Does the company require fair compensation and grievance mechanisms in case water rights have been violated and/or relinquished?</t>
  </si>
  <si>
    <r>
      <t xml:space="preserve">Issue Breakdown 
</t>
    </r>
    <r>
      <rPr>
        <sz val="11"/>
        <color theme="1"/>
        <rFont val="Calibri"/>
        <family val="2"/>
        <scheme val="minor"/>
      </rPr>
      <t>(by the 3 main issues captured in the water theme)</t>
    </r>
  </si>
  <si>
    <t>* Company scores updated based on new information from companies across themes up to end of 2013</t>
  </si>
  <si>
    <t>NOTE: Some assessments provide a "no" but we have left in the reference that was considered for that indicator.</t>
  </si>
  <si>
    <t>The below is a breakdown of scores by the key issues assessed in the climate theme: mitigation and resilience. The weighting of each issue in the overall score for climate is not equal.</t>
  </si>
  <si>
    <t>The below is a breakdown of scores by the key issues assessed in the water theme. Not all indicators are captured by the below and the weighting of each issue in the overall score for water is not equal.</t>
  </si>
  <si>
    <t>M</t>
  </si>
  <si>
    <t>R</t>
  </si>
  <si>
    <t>http://www.coca-colacompany.com/collaborating-and-moving-forward</t>
  </si>
  <si>
    <t>http://www.pepsico.com/Purpose/Performance-with-Purpose/Policies</t>
  </si>
  <si>
    <t>http://bonsucro.com/site/members/list-of-members/ (Updated: 2013; accessed: Feb.2014) http://www.pepsico.com/Purpose/Performance-with-Purpose/Policies</t>
  </si>
  <si>
    <t>v7</t>
  </si>
  <si>
    <t>* Updated PepsiCo's land and transparency scores following new commitments linked to land/sugar campaigning</t>
  </si>
  <si>
    <t>Does the company disclose source of origin for the following 4 commodities (palm oil, sugar, soy and cocoa) for at least 2 countries?</t>
  </si>
  <si>
    <t>Does the company disclose source of origin for up to 5 of the following 9 commodities (where company sources the commodity) for at least 2 countries?</t>
  </si>
  <si>
    <t>16 April 2014 version</t>
  </si>
  <si>
    <t>v8</t>
  </si>
  <si>
    <t>Is the company a member of the Cool Farm Institute that provides a tool for growers to calculate GHG emissions (or a tool that provides equivalent measurement capacity and interface, applicable across countries, including developing countries)?</t>
  </si>
  <si>
    <t>http://danone10.danone.com/uk/rubrique/#shaping_the_future/sustainable_milk_5 (accessed 13 May 2014)</t>
  </si>
  <si>
    <t>http://www.nestle.com/asset-library/documents/library/documents/corporate_social_responsibility/nestle-responsible-sourcing-guidelines.pdf (accessed 13 May 2014)</t>
  </si>
  <si>
    <t>* Clarified wording of indicator CC4.3.2</t>
  </si>
  <si>
    <t>* Correction on CC3.1.2 and CC4.3.2 (Danone); and CC3.1.2, CC4.3.2 and F1.9 (Nestle)</t>
  </si>
  <si>
    <t xml:space="preserve">CDP 3.1a-d </t>
  </si>
  <si>
    <t>Performance with Purpose 2012http://www.pepsico.com/Assets/Download/PepsiCo_2011-2012_Sustainability_Summary.pdf (page24 pub. 2012 accessed feb. 20 2014)</t>
  </si>
  <si>
    <t>Mitigation</t>
  </si>
  <si>
    <t>Resilience</t>
  </si>
  <si>
    <t>v9</t>
  </si>
  <si>
    <t>http://www.danone.com/uploads/tx_bidanonepublications/Palm_Oil_Policy_Danone_01.pdf</t>
  </si>
  <si>
    <t>http://www.generalmills.com/Home/ChannelG/Issues/climate_policy.aspx</t>
  </si>
  <si>
    <t>http://www.generalmills.com/Home/ChannelG/Issues/climate_policy.aspx; http://www.blog.generalmills.com/2014/07/how-the-weather-forecast-impacts-food-supply/</t>
  </si>
  <si>
    <t>http://www.blog.generalmills.com/2012/08/growing-sustainable-wheat-in-idaho</t>
  </si>
  <si>
    <t>http://www.generalmills.com/Responsibility/Environment/climate/GHG_emissions.aspx</t>
  </si>
  <si>
    <t>http://www.generalmills.com/en/ChannelG/Issues/palm_oil_statement.aspx</t>
  </si>
  <si>
    <t>http://www.kelloggcompany.com/content/dam/kelloggcompanyus/corporate_responsibility/pdf/2014/Climate_Policy.pdf</t>
  </si>
  <si>
    <t>http://newsroom.kelloggcompany.com/2014-05-06-Kellogg-Company-Collaborates-With-Walmart-On-Commitment-To-Long-Term-Rice-Crop-Sustainability</t>
  </si>
  <si>
    <t>Walmart initiative on Sustainable Rice Commitment, http://newsroom.kelloggcompany.com/2014-05-06-Kellogg-Company-Collaborates-With-Walmart-On-Commitment-To-Long-Term-Rice-Crop-Sustainability</t>
  </si>
  <si>
    <t>http://sharedservices.mars.com/assets/166127625.pdf</t>
  </si>
  <si>
    <t>2013 10-K filing</t>
  </si>
  <si>
    <t>http://www.mondelezinternational.com/~/media/MondelezCorporate/uploads/downloads/Palm_Oil_Action_Plan.pdf</t>
  </si>
  <si>
    <t>http://www.unilever.com/sustainable-living-2014/enhancing-livelihoods/inclusive-business/livelihoods-for-smallholder-farmers</t>
  </si>
  <si>
    <t>http://www.unilever.com/sustainable-living-2014/enhancing-livelihoods/inclusive-business/livelihoods-for-smallholder-farmers/, Solidaridad and the Hindustan Unilever Foundation have jointly launched one of the largest water linked sustainable supply chain interventions in India.</t>
  </si>
  <si>
    <t>http://www.mars.com/global/assets/doc/pia_exec_2013/Mars_PIA_Highlights_2013_EN_report.pdf, goal of eliminating fossil fuel use and GHG emissions from our operations by 2040</t>
  </si>
  <si>
    <t>2013 CSR Report http://www.danone.com/en/publications/#.U_MuCRY0-hM (Published: april 2014; Accessed: Aug. 2014)</t>
  </si>
  <si>
    <t>http://www.danone.com/uploads/tx_bidanonepublications/DDR_2013_ENG.pdf (published: March 2014; Accessed: Aug. 2014)</t>
  </si>
  <si>
    <r>
      <rPr>
        <b/>
        <sz val="10"/>
        <rFont val="Calibri"/>
        <family val="2"/>
      </rPr>
      <t>less than 0,05% of world production</t>
    </r>
    <r>
      <rPr>
        <sz val="10"/>
        <rFont val="Calibri"/>
        <family val="2"/>
      </rPr>
      <t xml:space="preserve"> http://www.danone.com/uploads/tx_bidanonepublications/Danone_Forest_Soy_Policy_01.pdf (Published: May 2014; Accessed: Aug. 2014)</t>
    </r>
  </si>
  <si>
    <r>
      <rPr>
        <b/>
        <sz val="10"/>
        <rFont val="Calibri"/>
        <family val="2"/>
      </rPr>
      <t xml:space="preserve">less than 0,3% of world production </t>
    </r>
    <r>
      <rPr>
        <sz val="10"/>
        <rFont val="Calibri"/>
        <family val="2"/>
      </rPr>
      <t xml:space="preserve"> http://www.danone.com/uploads/tx_bidanonepublications/Danone_Forest_Soy_Policy_01.pdf (Published: May 2014; Accessed: Aug. 2014)</t>
    </r>
  </si>
  <si>
    <t>13 May 2014 version</t>
  </si>
  <si>
    <r>
      <rPr>
        <b/>
        <sz val="10"/>
        <rFont val="Calibri"/>
        <family val="2"/>
      </rPr>
      <t xml:space="preserve">Biggest countries: Russia, Argentina, Brazil, South Africa (Danone reports on all countries) </t>
    </r>
    <r>
      <rPr>
        <sz val="10"/>
        <rFont val="Calibri"/>
        <family val="2"/>
      </rPr>
      <t>http://www.danone.com/uploads/tx_bidanonepublications/Danone_Forest_Soy_Policy_01.pdf  (Published: May 2014; Accessed: Aug. 2014)</t>
    </r>
  </si>
  <si>
    <r>
      <rPr>
        <b/>
        <sz val="10"/>
        <rFont val="Calibri"/>
        <family val="2"/>
      </rPr>
      <t>Poland, Ukraine, Egypt, Morocco, Russia, Brazil, Turkey</t>
    </r>
    <r>
      <rPr>
        <sz val="10"/>
        <rFont val="Calibri"/>
        <family val="2"/>
      </rPr>
      <t xml:space="preserve">
2013 CSR Report http://www.danone.com/en/publications/#.U_MuCRY0-hM (accessed: Aug. 2014)</t>
    </r>
  </si>
  <si>
    <t>2013 Sustainability Report http://www.danone.com/en/publications/#.U_MuCRY0-hM (pp.59) (Published: April 2014; Accessed: Aug. 2014); http://www.danoneproveedores.com/des_pdp_por/resources/Sedex%20presentation%20for%20suppliers_Danone.pdf (published: no date ; accessed: Feb.2014)</t>
  </si>
  <si>
    <t>2013 Sustainability Report http://www.danone.com/en/publications/#.U_MuCRY0-hM (pp.60) (Published: April 2014; Accessed: Aug. 2014)</t>
  </si>
  <si>
    <t>http://www.generalmills.com/~/media/Files/CSR/2014_global_respon_report.ashx (April 2014; Accessed: Aug 2014)</t>
  </si>
  <si>
    <t>Bunge, Agropalma, AAK http://www.generalmills.com/~/media/Files/CSR/2014_global_respon_report.ashx (April 2014; Accessed: Aug. 2014)</t>
  </si>
  <si>
    <t>Domino, Imperial, Cargill http://www.generalmills.com/~/media/Files/CSR/2014_global_respon_report.ashx (April 2014; Accessed: Aug. 2014)</t>
  </si>
  <si>
    <t>Cargill, Barry Caubault http://www.generalmills.com/~/media/Files/CSR/2014_global_respon_report.ashx (April 2014; Accessed: Aug. 2014)</t>
  </si>
  <si>
    <t>http://www.generalmills.com/~/media/Files/CSR/2013_global_respon_report.ashx (Accessed: Jul. 2014) (p. 48/49)</t>
  </si>
  <si>
    <t>http://www.mars.com/global/assets/doc/pia_exec_2013/Mars_PIA_Highlights_2013_EN_report.pdf</t>
  </si>
  <si>
    <r>
      <rPr>
        <b/>
        <sz val="10"/>
        <rFont val="Calibri"/>
        <family val="2"/>
      </rPr>
      <t>Idaho; Canada</t>
    </r>
    <r>
      <rPr>
        <sz val="10"/>
        <rFont val="Calibri"/>
        <family val="2"/>
      </rPr>
      <t xml:space="preserve">
General Mills: Environmental Sustainability. Sustainable Agriculture - http://www.generalmills.com/~/media/Files/sustainability/GM_agriculture.ashx (published: no date; accessed: Jul.2014); </t>
    </r>
    <r>
      <rPr>
        <u/>
        <sz val="11"/>
        <rFont val="Calibri"/>
        <family val="2"/>
      </rPr>
      <t>http://www.generalmills.com/~/media/Files/CSR/2014_global_respon_report.ashx</t>
    </r>
    <r>
      <rPr>
        <sz val="11"/>
        <rFont val="Calibri"/>
        <family val="2"/>
      </rPr>
      <t xml:space="preserve"> (April 2014)</t>
    </r>
  </si>
  <si>
    <t>USA, Canada, Mexico, Brazil, Colombia, Argentina, Venezuaela, Ecuador,  Germany, South Africa, India,  Japan, Russia, Australia http://origin-www.kelloggcompany.com/content/dam/kelloggcompanyus/corporate_responsibility/pdf/2013/2013_Kellogg_Global_CR_Report.pdf</t>
  </si>
  <si>
    <t>USA, Canada, Mexico, Brazil, Argentina, Colombia, Venezuaela, Ecuador, UK, Germany, Spain, South Africa, India,  Japan, Russia, Australia http://origin-www.kelloggcompany.com/content/dam/kelloggcompanyus/corporate_responsibility/pdf/2013/2013_Kellogg_Global_CR_Report.pdf</t>
  </si>
  <si>
    <t>USA, Canada, Mexico, Brazil, Colombia, Venezuaela, Ecuador, UK, Germany, Spain, Thailand, Japan, Russia, South Korea, Australia http://origin-www.kelloggcompany.com/content/dam/kelloggcompanyus/corporate_responsibility/pdf/2013/2013_Kellogg_Global_CR_Report.pdf</t>
  </si>
  <si>
    <t>100% http://www.mars.com/global/about-mars/mars-pia/our-supply-chain/palm-oil.aspx (updated: 2014; Accessed: Aug.2014)</t>
  </si>
  <si>
    <r>
      <rPr>
        <b/>
        <sz val="10"/>
        <rFont val="Calibri"/>
        <family val="2"/>
      </rPr>
      <t xml:space="preserve">73 % </t>
    </r>
    <r>
      <rPr>
        <sz val="10"/>
        <rFont val="Calibri"/>
        <family val="2"/>
      </rPr>
      <t>http://www.mars.com/global/assets/doc/pia_exec_2013/Mars_PIA_Highlights_2013_EN_report.pdf (published Jul 2014; Accessed: Aug. 2014)</t>
    </r>
  </si>
  <si>
    <r>
      <rPr>
        <b/>
        <sz val="10"/>
        <rFont val="Calibri"/>
        <family val="2"/>
      </rPr>
      <t>32 %</t>
    </r>
    <r>
      <rPr>
        <sz val="10"/>
        <rFont val="Calibri"/>
        <family val="2"/>
      </rPr>
      <t xml:space="preserve"> http://www.mars.com/global/assets/doc/pia_exec_2013/Mars_PIA_Highlights_2013_EN_report.pdf (published Jul 2014; Accessed: Aug. 2014)</t>
    </r>
  </si>
  <si>
    <r>
      <rPr>
        <b/>
        <sz val="10"/>
        <rFont val="Calibri"/>
        <family val="2"/>
      </rPr>
      <t>100%</t>
    </r>
    <r>
      <rPr>
        <sz val="10"/>
        <rFont val="Calibri"/>
        <family val="2"/>
      </rPr>
      <t xml:space="preserve">
http://www.mondelezinternational.com/~/media/MondelezCorporate/uploads/downloads/Palm_Oil_Statement.pdf (Published: June 2014; Accessed: Aug. 2014)</t>
    </r>
  </si>
  <si>
    <r>
      <rPr>
        <b/>
        <sz val="10"/>
        <rFont val="Calibri"/>
        <family val="2"/>
      </rPr>
      <t>Olam, Armajaro</t>
    </r>
    <r>
      <rPr>
        <sz val="10"/>
        <rFont val="Calibri"/>
        <family val="2"/>
      </rPr>
      <t xml:space="preserve">
http://www.cocoalife.org/~/media/CocoaLife/News%20Articles%20PDF/Cocoa_Life_Indonesia.pdf (Sept 2013; Accessed: Aug. 2014)</t>
    </r>
  </si>
  <si>
    <r>
      <rPr>
        <b/>
        <sz val="10"/>
        <rFont val="Calibri"/>
        <family val="2"/>
      </rPr>
      <t>Vietnam, Indonesia, Brazill,</t>
    </r>
    <r>
      <rPr>
        <sz val="10"/>
        <rFont val="Calibri"/>
        <family val="2"/>
      </rPr>
      <t xml:space="preserve">
http://www.mondelezinternational.com/en/Well-Being/Sustainable-Resources-and-Agriculture/Agricultural-Supply-Chain.aspx#supplychain (Accessed: Aug. 2014)</t>
    </r>
  </si>
  <si>
    <r>
      <rPr>
        <b/>
        <sz val="10"/>
        <rFont val="Calibri"/>
        <family val="2"/>
      </rPr>
      <t>410000 MT</t>
    </r>
    <r>
      <rPr>
        <sz val="10"/>
        <rFont val="Calibri"/>
        <family val="2"/>
      </rPr>
      <t xml:space="preserve">
http://www.nestle.com/asset-library/Documents/Library/Documents/Corporate_Social_Responsibility/nestle-csv-full-report-2013-en.pdf (pp.132) Published: March 2013; Accessed: Aug. 2014)</t>
    </r>
  </si>
  <si>
    <r>
      <rPr>
        <b/>
        <sz val="10"/>
        <rFont val="Calibri"/>
        <family val="2"/>
      </rPr>
      <t xml:space="preserve">370000 MT in 2014 </t>
    </r>
    <r>
      <rPr>
        <sz val="10"/>
        <rFont val="Calibri"/>
        <family val="2"/>
      </rPr>
      <t>http://www.nestle.com/asset-library/documents/creating-shared-value/responsible-sourcing/soya-progress-report.pdf (published: Jul. 2014; Accessed: Aug. 2014)</t>
    </r>
  </si>
  <si>
    <r>
      <rPr>
        <b/>
        <sz val="10"/>
        <rFont val="Calibri"/>
        <family val="2"/>
      </rPr>
      <t>62 299 tonnes
Cocoa purchased through the Nestlé Cocoa Plan http://www.nestle.com/asset-library/Documents/Library/Documents/Corporate_Social_Responsibility/nestle-csv-full-report-2013-en.pdf (pp. 122) (published: March 2014; Accessed: Aug. 2014)</t>
    </r>
    <r>
      <rPr>
        <sz val="10"/>
        <rFont val="Calibri"/>
        <family val="2"/>
      </rPr>
      <t xml:space="preserve">
</t>
    </r>
  </si>
  <si>
    <t>http://www.nestle.com/asset-library/Documents/Library/Documents/Corporate_Social_Responsibility/nestle-csv-full-report-2013-en.pdf (pp.135) Published: March 2013; Accessed: Aug. 2014)</t>
  </si>
  <si>
    <r>
      <t xml:space="preserve">Copersucar (Brazil)  </t>
    </r>
    <r>
      <rPr>
        <sz val="10"/>
        <rFont val="Calibri"/>
        <family val="2"/>
      </rPr>
      <t xml:space="preserve"> http://www.nestle.com/asset-library/documents/creating-shared-value/responsible-sourcing/sugar-progress-report.pdf (published: Jul. 2014; Accessed Aug 2014)</t>
    </r>
  </si>
  <si>
    <t>http://www.generalmills.com/~/media/Files/CSR/2014_global_respon_report.ashx (April 2014)</t>
  </si>
  <si>
    <r>
      <rPr>
        <b/>
        <sz val="10"/>
        <rFont val="Calibri"/>
        <family val="2"/>
      </rPr>
      <t xml:space="preserve">Syngenta, Cargill and Olam </t>
    </r>
    <r>
      <rPr>
        <sz val="10"/>
        <rFont val="Calibri"/>
        <family val="2"/>
      </rPr>
      <t xml:space="preserve">http://www.nestle.com/asset-library/Documents/Library/Documents/Corporate_Social_Responsibility/nestle-csv-full-report-2013-en.pdf (published: March 2014; Accessed: Aug. 2014)
</t>
    </r>
  </si>
  <si>
    <r>
      <t>Milk: Lacteos Providencia (Mexico)</t>
    </r>
    <r>
      <rPr>
        <sz val="10"/>
        <rFont val="Calibri"/>
        <family val="2"/>
      </rPr>
      <t xml:space="preserve">
http://www.nestle.com/asset-library/Documents/Library/Documents/Corporate_Social_Responsibility/nestle-csv-full-report-2013-en.pdf (Published: March 2014; Accessed"Aug. 2014)</t>
    </r>
  </si>
  <si>
    <r>
      <rPr>
        <b/>
        <sz val="10"/>
        <rFont val="Calibri"/>
        <family val="2"/>
      </rPr>
      <t>Vanilla: Givaudan</t>
    </r>
    <r>
      <rPr>
        <sz val="10"/>
        <rFont val="Calibri"/>
        <family val="2"/>
      </rPr>
      <t xml:space="preserve">
http://www.nestle.com/asset-library/Documents/Library/Documents/Corporate_Social_Responsibility/nestle-csv-full-report-2013-en.pdf (Published: March 2014; Accessed: Aug. 2014)</t>
    </r>
  </si>
  <si>
    <r>
      <rPr>
        <b/>
        <sz val="10"/>
        <rFont val="Calibri"/>
        <family val="2"/>
      </rPr>
      <t>Indonesia, Malaysia</t>
    </r>
    <r>
      <rPr>
        <sz val="10"/>
        <rFont val="Calibri"/>
        <family val="2"/>
      </rPr>
      <t xml:space="preserve">
http://www.nestle.com/asset-library/Documents/Library/Documents/Corporate_Social_Responsibility/nestle-csv-full-report-2013-en.pdf (Published: March 2014; Accessed: Aug. 2014)</t>
    </r>
  </si>
  <si>
    <r>
      <rPr>
        <b/>
        <sz val="10"/>
        <rFont val="Calibri"/>
        <family val="2"/>
      </rPr>
      <t xml:space="preserve">Brazil, Mexico, India, Thailand, </t>
    </r>
    <r>
      <rPr>
        <sz val="10"/>
        <rFont val="Calibri"/>
        <family val="2"/>
      </rPr>
      <t xml:space="preserve">
http://www.nestle.com/asset-library/documents/creating-shared-value/responsible-sourcing/sugar-progress-report.pdf (published: july 2014; Accessed: Aug.2014)</t>
    </r>
  </si>
  <si>
    <r>
      <t xml:space="preserve">Brazil , Argentina </t>
    </r>
    <r>
      <rPr>
        <sz val="10"/>
        <rFont val="Calibri"/>
        <family val="2"/>
      </rPr>
      <t>http://www.nestle.com/asset-library/documents/creating-shared-value/responsible-sourcing/soya-progress-report.pdf (published: Jul. 2014; Accessed: Aug. 2014)</t>
    </r>
    <r>
      <rPr>
        <b/>
        <sz val="10"/>
        <rFont val="Calibri"/>
        <family val="2"/>
      </rPr>
      <t xml:space="preserve">
</t>
    </r>
  </si>
  <si>
    <r>
      <rPr>
        <b/>
        <sz val="10"/>
        <rFont val="Calibri"/>
        <family val="2"/>
      </rPr>
      <t xml:space="preserve">Côte d’Ivoire, Ghana, Ecuador, Venezuela, Mexico and Indonesia. </t>
    </r>
    <r>
      <rPr>
        <sz val="10"/>
        <rFont val="Calibri"/>
        <family val="2"/>
      </rPr>
      <t xml:space="preserve">http://www.nestle.com/asset-library/Documents/Library/Documents/Corporate_Social_Responsibility/nestle-csv-full-report-2013-en.pdf (Published: March 2014; Accessed: Aug. 2014)
</t>
    </r>
  </si>
  <si>
    <r>
      <rPr>
        <b/>
        <sz val="10"/>
        <rFont val="Calibri"/>
        <family val="2"/>
      </rPr>
      <t>Malaysia, Indonesia</t>
    </r>
    <r>
      <rPr>
        <sz val="10"/>
        <rFont val="Calibri"/>
        <family val="2"/>
      </rPr>
      <t xml:space="preserve">
http://www.nestle.com/asset-library/Documents/Library/Documents/Corporate_Social_Responsibility/nestle-csv-full-report-2013-en.pdf (Published: March 2014; Accessed: Aug. 2014)</t>
    </r>
  </si>
  <si>
    <r>
      <rPr>
        <b/>
        <sz val="10"/>
        <rFont val="Calibri"/>
        <family val="2"/>
      </rPr>
      <t xml:space="preserve">30 % </t>
    </r>
    <r>
      <rPr>
        <sz val="10"/>
        <rFont val="Calibri"/>
        <family val="2"/>
      </rPr>
      <t>http://www.mars.com/global/assets/doc/pia_exec_2013/Mars_PIA_Highlights_2013_EN_report.pdf (published Jul 2014; Accessed: Aug. 2014)</t>
    </r>
  </si>
  <si>
    <r>
      <rPr>
        <b/>
        <sz val="10"/>
        <rFont val="Calibri"/>
        <family val="2"/>
      </rPr>
      <t>Brazil, Chile, China, India, Mexico, Pakistan</t>
    </r>
    <r>
      <rPr>
        <sz val="10"/>
        <rFont val="Calibri"/>
        <family val="2"/>
      </rPr>
      <t xml:space="preserve">
http://www.nestle.com/csv/rural-development-responsible-sourcing/responsible-sourcing/milk (Updated 2104; Accessed: Aug. 2014)</t>
    </r>
  </si>
  <si>
    <r>
      <rPr>
        <b/>
        <sz val="10"/>
        <rFont val="Calibri"/>
        <family val="2"/>
      </rPr>
      <t>Brazil, Vietnam, Côte d’Ivoire, Indonesia, Mexico</t>
    </r>
    <r>
      <rPr>
        <sz val="10"/>
        <rFont val="Calibri"/>
        <family val="2"/>
      </rPr>
      <t xml:space="preserve">
http://www.nestle.com/asset-library/Documents/Library/Documents/Corporate_Social_Responsibility/nestle-csv-full-report-2013-en.pdf (Published: March 2014; Accessed: Aug. 2014)</t>
    </r>
  </si>
  <si>
    <t>http://www.nestleprofessional.com/united-states/en/FAQs/Company_related_FAQ/Pages/FAQ_Our_Company_8.aspx (Updated: 2013; accessed: Aug.2014)</t>
  </si>
  <si>
    <t xml:space="preserve">http://www.nestle.com/asset-library/Documents/Library/Documents/Corporate_Social_Responsibility/nestle-csv-full-report-2013-en.pdf (pp. 258) (Published: March 2014; Accessed: Aug. 2014) </t>
  </si>
  <si>
    <t xml:space="preserve">http://www.nestle.com/asset-library/Documents/Library/Documents/Corporate_Social_Responsibility/nestle-csv-full-report-2013-en.pdf (pp. 17) (Published: March 2014; Accessed: Aug. 2014) 
</t>
  </si>
  <si>
    <t>http://www.pepsico.com/Company/Policies (Updated: no date; accessed: Aug.2014); http://www.pepsico.com/Assets/Download/2013_Trade_Associations_And_Policy_Groups.pdf (published: 2014; accessed: Aug. 2014); file://nlvfs01.novib.local/Profiles$/annaO/Downloads/2013_Corporate_Political_Contributions.pdf (Published: 2014; Accessed: Aug. 2014)</t>
  </si>
  <si>
    <t>http://www.pepsico.com/Download/PEP_RPT12_GRI%20Report_v5.pdf (published: 2012; accessed: Aug.2014)</t>
  </si>
  <si>
    <r>
      <rPr>
        <b/>
        <sz val="10"/>
        <rFont val="Calibri"/>
        <family val="2"/>
      </rPr>
      <t>457,200 MT</t>
    </r>
    <r>
      <rPr>
        <sz val="10"/>
        <rFont val="Calibri"/>
        <family val="2"/>
      </rPr>
      <t xml:space="preserve">
http://www.pepsico.com/Purpose/Performance-with-Purpose/Policies (Published: 2014; accessed Aug. 2014)</t>
    </r>
  </si>
  <si>
    <t>http://www.unilever.com/sustainable-living-2014/our-approach-to-sustainability/reporting-our-progress/GRI-index/ (Updated: 2014 ; accessed: Aug.2014)</t>
  </si>
  <si>
    <t>http://ec.europa.eu/transparencyregister/public/consultation/displaylobbyist.do?id=6200524920-25 (Updated: Dec. 2013; Accessed: Jul. 2014)</t>
  </si>
  <si>
    <t>http://www.unileverusa.com/resource/FAQs/default.aspx (Updated: 2014; accessed: Aug.2014)</t>
  </si>
  <si>
    <t>http://www.unilever.com/sustainable-living-2014/our-approach-to-sustainability/engaging-with-stakeholders/ (Updated: 2014 ; accessed: Aug.2014)</t>
  </si>
  <si>
    <t>http://www.unilever.com/sustainable-living-2014/enhancing-livelihoods/understanding-our-economic-impacts/our-approach-to-tax/(Updated: 2014 ; accessed: Aug.2014)</t>
  </si>
  <si>
    <t>http://www.unilever.com/aboutus/supplier/invoiceus/requirements (Updated: 2014 ; accessed: Aug.2014)</t>
  </si>
  <si>
    <r>
      <rPr>
        <b/>
        <sz val="10"/>
        <rFont val="Calibri"/>
        <family val="2"/>
      </rPr>
      <t>"It purchases around 1.5 million tonnes of Palm Oil and its derivatives annually, which represents about 3% of the world’s total production."</t>
    </r>
    <r>
      <rPr>
        <sz val="10"/>
        <rFont val="Calibri"/>
        <family val="2"/>
      </rPr>
      <t xml:space="preserve">
http://www.unilever.com/mediacentre/pressreleases/2013/100pcofpalmoilboughtwillbetraceabletoknownsourcesbyend2014.aspx (Published: Nov 2013; Accessed: Aug. 2014) </t>
    </r>
  </si>
  <si>
    <r>
      <t xml:space="preserve"> </t>
    </r>
    <r>
      <rPr>
        <b/>
        <sz val="10"/>
        <rFont val="Calibri"/>
        <family val="2"/>
      </rPr>
      <t>0.26% of the market</t>
    </r>
    <r>
      <rPr>
        <sz val="10"/>
        <rFont val="Calibri"/>
        <family val="2"/>
      </rPr>
      <t xml:space="preserve">
http://www.unilever.com/mediacentre/pressreleases/2013/Unileversourcesoverthirdofagriculturalrawmaterials.aspx (Published: April 203; accessed: Aug.2014)</t>
    </r>
  </si>
  <si>
    <r>
      <rPr>
        <b/>
        <sz val="10"/>
        <rFont val="Calibri"/>
        <family val="2"/>
      </rPr>
      <t>We purchase around 1% of the world’s soy.</t>
    </r>
    <r>
      <rPr>
        <sz val="10"/>
        <rFont val="Calibri"/>
        <family val="2"/>
      </rPr>
      <t xml:space="preserve">
http://www.unilever.com/sustainable-living/sustainablesourcing/soy-oils/ (Updated: 2014; accessed: Aug.2014)</t>
    </r>
  </si>
  <si>
    <r>
      <rPr>
        <b/>
        <sz val="10"/>
        <rFont val="Calibri"/>
        <family val="2"/>
      </rPr>
      <t>We buy 1% of global production,</t>
    </r>
    <r>
      <rPr>
        <sz val="10"/>
        <rFont val="Calibri"/>
        <family val="2"/>
      </rPr>
      <t xml:space="preserve">
http://www.unilever.com/sustainable-living-2014/reducing-environmental-impact/sustainable-sourcing/sustainable-cocoa-and-sugar/ (Updated: 2014; accessed: Aug.2014)</t>
    </r>
  </si>
  <si>
    <r>
      <rPr>
        <b/>
        <sz val="10"/>
        <rFont val="Calibri"/>
        <family val="2"/>
      </rPr>
      <t>using an estimated 3% of global production volume</t>
    </r>
    <r>
      <rPr>
        <sz val="10"/>
        <rFont val="Calibri"/>
        <family val="2"/>
      </rPr>
      <t xml:space="preserve">
http://www.unilever.com/sustainable-living/sustainablesourcing/fruit-vegetables/ (Updated: 2014 ; accessed: Aug.2014)</t>
    </r>
  </si>
  <si>
    <r>
      <rPr>
        <b/>
        <sz val="10"/>
        <rFont val="Calibri"/>
        <family val="2"/>
      </rPr>
      <t>around 12% of the world’s black tea supply</t>
    </r>
    <r>
      <rPr>
        <sz val="10"/>
        <rFont val="Calibri"/>
        <family val="2"/>
      </rPr>
      <t xml:space="preserve">
http://www.unilever.com/sustainable-living-2014/reducing-environmental-impact/sustainable-sourcing/sustainable-tea/ (Updated: 2014 ; accessed: Aug.2014)</t>
    </r>
  </si>
  <si>
    <r>
      <rPr>
        <b/>
        <sz val="10"/>
        <rFont val="Calibri"/>
        <family val="2"/>
      </rPr>
      <t xml:space="preserve">100% of palm oil from sustainable sources </t>
    </r>
    <r>
      <rPr>
        <sz val="10"/>
        <rFont val="Calibri"/>
        <family val="2"/>
      </rPr>
      <t xml:space="preserve">
http://www.unilever.com/sustainable-living-2014/reducing-environmental-impact/sustainable-sourcing/sustainable-palm-oil/ (Updated: 2014; accessed:Aug. 2014)</t>
    </r>
  </si>
  <si>
    <r>
      <rPr>
        <b/>
        <sz val="10"/>
        <rFont val="Calibri"/>
        <family val="2"/>
      </rPr>
      <t xml:space="preserve">49% of sugar sustainably sourced </t>
    </r>
    <r>
      <rPr>
        <sz val="10"/>
        <rFont val="Calibri"/>
        <family val="2"/>
      </rPr>
      <t xml:space="preserve">
http://www.unilever.com/sustainable-living-2014/reducing-environmental-impact/sustainable-sourcing/sustainable-cocoa-and-sugar/  (Updated: 2014; accessed:Aug.2014)</t>
    </r>
  </si>
  <si>
    <r>
      <rPr>
        <b/>
        <sz val="10"/>
        <rFont val="Calibri"/>
        <family val="2"/>
      </rPr>
      <t>25% of soy oil sustainably sourced RTRS certificates</t>
    </r>
    <r>
      <rPr>
        <sz val="10"/>
        <rFont val="Calibri"/>
        <family val="2"/>
      </rPr>
      <t xml:space="preserve">
http://www.unilever.com/sustainable-living-2014/reducing-environmental-impact/sustainable-sourcing/sustainable-soy-and-oils/ (Updated: 2014; accessed: Aug.2014)</t>
    </r>
  </si>
  <si>
    <r>
      <rPr>
        <b/>
        <sz val="10"/>
        <rFont val="Calibri"/>
        <family val="2"/>
      </rPr>
      <t>Overall, 47% of all cocoa sourced sustainably.</t>
    </r>
    <r>
      <rPr>
        <sz val="10"/>
        <rFont val="Calibri"/>
        <family val="2"/>
      </rPr>
      <t xml:space="preserve">
http://www.unilever.com/sustainable-living-2014/reducing-environmental-impact/sustainable-sourcing/sustainable-cocoa-and-sugar/ (Updated: 2014; accessed: Aug.2014)</t>
    </r>
  </si>
  <si>
    <r>
      <rPr>
        <b/>
        <sz val="10"/>
        <rFont val="Calibri"/>
        <family val="2"/>
      </rPr>
      <t>53% of the tea for all our brands http://www.unilever.com/sustainable-living-2014/reducing-environmental-impact/sustainable-sourcing/sustainable-tea/</t>
    </r>
    <r>
      <rPr>
        <sz val="10"/>
        <rFont val="Calibri"/>
        <family val="2"/>
      </rPr>
      <t xml:space="preserve"> (Updated: 2014;accessed: Aug.2014)</t>
    </r>
  </si>
  <si>
    <r>
      <rPr>
        <b/>
        <sz val="10"/>
        <rFont val="Calibri"/>
        <family val="2"/>
      </rPr>
      <t xml:space="preserve">25% of fruit purchased sustainably </t>
    </r>
    <r>
      <rPr>
        <sz val="10"/>
        <rFont val="Calibri"/>
        <family val="2"/>
      </rPr>
      <t xml:space="preserve">
http://www.unilever.com/sustainable-living-2014/reducing-environmental-impact/sustainable-sourcing/sustainable-fruit-and-vegetables/ (Updated: 2014;accessed: Aug.2014)</t>
    </r>
  </si>
  <si>
    <r>
      <rPr>
        <b/>
        <sz val="10"/>
        <rFont val="Calibri"/>
        <family val="2"/>
      </rPr>
      <t>Wilmar</t>
    </r>
    <r>
      <rPr>
        <sz val="10"/>
        <rFont val="Calibri"/>
        <family val="2"/>
      </rPr>
      <t>. http://www.unilever.com/sustainable-living-2014/reducing-environmental-impact/sustainable-sourcing/sustainable-palm-oil/working-with-suppliers/index.aspx (Updated: 2014; Accessed: Aug. 2014)</t>
    </r>
  </si>
  <si>
    <r>
      <rPr>
        <b/>
        <sz val="10"/>
        <rFont val="Calibri"/>
        <family val="2"/>
      </rPr>
      <t>Usina São João (USJ)</t>
    </r>
    <r>
      <rPr>
        <sz val="10"/>
        <rFont val="Calibri"/>
        <family val="2"/>
      </rPr>
      <t xml:space="preserve">
http://www.unilever.com/sustainable-living-2014/reducing-environmental-impact/sustainable-sourcing/sustainable-cocoa-and-sugar/ (Updated: 2014; accessed: Aug. 2014)</t>
    </r>
  </si>
  <si>
    <r>
      <rPr>
        <b/>
        <sz val="10"/>
        <rFont val="Calibri"/>
        <family val="2"/>
      </rPr>
      <t>LDC Bioenergia ; New South Wales Sugar Milling Co-operative</t>
    </r>
    <r>
      <rPr>
        <sz val="10"/>
        <rFont val="Calibri"/>
        <family val="2"/>
      </rPr>
      <t xml:space="preserve"> 
http://www.unilever.com/sustainable-living-2014/reducing-environmental-impact/sustainable-sourcing/sustainable-cocoa-and-sugar/ (Updated: 2014; accessed: Aug. 2014)</t>
    </r>
  </si>
  <si>
    <r>
      <rPr>
        <b/>
        <sz val="10"/>
        <rFont val="Calibri"/>
        <family val="2"/>
      </rPr>
      <t>Barry Callebaut</t>
    </r>
    <r>
      <rPr>
        <sz val="10"/>
        <rFont val="Calibri"/>
        <family val="2"/>
      </rPr>
      <t xml:space="preserve">
http://www.unilever.com/sustainable-living-2014/reducing-environmental-impact/sustainable-sourcing/sustainable-cocoa-and-sugar/ (Updated: 2014; accessed: Aug.2014)</t>
    </r>
  </si>
  <si>
    <r>
      <rPr>
        <b/>
        <sz val="10"/>
        <rFont val="Calibri"/>
        <family val="2"/>
      </rPr>
      <t xml:space="preserve">Dairy: Murray Goulburn, Fonterr (Australia) </t>
    </r>
    <r>
      <rPr>
        <sz val="10"/>
        <rFont val="Calibri"/>
        <family val="2"/>
      </rPr>
      <t>http://www.unilever.com/sustainable-living/sustainablesourcing/eggs-dairy/ (Updated: 2014; accessed: Aug.2014)</t>
    </r>
  </si>
  <si>
    <r>
      <rPr>
        <b/>
        <sz val="10"/>
        <rFont val="Calibri"/>
        <family val="2"/>
      </rPr>
      <t xml:space="preserve">KTDA for tea </t>
    </r>
    <r>
      <rPr>
        <sz val="10"/>
        <rFont val="Calibri"/>
        <family val="2"/>
      </rPr>
      <t>http://www.unilever.com/sustainable-living-2014/news-and-resources/sustainable-living-news/Unilever-increases-support-for-Kenyan-tea-farmers.aspx (published: Dec.2013; Aug.2014)</t>
    </r>
  </si>
  <si>
    <r>
      <rPr>
        <b/>
        <sz val="10"/>
        <rFont val="Calibri"/>
        <family val="2"/>
      </rPr>
      <t>Giant Foods, vegetables China
Central Edible Oils (CEOCo), sunflower oil</t>
    </r>
    <r>
      <rPr>
        <sz val="10"/>
        <rFont val="Calibri"/>
        <family val="2"/>
      </rPr>
      <t xml:space="preserve">
http://www.unilever.com/aboutus/supplier/partnertowin/ptwawards/ (Updated: 2014; accessed: Aug.2014)
</t>
    </r>
  </si>
  <si>
    <r>
      <rPr>
        <b/>
        <sz val="10"/>
        <rFont val="Calibri"/>
        <family val="2"/>
      </rPr>
      <t xml:space="preserve">Chile, India, China </t>
    </r>
    <r>
      <rPr>
        <sz val="10"/>
        <rFont val="Calibri"/>
        <family val="2"/>
      </rPr>
      <t xml:space="preserve">
http://www.unilever.com/sustainable-living/sustainablesourcing/fruit-vegetables/ (Updated: 2014; accessed: Aug.2014)</t>
    </r>
  </si>
  <si>
    <r>
      <rPr>
        <b/>
        <sz val="10"/>
        <rFont val="Calibri"/>
        <family val="2"/>
      </rPr>
      <t xml:space="preserve">Kenya, Tanzania, Malawi, Indonesia, India, Vietnam, China </t>
    </r>
    <r>
      <rPr>
        <sz val="10"/>
        <rFont val="Calibri"/>
        <family val="2"/>
      </rPr>
      <t>http://www.unilever.com/mediacentre/pressreleases/2007/sustainable-tea-sourcing.aspx (Updated: 2014; accessed: Aug.2014)</t>
    </r>
  </si>
  <si>
    <t>http://www.unilever.com/sustainable-living-2014/enhancing-livelihoods/fairness-in-the-workplace/advancing-human-rights-with-suppliers/responsible-sourcing-policy/ (Published: 2014; Accessed: Aug. 2014)</t>
  </si>
  <si>
    <t>http://www.unilever.com/sustainable-living-2014/enhancing-livelihoods/fairness-in-the-workplace/advancing-human-rights-with-suppliers/Reporting-on-breaches/ (published: 2014; Accessed: Aug. 2014)</t>
  </si>
  <si>
    <t>http://ec.europa.eu/transparencyregister/public/consultation/displaylobbyist.do?id=010212710281-97&amp;isListLobbyistView=true (Updated: Nov. 2013; accessed: Jul.2014)</t>
  </si>
  <si>
    <t>0.5% of global supply http://www.pepsico.com/Purpose/Performance-with-Purpose/Policies (accessed: Aug. 2014)</t>
  </si>
  <si>
    <t>0.06% of global supply   http://www.pepsico.com/Purpose/Performance-with-Purpose/Policies (accessed: Aug. 2014)</t>
  </si>
  <si>
    <r>
      <rPr>
        <b/>
        <sz val="10"/>
        <rFont val="Calibri"/>
        <family val="2"/>
      </rPr>
      <t>28,200 MT</t>
    </r>
    <r>
      <rPr>
        <sz val="10"/>
        <rFont val="Calibri"/>
        <family val="2"/>
      </rPr>
      <t xml:space="preserve">
http://www.rspo.org/file/ACOP2012-OM_CGM%20Submitters(5).pdf
(p.285) (published: Oct.2012; accessed: Aug.2014)</t>
    </r>
  </si>
  <si>
    <r>
      <rPr>
        <b/>
        <sz val="10"/>
        <rFont val="Calibri"/>
        <family val="2"/>
      </rPr>
      <t xml:space="preserve">In Chile, 100 percent of farmers that produce potatoes used in food products have rainforest certification. </t>
    </r>
    <r>
      <rPr>
        <sz val="10"/>
        <rFont val="Calibri"/>
        <family val="2"/>
      </rPr>
      <t xml:space="preserve">
http://www.pepsico.com/Purpose/Environmental-Sustainability/Agriculture.html (Updated: no date; accessed: Feb.2014)</t>
    </r>
  </si>
  <si>
    <t>Oleofinos, Aarhus, Wilmar  http://www.pepsico.com/Purpose/Performance-with-Purpose/Policies (accessed: Aug. 2014)</t>
  </si>
  <si>
    <t>http://www.pepsico.com/Purpose/Performance-with-Purpose/Policies (accessed: Aug. 2014)</t>
  </si>
  <si>
    <t>Only one supplier Bunge http://www.pepsico.com/Purpose/Performance-with-Purpose/Policies (accessed: Aug. 2014)</t>
  </si>
  <si>
    <t>Sucden, Savola, TRR  http://www.pepsico.com/Purpose/Performance-with-Purpose/Policies (accessed: Aug. 2014)</t>
  </si>
  <si>
    <r>
      <rPr>
        <b/>
        <sz val="10"/>
        <rFont val="Calibri"/>
        <family val="2"/>
      </rPr>
      <t>Indonesia, Malaysia and Mexico</t>
    </r>
    <r>
      <rPr>
        <sz val="10"/>
        <rFont val="Calibri"/>
        <family val="2"/>
      </rPr>
      <t xml:space="preserve"> http://www.pepsico.com/Purpose/Performance-with-Purpose/Policies (Accessed: Aug. 2014)</t>
    </r>
  </si>
  <si>
    <r>
      <rPr>
        <b/>
        <sz val="10"/>
        <rFont val="Calibri"/>
        <family val="2"/>
      </rPr>
      <t>Brazil, India and Thailand</t>
    </r>
    <r>
      <rPr>
        <sz val="10"/>
        <rFont val="Calibri"/>
        <family val="2"/>
      </rPr>
      <t xml:space="preserve"> http://www.pepsico.com/Purpose/Performance-with-Purpose/Policies (Accessed: Aug. 2014)</t>
    </r>
  </si>
  <si>
    <r>
      <rPr>
        <b/>
        <sz val="10"/>
        <rFont val="Calibri"/>
        <family val="2"/>
      </rPr>
      <t>only sources soy from Brazil</t>
    </r>
    <r>
      <rPr>
        <sz val="10"/>
        <rFont val="Calibri"/>
        <family val="2"/>
      </rPr>
      <t xml:space="preserve"> http://www.pepsico.com/Purpose/Performance-with-Purpose/Policies (Accessed: Aug. 2014)</t>
    </r>
  </si>
  <si>
    <t xml:space="preserve">http://www.pepsico.com/Assets/Download/PEP_CSR12_2011-2012_Sustainability_Report.pdf </t>
  </si>
  <si>
    <r>
      <rPr>
        <b/>
        <sz val="10"/>
        <rFont val="Calibri"/>
        <family val="2"/>
      </rPr>
      <t xml:space="preserve">Mexico, India, China </t>
    </r>
    <r>
      <rPr>
        <sz val="10"/>
        <rFont val="Calibri"/>
        <family val="2"/>
      </rPr>
      <t>http://www.pepsico.com/Assets/Download/PEP_CSR12_2011-2012_Sustainability_Report.pdf  (p.37) (published: 2012; accessed: Aug.2014)</t>
    </r>
  </si>
  <si>
    <t>http://www.pepsico.com/Purpose/Environmental-Sustainability/Responsible-Sourcing (Updated: no date; accessed: Aug.2014)</t>
  </si>
  <si>
    <t>http://www.pepsico.com/Purpose/Environmental-Sustainability/Responsible-Sourcing (Updated: no date; accessed: Aug. 2014)</t>
  </si>
  <si>
    <t>http://www.nestle.com/csv/performance/gri-index (published: 2014; accessed: Aug.2014)</t>
  </si>
  <si>
    <t>http://ec.europa.eu/transparencyregister/public/consultation/displaylobbyist.do?id=15366395387-57 (Updated: Feb. 2014; Accessed: Jul. 2014)</t>
  </si>
  <si>
    <t>http://www.nestle.com/asset-library/Documents/Library/Documents/Corporate_Social_Responsibility/nestle-csv-full-report-2013-en.pdf (published: March 2014; Accessed: Aug. 2014)</t>
  </si>
  <si>
    <t>http://www.nestle.com/asset-library/documents/library/documents/corporate_governance/corporate-business-principles-en.pdf (p.17) (published: June 2010; accessed: Feb.2014); http://www.nestle.com/asset-library/documents/library/documents/about_us/nestle-in-switzerland-factsheet-en.pdf (Published: Oct 2012; Accessed: Aug. 2014)</t>
  </si>
  <si>
    <r>
      <t xml:space="preserve">7.2 million tonnes of fresh milk
</t>
    </r>
    <r>
      <rPr>
        <sz val="10"/>
        <rFont val="Calibri"/>
        <family val="2"/>
      </rPr>
      <t>http://www.nestle.com/asset-library/documents/library/documents/corporate_social_responsibility/nestle-csv-full-report-2012-en.pdf (P.131) (published:  2012; accessed: Feb.2014)</t>
    </r>
  </si>
  <si>
    <r>
      <rPr>
        <b/>
        <sz val="10"/>
        <rFont val="Calibri"/>
        <family val="2"/>
      </rPr>
      <t>0.82 million tonnes</t>
    </r>
    <r>
      <rPr>
        <sz val="10"/>
        <rFont val="Calibri"/>
        <family val="2"/>
      </rPr>
      <t xml:space="preserve">
http://www.nestle.com/asset-library/documents/library/documents/corporate_social_responsibility/2010-rd-report.pdf (p.37) (published: 2010; accessed: Feb.2014)</t>
    </r>
  </si>
  <si>
    <r>
      <rPr>
        <b/>
        <sz val="10"/>
        <rFont val="Calibri"/>
        <family val="2"/>
      </rPr>
      <t>100% of supply</t>
    </r>
    <r>
      <rPr>
        <sz val="10"/>
        <rFont val="Calibri"/>
        <family val="2"/>
      </rPr>
      <t xml:space="preserve">
http://www.nestle.com/asset-library/Documents/Library/Documents/Corporate_Social_Responsibility/nestle-csv-full-report-2013-en.pdf (pp.122) Published: March 2013; Accessed: Aug. 2014)</t>
    </r>
  </si>
  <si>
    <r>
      <rPr>
        <b/>
        <sz val="10"/>
        <rFont val="Calibri"/>
        <family val="2"/>
      </rPr>
      <t>148198 tonnes of green coffee</t>
    </r>
    <r>
      <rPr>
        <sz val="10"/>
        <rFont val="Calibri"/>
        <family val="2"/>
      </rPr>
      <t xml:space="preserve"> http://www.nestle.com/asset-library/Documents/Library/Documents/Corporate_Social_Responsibility/nestle-csv-full-report-2013-en.pdf (pp.122) Published: March 2013; Accessed: Aug. 2014)
</t>
    </r>
  </si>
  <si>
    <r>
      <t xml:space="preserve">Florin; </t>
    </r>
    <r>
      <rPr>
        <b/>
        <sz val="10"/>
        <rFont val="Calibri"/>
        <family val="2"/>
      </rPr>
      <t xml:space="preserve">Sime Darby;  Cargill; GAR (Indonesia) ; Oleofats (Philippines) </t>
    </r>
    <r>
      <rPr>
        <sz val="10"/>
        <rFont val="Calibri"/>
        <family val="2"/>
      </rPr>
      <t>http://www.nestle.com/asset-library/documents/creating-shared-value/responsible-sourcing/progress-report-palm-oil-autumn-2013.pdf (published: Oct. 2013; accessed: Feb.2014)</t>
    </r>
  </si>
  <si>
    <r>
      <rPr>
        <b/>
        <sz val="10"/>
        <rFont val="Calibri"/>
        <family val="2"/>
      </rPr>
      <t>Coffee : Volcafé, NKG</t>
    </r>
    <r>
      <rPr>
        <sz val="10"/>
        <rFont val="Calibri"/>
        <family val="2"/>
      </rPr>
      <t xml:space="preserve">
http://www.nestle.com/asset-library/documents/library/documents/corporate_social_responsibility/2010-rd-report.pdf  (p.47) (published: ; accessed: Aug.2014)</t>
    </r>
  </si>
  <si>
    <r>
      <rPr>
        <b/>
        <sz val="10"/>
        <rFont val="Calibri"/>
        <family val="2"/>
      </rPr>
      <t xml:space="preserve">Ivory Coast; Ghana;  Nigeria </t>
    </r>
    <r>
      <rPr>
        <sz val="10"/>
        <rFont val="Calibri"/>
        <family val="2"/>
      </rPr>
      <t xml:space="preserve">
http://www.nestle.com/csv/case-studies/AllCaseStudies/Grains-Quality-Improvement-Project-Central-and-West-Africa (published: Sept.2012; accessed:Aug.2014)</t>
    </r>
  </si>
  <si>
    <r>
      <rPr>
        <b/>
        <sz val="10"/>
        <rFont val="Calibri"/>
        <family val="2"/>
      </rPr>
      <t xml:space="preserve">Chilli: Malaysia, Chicory: South Africa
</t>
    </r>
    <r>
      <rPr>
        <sz val="10"/>
        <rFont val="Calibri"/>
        <family val="2"/>
      </rPr>
      <t xml:space="preserve">http://www.nestle.com/asset-library/documents/library/documents/corporate_social_responsibility/2010-rd-report.pdf (published: 2010; accessed: Aug.2014)
</t>
    </r>
  </si>
  <si>
    <t>Only one so yes   http://www.pepsico.com/Purpose/Performance-with-Purpose/Policies (accessed: Aug. 2014)</t>
  </si>
  <si>
    <t>http://www.mondelezinternational.com/investors/corporate-governance (Last update: unknown; accessed: Aug. 2014); http://www.mondelezinternational.com/~/media/MondelezCorporate/uploads/downloads/2013%20Political%20Contributions.pdf (2014; Accessed: Aug. 2014)</t>
  </si>
  <si>
    <t>http://www.mondelezinternational.com/~/media/MondelezCorporate/uploads/downloads/Trade%20Associations.pdf (Updated: June 2014; Accessed Aug 2014)</t>
  </si>
  <si>
    <r>
      <rPr>
        <b/>
        <sz val="10"/>
        <rFont val="Calibri"/>
        <family val="2"/>
      </rPr>
      <t>We buy less than 0,6% of global supply</t>
    </r>
    <r>
      <rPr>
        <sz val="10"/>
        <rFont val="Calibri"/>
        <family val="2"/>
      </rPr>
      <t xml:space="preserve">
http://www.mondelezinternational.com/~/media/MondelezCorporate/uploads/downloads/Palm_Oil_Statement.pdf (Published: June 2014; Accessed: Aug. 2014)</t>
    </r>
  </si>
  <si>
    <r>
      <rPr>
        <b/>
        <sz val="10"/>
        <rFont val="Calibri"/>
        <family val="2"/>
      </rPr>
      <t>Coffee: Ecom</t>
    </r>
    <r>
      <rPr>
        <sz val="10"/>
        <rFont val="Calibri"/>
        <family val="2"/>
      </rPr>
      <t xml:space="preserve">
http://www.mondelezinternational.com/Newsroom/Multimedia-Releases/Mondelez-International-Helps-Coffee-Farmers-in-Vietnam-to-Become-More-Successful-Entrepreneurs (published: July 2013; accessed: Aug.2014)</t>
    </r>
  </si>
  <si>
    <r>
      <rPr>
        <b/>
        <sz val="10"/>
        <rFont val="Calibri"/>
        <family val="2"/>
      </rPr>
      <t>Malaysia, Indonesia, Colombia, Brazil, Mexico, West Africa.</t>
    </r>
    <r>
      <rPr>
        <sz val="10"/>
        <rFont val="Calibri"/>
        <family val="2"/>
      </rPr>
      <t xml:space="preserve">
http://www.mondelezinternational.com/~/media/MondelezCorporate/uploads/downloads/Palm_Oil_Statement.pdf (June 2014; Accessed: Aug. 2014)</t>
    </r>
  </si>
  <si>
    <r>
      <rPr>
        <b/>
        <sz val="10"/>
        <rFont val="Calibri"/>
        <family val="2"/>
      </rPr>
      <t>Ivory coast, Ghana, Indonesia, Dominican Republic</t>
    </r>
    <r>
      <rPr>
        <sz val="10"/>
        <rFont val="Calibri"/>
        <family val="2"/>
      </rPr>
      <t xml:space="preserve">
http://www.cocoalife.org/Progress.aspx (published: no date; accessed: Aug.2014)</t>
    </r>
  </si>
  <si>
    <t>http://www.mondelezinternational.com/About-Us/Compliance-and-Integrity.aspx#supplyChain (published: unknown; accessed: Aug.2014)</t>
  </si>
  <si>
    <t>http://www.mondelezinternational.com/About-Us/Compliance-and-Integrity.aspx#supplierContract (published: unknown; accessed: Aug.2014)</t>
  </si>
  <si>
    <t>http://www.mars.nl/global/assets/images/center-content/Assurance_Statement_2012_PIA_Corporate_Citizenship_.pdf (published: June 2013; accessed: Aug.2014)</t>
  </si>
  <si>
    <t>http://ec.europa.eu/transparencyregister/public/consultation/displaylobbyist.do?id=99937329074-65 (Updated: June 2014; Accessed: Jul. 2014)</t>
  </si>
  <si>
    <r>
      <rPr>
        <b/>
        <sz val="10"/>
        <rFont val="Calibri"/>
        <family val="2"/>
      </rPr>
      <t>0.2 %of global palm oil supplies</t>
    </r>
    <r>
      <rPr>
        <sz val="10"/>
        <rFont val="Calibri"/>
        <family val="2"/>
      </rPr>
      <t xml:space="preserve">
http://www.mars.com/global/assets/doc/pia_exec_2013/Mars_PIA_Highlights_2013_EN_report.pdf (pp. 27) (published: Jul. 2014; Accessed: Aug. 2014)</t>
    </r>
  </si>
  <si>
    <t xml:space="preserve">
http://www.mars.nl/global/assets/doc/pia_exec_2012/Mars_PIA_Highlights_2012_EN_report.pdf (p.13) (published: 2013; accessed: Aug.2014); http://www.mars.com/global/assets/doc/pia_exec_2013/Mars_PIA_Highlights_2013_EN_report.pdf (pp. 27) (published: Jul. 2014; Accessed: Aug. 2014)</t>
  </si>
  <si>
    <r>
      <rPr>
        <b/>
        <sz val="10"/>
        <rFont val="Calibri"/>
        <family val="2"/>
      </rPr>
      <t xml:space="preserve">Barry Callebaut, </t>
    </r>
    <r>
      <rPr>
        <sz val="10"/>
        <rFont val="Calibri"/>
        <family val="2"/>
      </rPr>
      <t>http://www.mars.com/global/about-mars/mars-pia/our-supply-chain/cocoa.aspx (published: 2012; accessed: Aug.2014)</t>
    </r>
  </si>
  <si>
    <r>
      <rPr>
        <b/>
        <sz val="10"/>
        <rFont val="Calibri"/>
        <family val="2"/>
      </rPr>
      <t xml:space="preserve">ECOM, Cargill </t>
    </r>
    <r>
      <rPr>
        <sz val="10"/>
        <rFont val="Calibri"/>
        <family val="2"/>
      </rPr>
      <t>http://www.mars.com/global/about-mars/mars-pia/our-supply-chain/cocoa.aspx (published: 2012; accessed: Aug.2014) http://cocoasustainability.com/2011/04/358/ (published: March 2011; accessed: Feb.2014)</t>
    </r>
  </si>
  <si>
    <r>
      <rPr>
        <b/>
        <sz val="10"/>
        <rFont val="Calibri"/>
        <family val="2"/>
      </rPr>
      <t xml:space="preserve">Rice in Pakistan: Rice Partners Ltd </t>
    </r>
    <r>
      <rPr>
        <sz val="10"/>
        <rFont val="Calibri"/>
        <family val="2"/>
      </rPr>
      <t>http://www.mars.com/global/press-center/case-study-detail/casestudy.aspx?SiteId=147&amp;Id=3675 (published: Oct.2012; accessed: Aug.2014)</t>
    </r>
  </si>
  <si>
    <r>
      <rPr>
        <b/>
        <sz val="10"/>
        <rFont val="Calibri"/>
        <family val="2"/>
      </rPr>
      <t xml:space="preserve">Côte d'Ivoire, Indonesia </t>
    </r>
    <r>
      <rPr>
        <sz val="10"/>
        <rFont val="Calibri"/>
        <family val="2"/>
      </rPr>
      <t>http://www.mars.com/global/about-mars/mars-pia/our-supply-chain/cocoa.aspx (Updated: 2014; accessed: Aug.2014)</t>
    </r>
  </si>
  <si>
    <r>
      <rPr>
        <b/>
        <sz val="10"/>
        <rFont val="Calibri"/>
        <family val="2"/>
      </rPr>
      <t xml:space="preserve">Papua New Guinea, Indonesia, Tanzania and Peru </t>
    </r>
    <r>
      <rPr>
        <sz val="10"/>
        <rFont val="Calibri"/>
        <family val="2"/>
      </rPr>
      <t>http://www.mars.com/global/about-mars/mars-pia/our-supply-chain/tea-and-coffee.aspx (published: 2012; accessed: Aug.2014) and http://www.mars.com/global/assets/doc/pia_exec_2013/Mars_PIA_Highlights_2013_EN_report.pdf (Aug 2014)</t>
    </r>
  </si>
  <si>
    <t>http://www.mars.com/global/about-mars/mars-pia/our-supply-chain/supplier-relationships.aspx (published: 2012; accessed: Aug.2014);  Supplier Code of Conduct http://www.mars.com/global/press-center/media-library.aspx (Published: March 2014; Accessed: Aug. 2014)</t>
  </si>
  <si>
    <t>http://ec.europa.eu/transparencyregister/public/consultation/displaylobbyist.do?id=19807921101-45 (Updated: Jan. 2014; Accesed: Jul. 2014)</t>
  </si>
  <si>
    <t>http://www.mars.nl/global/about-mars/mars-pia/our-supply-chain/supplier-relationships.aspx (published: 2012; accessed: Aug.2014); Supplier Code of Conduct http://www.mars.com/global/press-center/media-library.aspx (Published: March 2014; Accessed: Aug. 2014)</t>
  </si>
  <si>
    <t>http://crr.kelloggcompany.com/en_US/corporate-responsibility/overview/gri-index/gri-application-level-check.html (Updated: 2013; accessed: Aug.2014)</t>
  </si>
  <si>
    <t>http://ec.europa.eu/transparencyregister/public/consultation/displaylobbyist.do?id=89352824072-19 (Upated: 20/08/14; Accessed: Jul. 2014)</t>
  </si>
  <si>
    <t>http://investor.kelloggs.com/files/KCorporatePolitical2012Disclosure.pdf (published: 2012; accessed: Jul.2014)
http://www.kelloggcompany.com/content/dam/kelloggcompanyus/corporate_responsibility/pdf/2012CR/2012_Kelloggs-CRR.pdf (published: April 2013 ; accessed: Jul.2014)</t>
  </si>
  <si>
    <r>
      <rPr>
        <b/>
        <sz val="10"/>
        <rFont val="Calibri"/>
        <family val="2"/>
      </rPr>
      <t>about 0.1 % of the global supply annually</t>
    </r>
    <r>
      <rPr>
        <sz val="10"/>
        <rFont val="Calibri"/>
        <family val="2"/>
      </rPr>
      <t xml:space="preserve">
'http://www.kelloggcompany.com/content/dam/kelloggcompanyus/corporate_responsibility/pdf/2012CR/2012_Kelloggs-CRR.pdf (p.96) (published: April 2013 ; accessed: Jul.2014)</t>
    </r>
  </si>
  <si>
    <t>"Sustainable Palm Oil Commitment" (Publiseh: Feb 2014; Accessed: Jul 2014) http://www.kelloggcompany.com/en_US/corporate-responsibility.html</t>
  </si>
  <si>
    <r>
      <rPr>
        <b/>
        <sz val="10"/>
        <rFont val="Calibri"/>
        <family val="2"/>
      </rPr>
      <t>Bunge (for corn)</t>
    </r>
    <r>
      <rPr>
        <sz val="10"/>
        <rFont val="Calibri"/>
        <family val="2"/>
      </rPr>
      <t xml:space="preserve">
 http://crr.kelloggcompany.com/en_US/corporate-responsibility/environment/sustainable-agriculture/our-work-with-grain-breeders-and-growers.html (published: 2013; accessed: Jul.2014)</t>
    </r>
  </si>
  <si>
    <r>
      <rPr>
        <b/>
        <sz val="10"/>
        <rFont val="Calibri"/>
        <family val="2"/>
      </rPr>
      <t>Argentina (and US)</t>
    </r>
    <r>
      <rPr>
        <sz val="10"/>
        <rFont val="Calibri"/>
        <family val="2"/>
      </rPr>
      <t xml:space="preserve">
http://www.kelloggcompany.com/content/dam/kelloggcompanyus/corporate_responsibility/pdf/2012CR/2012_Kelloggs-CRR.pdf (p.12) (published: April 2013; accessed: Jul.2014)</t>
    </r>
  </si>
  <si>
    <t>http://www.kelloggcompany.com/content/dam/kelloggcompanyus/corporate_responsibility/pdf/2012CR/2012_Kelloggs-CRR.pdf (pp. 44) (published: April 2013 ; accessed: Jul.2014)</t>
  </si>
  <si>
    <t>http://www.kelloggcompany.com/content/dam/kelloggcompanyus/corporate_responsibility/pdf/2012CR/2012_Kelloggs-CRR.pdf (p.44) (published: April 2013 ; accessed: Feb.2014)</t>
  </si>
  <si>
    <t>http://www.generalmills.com/en/Responsibility/community_engagement/Civic_involvement.aspx (Update: 2014; Accessed: Jul. 2014)</t>
  </si>
  <si>
    <r>
      <rPr>
        <sz val="10"/>
        <rFont val="Calibri"/>
        <family val="2"/>
      </rPr>
      <t xml:space="preserve">
http://www.generalmills.com/en/ChannelG/NewsReleases/Library/2010/January/Responsible_Sourcing_of_Palm_Oil.aspx (published: Jan. 2010; accessed: Jul.2014)</t>
    </r>
  </si>
  <si>
    <t>http://ec.europa.eu/transparencyregister/public/consultation/displaylobbyist.do?id=65744846168-89 (Last update: 11/06/14; Accessed: 06/07/14</t>
  </si>
  <si>
    <r>
      <rPr>
        <b/>
        <sz val="10"/>
        <rFont val="Calibri"/>
        <family val="2"/>
      </rPr>
      <t>less than 0,02% of world production</t>
    </r>
    <r>
      <rPr>
        <sz val="10"/>
        <rFont val="Calibri"/>
        <family val="2"/>
      </rPr>
      <t xml:space="preserve"> Danone Forest Footprint Policy - http://www.danone.com/uploads/tx_bidanonepublications/danone_forest_footprint_policy_en_01.pdf (published: Oct. 2012 ; accessed: Aug..2014)</t>
    </r>
  </si>
  <si>
    <r>
      <rPr>
        <b/>
        <sz val="10"/>
        <rFont val="Calibri"/>
        <family val="2"/>
      </rPr>
      <t xml:space="preserve">total volume of 5300t </t>
    </r>
    <r>
      <rPr>
        <sz val="10"/>
        <rFont val="Calibri"/>
        <family val="2"/>
      </rPr>
      <t>Danone Forest Footprint Policy - http://www.danone.com/uploads/tx_bidanonepublications/danone_forest_footprint_policy_en_01.pdf (published: Oct. 2012 ; accessed: Aug..2014)</t>
    </r>
  </si>
  <si>
    <r>
      <t xml:space="preserve">less than 1% of world milk collection
</t>
    </r>
    <r>
      <rPr>
        <sz val="10"/>
        <rFont val="Calibri"/>
        <family val="2"/>
      </rPr>
      <t>2013 Sustainability Report http://www.danone.com/en/publications/#.U_MuCRY0-hM (Accessed: Aug. 2014)</t>
    </r>
  </si>
  <si>
    <r>
      <rPr>
        <b/>
        <sz val="10"/>
        <rFont val="Calibri"/>
        <family val="2"/>
      </rPr>
      <t xml:space="preserve">9100kt </t>
    </r>
    <r>
      <rPr>
        <sz val="10"/>
        <rFont val="Calibri"/>
        <family val="2"/>
      </rPr>
      <t>Danone Forest Footprint Policy - http://www.danone.com/uploads/tx_bidanonepublications/danone_forest_footprint_policy_en_01.pdf (published: October 2012; Accessed: Aug. 2014)</t>
    </r>
  </si>
  <si>
    <r>
      <rPr>
        <b/>
        <sz val="10"/>
        <rFont val="Calibri"/>
        <family val="2"/>
      </rPr>
      <t>40% certified palm oil (in 2012)</t>
    </r>
    <r>
      <rPr>
        <sz val="10"/>
        <rFont val="Calibri"/>
        <family val="2"/>
      </rPr>
      <t xml:space="preserve">
http://media.corporate-ir.net/media_files/IROL/13/131801/Sustainabilty_report_Danone_2012.pdf (page 103) (published: 2012; accessed: Aug.2014)</t>
    </r>
  </si>
  <si>
    <r>
      <rPr>
        <b/>
        <sz val="10"/>
        <rFont val="Calibri"/>
        <family val="2"/>
      </rPr>
      <t>125kt</t>
    </r>
    <r>
      <rPr>
        <sz val="10"/>
        <rFont val="Calibri"/>
        <family val="2"/>
      </rPr>
      <t xml:space="preserve">
http://www.danone.com/uploads/tx_bidanonepublications/danone_forest_footprint_policy_en_01.pdf (published: October 2012; Accessed: Aug. 2014)</t>
    </r>
  </si>
  <si>
    <r>
      <rPr>
        <b/>
        <sz val="10"/>
        <rFont val="Calibri"/>
        <family val="2"/>
      </rPr>
      <t xml:space="preserve">100% Indonesia </t>
    </r>
    <r>
      <rPr>
        <sz val="10"/>
        <rFont val="Calibri"/>
        <family val="2"/>
      </rPr>
      <t>http://www.danone.com/uploads/tx_bidanonepublications/danone_forest_footprint_policy_en_01.pdf (published: October 2012; Accessed: Aug. 2014)</t>
    </r>
  </si>
  <si>
    <r>
      <rPr>
        <b/>
        <sz val="10"/>
        <rFont val="Calibri"/>
        <family val="2"/>
      </rPr>
      <t xml:space="preserve">Brazil and Mexico </t>
    </r>
    <r>
      <rPr>
        <sz val="10"/>
        <rFont val="Calibri"/>
        <family val="2"/>
      </rPr>
      <t>http://www.danone.com/uploads/tx_bidanonepublications/danone_forest_footprint_policy_en_01.pdf (published: October 2012; Accessed: Aug. 2014)</t>
    </r>
  </si>
  <si>
    <r>
      <rPr>
        <b/>
        <sz val="10"/>
        <rFont val="Calibri"/>
        <family val="2"/>
      </rPr>
      <t xml:space="preserve">Ghana and Ivory Coast </t>
    </r>
    <r>
      <rPr>
        <sz val="10"/>
        <rFont val="Calibri"/>
        <family val="2"/>
      </rPr>
      <t>http://www.danone.com/uploads/tx_bidanonepublications/danone_forest_footprint_policy_en_01.pdf (published: October 2012; Accessed: Aug. 2014)</t>
    </r>
  </si>
  <si>
    <r>
      <rPr>
        <b/>
        <sz val="10"/>
        <rFont val="Calibri"/>
        <family val="2"/>
      </rPr>
      <t>Brazil, Mexico, Argentina</t>
    </r>
    <r>
      <rPr>
        <sz val="10"/>
        <rFont val="Calibri"/>
        <family val="2"/>
      </rPr>
      <t xml:space="preserve">
http://www.danone.com/uploads/tx_bidanonepublications/danone_forest_footprint_policy_en_01.pdf (published: October 2012; Accessed: Aug. 2014)</t>
    </r>
  </si>
  <si>
    <t>http://assets.coca-colacompany.com/44/d4/e4eb8b6f4682804bdf6ba2ca89b8/2012-2013-gri-report.pdf (published: Oct.2013; accessed: Aug.2014)</t>
  </si>
  <si>
    <t>http://ec.europa.eu/transparencyregister/public/consultation/displaylobbyist.do?id=00475641564-03 (Last update: 16/04/14; Accessed: 08/07/14)</t>
  </si>
  <si>
    <t>http://www.coca-colacompany.com/investors/public-policy-engagement (published: 2013 ; checked: Jul.2014)</t>
  </si>
  <si>
    <t>http://assets.coca-colacompany.com/c2/52/030b296847c4a4a3d5983b720f42/2012-trade-association-list-pdf.pdf (published: no date; checked: Jul.2014)</t>
  </si>
  <si>
    <t xml:space="preserve"> http://www.coca-colacompany.com/stories/economic-opportunity (published: Jan.2012; accessed: Feb.2014)
http://www.coca-colacompany.com/investors/public-policy-engagement (published: 2013; accessed: Feb.2014)</t>
  </si>
  <si>
    <t>http://assets.coca-colacompany.com/45/59/f85d53a84ec597f74c754003450c/COBC_English.pdf  page 11. (published: April 2009; accessed: Jul. 2014)</t>
  </si>
  <si>
    <r>
      <rPr>
        <b/>
        <sz val="10"/>
        <rFont val="Calibri"/>
        <family val="2"/>
      </rPr>
      <t>&lt; 0.01 % of the global palm oil markets based on volume.</t>
    </r>
    <r>
      <rPr>
        <sz val="10"/>
        <rFont val="Calibri"/>
        <family val="2"/>
      </rPr>
      <t xml:space="preserve">
http://assets.coca-colacompany.com/6b/65/7f0d386040fcb4872fa136f05c5c/proposal-to-oxfam-on-land-tenure-and-sugar.pdf (published:  2013, accessed: Aug.2014)</t>
    </r>
  </si>
  <si>
    <r>
      <rPr>
        <b/>
        <sz val="10"/>
        <rFont val="Calibri"/>
        <family val="2"/>
      </rPr>
      <t>&lt; 0.01 % of the global soy markets based on volume.</t>
    </r>
    <r>
      <rPr>
        <sz val="10"/>
        <rFont val="Calibri"/>
        <family val="2"/>
      </rPr>
      <t xml:space="preserve">
http://assets.coca-colacompany.com/6b/65/7f0d386040fcb4872fa136f05c5c/proposal-to-oxfam-on-land-tenure-and-sugar.pdf (published:  2013, accessed: Aug.2014)</t>
    </r>
  </si>
  <si>
    <r>
      <rPr>
        <b/>
        <sz val="10"/>
        <rFont val="Calibri"/>
        <family val="2"/>
      </rPr>
      <t>4,938,868 lbs</t>
    </r>
    <r>
      <rPr>
        <sz val="10"/>
        <rFont val="Calibri"/>
        <family val="2"/>
      </rPr>
      <t xml:space="preserve">
http://viewer.epageview.com/Viewer.aspx?docid=2b2ba775-f0e8-4fcf-adf9-a25900dd5de6#page=23 (published: 2013 ; accessed: Feb.2014)</t>
    </r>
  </si>
  <si>
    <r>
      <rPr>
        <b/>
        <sz val="10"/>
        <rFont val="Calibri"/>
        <family val="2"/>
      </rPr>
      <t>all palm oil is already RSPO certified</t>
    </r>
    <r>
      <rPr>
        <sz val="10"/>
        <rFont val="Calibri"/>
        <family val="2"/>
      </rPr>
      <t xml:space="preserve">
http://assets.coca-colacompany.com/6b/65/7f0d386040fcb4872fa136f05c5c/proposal-to-oxfam-on-land-tenure-and-sugar.pdf (published: 2013; accessed: Aug.2014)</t>
    </r>
  </si>
  <si>
    <r>
      <rPr>
        <b/>
        <sz val="10"/>
        <rFont val="Calibri"/>
        <family val="2"/>
      </rPr>
      <t>400,065 lbs</t>
    </r>
    <r>
      <rPr>
        <sz val="10"/>
        <rFont val="Calibri"/>
        <family val="2"/>
      </rPr>
      <t xml:space="preserve">
http://viewer.epageview.com/Viewer.aspx?docid=2b2ba775-f0e8-4fcf-adf9-a25900dd5de6#page=23 (published: 2013; accessed:Feb.2014)</t>
    </r>
  </si>
  <si>
    <r>
      <rPr>
        <b/>
        <sz val="10"/>
        <rFont val="Calibri"/>
        <family val="2"/>
      </rPr>
      <t>COPERSUCAR – Brazil based</t>
    </r>
    <r>
      <rPr>
        <sz val="10"/>
        <rFont val="Calibri"/>
        <family val="2"/>
      </rPr>
      <t xml:space="preserve">
http://assets.coca-colacompany.com/6b/65/7f0d386040fcb4872fa136f05c5c/proposal-to-oxfam-on-land-tenure-and-sugar.pdf (published: 2013; accessed: Aug.2014)</t>
    </r>
  </si>
  <si>
    <r>
      <rPr>
        <b/>
        <sz val="10"/>
        <rFont val="Calibri"/>
        <family val="2"/>
      </rPr>
      <t>Mitr Phol – Thailand based ; Dangote – Nigeria based</t>
    </r>
    <r>
      <rPr>
        <sz val="10"/>
        <rFont val="Calibri"/>
        <family val="2"/>
      </rPr>
      <t xml:space="preserve">
http://assets.coca-colacompany.com/6b/65/7f0d386040fcb4872fa136f05c5c/proposal-to-oxfam-on-land-tenure-and-sugar.pdf (published: 2013; accessed: Aug. 2014)</t>
    </r>
  </si>
  <si>
    <r>
      <rPr>
        <b/>
        <sz val="10"/>
        <rFont val="Calibri"/>
        <family val="2"/>
      </rPr>
      <t>Ticofruit for citrus in Costa Rica</t>
    </r>
    <r>
      <rPr>
        <sz val="10"/>
        <rFont val="Calibri"/>
        <family val="2"/>
      </rPr>
      <t xml:space="preserve">
http://www.coca-colacompany.com/sustainabilityreport/downloads/2012-sustainability-report.pdf (p.98) (published: Oct. 2012 ; accessed: Aug. 2014)</t>
    </r>
  </si>
  <si>
    <r>
      <rPr>
        <b/>
        <sz val="10"/>
        <rFont val="Calibri"/>
        <family val="2"/>
      </rPr>
      <t xml:space="preserve">Cargill for Corn in China </t>
    </r>
    <r>
      <rPr>
        <sz val="10"/>
        <rFont val="Calibri"/>
        <family val="2"/>
      </rPr>
      <t xml:space="preserve">
http://www.coca-colacompany.com/sustainabilityreport/downloads/2012-sustainability-report.pdf (p.99) (published: Oct. 2012 ; accessed: Aug.2014)</t>
    </r>
  </si>
  <si>
    <r>
      <rPr>
        <b/>
        <sz val="10"/>
        <rFont val="Calibri"/>
        <family val="2"/>
      </rPr>
      <t>Brazil, Mexico, India</t>
    </r>
    <r>
      <rPr>
        <sz val="10"/>
        <rFont val="Calibri"/>
        <family val="2"/>
      </rPr>
      <t xml:space="preserve">
http://assets.coca-colacompany.com/6b/65/7f0d386040fcb4872fa136f05c5c/proposal-to-oxfam-on-land-tenure-and-sugar.pdf (published: 2013; accessed: Aug.2014)</t>
    </r>
  </si>
  <si>
    <r>
      <rPr>
        <b/>
        <sz val="10"/>
        <rFont val="Calibri"/>
        <family val="2"/>
      </rPr>
      <t>India</t>
    </r>
    <r>
      <rPr>
        <sz val="10"/>
        <rFont val="Calibri"/>
        <family val="2"/>
      </rPr>
      <t xml:space="preserve">
http://www.coca-colacompany.com/sustainabilityreport/world/sustainable-agriculture.html#section-piloting-sustainable-farming-projects-worldwide     (published: Nov. 2012; accessed: Aug. 2014)</t>
    </r>
  </si>
  <si>
    <r>
      <rPr>
        <b/>
        <sz val="10"/>
        <rFont val="Calibri"/>
        <family val="2"/>
      </rPr>
      <t>China, India</t>
    </r>
    <r>
      <rPr>
        <sz val="10"/>
        <rFont val="Calibri"/>
        <family val="2"/>
      </rPr>
      <t xml:space="preserve">
http://viewer.epageview.com/Viewer.aspx?docid=2b2ba775-f0e8-4fcf-adf9-a25900dd5de6#page=7 (p.7) (published: 2013 ; accessed:Feb.2014)</t>
    </r>
  </si>
  <si>
    <t>http://assets.coca-colacompany.com/1b/d5/9c8554554fd29678c97791e27c83/SGP_Brochure_ENG.pdf (published: 2011; accessed: Aug. 2014)
'http://www.coca-colacompany.com/our-company/suppliers/supplier-and-customer-partnerships#TCCC (published: 2013; accessed:Aug .2014)</t>
  </si>
  <si>
    <t>http://assets.coca-colacompany.com/55/b5/5dcc88f044faa9e56bf0d0f72a17/SupplierSGPImplementationGuideENGLISH.pdf (published: 2011; accessed: Aug.2014)</t>
  </si>
  <si>
    <t>http://www.coca-colacompany.com/sustainabilityreport/we/human-and-workplace-rights.html#section-beyond-compliance-raising-the-bar-in-our-supplier-program (published: Nov.2012 ; accessed:Aug.2014)</t>
  </si>
  <si>
    <t>http://www.illovosugar.co.za/Files/2013%20GRI%20Index%20and%20Assuror's%20Statement.pdf (published: May 2013 accessed: Aug. 2014)</t>
  </si>
  <si>
    <t>http://www.abf.co.uk/documents/pdfs/policies/taxation-principles.pdf http://www.abf.co.uk/documents/pdfs/2013/2013_corporate_responsibility_report.pdf  (p.6) (Accessed: Jan. 2014)</t>
  </si>
  <si>
    <r>
      <rPr>
        <b/>
        <sz val="10"/>
        <rFont val="Calibri"/>
        <family val="2"/>
      </rPr>
      <t>1495 MT</t>
    </r>
    <r>
      <rPr>
        <sz val="10"/>
        <rFont val="Calibri"/>
        <family val="2"/>
      </rPr>
      <t xml:space="preserve">
http://www.rspo.org/file/ACOP2012-OM_CGM%20Submitters(5).pdf
(p.29) (published: Oct.2012; accessed: Aug.2014)</t>
    </r>
  </si>
  <si>
    <r>
      <rPr>
        <b/>
        <sz val="10"/>
        <rFont val="Calibri"/>
        <family val="2"/>
      </rPr>
      <t>69,719 hectares</t>
    </r>
    <r>
      <rPr>
        <sz val="10"/>
        <rFont val="Calibri"/>
        <family val="2"/>
      </rPr>
      <t xml:space="preserve">
http://www.abf.co.uk/documents/pdfs/2013/2013_abf_annual_report_and_accounts.pdf 
(p.103) (published: 2013 ; accessed: Jul.2014)</t>
    </r>
  </si>
  <si>
    <r>
      <rPr>
        <b/>
        <sz val="10"/>
        <rFont val="Calibri"/>
        <family val="2"/>
      </rPr>
      <t>Indonesia, Malaysia, Papua New Guinea</t>
    </r>
    <r>
      <rPr>
        <sz val="10"/>
        <rFont val="Calibri"/>
        <family val="2"/>
      </rPr>
      <t xml:space="preserve">
http://www.abf.co.uk/documents/pdfs/2013/2013_corporate_responsibility_report.pdf page 67 (published: Nov. 2013 ; accessed: Jul.2014)</t>
    </r>
  </si>
  <si>
    <r>
      <rPr>
        <b/>
        <sz val="10"/>
        <rFont val="Calibri"/>
        <family val="2"/>
      </rPr>
      <t>Mauritius, Malawi, Reunion, Paraguay, Brazil</t>
    </r>
    <r>
      <rPr>
        <sz val="10"/>
        <rFont val="Calibri"/>
        <family val="2"/>
      </rPr>
      <t xml:space="preserve">
http://www.abf.co.uk/documents/pdfs/2013/2013_corporate_responsibility_report.pdf page 67 (published: Nov. 2013 ; accessed: Jul.2014)</t>
    </r>
  </si>
  <si>
    <r>
      <rPr>
        <b/>
        <sz val="10"/>
        <rFont val="Calibri"/>
        <family val="2"/>
      </rPr>
      <t>Brazil, Thailand</t>
    </r>
    <r>
      <rPr>
        <sz val="10"/>
        <rFont val="Calibri"/>
        <family val="2"/>
      </rPr>
      <t xml:space="preserve">
http://www.abf.co.uk/documents/pdfs/2013/2013_corporate_responsibility_report.pdf page 67 (published: Nov. 2013 ; accessed: Jul.2014)</t>
    </r>
  </si>
  <si>
    <r>
      <rPr>
        <b/>
        <sz val="10"/>
        <rFont val="Calibri"/>
        <family val="2"/>
      </rPr>
      <t>Côte d’Ivoire, Ghana, Indonesia</t>
    </r>
    <r>
      <rPr>
        <sz val="10"/>
        <rFont val="Calibri"/>
        <family val="2"/>
      </rPr>
      <t xml:space="preserve">
http://www.abf.co.uk/documents/pdfs/2013/2013_corporate_responsibility_report.pdf page 67 (published: Nov. 2013 ; accessed: Feb.2014)</t>
    </r>
  </si>
  <si>
    <r>
      <rPr>
        <b/>
        <sz val="10"/>
        <rFont val="Calibri"/>
        <family val="2"/>
      </rPr>
      <t xml:space="preserve">Cambodia, India, Pakistan, Thailand, Uruguay, </t>
    </r>
    <r>
      <rPr>
        <sz val="10"/>
        <rFont val="Calibri"/>
        <family val="2"/>
      </rPr>
      <t>http://www.abf.co.uk/documents/pdfs/2013/2013_corporate_responsibility_report.pdf page 67 (published: Nov. 2013 ; accessed: Jul.2014)</t>
    </r>
  </si>
  <si>
    <r>
      <rPr>
        <b/>
        <sz val="10"/>
        <rFont val="Calibri"/>
        <family val="2"/>
      </rPr>
      <t>Argentina, China, India, Indonesia, Kenya, Malawi, Sri Lanka, Vietnam</t>
    </r>
    <r>
      <rPr>
        <sz val="10"/>
        <rFont val="Calibri"/>
        <family val="2"/>
      </rPr>
      <t>http://www.abf.co.uk/documents/pdfs/2013/2013_corporate_responsibility_report.pdf page 67 (published: Nov. 2013 ; accessed: Jul.2014)</t>
    </r>
  </si>
  <si>
    <t>http://www.abf.co.uk/documents/pdfs/2013/2013_corporate_responsibility_report.pdf (published: Nov. 2013 ; accessed: Jul.2014)</t>
  </si>
  <si>
    <t>Nestle Commitment on Water Stewardship; http://www.nestle.com/csv/water/operations; pg 110 of 2012 CSV Report; pg 115 of 2013 CSV Report</t>
  </si>
  <si>
    <t xml:space="preserve">Talking the Human Rights Walk, Nestle's Experience Assessing Human Rights Impacts in its Business Activities -  pgs 19 and 33; pg 116 of 2013 CSV Report </t>
  </si>
  <si>
    <t>pg 167, 170, 171, 186 of 2013 CSV Report; Nestle Commitment on Water Stewardship (July 2014)</t>
  </si>
  <si>
    <t>Unilever Sustainable Agriculture Code - pg17-18; http://www.unilever.com/sustainable-living-2014/reducing-environmental-impact/water-use/water-use-in-agriculture/</t>
  </si>
  <si>
    <t>http://www.hul.co.in/mediacentre/newsandfeatures/2014/Hindustan-Unilever-Foundation-Solidaridad-launch-water-efficiency-programme.aspx</t>
  </si>
  <si>
    <t>http://annualreport.illovo.co.za/downloads/illovo_iar_2014.pdf (p.73)</t>
  </si>
  <si>
    <t>http://www.illovosugar.co.za/UserContent/Documents/Announcements/2014-05-23_Illovo-Group-Socio-Economic-Impact-Summary-Report.pdf (p.13) and http://annualreport.illovo.co.za/downloads/illovo_iar_2014.pdf (p.76) Accessed 21 August 2014</t>
  </si>
  <si>
    <t>http://www.illovosugar.co.za/UserContent/Documents/Announcements/2014-05-23_Illovo-Group-Socio-Economic-Impact-Summary-Report.pdf (p.13) Accessed 21 August 2014</t>
  </si>
  <si>
    <t>http://assets.coca-colacompany.com/6b/65/7f0d386040fcb4872fa136f05c5c/proposal-to-oxfam-on-land-tenure-and-sugar.pdf Accsesed on 21 August 2014</t>
  </si>
  <si>
    <t>http://assets.coca-colacompany.com/71/b5/a03844a14c8a89966b1d93097088/issuance-guidance.2_12_14.pdf  p.10 Accsesed on 21 August 2014</t>
  </si>
  <si>
    <t>http://assets.coca-colacompany.com/71/b5/a03844a14c8a89966b1d93097088/issuance-guidance.2_12_14.pdf p.11 Accessed on 21 August 2014</t>
  </si>
  <si>
    <t>http://assets.coca-colacompany.com/71/b5/a03844a14c8a89966b1d93097088/issuance-guidance.2_12_14.pdf  p.10 Accessed on 21 August 2014</t>
  </si>
  <si>
    <t xml:space="preserve">http://assets.coca-colacompany.com/71/b5/a03844a14c8a89966b1d93097088/issuance-guidance.2_12_14.pdf  </t>
  </si>
  <si>
    <t>http://assets.coca-colacompany.com/6b/65/7f0d386040fcb4872fa136f05c5c/proposal-to-oxfam-on-land-tenure-and-sugar.pdf p.3 Accessed on 21 August 2014</t>
  </si>
  <si>
    <t>http://assets.coca-colacompany.com/71/b5/a03844a14c8a89966b1d93097088/issuance-guidance.2_12_14.pdf p.10 Accessed on 21 August</t>
  </si>
  <si>
    <t>http://www.danone.com/uploads/tx_bidanonepublications/Palm_Oil_Policy_Danone_01.pdf Accessed 21 August 2014</t>
  </si>
  <si>
    <t>http://www.danone.com/uploads/tx_bidanonepublications/Danone_Forest_Soy_Policy_01.pdf (p.4) Accessed on 21 August 2014</t>
  </si>
  <si>
    <t>http://www.danone.com/uploads/tx_bidanonepublications/Palm_Oil_Policy_Danone_01.pdf (p.2) Access on 21 August 2014</t>
  </si>
  <si>
    <t xml:space="preserve">http://www.danone.com/uploads/tx_bidanonepublications/Danone_Forest_Soy_Policy_01.pdf   (p.1) Access on 21 August 2014                                                                                                                                                                                                                                                             </t>
  </si>
  <si>
    <t>http://www.generalmills.com/en/ChannelG/Issues/palm_oil_statement.aspx, http://www.generalmills.com/~/media/Files/CSR/2014_global_respon_report.ashx p.55 Accessed 21 August 2014</t>
  </si>
  <si>
    <t>http://www.generalmills.com/~/media/Files/CSR/2014_global_respon_report.ashx p.56 Accessed 21 August 2014</t>
  </si>
  <si>
    <t>http://www.mondelezinternational.com/~/media/MondelezCorporate/uploads/downloads/Palm_Oil_Action_Plan.pdf  p.5 &amp; 8</t>
  </si>
  <si>
    <t>http://www.nestle.com/asset-library/documents/library/documents/corporate_social_responsibility/nestle-commitment-land-rights-agriculture.pdf p.2 Accessed on 21 August 2014</t>
  </si>
  <si>
    <t>http://www.nestle.com/asset-library/Documents/Library/Documents/Corporate_Social_Responsibility/nestle-csv-full-report-2013-en.pdf p.271 Accessed 21 August 2014</t>
  </si>
  <si>
    <t>http://www.nestle.com/asset-library/Documents/Library/Documents/Corporate_Social_Responsibility/nestle-csv-full-report-2013-en.pdf p.307 Accessed 21 August 2014</t>
  </si>
  <si>
    <t>http://www.nestle.com/asset-library/Documents/Library/Documents/Corporate_Social_Responsibility/nestle-csv-full-report-2013-en.pdf p.272 Accessed 21 August 2014</t>
  </si>
  <si>
    <t>http://www.nestle.com/asset-library/Documents/Library/Documents/Corporate_Social_Responsibility/nestle-csv-full-report-2013-en.pdf p.142 Accessed 21 August 2014</t>
  </si>
  <si>
    <t>http://www.nestle.com/asset-library/documents/library/documents/corporate_social_responsibility/nestle-commitment-land-rights-agriculture.pdf p.2 Accsesed on 21 August 2014</t>
  </si>
  <si>
    <t>http://www.nestle.com/asset-library/Documents/Library/Documents/Corporate_Social_Responsibility/nestle-csv-full-report-2013-en.pdf p.132</t>
  </si>
  <si>
    <t>http://www.nestle.com/asset-library/Documents/Library/Documents/Corporate_Social_Responsibility/nestle-csv-full-report-2013-en.pdf  p.35 Accessed on 21 August 2014</t>
  </si>
  <si>
    <t>http://www.nestle.com/asset-library/documents/library/documents/suppliers/appendix-supplier-code-english.pdf p.4 Accessed on 21 August 2014</t>
  </si>
  <si>
    <t>http://www.nestle.com/asset-library/documents/library/documents/suppliers/appendix-supplier-code-english.pdf Accessed on 21 August 2014</t>
  </si>
  <si>
    <t>Nestle Responsible Sourcing Guidelines for Forest Based Materials, October 2012-
http://www.nestle.com/asset-library/Documents/Media/Statements/2012-October/Nestl%C3%A9%20Responsible%20Sourcing%20Guidelines%20for%20Forest-based%20Materials%20October%202012.pdf (page3 Pub. Oc. 2012 accessed Feb. 18 2014); http://www.nestle.com/asset-library/documents/library/documents/suppliers/appendix-supplier-code-english.pdf p.4 Accessed on 21 August 2014 (p4)</t>
  </si>
  <si>
    <t>http://www.nestle.com/asset-library/Documents/Media/Statements/2012-October/Nestl%C3%A9%20Responsible%20Sourcing%20Guidelines%20for%20Forest-based%20Materials%20October%202012.pdf (page3 Pub. Oc. 2012 accessed Feb. 18 2014); http://www.nestle.com/asset-library/documents/library/documents/suppliers/appendix-supplier-code-english.pdf p.4 Accessed on 21 August 2014 (p4)</t>
  </si>
  <si>
    <t>http://www.nestle.com/asset-library/Documents/Media/Statements/2012-October/Nestl%C3%A9%20Responsible%20Sourcing%20Guidelines%20for%20Forest-based%20Materials%20October%202012.pdf (page8 &amp; 9 pub.Oc.2012 accessed Feb. 18 2014) ; http://www.nestle.com/asset-library/documents/library/documents/suppliers/appendix-supplier-code-english.pdf p.4 Accessed on 21 August 2014 (p4)</t>
  </si>
  <si>
    <t>http://www.unilever.com/images/slp-Unilever-Responsible-Sourcing-Policy-2014_tcm13-388879.pdf p.10</t>
  </si>
  <si>
    <t>http://www.unilever.com/sustainable-living-2014/reducing-environmental-impact/greenhouse-gases/renewable-energy-and-biofuels/ [Accessed on 26 August 2014]</t>
  </si>
  <si>
    <t>http://www.unilever.com/mediacentre/newsandfeatures/Unilever-signs-up-to-Global-Forest-Watch.aspx [Accessed on 26 August 2014]</t>
  </si>
  <si>
    <t>http://www.unilever.com/images/slp-Unilever-Responsible-Sourcing-Policy-2014_tcm13-388879.pdf p.23  [Accessed on 26 August 2014]</t>
  </si>
  <si>
    <t>http://www.unilever.com/images/slp-Unilever-Responsible-Sourcing-Policy-2014_tcm13-388879.pdf pgs 10 &amp; 23 [Accessed 26 August 2014]</t>
  </si>
  <si>
    <t>http://www.unilever.com/sustainable-living-2014/reducing-environmental-impact/sustainable-sourcing/sustainable-palm-oil/  [Accessed on 26 August 2014]</t>
  </si>
  <si>
    <t>http://www.unilever.com/sustainable-living-2014/reducing-environmental-impact/sustainable-sourcing/sustainable-cocoa-and-sugar/  [Accessed on 26 August 2014]</t>
  </si>
  <si>
    <t>http://www.unilever.com/images/slp-Unilever-Responsible-Sourcing-Policy-2014_tcm13-388879.pdf p.23 [Accessed 26 August 2014]</t>
  </si>
  <si>
    <t>http://www.unilever.com/images/slp-Unilever-Responsible-Sourcing-Policy-2014_tcm13-388879.pdf  p.38   [Accessed 26 August 2014]</t>
  </si>
  <si>
    <t>Mars Palm Oil statement, 2014: http://www.mars.com/global/about-mars/mars-pia/our-supply-chain/palm-oil.aspx and Deforestation Policy, March 2014: http://sharedservices.mars.com/assets/184225299.pdf Accessed 21 August 2014</t>
  </si>
  <si>
    <t>http://www.pepsico.com/Assets/Download/PepsiCo_Land_Policy.pdf Accessed 21 August 2014</t>
  </si>
  <si>
    <t>http://www.pepsico.com/Assets/Download/PepsiCo_Palm_Oil_Commitments.pdf Accessed 21 August 2014</t>
  </si>
  <si>
    <t>http://www.pepsico.com/Assets/Download/PepsiCo_Land_Policy.pdf Accessed on 21 August 2014</t>
  </si>
  <si>
    <t>Mars Principles in Action Summary 2013 - http://www.mars.com/global/assets/doc/pia_exec_2013/Mars_PIA_Highlights_2013_EN_report.pdf (p.25, July 2014, accessed Aug. 2014)</t>
  </si>
  <si>
    <t>Mars Principles in Action Summary 2013 - http://www.mars.com/global/assets/doc/pia_exec_2013/Mars_PIA_Highlights_2013_EN_report.pdf (p.16, July 2014, accessed Aug. 2014)</t>
  </si>
  <si>
    <t>Mars Principles in Action Summary 2013 - http://www.mars.com/global/assets/doc/pia_exec_2013/Mars_PIA_Highlights_2013_EN_report.pdf (p.13, July 2014, accessed Aug. 2014)</t>
  </si>
  <si>
    <t>http://www.pepsico.com/Assets/Download/PepsiCo_Land_Policy.pdf</t>
  </si>
  <si>
    <t>http://www.illovosugar.co.za/UserContent/Documents/Announcements/2014-05-23_Illovo-Group-Socio-Economic-Impact-Summary-Report.pdf (page 12; published May 2014; accessed 4 Aug 2014).</t>
  </si>
  <si>
    <t>http://www.abf.co.uk/documents/pdfs/2013/2013_corporate_responsibility_report.pdf (page 37; published Nov 2013; accessed August 2014).</t>
  </si>
  <si>
    <t>http://www.illovosugar.co.za/UserContent/Documents/Announcements/2014-05-23_Illovo-Group-Socio-Economic-Impact-Summary-Report.pdf (page 14; published May 2014; accessed Aug 2014).</t>
  </si>
  <si>
    <t xml:space="preserve">http://twinings.co.uk/about-twinings/social-and-environmental-responsibility/ethical-tea (Published: Oct. 2012; accessed:Aug.2014)
</t>
  </si>
  <si>
    <t xml:space="preserve">http://twinings.co.uk/about-twinings/social-and-environmental-responsibility/fairtrade-organic-english-breakfast (Updated: 2014, accessed: Aug 2014)
</t>
  </si>
  <si>
    <t>http://www.illovosugar.co.za/UserContent/Documents/Announcements/2014-05-23_Illovo-Group-Socio-Economic-Impact-Summary-Report.pdf (page 13; published May 2014; accessed Aug 2014).</t>
  </si>
  <si>
    <t>http://www.abf.co.uk/documents/pdfs/2013/2013_corporate_responsibility_report.pdf (page 71; published Nov 2013; accessed August 2014).</t>
  </si>
  <si>
    <t>http://www.abf.co.uk/documents/pdfs/2013/2013_corporate_responsibility_report.pdf (page 72; published Nov 2013; accessed August 2014).</t>
  </si>
  <si>
    <t>http://www.illovosugar.co.za/UserContent/Documents/Announcements/2014-05-23_Illovo-Group-Socio-Economic-Impact-Summary-Report.pdf (page 2; published May 2014; accessed Aug 2014).</t>
  </si>
  <si>
    <t>http://www.illovosugar.co.za/UserContent/Documents/Announcements/2014-05-23_Illovo-Group-Socio-Economic-Impact-Summary-Report.pdf (page 1; published May 2014; accessed Aug 2014).</t>
  </si>
  <si>
    <t>http://www.ethicalteapartnership.org/our-partners/tea-company-members/ (Updated: 2014; accessed: Aug 2014)</t>
  </si>
  <si>
    <t>http://www.rainforestalliance.org/publications/newsletter/change-brewing-tea-industry (Updated: 2014; accessed: Aug2014)</t>
  </si>
  <si>
    <t>http://www.abf.co.uk/documents/pdfs/policies/supplier-code-of-conduct.pdf, (p. 4; published: unknown date; accessed Aug 2014).</t>
  </si>
  <si>
    <t>http://www.coca-colacompany.com/sustainability/sustainable-agriculture (Updated: Jan. 2014; accessed: Aug 2014)</t>
  </si>
  <si>
    <t>http://www.coca-colacompany.com/sustainabilityreport/world/sustainable-agriculture.html#section-piloting-sustainable-farming-projects-worldwide (Updated: Nov.2012; accessed: Aug 2014)</t>
  </si>
  <si>
    <r>
      <rPr>
        <b/>
        <sz val="11"/>
        <color indexed="8"/>
        <rFont val="Calibri"/>
        <family val="2"/>
      </rPr>
      <t>Mango in Haiti and India</t>
    </r>
    <r>
      <rPr>
        <sz val="11"/>
        <color theme="1"/>
        <rFont val="Calibri"/>
        <family val="2"/>
        <scheme val="minor"/>
      </rPr>
      <t xml:space="preserve">
http://www.coca-colacompany.com/sustainabilityreport/world/sustainable-agriculture.html#section-piloting-sustainable-farming-projects-worldwide (Updated: Nov.2012; accessed: Aug 2014)</t>
    </r>
  </si>
  <si>
    <r>
      <rPr>
        <b/>
        <sz val="11"/>
        <color indexed="8"/>
        <rFont val="Calibri"/>
        <family val="2"/>
      </rPr>
      <t>Project Khula in South Africa</t>
    </r>
    <r>
      <rPr>
        <sz val="11"/>
        <color theme="1"/>
        <rFont val="Calibri"/>
        <family val="2"/>
        <scheme val="minor"/>
      </rPr>
      <t xml:space="preserve">
http://www.coca-colacompany.com/sustainabilityreport/world/sustainable-agriculture.html#section-piloting-sustainable-farming-projects-worldwide (Updated: Nov.2012; accessed: Aug 2014)</t>
    </r>
  </si>
  <si>
    <r>
      <rPr>
        <b/>
        <sz val="11"/>
        <color indexed="8"/>
        <rFont val="Calibri"/>
        <family val="2"/>
      </rPr>
      <t>Fruit in East Africa</t>
    </r>
    <r>
      <rPr>
        <sz val="11"/>
        <color theme="1"/>
        <rFont val="Calibri"/>
        <family val="2"/>
        <scheme val="minor"/>
      </rPr>
      <t xml:space="preserve">
http://www.coca-colacompany.com/sustainabilityreport/world/sustainable-agriculture.html#section-piloting-sustainable-farming-projects-worldwide (Updated: Nov.2012; accessed: Aug 2014)</t>
    </r>
  </si>
  <si>
    <t>http://www.agribusiness-with-smallholders.net/fileadmin/user_upload/publications/Guide-Growing_Business_with_Smallholders_small.pdf (p.71)(Published: Nov.2012; Aug 2014)</t>
  </si>
  <si>
    <t>http://www.saiplatform.org/about-us/members (Updated: 2010; accessed: Aug 2014)</t>
  </si>
  <si>
    <t>FLO
http://www.honesttea.com/community/sustainability/missionreport/pdfs/2011_Mission_Report.pdf (Published: Oct.2011; accessed: Aug 2014)</t>
  </si>
  <si>
    <t>http://assets.coca-colacompany.com/3e/b9/a13dd0a04750b2226f5904e94c8f/coca-cola-sustainable-agricultural-guiding-principles-april-2013-pdf.pdf (Published: April 2013; accessed: Aug 2014)</t>
  </si>
  <si>
    <t>http://www.danone.com/uploads/tx_bidanonepublications/Danone-RA2013-EN.pdf (p. 37.; Published: May 2014; accessed: Aug.2014)</t>
  </si>
  <si>
    <t>http://www.danone.com/uploads/tx_bidanonepublications/Danone_Sustainability_Report_2013_01.pdf (p.35; published May 2014; accessed Aug 2014)</t>
  </si>
  <si>
    <t>http://www.danone.com/uploads/tx_bidanonepublications/Danone_Sustainability_Report_2013_01.pdf (p.34; published May 2014; accessed Aug 2014)</t>
  </si>
  <si>
    <r>
      <rPr>
        <b/>
        <sz val="11"/>
        <color indexed="8"/>
        <rFont val="Calibri"/>
        <family val="2"/>
      </rPr>
      <t>Milk farming in China</t>
    </r>
    <r>
      <rPr>
        <sz val="11"/>
        <color theme="1"/>
        <rFont val="Calibri"/>
        <family val="2"/>
        <scheme val="minor"/>
      </rPr>
      <t xml:space="preserve">
http://ecosysteme.danone.com/project/responsible-farming/ (published: no date; accessed Aug 2014).</t>
    </r>
  </si>
  <si>
    <t>http://www.sustainablefoodlab.org/membership/membership-directory (Updated: 2012; accessed: Aug 2014)</t>
  </si>
  <si>
    <t>http://www.generalmills.com/~/media/Files/CSR/2014_global_respon_report.ashx (p.54; published: Mar 2014; accessed: Aug 2014)</t>
  </si>
  <si>
    <t>http://www.generalmills.com/~/media/Files/CSR/2014_global_respon_report.ashx (p.63; published: Mar 2014; accessed: Aug 2014)</t>
  </si>
  <si>
    <t>http://www.generalmills.com/en/Responsibility/Environment/ingredients/cocoa.aspx?p=1 (Updated: 2014; accessed: Aug 2014)</t>
  </si>
  <si>
    <r>
      <rPr>
        <b/>
        <sz val="10"/>
        <rFont val="Calibri"/>
        <family val="2"/>
      </rPr>
      <t>Artichokes:</t>
    </r>
    <r>
      <rPr>
        <sz val="10"/>
        <rFont val="Calibri"/>
        <family val="2"/>
      </rPr>
      <t xml:space="preserve">  http://www.generalmills.com/~/media/Files/CSR/2014_global_respon_report.ashx (p.56; published: Mar 2014; accessed: Aug 2014)</t>
    </r>
  </si>
  <si>
    <r>
      <rPr>
        <b/>
        <sz val="11"/>
        <color indexed="8"/>
        <rFont val="Calibri"/>
        <family val="2"/>
      </rPr>
      <t>Corn:</t>
    </r>
    <r>
      <rPr>
        <sz val="11"/>
        <color indexed="8"/>
        <rFont val="Calibri"/>
        <family val="2"/>
      </rPr>
      <t xml:space="preserve"> </t>
    </r>
    <r>
      <rPr>
        <sz val="11"/>
        <color indexed="8"/>
        <rFont val="Calibri"/>
        <family val="2"/>
      </rPr>
      <t>http://www.generalmills.com/~/media/Files/CSR/2014_global_respon_report.ashx (p.53; published: Mar 2014; accessed: Aug 2014)</t>
    </r>
  </si>
  <si>
    <t>http://worldcocoafoundation.org/about-wcf/members/ (Updated: no date; accessed: Aug 2014)</t>
  </si>
  <si>
    <t>http://www.generalmills.com/~/media/Files/CSR/2014_global_respon_report.ashx (p.56; published: Mar 2014; accessed: Aug 2014)</t>
  </si>
  <si>
    <t>http://www.kelloggcompany.com/content/dam/kelloggcompanyus/corporate_responsibility/pdf/2014/Sustainability_2020Commitments_Final.pdf (p.3; published Aug 2014; accessed Aug 2014).</t>
  </si>
  <si>
    <t>http://www.kelloggcompany.com/content/dam/kelloggcompanyus/corporate_responsibility/pdf/2013/2013_Kellogg_Global_CR_Report.pdf (Published: May 2014; accessed: Aug 2014)</t>
  </si>
  <si>
    <t>https://www.kelloggcompany.com/content/dam/kelloggcompanyus/PDF/Kellogg_Company_Global_Supplier_Code_of_Conduct_January_2014.pdf (p. 4., published Jan 2014, accessed Aug 2014).</t>
  </si>
  <si>
    <t>https://www.kelloggcompany.com/content/dam/kelloggcompanyus/PDF/Kellogg_Company_Global_Supplier_Code_of_Conduct_January_2014.pdf (p. 3. published Jan 2014, accessed Aug 2014).</t>
  </si>
  <si>
    <t>https://www.kelloggcompany.com/content/dam/kelloggcompanyus/PDF/Kellogg_Company_Global_Supplier_Code_of_Conduct_January_2014.pdf (p. 3., published Jan 2014, accessed Aug 2014).</t>
  </si>
  <si>
    <t>http://www.mars.com/global/about-mars/mars-pia/our-supply-chain.aspx (published no date;  accessed: Aug 2014)</t>
  </si>
  <si>
    <t>http://www.mars.com/global/assets/doc/pia_exec_2013/Mars_PIA_Highlights_2013_EN_report.pdf (p. 24; published Jul 2014; accessed Aug 2014)</t>
  </si>
  <si>
    <t xml:space="preserve">http://cocoasustainability.com/2012/04/idh-and-mars-chocolate-ink-contract-for-innovative-cocoa-productivity-and-quality-program/ (Pub: April 2012; accessed:  Aug 2014) and Cocoa Productivity and Quality Program CPQP brochure http://www.idhsustainabletrade.com/site/getfile.php?id=160 (page 4; published 2011; accessed Aug 2014). </t>
  </si>
  <si>
    <t>http://www.mars.com/global/assets/doc/pia_exec_2013/Mars_PIA_Highlights_2013_EN_report.pdf (p. 25; published Jul 2014; accessed Aug 2014)</t>
  </si>
  <si>
    <r>
      <rPr>
        <b/>
        <sz val="10"/>
        <rFont val="Calibri"/>
        <family val="2"/>
      </rPr>
      <t xml:space="preserve">Cocoa: 
</t>
    </r>
    <r>
      <rPr>
        <sz val="10"/>
        <rFont val="Calibri"/>
        <family val="2"/>
      </rPr>
      <t>http://www.mars.com/global/press-center/press-list/news-releases.aspx?SiteId=94&amp;Id=5392 (published: Dec.2013; accessed: Aug 2014)</t>
    </r>
  </si>
  <si>
    <r>
      <rPr>
        <sz val="10"/>
        <rFont val="Calibri"/>
        <family val="2"/>
      </rPr>
      <t>http://www.mars.com/global/press-center/press-list/news-releases.aspx?SiteId=94&amp;Id=5392 (published: Dec.2013; accessed: Aug 2014)</t>
    </r>
  </si>
  <si>
    <t>http://www.ethicalteapartnership.org/our-partners/tea-company-members/ (Updated: 2014; accessed: Aug.2014)</t>
  </si>
  <si>
    <t>http://www.sustainablefoodlab.org/membership/membership-directory (updated: 2012; accessed: Aug 2014)</t>
  </si>
  <si>
    <t>http://www.saiplatform.org/about-us/members (updated: 2010; accessed: Aug 2014)</t>
  </si>
  <si>
    <t>http://www.sustainablerice.org/partner.html (Published: no date; accessed: Aug 2014)</t>
  </si>
  <si>
    <t>http://www.mars.com/global/about-mars/mars-pia/our-supply-chain/cocoa.aspx (published: No date ; accessed Aug 2014)</t>
  </si>
  <si>
    <t>http://www.mars.com/global/about-mars/mars-pia/our-supply-chain/tea-and-coffee.aspx (published: no date; accessed: Aug 2014)</t>
  </si>
  <si>
    <t>http://www.mars.com/global/about-mars/mars-pia/our-supply-chain/rice.aspx (published: no date; accessed: Aug 2014).</t>
  </si>
  <si>
    <t>http://global.mondelezinternational.com/SiteCollectionDocuments/pdf/kraftfoods_deliciousworld.pdf  (published May 2011; 18 Aug 2014)</t>
  </si>
  <si>
    <t>http://www.mondelezinternational.com/well-being/sustainable-resources-and-agriculture/agricultural-supply-chain (published: no date; accessed Aug 2014).</t>
  </si>
  <si>
    <t>http://www.cocoalife.org/~/media/CocoaLife/News%20Articles%20PDF/Cocoa%20Life%20Guidance.pdf (p. 7; published: no date; accessed: Aug 2014)</t>
  </si>
  <si>
    <t>http://www.cocoalife.org/~/media/CocoaLife/News%20Articles%20PDF/KPIs.pdf
(Published: July 2013; accessed: Aug 2014).</t>
  </si>
  <si>
    <r>
      <rPr>
        <b/>
        <sz val="11"/>
        <color indexed="8"/>
        <rFont val="Calibri"/>
        <family val="2"/>
      </rPr>
      <t xml:space="preserve">Cocoa </t>
    </r>
    <r>
      <rPr>
        <sz val="11"/>
        <color indexed="8"/>
        <rFont val="Calibri"/>
        <family val="2"/>
      </rPr>
      <t xml:space="preserve">
</t>
    </r>
    <r>
      <rPr>
        <sz val="11"/>
        <color indexed="8"/>
        <rFont val="Calibri"/>
        <family val="2"/>
      </rPr>
      <t>http://www.mondelezinternational.com/well-being/sustainable-resources-and-agriculture/agricultural-supply-chain (published: no date; accessed Aug 2014).</t>
    </r>
  </si>
  <si>
    <r>
      <rPr>
        <b/>
        <sz val="10"/>
        <rFont val="Calibri"/>
        <family val="2"/>
      </rPr>
      <t xml:space="preserve">Cashew </t>
    </r>
    <r>
      <rPr>
        <sz val="10"/>
        <rFont val="Calibri"/>
        <family val="2"/>
      </rPr>
      <t xml:space="preserve">
http://global.mondelezinternational.com/SiteCollectionImages/ImageRepository/news/mmr05112011/2011.05%20FACT%20Goals%20Ag%20Sustainability%20Release%20FINAL.pdf
</t>
    </r>
  </si>
  <si>
    <r>
      <rPr>
        <b/>
        <sz val="11"/>
        <color indexed="8"/>
        <rFont val="Calibri"/>
        <family val="2"/>
      </rPr>
      <t>Coffee</t>
    </r>
    <r>
      <rPr>
        <sz val="11"/>
        <color indexed="8"/>
        <rFont val="Calibri"/>
        <family val="2"/>
      </rPr>
      <t xml:space="preserve">
</t>
    </r>
    <r>
      <rPr>
        <sz val="11"/>
        <color indexed="8"/>
        <rFont val="Calibri"/>
        <family val="2"/>
      </rPr>
      <t>http://www.mondelezinternational.com/well-being/sustainable-resources-and-agriculture/agricultural-supply-chain (published: no date; accessed Aug 2014).</t>
    </r>
  </si>
  <si>
    <t>http://www.cocoalife.org/~/media/CocoaLife/News%20Articles%20PDF/GenderActionPlan.pdf (published Apr 2014, accessed: Aug 2014) and
http://www.cocoalife.org/~/media/CocoaLife/News%20Articles%20PDF/SCI_cocoa_report.pdf (published Oct 2013, accessed: Aug 2014).</t>
  </si>
  <si>
    <t>http://www.4c-coffeeassociation.org/about-us/our-members/trade-industry.html (updated: 2009; accessed: Aug 2014)</t>
  </si>
  <si>
    <t>http://worldcocoafoundation.org/about-wcf/members/ (updated: no date; accessed: Aug 2014)</t>
  </si>
  <si>
    <t>http://www.cocoalife.org/~/media/CocoaLife/News%20Articles%20PDF/Cocoa%20Life%20Guidance.pdf (p.7) (published: July 2013; accessed: Aug 2014)</t>
  </si>
  <si>
    <t>http://www.nestle.com/asset-library/documents/library/documents/corporate_social_responsibility/nestle-csv-full-report-2013-en.pdf (p. 100; published: Jun 2014; accessed: Aug 2014)</t>
  </si>
  <si>
    <t>http://www.nestle.com/asset-library/documents/library/documents/corporate_social_responsibility/nestle-csv-full-report-2013-en.pdf (p. 149; published: Jun 2014; accessed: Aug 2014)</t>
  </si>
  <si>
    <t>http://www.nestle.com/asset-library/documents/library/documents/corporate_social_responsibility/nestle-csv-full-report-2013-en.pdf (p. 99; published: Jun 2014; accessed: Aug 2014)</t>
  </si>
  <si>
    <t>http://www.nestle.com/asset-library/documents/library/documents/corporate_social_responsibility/nestle-csv-full-report-2013-en.pdf (p. 146; published: Jun 2014; accessed: Aug 2014)</t>
  </si>
  <si>
    <t>http://www.nestle.com/asset-library/documents/library/documents/corporate_social_responsibility/nestle-csv-full-report-2013-en.pdf (p. 113; published: Jun 2014; accessed: Aug 2014)</t>
  </si>
  <si>
    <t>http://www.nestle.com/asset-library/documents/library/documents/corporate_social_responsibility/nestle-csv-full-report-2013-en.pdf (p. 153; published: Jun 2014; accessed: Aug 2014)</t>
  </si>
  <si>
    <t>http://www.nestle.com/asset-library/documents/library/documents/corporate_social_responsibility/nestle-csv-full-report-2013-en.pdf (p. 106; published: Jun 2014; accessed: Aug 2014)</t>
  </si>
  <si>
    <r>
      <rPr>
        <b/>
        <sz val="10"/>
        <rFont val="Calibri"/>
        <family val="2"/>
      </rPr>
      <t>Milk, Sri Lanka</t>
    </r>
    <r>
      <rPr>
        <sz val="10"/>
        <rFont val="Calibri"/>
        <family val="2"/>
      </rPr>
      <t xml:space="preserve">
http://www.nestle.com/csv/case-studies/allcasestudies/nestl%C3%A9-initiated-milk-collection-district-sri-lanka (published: Sept.2012; accessed: Aug 2014) </t>
    </r>
  </si>
  <si>
    <r>
      <rPr>
        <b/>
        <sz val="10"/>
        <rFont val="Calibri"/>
        <family val="2"/>
      </rPr>
      <t>Grains, Ghana</t>
    </r>
    <r>
      <rPr>
        <sz val="10"/>
        <rFont val="Calibri"/>
        <family val="2"/>
      </rPr>
      <t xml:space="preserve">
http://www.nestle.com/csv/case-studies/allcasestudies/grains-quality-improvement-project-central-and-west-africa (published: Apr 2014; accessed: Aug 2014).</t>
    </r>
  </si>
  <si>
    <t>Coffee; Nicaragua
http://www.nestle.com/csv/case-studies/allcasestudies/supporting-sustainable-coffee-production-nicaragua (Published: Sept. 2012; accessed: Aug 2014)</t>
  </si>
  <si>
    <t>http://www.fairlabor.org/sites/default/files/documents/reports/cocoa-report-final_0.pdf (published: June 2012; accessed: Aug 2014) http://www.nestle.com/media/newsandfeatures/cocoa-plan-child-labour  http://www.nestle.com/media/news/Cote-Ivoire-women-cocoa</t>
  </si>
  <si>
    <t>for hazelnuts http://www.nestle.com/asset-library/Documents/Creating%20Shared%20Value/Rural_development/Hazelnuts-Exec-Summary-2012.pdf accessed Aug 2014</t>
  </si>
  <si>
    <t>http://www.fairlabor.org/sites/default/files/documents/reports/cocoa-report-final_0.pdf (published: June 2012; accessed: Aug 2014)</t>
  </si>
  <si>
    <t>http://www.nestle.com/asset-library/documents/library/documents/corporate_social_responsibility/nestle-csv-full-report-2013-en.pdf (p. 109; published: Jun 2014; accessed: Aug 2014)</t>
  </si>
  <si>
    <t>http://www.nestle.co.uk/media/pressreleases/sustainable-cocoa</t>
  </si>
  <si>
    <t>http://www.nestle.com/csv/what-is-csv/commitments</t>
  </si>
  <si>
    <t xml:space="preserve">http://www.nestle.com/asset-library/documents/library/documents/suppliers/supplier-code-english.pdf (published Dec 2013; accessed Aug 2014) and http://www.nestle.com/asset-library/documents/library/documents/suppliers/appendix-supplier-code-english.pdf (published Jul 2014; accessed Aug 2014) </t>
  </si>
  <si>
    <t>http://www.nestle.com/asset-library/documents/library/documents/suppliers/appendix-supplier-code-english.pdf     http://www.nestle.com/asset-library/documents/library/documents/corporate_social_responsibility/nestle-commitment-rural-development.pdf</t>
  </si>
  <si>
    <t xml:space="preserve">http://www.nestle.com/asset-library/documents/library/documents/suppliers/appendix-supplier-code-english.pdf </t>
  </si>
  <si>
    <t>http://www.pepsico.com/Download/PEP_Global_SAG_Policy_FINAL_Jan_2009.pdf (published: Jan. 2009; accessed: Aug 2014)</t>
  </si>
  <si>
    <t xml:space="preserve">http://www.pepsico.com/Purpose/Environmental-Sustainability/Agriculture.html (updated: no date; accessed: Aug 2014)
</t>
  </si>
  <si>
    <t>http://pepsicoindia.co.in/purpose/environmental-sustainability/partnership-with-farmers.html (updated: 2014; accessed: Aug 2014)</t>
  </si>
  <si>
    <r>
      <rPr>
        <b/>
        <sz val="10"/>
        <rFont val="Calibri"/>
        <family val="2"/>
      </rPr>
      <t>Bananas</t>
    </r>
    <r>
      <rPr>
        <sz val="10"/>
        <rFont val="Calibri"/>
        <family val="2"/>
      </rPr>
      <t xml:space="preserve">
http://www.pepsico.com/Download/PepsiCo_SSM_Supplier_Relations_Guidelines.pdf (p.16; updated : no date; accessed Aug 2014).
</t>
    </r>
  </si>
  <si>
    <r>
      <rPr>
        <b/>
        <sz val="11"/>
        <rFont val="Calibri"/>
        <family val="2"/>
      </rPr>
      <t>India,rice</t>
    </r>
    <r>
      <rPr>
        <sz val="11"/>
        <rFont val="Calibri"/>
        <family val="2"/>
      </rPr>
      <t xml:space="preserve">
http://www.pepsico.com/Assets/Download/PepsiCo_agri_0531_final.pdf (updated: no date; accessed: Aug 2014)</t>
    </r>
  </si>
  <si>
    <r>
      <rPr>
        <b/>
        <sz val="11"/>
        <rFont val="Calibri"/>
        <family val="2"/>
      </rPr>
      <t>Mexico, corn</t>
    </r>
    <r>
      <rPr>
        <sz val="11"/>
        <rFont val="Calibri"/>
        <family val="2"/>
      </rPr>
      <t xml:space="preserve">
http://www.pepsico.com/Assets/Download/PepsiCo_agri_0531_final.pdf (updated: no date; accessed: Aug 2014)</t>
    </r>
  </si>
  <si>
    <r>
      <rPr>
        <b/>
        <sz val="11"/>
        <rFont val="Calibri"/>
        <family val="2"/>
      </rPr>
      <t>China, potatoes</t>
    </r>
    <r>
      <rPr>
        <sz val="11"/>
        <rFont val="Calibri"/>
        <family val="2"/>
      </rPr>
      <t xml:space="preserve">
http://www.pepsico.com/Assets/Download/PepsiCo_agri_0531_final.pdf (updated: no date; accessed: Aug 2014)</t>
    </r>
  </si>
  <si>
    <t>http://www.unilever.com/images/slp_Unilever-Sustainable-Living-Plan-2013_tcm13-388693.pdf (p. 14; published: 2014; accessed: Aug 2014)</t>
  </si>
  <si>
    <t>http://www.unilever.com/sustainable-living-2014/our-approach-to-sustainability/public-policy-and-advocacy/ (Updated: 2014; accessed: Aug 2014)</t>
  </si>
  <si>
    <r>
      <rPr>
        <b/>
        <sz val="11"/>
        <color indexed="8"/>
        <rFont val="Calibri"/>
        <family val="2"/>
      </rPr>
      <t>China, tomatoes</t>
    </r>
    <r>
      <rPr>
        <sz val="11"/>
        <color indexed="8"/>
        <rFont val="Calibri"/>
        <family val="2"/>
      </rPr>
      <t xml:space="preserve">
http://www.unilever.com/sustainable-living-2014/enhancing-livelihoods/inclusive-business/livelihoods-for-smallholder-farmers (updated: 2014; accessed: Aug 2014)</t>
    </r>
  </si>
  <si>
    <r>
      <rPr>
        <b/>
        <sz val="11"/>
        <color indexed="8"/>
        <rFont val="Calibri"/>
        <family val="2"/>
      </rPr>
      <t>Kenya, tea</t>
    </r>
    <r>
      <rPr>
        <sz val="11"/>
        <color indexed="8"/>
        <rFont val="Calibri"/>
        <family val="2"/>
      </rPr>
      <t xml:space="preserve">
http://www.unilever.com/sustainable-living-2014/enhancing-livelihoods/inclusive-business/livelihoods-for-smallholder-farmers/ (updated: 2014; accessed: Aug 2014)</t>
    </r>
  </si>
  <si>
    <r>
      <rPr>
        <b/>
        <sz val="11"/>
        <color indexed="8"/>
        <rFont val="Calibri"/>
        <family val="2"/>
      </rPr>
      <t>Indonesia, black soy beans</t>
    </r>
    <r>
      <rPr>
        <sz val="11"/>
        <color indexed="8"/>
        <rFont val="Calibri"/>
        <family val="2"/>
      </rPr>
      <t xml:space="preserve">
http://www.unilever.com/sustainable-living-2014/enhancing-livelihoods/inclusive-business/livelihoods-for-smallholder-farmers/ (updated: 2014; accessed: Aug 2014)</t>
    </r>
  </si>
  <si>
    <t xml:space="preserve">
http://www.unilever.com/sustainable-living-2014/reducing-environmental-impact/sustainable-sourcing/sustainable-tea/ (updated: 2014; accessed: Aug 2014)
</t>
  </si>
  <si>
    <t>http://www.unilever.com/sustainable-living-2014/reducing-environmental-impact/sustainable-sourcing/sustainable-cocoa-and-sugar/  (updated: 2014; accessed: Aug 2014)</t>
  </si>
  <si>
    <t>http://www.idhsustainabletrade.com/idh-publications (published: no date; accessed; Aug 2014) 
and
http://www.idhsustainabletrade.com/site/getfile.php?id=180 (Published: no date; accessed: Aug 2014)</t>
  </si>
  <si>
    <t>http://www.unilever.com/sustainable-living-2014/enhancing-livelihoods/understanding-our-economic-impacts/ (updated: 2014; accessed: Aug 2014)</t>
  </si>
  <si>
    <t>http://www.unilever.com/images/USLP-Progress-Report-2012-FI_tcm13-352007.pdf (published: 2012 ; accessed: Aug 2014)</t>
  </si>
  <si>
    <t>http://www.nestle.com/asset-library/Documents/Library/Documents/Suppliers/supplier-code-english.pdf (published: Dec.2013; accessed: Aug 2014)</t>
  </si>
  <si>
    <t>http://www.nestle.com/asset-library/documents/library/documents/corporate_social_responsibility/nestle-commitment-rural-development.pdf</t>
  </si>
  <si>
    <r>
      <rPr>
        <b/>
        <sz val="10"/>
        <rFont val="Calibri"/>
        <family val="2"/>
      </rPr>
      <t xml:space="preserve"> </t>
    </r>
    <r>
      <rPr>
        <sz val="10"/>
        <rFont val="Calibri"/>
        <family val="2"/>
      </rPr>
      <t>http://www.mars.com/global/about-mars/mars-pia/our-supply-chain/tea-and-coffee.aspx (published: 2012; accessed: Aug.2014)</t>
    </r>
  </si>
  <si>
    <t xml:space="preserve">http://www.greenpeace.org/international/Global/international/planet-2/report/2009/10/how-unilever-palm-oil-supplier.pdf (p.12) (published: April 2008; accessed: Feb.2014); http://www.unilever.com/sustainable-living-2014/reducing-environmental-impact/sustainable-sourcing/sustainable-palm-oil/working-with-suppliers/index.aspx (Updated: 2014; Accessed: Aug. 2014) </t>
  </si>
  <si>
    <t>http://www.unilever.com/images/slp_Unilever-Sustainable-Living-Plan-2013_tcm13-388693.pdf (p. 8; published: 2014; accessed: Aug 2014)</t>
  </si>
  <si>
    <t>http://www.unilever.com/sustainable-living-2014/enhancing-livelihoods/inclusive-business/livelihoods-for-smallholder-farmers/ (published: 2014; accessed: Aug 2014)</t>
  </si>
  <si>
    <t>http://www.unilever.com/images/sd_Unilever_Sustainable_Agriculture_Code_2010_tcm13-387440.pdf (p. 40; section 10.3.1) (pub: 2010; accessed: Aug 2014)</t>
  </si>
  <si>
    <t>Country Studies, accessed 2/13/13 http://assets.coca-colacompany.com/71/b5/a03844a14c8a89966b1d93097088/issuance-guidance.2_12_14.pdf p. 14</t>
  </si>
  <si>
    <t>Danone Sustainability Report 2013, p72, accessed Aug.2014</t>
  </si>
  <si>
    <t>http://www.nestle.com/asset-library/documents/library/documents/corporate_social_responsibility/nestle-commitment-rural-development.pdf (p. 2; published: Jul 2013; accessed: Aug 2014)</t>
  </si>
  <si>
    <t>http://www.unilever.com/images/sd_Unilever_Sustainable_Agriculture_Code_2010_tcm13-387440.pdf (section 10.3.1) (Published: 2010; accessed: Feb.2014)</t>
  </si>
  <si>
    <t>Danone Sustainability Report 2013, p59, accessed Aug.2014</t>
  </si>
  <si>
    <t>http://www.generalmills.com/~/media/Files/CSR/2014_global_respon_report.ashx accessed 8/13/14</t>
  </si>
  <si>
    <t>http://www.mars.com/global/press-center/media-library.aspx Mars Supplier Code of Conduct p. 5 accessed 8/13/14</t>
  </si>
  <si>
    <t>http://www.nestle.com/asset-library/Documents/Library/Documents/Corporate_Social_Responsibility/nestle-csv-full-report-2013-en.pdf p. 112</t>
  </si>
  <si>
    <t>http://www.nestle.com/asset-library/documents/library/documents/corporate_social_responsibility/rural-development-framework-update-july-2014.pdf pg 2 accessed 8/13/14</t>
  </si>
  <si>
    <t>http://www.unilever.com/images/slp-Unilever-Responsible-Sourcing-Policy-2014_tcm13-388879.pdf pg 10 accessed 8/13/14</t>
  </si>
  <si>
    <t>http://www.unilever.com/images/sd_Unilever_Sustainable_Agriculture_Code_2010_tcm13-387440.pdf (pub: 2010; accessed: Aug 2014)</t>
  </si>
  <si>
    <t xml:space="preserve">http://www.unilever.com/sustainable-living-2014/reducing-environmental-impact/sustainable-sourcing/sustainable-cocoa-and-sugar/ (updated: 2014; accessed: Aug 2014)
</t>
  </si>
  <si>
    <t>http://www.unilever.com/sustainable-living-2014/reducing-environmental-impact/sustainable-sourcing/sustainable-tea/ (updated 2014; accessed: Aug 2014).</t>
  </si>
  <si>
    <t xml:space="preserve">http://www.kelloggcompany.com/content/dam/kelloggcompanyus/corporate_responsibility/pdf/2014/Sustainability_2020Commitments_Final.pdf </t>
  </si>
  <si>
    <t xml:space="preserve">http://newsroom.kelloggcompany.com/2014-01-08-Kellogg-Committed-To-Empowering-Women-And-Smallholder-Farmers </t>
  </si>
  <si>
    <t xml:space="preserve">http://www.mars.com/global/press-center/press-list/news-releases.aspx?SiteId=94&amp;Id=3990 (Published: March 2013; accessed: Feb.2014) and http://www.mars.com/global/assets/doc/pia_exec_2013/Mars_PIA_Highlights_2013_EN_report.pdf </t>
  </si>
  <si>
    <t>http://www.unilever.com/sustainable-living-2014/reducing-environmental-impact/sustainable-sourcing/sustainable-fruit-and-vegetables/ (updated 2014; accessed: Aug 2014).</t>
  </si>
  <si>
    <t xml:space="preserve">http://www.kraftfoodscompany.com/SiteCollectionDocuments/pdf/kraftfoods_deliciousworld.pdf (p.5) (Published: May 2011; accessed: Feb.2014) </t>
  </si>
  <si>
    <t xml:space="preserve">http://www.cocoalife.org/~/media/CocoaLife/News%20Articles%20PDF/Ghana%20Gender%20Assessment%20by%20Harvard%20University.pdf and http://www.cocoalife.org/~/media/CocoaLife/News%20Articles%20PDF/Cote%20dIvoire%20Gender%20Assessment%20by%20CARE%20International.pdf </t>
  </si>
  <si>
    <t xml:space="preserve">http://ir.mondelezinternational.com/releasedetail.cfm?releaseid=845154 </t>
  </si>
  <si>
    <t xml:space="preserve">http://ir.mondelezinternational.com/releasedetail.cfm?releaseid=758746 (Published: April 2013; accessed: Feb. 2014) and http://ir.mondelezinternational.com/releasedetail.cfm?releaseid=845154 </t>
  </si>
  <si>
    <t xml:space="preserve">http://www.nestle.com/asset-library/documents/library/documents/corporate_social_responsibility/nestle-csv-full-report-2012-en.pdf (p.107) (Published: 2012 ; accessed: Feb.2014) and http://www.nestle.com/asset-library/Documents/Library/Documents/Corporate_Social_Responsibility/nestle-csv-full-report-2013-en.pdf </t>
  </si>
  <si>
    <t>http://www.blog.generalmills.com/2014/07/how-the-weather-forecast-impacts-food-supply</t>
  </si>
  <si>
    <t>http://annualreport.illovo.co.za/downloads/illovo_iar_2014.pdf p29</t>
  </si>
  <si>
    <t>illovosugar  Annual_Reports_2013/2013 p 85 http://annualreport.illovo.co.za/downloads/illovo_iar_2014.pdf p. 15</t>
  </si>
  <si>
    <t xml:space="preserve">http://www.fairlabor.org/sites/default/files/documents/reports/nestle_gender_report_7-9-14_0.pdf  and http://www.nestle.com/asset-library/documents/creating-shared-value/responsible-sourcing/nestle-action-plan-women-in-cocoa-supply-chain-july-2014.pdf </t>
  </si>
  <si>
    <t xml:space="preserve">http://www.nestle.com/asset-library/Documents/Library/Documents/Corporate_Social_Responsibility/nestle-csv-full-report-2013-en.pdf </t>
  </si>
  <si>
    <t>Danone Sustainability Report 2013, p133, accessed Aug.2014</t>
  </si>
  <si>
    <t>Danone Sustainability Report 2013, p134, accessed Aug.2014</t>
  </si>
  <si>
    <t>Danone Sustainability Report 2013, p131, accessed Aug.2014</t>
  </si>
  <si>
    <t>Danone Sustainability Report 2013, p60, accessed Aug.2014</t>
  </si>
  <si>
    <t>http://www.nestle.com/asset-library/Documents/Creating%20Shared%20Value/Rural_development/Nestl%C3%A9-Commitment-on-Rural-Development-12-11-30.pdf (Published: Nov.2012; accessed: Feb. 2014) and http://www.nestle.com/asset-library/Documents/Library/Documents/Corporate_Social_Responsibility/nestle-csv-full-report-2013-en.pdf</t>
  </si>
  <si>
    <t xml:space="preserve">http://www.unilever.com/sustainable-living/betterlivelihoods/our-approach/ (Updated: 2014; accessed: Feb. 2014) and http://www.unilever.com/sustainable-living-2014/enhancing-livelihoods/opportunities-for-women/targets-and-performance/index.aspx </t>
  </si>
  <si>
    <t>http://www.unilever.com/sustainable-living/betterlivelihoods/our-approach/ (Updated: 2014; accessed: Feb. 2014) and http://www.unilever.com/sustainable-living-2014/enhancing-livelihoods/opportunities-for-women/targets-and-performance/index.aspx</t>
  </si>
  <si>
    <t xml:space="preserve">
http://www.mondelezinternational.com/en/Well-Being/Sustainable-Resources-and-Agriculture/Agricultural-Supply-Chain.aspx#supplychain (published: no date; accessed: Aug.2014)</t>
  </si>
  <si>
    <t xml:space="preserve">http://www.cocoalife.org/~/media/CocoaLife/News%20Articles%20PDF/Ghana%20Gender%20Assessment%20by%20Harvard%20University.pdf </t>
  </si>
  <si>
    <t>http://www.nestle.com/asset-library/Documents/Creating%20Shared%20Value/Rural_development/Nestl%C3%A9-Commitment-on-Rural-Development-12-11-30.pdf (p.2) (Published: Nov.2012; accessed: Feb. 2014) and http://www.nestle.com/asset-library/documents/library/documents/corporate_social_responsibility/rural-development-framework-update-july-2014.pdf</t>
  </si>
  <si>
    <r>
      <rPr>
        <b/>
        <sz val="10"/>
        <rFont val="Calibri"/>
        <family val="2"/>
      </rPr>
      <t>FLO 28,000</t>
    </r>
    <r>
      <rPr>
        <sz val="10"/>
        <rFont val="Calibri"/>
        <family val="2"/>
      </rPr>
      <t xml:space="preserve">
http://www.cocoalife.org/Partners.aspx (Accessed in Aug. 2014)</t>
    </r>
  </si>
  <si>
    <r>
      <rPr>
        <b/>
        <sz val="10"/>
        <rFont val="Calibri"/>
        <family val="2"/>
      </rPr>
      <t>FLO: 20,000; RA: 15,000</t>
    </r>
    <r>
      <rPr>
        <sz val="10"/>
        <rFont val="Calibri"/>
        <family val="2"/>
      </rPr>
      <t xml:space="preserve">
http://www.cocoalife.org/Partners.aspx (Accessed in Aug. 2014)</t>
    </r>
  </si>
  <si>
    <t xml:space="preserve">http://www.coca-colacompany.com/sustainabilityreport/world/water-stewardship.html#section-mitigating-riskfor-communities-and-for-our-system </t>
  </si>
  <si>
    <t>http://assets.coca-colacompany.com/42/e5/cbac279e43058bcaa019a998e76a/2013-corporate-political-and-pac-contributions-full-year-final-report.pdf (Jan 2014; Accessed: Jul. 2014)</t>
  </si>
  <si>
    <t xml:space="preserve">http://ir.thecoca-colacompany.com/phoenix.zhtml?c=94566&amp;p=irol-dividends (Last update: Dec. 2013; accessed: Feb.2014); http://ir.thecoca-colacompany.com/phoenix.zhtml?c=94566&amp;p=irol-secText&amp;TEXT=aHR0cDovL2FwaS50ZW5rd2l6YXJkLmNvbS9maWxpbmcueG1sP2lwYWdlPTg3NTY0MDkmRFNFUT0xMyZTRVE9JlNRREVTQz1TRUNUSU9OX0VYSElCSVQmZXhwPSZzdWJzaWQ9NTc%3d </t>
  </si>
  <si>
    <t xml:space="preserve">http://www.generalmills.com/en/Responsibility/community_engagement/Civic_involvement/2013_report.aspx (Update: 2014; Accessed: Jul.2014); 2014 GRR, p.8
https://www.generalmills.com/~/media/Files/CSR/2014_global_respon_report.ashx;
http://www.generalmills.com/en/Responsibility/community_engagement/Civic_involvement.aspx </t>
  </si>
  <si>
    <t>http://www.generalmills.com/Responsibility/ethics_and_integrity/Supplier_code_of_conduct.aspx; http://www.generalmills.com/Responsibility/Sourcing/facility_audits.aspx (Accessed: Jul. 2014)</t>
  </si>
  <si>
    <t>Indonesia, Malaysia, Brazil http://www.generalmills.com/~/media/Files/CSR/2014_global_respon_report.ashx (April 2014)</t>
  </si>
  <si>
    <t>US, Mexico, Brazil http://www.generalmills.com/~/media/Files/CSR/2014_global_respon_report.ashx (April 2014)</t>
  </si>
  <si>
    <t>http://investor.kelloggs.com/files/doc_downloads/Kellogg%20Company%20Corporate%20Political%20Expenditures%20for%202013.pdf (Published: 2014; Accessed: Jul. 2014)</t>
  </si>
  <si>
    <r>
      <rPr>
        <b/>
        <sz val="10"/>
        <rFont val="Calibri"/>
        <family val="2"/>
        <scheme val="minor"/>
      </rPr>
      <t xml:space="preserve">602 MT </t>
    </r>
    <r>
      <rPr>
        <sz val="10"/>
        <rFont val="Calibri"/>
        <family val="2"/>
        <scheme val="minor"/>
      </rPr>
      <t>http://www.rspo.org/file/ACOP2012-OM_CGM%20Submitters(5).pdf (p.29) (published: Oct.2012; accessed: Feb.2014) ; Social Corporate Responsibility Report 2013: http://www.abf.co.uk/responsibility</t>
    </r>
  </si>
  <si>
    <t xml:space="preserve">62 299 tonnes
Cocoa purchased through the Nestlé Cocoa Plan http://www.nestle.com/asset-library/Documents/Library/Documents/Corporate_Social_Responsibility/nestle-csv-full-report-2013-en.pdf (pp. 122) (published: March 2014; Accessed: Aug. 2014)
</t>
  </si>
  <si>
    <t xml:space="preserve">http://www.unilever.com/sustainable-living-2014/reducing-environmental-impact/sustainable-sourcing/cage-free-eggs-and-sustainable-dairy/index.aspx </t>
  </si>
  <si>
    <r>
      <rPr>
        <b/>
        <sz val="10"/>
        <color theme="1"/>
        <rFont val="Calibri"/>
        <family val="2"/>
        <scheme val="minor"/>
      </rPr>
      <t>Ivory Coast, Ghana</t>
    </r>
    <r>
      <rPr>
        <sz val="10"/>
        <color theme="1"/>
        <rFont val="Calibri"/>
        <family val="2"/>
        <scheme val="minor"/>
      </rPr>
      <t xml:space="preserve">
http://www.unilever.com/sustainable-living-2014/reducing-environmental-impact/sustainable-sourcing/sustainable-cocoa-and-sugar/</t>
    </r>
  </si>
  <si>
    <r>
      <rPr>
        <b/>
        <sz val="10"/>
        <rFont val="Calibri"/>
        <family val="2"/>
      </rPr>
      <t xml:space="preserve">ADM, Syngenta </t>
    </r>
    <r>
      <rPr>
        <sz val="10"/>
        <rFont val="Calibri"/>
        <family val="2"/>
      </rPr>
      <t xml:space="preserve">
http://www.unilever.com/sustainable-living-2014/reducing-environmental-impact/sustainable-sourcing/sustainable-soy-and-oils/ (published: 2014; Accessed: Aug. 2014); http://www.unilever.com/mediacentre/pressreleases/2013/summitreinforcescommitmenttomarkets.aspx;  http://www.unilever.com/images/ir_Sustainable%20Palm%20Oil_Final%20Web_tcm13-129816.pdf </t>
    </r>
  </si>
  <si>
    <r>
      <rPr>
        <b/>
        <sz val="10"/>
        <rFont val="Calibri"/>
        <family val="2"/>
      </rPr>
      <t xml:space="preserve">Cargill 
</t>
    </r>
    <r>
      <rPr>
        <sz val="10"/>
        <rFont val="Calibri"/>
        <family val="2"/>
      </rPr>
      <t xml:space="preserve">http://www.unilever.com/sustainable-living-2014/reducing-environmental-impact/sustainable-sourcing/sustainable-soy-and-oils/ (published: 2014; Accessed: Aug. 2014); http://www.unilever.com/mediacentre/pressreleases/2013/summitreinforcescommitmenttomarkets.aspx;  http://www.unilever.com/images/ir_Sustainable%20Palm%20Oil_Final%20Web_tcm13-129816.pdf </t>
    </r>
  </si>
  <si>
    <t>http://www.nestle.com/asset-library/Documents/Creating%20Shared%20Value/Rural_development/Nestl%C3%A9-Commitment-on-Rural-Development-12-11-30.pdf (Published: Nov.2012; accessed: Feb. 2014);
http://www.nestle.com/asset-library/documents/creating-shared-value/responsible-sourcing/nestle-action-plan-women-in-cocoa-supply-chain-july-2014.pdf</t>
  </si>
  <si>
    <t>General Mills Climate Policy (July 2014) http://www.generalmills.com/Home/ChannelG/Issues/climate_policy.aspx</t>
  </si>
  <si>
    <r>
      <rPr>
        <b/>
        <sz val="10"/>
        <rFont val="Calibri"/>
        <family val="2"/>
      </rPr>
      <t>Indonesia, Malaysia</t>
    </r>
    <r>
      <rPr>
        <sz val="10"/>
        <rFont val="Calibri"/>
        <family val="2"/>
      </rPr>
      <t xml:space="preserve">
http://www.unilever.com/sustainable-living-2014/reducing-environmental-impact/sustainable-sourcing/sustainable-palm-oil/ (Updated; 2014; accessed: Aug.2014)</t>
    </r>
  </si>
  <si>
    <r>
      <rPr>
        <b/>
        <sz val="10"/>
        <rFont val="Calibri"/>
        <family val="2"/>
      </rPr>
      <t xml:space="preserve">Brazil, India </t>
    </r>
    <r>
      <rPr>
        <sz val="10"/>
        <rFont val="Calibri"/>
        <family val="2"/>
      </rPr>
      <t xml:space="preserve">
http://www.unilever.com/sustainable-living-2014/reducing-environmental-impact/sustainable-sourcing/sustainable-cocoa-and-sugar/</t>
    </r>
  </si>
  <si>
    <t>Nestle Responsible Sourcing Guidelines</t>
  </si>
  <si>
    <t>http://www.unilever.com/sustainable-living/water/reducingwateruseinmanufacturing (2013); http://www.unilever.com/images/PDF_generator_-_Water_use_tcm_13-365030.pdf</t>
  </si>
  <si>
    <t>CSR report 2010        
http://www.abf.co.uk/documents/pdfs/2010/2010_corporate_responsibility_report.pdf  (page 24 pub. 2010 accessed Feb. 19 2014)</t>
  </si>
  <si>
    <t>http://www.theconsumergoodsforum.com/membership_search.aspx http://www.danone.com/uploads/tx_bidanonepublications/danone_position_forest-and-packaging_en.pdf (page1 pub. Oct.15 2012 accessed feb. 20 2014)</t>
  </si>
  <si>
    <t>General Mills Global Responsibility Report,  
http://www.generalmills.com/~/media/Files/CSR/csr_2012_rev2.ashx
(page 54 pub. Dec 2012 accessed feb. 20 2014)</t>
  </si>
  <si>
    <t>2010 CSR Report http://www.kelloggcompany.com/content/dam/kelloggcompanyus/corporate_responsibility/pdf/pastCR/Kelloggs_CR_Report_2010.pdf (page 29 pub. 2010 accessed feb. 20 2014)
p 29, Dec 2012</t>
  </si>
  <si>
    <t>http://www.coolfarmtool.org/Partners</t>
  </si>
  <si>
    <t xml:space="preserve">http://www.nestle.com/csv/responsible-sourcing/deforestation  (updated2013 accessed feb. 20 2014) 
Nestlé, Creating Shared Value Report 2011 - http://www.nestle.com/asset-library/Documents/Library/Documents/Corporate_Social_Responsibility/2011-CSV-report.pdf </t>
  </si>
  <si>
    <t>http://www.nestle.com/csv/rural-development-responsible-sourcing/responsible-sourcing</t>
  </si>
  <si>
    <t xml:space="preserve">http://www.pepsico.com/Assets/Download/PepsiCo_Palm_Oil_Commitments.pdf. </t>
  </si>
  <si>
    <t>http://www.nestle.com/asset-library/documents/library/documents/corporate_social_responsibility/nestle-responsible-sourcing-guidelines.pdf</t>
  </si>
  <si>
    <t xml:space="preserve">Unilever website, Sustainable living, „Combating deforestation‟, http://www.unilever.com/sustainable-living/greenhousegases/deforestation/index.aspx (updated 2014 accessed feb. 20 2014)
 </t>
  </si>
  <si>
    <t>General Mills Global Responsibility report 2012 
http://www.generalmills.com/~/media/Files/CSR/csr_2012_rev2.ashx
(pg 54, Pub. Dec 2012 accessed feb. 20 2014)</t>
  </si>
  <si>
    <r>
      <rPr>
        <b/>
        <sz val="10"/>
        <rFont val="Calibri"/>
        <family val="2"/>
      </rPr>
      <t>Cocoa:</t>
    </r>
    <r>
      <rPr>
        <sz val="10"/>
        <rFont val="Calibri"/>
        <family val="2"/>
      </rPr>
      <t xml:space="preserve">  http://www.generalmills.com/~/media/Files/CSR/2014_global_respon_report.ashx (p.54; published: Mar 2014; accessed: Aug 2014)</t>
    </r>
  </si>
  <si>
    <t>http://www.mars.com/global/press-center/press-list/news-releases.aspx?SiteId=94&amp;Id=5392 (published: Dec.2013; accessed: Aug 2014)</t>
  </si>
  <si>
    <t xml:space="preserve">http://www.mondelezinternational.com/~/media/MondelezCorporate/uploads/downloads/2013_Progress_Report_at_a_Glance.pdf (p.2. Published: 2013; accessed: Sep. 2014) </t>
  </si>
  <si>
    <t xml:space="preserve">http://www.mondelezinternational.com/~/media/MondelezCorporate/uploads/downloads/2013_Progress_Report_at_a_Glance.pdf (p. 2.; Published: 2013; accessed: Sep. 2014) </t>
  </si>
  <si>
    <t>http://www.pepsico.com/Download/PEP_Global_SAG_Policy_FINAL_Jan_2009.pdf (pub: Jan.2009; accessed: Aug2014</t>
  </si>
  <si>
    <t>FFD 2012 disclosure</t>
  </si>
  <si>
    <t>http://www.unilever.com/sustainable-living-2014/reducing-environmental-impact/greenhouse-gases/our-greenhouse-gas-footprint</t>
  </si>
  <si>
    <t xml:space="preserve">http://assets.coca-colacompany.com/6b/65/7f0d386040fcb4872fa136f05c5c/proposal-to-oxfam-on-land-tenure-and-sugar.pdf  (page.3 Pub. Not indicated accessed Feb. 17 2014) </t>
  </si>
  <si>
    <t xml:space="preserve"> http://assets.coca-colacompany.com/6b/65/7f0d386040fcb4872fa136f05c5c/proposal-to-oxfam-on-land-tenure-and-sugar.pdf  (page.1 Pub. Not indicated accessed Feb. 17 2014)</t>
  </si>
  <si>
    <r>
      <t xml:space="preserve"> http://assets.coca-colacompany.com/6b/65/7f0d386040fcb4872fa136f05c5c/proposal-to-oxfam-on-land-tenure-and-sugar.pdf (page2 Pub. </t>
    </r>
    <r>
      <rPr>
        <sz val="10"/>
        <rFont val="Calibri"/>
        <family val="2"/>
      </rPr>
      <t>Not indicated accessed Feb. 17 2014)</t>
    </r>
  </si>
  <si>
    <t>http://www.generalmills.com/Home/ChannelG/Issues/palm_oil_statement.aspx (Published July 2014 and accessed September 2014)</t>
  </si>
  <si>
    <t>https://www.generalmills.com/~/media/Files/CSR/2014_global_respon_report.ashx p.62 (Accessed September 2014)</t>
  </si>
  <si>
    <t>https://www.generalmills.com/~/media/Files/CSR/2014_global_respon_report.ashx p.63 (Accessed September 2014)</t>
  </si>
  <si>
    <t>https://www.generalmills.com/~/media/Files/CSR/2014_global_respon_report.ashx p.57 (Accessed September 2014)</t>
  </si>
  <si>
    <t>http://www.nestle.com/csv/rural-development-responsible-sourcing/responsible-sourcing/land-rights (Accessed September 2014)</t>
  </si>
  <si>
    <t>http://www.pepsico.com/Download/PEP_Global_SAG_Policy_FINAL_Jan_2009.pdf (Accessed September 2014)</t>
  </si>
  <si>
    <t>http://www.unilever.com/sustainable-living-2014/reducing-environmental-impact/sustainable-sourcing/our-strategy/ (Accessed September 2014)</t>
  </si>
  <si>
    <t>http://www.unilever.com/images/slp-Unilever-Responsible-Sourcing-Policy-2014_tcm13-388879.pdf and http://www.unilever.com/sustainable-living-2014/enhancing-</t>
  </si>
  <si>
    <t>Apart from Primark, only Twinings reports supplier capacity building (2010 SR report)</t>
  </si>
  <si>
    <t>http://www.coca-colacompany.com/our-company/suppliers/supplier-requirements</t>
  </si>
  <si>
    <t>http://photos.state.gov/libraries/burma/895/pdf/TCCCStateDepartmentResponsibleInvestment%20in%20MyanmarReport121213.pdf</t>
  </si>
  <si>
    <t xml:space="preserve">2014 GRR, pp. 54,56
http://www.generalmills.com/~/media/Files/CSR/2014_global_respon_report.ashx </t>
  </si>
  <si>
    <t xml:space="preserve">2014 GRR, p.54,5, Addressing child labor risks in the cocoa and sugarcane supply chains http://www.generalmills.com/~/media/Files/CSR/2014_global_respon_report.ashx </t>
  </si>
  <si>
    <t xml:space="preserve">2014 GRR, p.66 http://www.generalmills.com/~/media/Files/CSR/2014_global_respon_report.ashx </t>
  </si>
  <si>
    <t>General Mills Supplier Code of Conduct, http://www.generalmills.com/Responsibility/ethics_and_integrity/Supplier_code_of_conduct.aspx</t>
  </si>
  <si>
    <t>2014 GRR, P.66 http://www.generalmills.com/~/media/Files/CSR/2014_global_respon_report.ashx</t>
  </si>
  <si>
    <t>http://www.generalmills.com/Responsibility/ethics_and_integrity/Supplier_code_of_conduct.aspx</t>
  </si>
  <si>
    <t>http://www.sharedservices.mars.com/assets/Mars_S%20C%20of%20C%202014_English_May%2030.pdf p. 9</t>
  </si>
  <si>
    <t>http://www.sharedservices.mars.com/assets/Mars_S%20C%20of%20C%202014_English_May%2030.pdf p. 8</t>
  </si>
  <si>
    <t>http://www.unilever.com/images/slp-Unilever-Responsible-Sourcing-Policy-2014_tcm13-388879.pdf and http://www.unilever.com/sustainable-living-2014/enhancing-livelihoods/fairness-in-the-workplace/advancing-human-rights-with-suppliers/responsible-sourcing-policy/</t>
  </si>
  <si>
    <t>http://www.pepsico.com/Purpose/Environmental-Sustainability/Responsible-Sourcing</t>
  </si>
  <si>
    <t>2014 GRR, p.66
http://www.generalmills.com/~/media/Files/CSR/2014_global_respon_report.ashx</t>
  </si>
  <si>
    <t>http://www.unilever.com/sustainable-living-2014/enhancing-livelihoods/fairness-in-the-workplace/advancing-human-rights-with-suppliers/responsible-sourcing-policy/</t>
  </si>
  <si>
    <r>
      <t>http://www.nestle.com/asset-library/documents/library/documents/corporate_social_responsibility/nestle-hria-white-paper.pdf</t>
    </r>
    <r>
      <rPr>
        <sz val="10"/>
        <color theme="1"/>
        <rFont val="Calibri"/>
        <family val="2"/>
        <scheme val="minor"/>
      </rPr>
      <t> p. 33 (Accessed September 2014)</t>
    </r>
  </si>
  <si>
    <r>
      <rPr>
        <b/>
        <sz val="10"/>
        <rFont val="Calibri"/>
        <family val="2"/>
      </rPr>
      <t>Brazil, Argentina</t>
    </r>
    <r>
      <rPr>
        <sz val="10"/>
        <rFont val="Calibri"/>
        <family val="2"/>
      </rPr>
      <t xml:space="preserve">
http://www.unilever.com/sustainable-living-2014/reducing-environmental-impact/sustainable-sourcing/sustainable-soy-and-oils/ (Updated: 2014; accessed: Sep.2014)</t>
    </r>
  </si>
  <si>
    <t>Yes</t>
    <phoneticPr fontId="99" type="noConversion"/>
  </si>
  <si>
    <t>http://www.unilever.com/images/slp-Unilever-Responsible-Sourcing-Policy-2014_tcm13-388879.pdf (Accessed September 2014)</t>
  </si>
  <si>
    <t>http://www.pepsico.com/Download/PepsiCo_agri_0531_final.pdf (Accessed September 2014)</t>
  </si>
  <si>
    <r>
      <t>http://www.kelloggcompany.com/content/dam/kelloggcompanyus/PDF/Kellogg_Company_Global_Supplier_Code_of_Conduct_January_2014.pdf (page4 Pub. Jan2014 accessed Feb. 2014)</t>
    </r>
    <r>
      <rPr>
        <u/>
        <sz val="11"/>
        <color indexed="10"/>
        <rFont val="Calibri"/>
        <family val="2"/>
        <scheme val="minor"/>
      </rPr>
      <t/>
    </r>
  </si>
  <si>
    <r>
      <t>http://www.kelloggcompany.com/content/dam/kelloggcompanyus/PDF/Kellogg_Company_Global_Supplier_Code_of_Conduct_January_2014.pdf (page4 Pub. Jan2014 accessed Feb. 2014)</t>
    </r>
    <r>
      <rPr>
        <u/>
        <sz val="9.9"/>
        <color indexed="10"/>
        <rFont val="Calibri"/>
        <family val="2"/>
        <scheme val="minor"/>
      </rPr>
      <t/>
    </r>
  </si>
  <si>
    <t>2014 GRR, pp, 89, 94,97
https://www.generalmills.com/~/media/Files/CSR/2014_global_respon_report.ashx; http://joinmyvillage.com/ (Updated: 2014; accessed: Sep.2014)</t>
  </si>
  <si>
    <r>
      <rPr>
        <b/>
        <sz val="11"/>
        <color theme="1"/>
        <rFont val="Calibri"/>
        <family val="2"/>
        <scheme val="minor"/>
      </rPr>
      <t>Technical support for rice and soy farmers in Indonesia</t>
    </r>
    <r>
      <rPr>
        <sz val="11"/>
        <color theme="1"/>
        <rFont val="Calibri"/>
        <family val="2"/>
        <scheme val="minor"/>
      </rPr>
      <t xml:space="preserve">
http://ecosysteme.danone.com/project/aqua-lestari-klaten/ (Published: no date; accessed: Feb.2014)</t>
    </r>
  </si>
  <si>
    <r>
      <rPr>
        <b/>
        <sz val="11"/>
        <color theme="1"/>
        <rFont val="Calibri"/>
        <family val="2"/>
        <scheme val="minor"/>
      </rPr>
      <t>Danone “Strawberries communities”</t>
    </r>
    <r>
      <rPr>
        <sz val="11"/>
        <color theme="1"/>
        <rFont val="Calibri"/>
        <family val="2"/>
        <scheme val="minor"/>
      </rPr>
      <t xml:space="preserve">
http://ecosysteme.daNone.com/project/fruit-sourcing-in-ukraine/ (Published: no date; accessed: Aug 2014)</t>
    </r>
  </si>
  <si>
    <r>
      <rPr>
        <b/>
        <sz val="11"/>
        <color theme="1"/>
        <rFont val="Calibri"/>
        <family val="2"/>
      </rPr>
      <t>Grains in Mexico</t>
    </r>
    <r>
      <rPr>
        <sz val="11"/>
        <color theme="1"/>
        <rFont val="Calibri"/>
        <family val="2"/>
      </rPr>
      <t xml:space="preserve">
http://www.kelloggcompany.com/content/dam/kelloggcompanyus/corporate_responsibility/pdf/2014/Sustainability_2020Commitments_Final.pdf (p.3; published Aug 2014; accessed Aug 2014).</t>
    </r>
  </si>
  <si>
    <r>
      <rPr>
        <b/>
        <sz val="11"/>
        <color theme="1"/>
        <rFont val="Calibri"/>
        <family val="2"/>
      </rPr>
      <t xml:space="preserve">Cocoa
</t>
    </r>
    <r>
      <rPr>
        <sz val="11"/>
        <color theme="1"/>
        <rFont val="Calibri"/>
        <family val="2"/>
      </rPr>
      <t>http://www.mars.com/global/about-mars/mars-pia/our-supply-chain/cocoa.aspx (published: No date ; accessed Aug 2014)</t>
    </r>
  </si>
  <si>
    <r>
      <rPr>
        <b/>
        <sz val="11"/>
        <color theme="1"/>
        <rFont val="Calibri"/>
        <family val="2"/>
      </rPr>
      <t xml:space="preserve">Coffee
</t>
    </r>
    <r>
      <rPr>
        <sz val="11"/>
        <color theme="1"/>
        <rFont val="Calibri"/>
        <family val="2"/>
      </rPr>
      <t>http://www.mars.com/global/about-mars/mars-pia/our-supply-chain/tea-and-coffee.aspx (published: no date; accessed: Aug 2014)</t>
    </r>
  </si>
  <si>
    <r>
      <rPr>
        <b/>
        <sz val="11"/>
        <color theme="1"/>
        <rFont val="Calibri"/>
        <family val="2"/>
      </rPr>
      <t>Mint</t>
    </r>
    <r>
      <rPr>
        <sz val="11"/>
        <color theme="1"/>
        <rFont val="Calibri"/>
        <family val="2"/>
      </rPr>
      <t xml:space="preserve">
http://www.mars.com/global/about-mars/mars-pia/our-supply-chain/other-raw-materials.aspx (published: no date; accessed: Aug 2014).</t>
    </r>
  </si>
  <si>
    <t>Kellogg Company Palm Oil Commitment http://www.kelloggcompany.com/en_US/corporate-responsibility.html</t>
  </si>
  <si>
    <r>
      <t xml:space="preserve">www.nestle.com%2Fasset-library%2Fdocuments%2Flibrary%2Fdocuments%2Fcorporate_social_responsibility%2Fnestle-responsible-sourcing-guidelines.pdf </t>
    </r>
    <r>
      <rPr>
        <sz val="11"/>
        <rFont val="Calibri"/>
        <family val="2"/>
      </rPr>
      <t xml:space="preserve"> (p.4) (accessed: Feb. 2014)</t>
    </r>
  </si>
  <si>
    <t>http://www.pepsico.com/Download/PEP_Global_SAG_Policy_FINAL_Jan_2009.pdf</t>
  </si>
  <si>
    <r>
      <rPr>
        <sz val="11"/>
        <rFont val="Calibri"/>
        <family val="2"/>
        <scheme val="minor"/>
      </rPr>
      <t>http://www.rspo.org/file/acop2013/submissions/PEPSICO.pdf</t>
    </r>
    <r>
      <rPr>
        <u/>
        <sz val="11"/>
        <color theme="1"/>
        <rFont val="Calibri"/>
        <family val="2"/>
        <scheme val="minor"/>
      </rPr>
      <t/>
    </r>
  </si>
  <si>
    <r>
      <rPr>
        <sz val="11"/>
        <rFont val="Calibri"/>
        <family val="2"/>
        <scheme val="minor"/>
      </rPr>
      <t xml:space="preserve">http://www.rspo.org/file/acop2013/submissions/UNILEVER.pdf </t>
    </r>
    <r>
      <rPr>
        <u/>
        <sz val="11"/>
        <color theme="1"/>
        <rFont val="Calibri"/>
        <family val="2"/>
        <scheme val="minor"/>
      </rPr>
      <t/>
    </r>
  </si>
  <si>
    <t>9 October 2014 version</t>
  </si>
  <si>
    <t>Mitigation or  Resilience</t>
  </si>
  <si>
    <t xml:space="preserve">http://www.mars.com/global/about-mars/mars-pia/our-supply-chain/palm-oil.aspx http://www.mars.com/global/assets/doc/pia_exec_2013/Mars_PIA_Highlights_2013_EN_report.pdf p.27 Accessed on 21 August 2014
</t>
  </si>
  <si>
    <t>http://www.mondelezinternational.com/~/media/MondelezCorporate/uploads/downloads/Palm_Oil_Statement.pdf http://www.mondelezinternational.com/~/media/MondelezCorporate/uploads/downloads/well_being_goals.pdf Accessed on 21 August 2014</t>
  </si>
  <si>
    <r>
      <t xml:space="preserve">http://crr.kelloggcompany.com/en_US/corporate-responsibility/environment/sustainable-agriculture/palm-oil.html (updated 2013 accessed Feb. 17 2014) </t>
    </r>
    <r>
      <rPr>
        <sz val="10"/>
        <color indexed="10"/>
        <rFont val="Calibri"/>
        <family val="2"/>
        <scheme val="minor"/>
      </rPr>
      <t/>
    </r>
  </si>
</sst>
</file>

<file path=xl/styles.xml><?xml version="1.0" encoding="utf-8"?>
<styleSheet xmlns="http://schemas.openxmlformats.org/spreadsheetml/2006/main">
  <numFmts count="4">
    <numFmt numFmtId="43" formatCode="_-* #,##0.00_-;\-* #,##0.00_-;_-* &quot;-&quot;??_-;_-@_-"/>
    <numFmt numFmtId="164" formatCode="0.0"/>
    <numFmt numFmtId="165" formatCode="0.000000000000000000000000000000000000000000000000000"/>
    <numFmt numFmtId="166" formatCode="[$-409]mmmm\ d\,\ yyyy;@"/>
  </numFmts>
  <fonts count="115">
    <font>
      <sz val="11"/>
      <color theme="1"/>
      <name val="Calibri"/>
      <family val="2"/>
      <scheme val="minor"/>
    </font>
    <font>
      <sz val="11"/>
      <color indexed="10"/>
      <name val="Calibri"/>
      <family val="2"/>
    </font>
    <font>
      <b/>
      <sz val="10"/>
      <color indexed="8"/>
      <name val="Calibri"/>
      <family val="2"/>
    </font>
    <font>
      <sz val="10"/>
      <color indexed="8"/>
      <name val="Calibri"/>
      <family val="2"/>
    </font>
    <font>
      <sz val="10"/>
      <name val="Calibri"/>
      <family val="2"/>
    </font>
    <font>
      <b/>
      <sz val="10"/>
      <name val="Calibri"/>
      <family val="2"/>
    </font>
    <font>
      <i/>
      <sz val="10"/>
      <name val="Calibri"/>
      <family val="2"/>
    </font>
    <font>
      <u/>
      <sz val="10"/>
      <name val="Calibri"/>
      <family val="2"/>
    </font>
    <font>
      <b/>
      <sz val="11"/>
      <color indexed="8"/>
      <name val="Calibri"/>
      <family val="2"/>
    </font>
    <font>
      <sz val="8"/>
      <color indexed="8"/>
      <name val="Calibri"/>
      <family val="2"/>
    </font>
    <font>
      <sz val="11"/>
      <name val="Calibri"/>
      <family val="2"/>
    </font>
    <font>
      <sz val="9.9"/>
      <name val="Calibri"/>
      <family val="2"/>
    </font>
    <font>
      <u/>
      <sz val="9.9"/>
      <color indexed="12"/>
      <name val="Calibri"/>
      <family val="2"/>
    </font>
    <font>
      <b/>
      <u/>
      <sz val="10"/>
      <color indexed="8"/>
      <name val="Calibri"/>
      <family val="2"/>
    </font>
    <font>
      <sz val="10"/>
      <color indexed="63"/>
      <name val="Calibri"/>
      <family val="2"/>
    </font>
    <font>
      <sz val="11"/>
      <color theme="1"/>
      <name val="Calibri"/>
      <family val="2"/>
      <scheme val="minor"/>
    </font>
    <font>
      <sz val="11"/>
      <color theme="0"/>
      <name val="Calibri"/>
      <family val="2"/>
      <scheme val="minor"/>
    </font>
    <font>
      <b/>
      <sz val="11"/>
      <color theme="0"/>
      <name val="Calibri"/>
      <family val="2"/>
      <scheme val="minor"/>
    </font>
    <font>
      <u/>
      <sz val="9.9"/>
      <color indexed="12"/>
      <name val="Calibri"/>
      <family val="2"/>
    </font>
    <font>
      <b/>
      <sz val="11"/>
      <color rgb="FF3F3F3F"/>
      <name val="Calibri"/>
      <family val="2"/>
      <scheme val="minor"/>
    </font>
    <font>
      <b/>
      <sz val="11"/>
      <color theme="1"/>
      <name val="Calibri"/>
      <family val="2"/>
      <scheme val="minor"/>
    </font>
    <font>
      <b/>
      <sz val="16"/>
      <color theme="1"/>
      <name val="Calibri"/>
      <family val="2"/>
      <scheme val="minor"/>
    </font>
    <font>
      <b/>
      <sz val="36"/>
      <color theme="0"/>
      <name val="Calibri"/>
      <family val="2"/>
      <scheme val="minor"/>
    </font>
    <font>
      <b/>
      <sz val="14"/>
      <color theme="0"/>
      <name val="Calibri"/>
      <family val="2"/>
      <scheme val="minor"/>
    </font>
    <font>
      <b/>
      <sz val="9"/>
      <color theme="1"/>
      <name val="Calibri"/>
      <family val="2"/>
      <scheme val="minor"/>
    </font>
    <font>
      <sz val="9"/>
      <color theme="1"/>
      <name val="Calibri"/>
      <family val="2"/>
      <scheme val="minor"/>
    </font>
    <font>
      <u/>
      <sz val="9"/>
      <color theme="1"/>
      <name val="Calibri"/>
      <family val="2"/>
      <scheme val="minor"/>
    </font>
    <font>
      <b/>
      <sz val="10"/>
      <color theme="1"/>
      <name val="Calibri"/>
      <family val="2"/>
      <scheme val="minor"/>
    </font>
    <font>
      <sz val="10"/>
      <color theme="1"/>
      <name val="Calibri"/>
      <family val="2"/>
      <scheme val="minor"/>
    </font>
    <font>
      <b/>
      <sz val="10"/>
      <color indexed="8"/>
      <name val="Calibri"/>
      <family val="2"/>
      <scheme val="minor"/>
    </font>
    <font>
      <u/>
      <sz val="10"/>
      <color theme="10"/>
      <name val="Calibri"/>
      <family val="2"/>
      <scheme val="minor"/>
    </font>
    <font>
      <sz val="10"/>
      <color indexed="8"/>
      <name val="Calibri"/>
      <family val="2"/>
      <scheme val="minor"/>
    </font>
    <font>
      <sz val="10"/>
      <name val="Calibri"/>
      <family val="2"/>
      <scheme val="minor"/>
    </font>
    <font>
      <b/>
      <sz val="14"/>
      <color theme="1"/>
      <name val="Calibri"/>
      <family val="2"/>
      <scheme val="minor"/>
    </font>
    <font>
      <u/>
      <sz val="14"/>
      <color theme="10"/>
      <name val="Calibri"/>
      <family val="2"/>
      <scheme val="minor"/>
    </font>
    <font>
      <sz val="14"/>
      <color theme="1"/>
      <name val="Calibri"/>
      <family val="2"/>
      <scheme val="minor"/>
    </font>
    <font>
      <i/>
      <sz val="11"/>
      <color theme="1"/>
      <name val="Calibri"/>
      <family val="2"/>
      <scheme val="minor"/>
    </font>
    <font>
      <sz val="10"/>
      <color rgb="FF000000"/>
      <name val="Calibri"/>
      <family val="2"/>
      <scheme val="minor"/>
    </font>
    <font>
      <b/>
      <sz val="10"/>
      <name val="Calibri"/>
      <family val="2"/>
      <scheme val="minor"/>
    </font>
    <font>
      <sz val="11"/>
      <name val="Calibri"/>
      <family val="2"/>
      <scheme val="minor"/>
    </font>
    <font>
      <b/>
      <sz val="14"/>
      <color rgb="FF3F3F3F"/>
      <name val="Calibri"/>
      <family val="2"/>
      <scheme val="minor"/>
    </font>
    <font>
      <b/>
      <sz val="14"/>
      <name val="Calibri"/>
      <family val="2"/>
      <scheme val="minor"/>
    </font>
    <font>
      <b/>
      <u/>
      <sz val="10"/>
      <color theme="1"/>
      <name val="Calibri"/>
      <family val="2"/>
      <scheme val="minor"/>
    </font>
    <font>
      <i/>
      <sz val="10"/>
      <name val="Calibri"/>
      <family val="2"/>
      <scheme val="minor"/>
    </font>
    <font>
      <b/>
      <sz val="10"/>
      <color rgb="FF000000"/>
      <name val="Calibri"/>
      <family val="2"/>
      <scheme val="minor"/>
    </font>
    <font>
      <sz val="14"/>
      <name val="Calibri"/>
      <family val="2"/>
      <scheme val="minor"/>
    </font>
    <font>
      <sz val="10"/>
      <color theme="5"/>
      <name val="Calibri"/>
      <family val="2"/>
      <scheme val="minor"/>
    </font>
    <font>
      <sz val="10"/>
      <color rgb="FFC00000"/>
      <name val="Calibri"/>
      <family val="2"/>
      <scheme val="minor"/>
    </font>
    <font>
      <b/>
      <sz val="10"/>
      <color rgb="FF3F3F3F"/>
      <name val="Calibri"/>
      <family val="2"/>
      <scheme val="minor"/>
    </font>
    <font>
      <strike/>
      <sz val="10"/>
      <color theme="1"/>
      <name val="Calibri"/>
      <family val="2"/>
      <scheme val="minor"/>
    </font>
    <font>
      <strike/>
      <sz val="10"/>
      <name val="Calibri"/>
      <family val="2"/>
      <scheme val="minor"/>
    </font>
    <font>
      <b/>
      <sz val="10"/>
      <color theme="5"/>
      <name val="Calibri"/>
      <family val="2"/>
      <scheme val="minor"/>
    </font>
    <font>
      <b/>
      <i/>
      <sz val="11"/>
      <color theme="1"/>
      <name val="Calibri"/>
      <family val="2"/>
      <scheme val="minor"/>
    </font>
    <font>
      <sz val="8"/>
      <color theme="1"/>
      <name val="Calibri"/>
      <family val="2"/>
      <scheme val="minor"/>
    </font>
    <font>
      <b/>
      <sz val="36"/>
      <color theme="1"/>
      <name val="Calibri"/>
      <family val="2"/>
      <scheme val="minor"/>
    </font>
    <font>
      <sz val="10"/>
      <color rgb="FFFF0000"/>
      <name val="Calibri"/>
      <family val="2"/>
      <scheme val="minor"/>
    </font>
    <font>
      <b/>
      <u/>
      <sz val="10"/>
      <color theme="10"/>
      <name val="Calibri"/>
      <family val="2"/>
      <scheme val="minor"/>
    </font>
    <font>
      <b/>
      <sz val="24"/>
      <color indexed="8"/>
      <name val="Calibri"/>
      <family val="2"/>
      <scheme val="minor"/>
    </font>
    <font>
      <sz val="9.9"/>
      <name val="Calibri"/>
      <family val="2"/>
      <scheme val="minor"/>
    </font>
    <font>
      <u/>
      <sz val="9.9"/>
      <color theme="10"/>
      <name val="Calibri"/>
      <family val="2"/>
      <scheme val="minor"/>
    </font>
    <font>
      <u/>
      <sz val="10"/>
      <name val="Calibri"/>
      <family val="2"/>
      <scheme val="minor"/>
    </font>
    <font>
      <u/>
      <sz val="9.9"/>
      <name val="Calibri"/>
      <family val="2"/>
      <scheme val="minor"/>
    </font>
    <font>
      <b/>
      <sz val="16"/>
      <color indexed="8"/>
      <name val="Calibri"/>
      <family val="2"/>
      <scheme val="minor"/>
    </font>
    <font>
      <b/>
      <sz val="9"/>
      <color indexed="8"/>
      <name val="Calibri"/>
      <family val="2"/>
      <scheme val="minor"/>
    </font>
    <font>
      <b/>
      <sz val="36"/>
      <color indexed="9"/>
      <name val="Calibri"/>
      <family val="2"/>
      <scheme val="minor"/>
    </font>
    <font>
      <sz val="9"/>
      <color indexed="8"/>
      <name val="Calibri"/>
      <family val="2"/>
      <scheme val="minor"/>
    </font>
    <font>
      <b/>
      <sz val="14"/>
      <color indexed="9"/>
      <name val="Calibri"/>
      <family val="2"/>
      <scheme val="minor"/>
    </font>
    <font>
      <b/>
      <sz val="10"/>
      <color indexed="9"/>
      <name val="Calibri"/>
      <family val="2"/>
      <scheme val="minor"/>
    </font>
    <font>
      <b/>
      <sz val="9"/>
      <color indexed="9"/>
      <name val="Calibri"/>
      <family val="2"/>
      <scheme val="minor"/>
    </font>
    <font>
      <b/>
      <sz val="11"/>
      <color indexed="8"/>
      <name val="Calibri"/>
      <family val="2"/>
      <scheme val="minor"/>
    </font>
    <font>
      <u/>
      <sz val="11"/>
      <color indexed="8"/>
      <name val="Calibri"/>
      <family val="2"/>
      <scheme val="minor"/>
    </font>
    <font>
      <u/>
      <sz val="10"/>
      <color indexed="12"/>
      <name val="Calibri"/>
      <family val="2"/>
      <scheme val="minor"/>
    </font>
    <font>
      <u/>
      <sz val="9"/>
      <name val="Calibri"/>
      <family val="2"/>
      <scheme val="minor"/>
    </font>
    <font>
      <sz val="9"/>
      <name val="Calibri"/>
      <family val="2"/>
      <scheme val="minor"/>
    </font>
    <font>
      <u/>
      <sz val="9"/>
      <color indexed="12"/>
      <name val="Calibri"/>
      <family val="2"/>
      <scheme val="minor"/>
    </font>
    <font>
      <i/>
      <sz val="10"/>
      <color indexed="8"/>
      <name val="Calibri"/>
      <family val="2"/>
      <scheme val="minor"/>
    </font>
    <font>
      <b/>
      <sz val="14"/>
      <color indexed="8"/>
      <name val="Calibri"/>
      <family val="2"/>
      <scheme val="minor"/>
    </font>
    <font>
      <i/>
      <sz val="9"/>
      <color indexed="8"/>
      <name val="Calibri"/>
      <family val="2"/>
      <scheme val="minor"/>
    </font>
    <font>
      <sz val="14"/>
      <color indexed="8"/>
      <name val="Calibri"/>
      <family val="2"/>
      <scheme val="minor"/>
    </font>
    <font>
      <i/>
      <sz val="11"/>
      <color indexed="8"/>
      <name val="Calibri"/>
      <family val="2"/>
      <scheme val="minor"/>
    </font>
    <font>
      <sz val="10"/>
      <color indexed="8"/>
      <name val="Times New Roman"/>
      <family val="1"/>
    </font>
    <font>
      <i/>
      <sz val="10"/>
      <color theme="1"/>
      <name val="Calibri"/>
      <family val="2"/>
      <scheme val="minor"/>
    </font>
    <font>
      <i/>
      <sz val="11"/>
      <name val="Calibri"/>
      <family val="2"/>
      <scheme val="minor"/>
    </font>
    <font>
      <b/>
      <u/>
      <sz val="11"/>
      <color theme="1"/>
      <name val="Calibri"/>
      <family val="2"/>
      <scheme val="minor"/>
    </font>
    <font>
      <b/>
      <u/>
      <sz val="11"/>
      <name val="Calibri"/>
      <family val="2"/>
      <scheme val="minor"/>
    </font>
    <font>
      <b/>
      <u/>
      <sz val="11"/>
      <color theme="0"/>
      <name val="Calibri"/>
      <family val="2"/>
      <scheme val="minor"/>
    </font>
    <font>
      <sz val="16"/>
      <color theme="1"/>
      <name val="Calibri"/>
      <family val="2"/>
      <scheme val="minor"/>
    </font>
    <font>
      <sz val="10"/>
      <color indexed="10"/>
      <name val="Calibri"/>
      <family val="2"/>
    </font>
    <font>
      <b/>
      <u/>
      <sz val="9.9"/>
      <color theme="10"/>
      <name val="Calibri"/>
      <family val="2"/>
      <scheme val="minor"/>
    </font>
    <font>
      <i/>
      <sz val="11"/>
      <color theme="0"/>
      <name val="Calibri"/>
      <family val="2"/>
      <scheme val="minor"/>
    </font>
    <font>
      <b/>
      <sz val="24"/>
      <color theme="1"/>
      <name val="Calibri"/>
      <family val="2"/>
      <scheme val="minor"/>
    </font>
    <font>
      <i/>
      <sz val="10"/>
      <color rgb="FF000000"/>
      <name val="Calibri"/>
      <family val="2"/>
      <scheme val="minor"/>
    </font>
    <font>
      <sz val="10"/>
      <color indexed="8"/>
      <name val="Arial"/>
      <family val="2"/>
    </font>
    <font>
      <b/>
      <sz val="12"/>
      <name val="Calibri"/>
      <family val="2"/>
    </font>
    <font>
      <u/>
      <sz val="11"/>
      <name val="Calibri"/>
      <family val="2"/>
    </font>
    <font>
      <sz val="9"/>
      <name val="Calibri"/>
      <family val="2"/>
    </font>
    <font>
      <sz val="11"/>
      <color indexed="8"/>
      <name val="Calibri"/>
      <family val="2"/>
    </font>
    <font>
      <b/>
      <sz val="11"/>
      <name val="Calibri"/>
      <family val="2"/>
    </font>
    <font>
      <sz val="12"/>
      <name val="Calibri"/>
      <family val="2"/>
    </font>
    <font>
      <sz val="8"/>
      <name val="Verdana"/>
      <family val="2"/>
    </font>
    <font>
      <u/>
      <sz val="10"/>
      <color indexed="12"/>
      <name val="Calibri"/>
      <family val="2"/>
    </font>
    <font>
      <b/>
      <u/>
      <sz val="10"/>
      <color indexed="12"/>
      <name val="Calibri"/>
      <family val="2"/>
    </font>
    <font>
      <sz val="11"/>
      <color indexed="16"/>
      <name val="Calibri"/>
      <family val="2"/>
    </font>
    <font>
      <u/>
      <sz val="10"/>
      <color theme="1"/>
      <name val="Calibri"/>
      <family val="2"/>
      <scheme val="minor"/>
    </font>
    <font>
      <sz val="9.9"/>
      <color theme="10"/>
      <name val="Calibri"/>
      <family val="2"/>
      <scheme val="minor"/>
    </font>
    <font>
      <sz val="11"/>
      <color indexed="8"/>
      <name val="Calibri"/>
      <family val="2"/>
    </font>
    <font>
      <sz val="10"/>
      <color indexed="12"/>
      <name val="Calibri"/>
      <family val="2"/>
      <scheme val="minor"/>
    </font>
    <font>
      <sz val="9"/>
      <color indexed="12"/>
      <name val="Calibri"/>
      <family val="2"/>
      <scheme val="minor"/>
    </font>
    <font>
      <sz val="10"/>
      <color indexed="8"/>
      <name val="Calibri"/>
      <family val="2"/>
    </font>
    <font>
      <u/>
      <sz val="11"/>
      <color indexed="10"/>
      <name val="Calibri"/>
      <family val="2"/>
      <scheme val="minor"/>
    </font>
    <font>
      <u/>
      <sz val="9.9"/>
      <color indexed="10"/>
      <name val="Calibri"/>
      <family val="2"/>
      <scheme val="minor"/>
    </font>
    <font>
      <b/>
      <sz val="11"/>
      <color theme="1"/>
      <name val="Calibri"/>
      <family val="2"/>
    </font>
    <font>
      <sz val="11"/>
      <color theme="1"/>
      <name val="Calibri"/>
      <family val="2"/>
    </font>
    <font>
      <u/>
      <sz val="11"/>
      <color theme="1"/>
      <name val="Calibri"/>
      <family val="2"/>
      <scheme val="minor"/>
    </font>
    <font>
      <sz val="10"/>
      <color indexed="10"/>
      <name val="Calibri"/>
      <family val="2"/>
      <scheme val="minor"/>
    </font>
  </fonts>
  <fills count="19">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60"/>
        <bgColor indexed="64"/>
      </patternFill>
    </fill>
    <fill>
      <patternFill patternType="solid">
        <fgColor rgb="FFF2F2F2"/>
      </patternFill>
    </fill>
    <fill>
      <patternFill patternType="solid">
        <fgColor theme="0"/>
        <bgColor indexed="64"/>
      </patternFill>
    </fill>
    <fill>
      <patternFill patternType="solid">
        <fgColor theme="8" tint="-0.499984740745262"/>
        <bgColor indexed="64"/>
      </patternFill>
    </fill>
    <fill>
      <patternFill patternType="solid">
        <fgColor theme="0" tint="-0.249977111117893"/>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2" tint="-0.749992370372631"/>
        <bgColor indexed="64"/>
      </patternFill>
    </fill>
    <fill>
      <patternFill patternType="solid">
        <fgColor theme="6" tint="-0.249977111117893"/>
        <bgColor indexed="64"/>
      </patternFill>
    </fill>
    <fill>
      <patternFill patternType="solid">
        <fgColor theme="3" tint="0.39997558519241921"/>
        <bgColor indexed="64"/>
      </patternFill>
    </fill>
    <fill>
      <patternFill patternType="solid">
        <fgColor theme="0"/>
        <bgColor theme="5" tint="0.59999389629810485"/>
      </patternFill>
    </fill>
    <fill>
      <patternFill patternType="solid">
        <fgColor theme="0"/>
        <bgColor theme="5" tint="0.79998168889431442"/>
      </patternFill>
    </fill>
    <fill>
      <patternFill patternType="solid">
        <fgColor indexed="9"/>
        <bgColor auto="1"/>
      </patternFill>
    </fill>
    <fill>
      <patternFill patternType="solid">
        <fgColor theme="0" tint="-0.24994659260841701"/>
        <bgColor indexed="64"/>
      </patternFill>
    </fill>
    <fill>
      <patternFill patternType="solid">
        <bgColor indexed="9"/>
      </patternFill>
    </fill>
  </fills>
  <borders count="121">
    <border>
      <left/>
      <right/>
      <top/>
      <bottom/>
      <diagonal/>
    </border>
    <border>
      <left style="thin">
        <color indexed="22"/>
      </left>
      <right style="thin">
        <color indexed="22"/>
      </right>
      <top style="thin">
        <color indexed="22"/>
      </top>
      <bottom style="thin">
        <color indexed="22"/>
      </bottom>
      <diagonal/>
    </border>
    <border>
      <left/>
      <right style="thick">
        <color indexed="60"/>
      </right>
      <top/>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style="thin">
        <color indexed="22"/>
      </right>
      <top style="thin">
        <color indexed="22"/>
      </top>
      <bottom/>
      <diagonal/>
    </border>
    <border>
      <left/>
      <right style="thick">
        <color indexed="60"/>
      </right>
      <top style="thin">
        <color indexed="22"/>
      </top>
      <bottom style="thin">
        <color indexed="22"/>
      </bottom>
      <diagonal/>
    </border>
    <border>
      <left style="thin">
        <color indexed="22"/>
      </left>
      <right style="thick">
        <color indexed="60"/>
      </right>
      <top style="thin">
        <color indexed="22"/>
      </top>
      <bottom style="thin">
        <color indexed="22"/>
      </bottom>
      <diagonal/>
    </border>
    <border>
      <left style="thin">
        <color indexed="22"/>
      </left>
      <right style="thin">
        <color indexed="22"/>
      </right>
      <top/>
      <bottom style="thin">
        <color indexed="22"/>
      </bottom>
      <diagonal/>
    </border>
    <border>
      <left style="medium">
        <color indexed="22"/>
      </left>
      <right style="medium">
        <color indexed="22"/>
      </right>
      <top/>
      <bottom style="medium">
        <color indexed="22"/>
      </bottom>
      <diagonal/>
    </border>
    <border>
      <left/>
      <right style="thin">
        <color indexed="22"/>
      </right>
      <top/>
      <bottom style="thin">
        <color indexed="22"/>
      </bottom>
      <diagonal/>
    </border>
    <border>
      <left style="thick">
        <color indexed="60"/>
      </left>
      <right/>
      <top/>
      <bottom/>
      <diagonal/>
    </border>
    <border>
      <left style="thin">
        <color rgb="FF3F3F3F"/>
      </left>
      <right style="thin">
        <color rgb="FF3F3F3F"/>
      </right>
      <top style="thin">
        <color rgb="FF3F3F3F"/>
      </top>
      <bottom style="thin">
        <color rgb="FF3F3F3F"/>
      </bottom>
      <diagonal/>
    </border>
    <border>
      <left/>
      <right style="thick">
        <color theme="9" tint="-0.499984740745262"/>
      </right>
      <top/>
      <bottom/>
      <diagonal/>
    </border>
    <border>
      <left style="thin">
        <color theme="0" tint="-0.14999847407452621"/>
      </left>
      <right/>
      <top style="thin">
        <color theme="0" tint="-0.14999847407452621"/>
      </top>
      <bottom style="thin">
        <color theme="0" tint="-0.14999847407452621"/>
      </bottom>
      <diagonal/>
    </border>
    <border>
      <left/>
      <right style="thick">
        <color theme="8" tint="-0.499984740745262"/>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ck">
        <color theme="8" tint="-0.499984740745262"/>
      </right>
      <top/>
      <bottom/>
      <diagonal/>
    </border>
    <border>
      <left/>
      <right style="thick">
        <color theme="8" tint="-0.499984740745262"/>
      </right>
      <top style="thin">
        <color theme="0" tint="-0.14999847407452621"/>
      </top>
      <bottom/>
      <diagonal/>
    </border>
    <border>
      <left/>
      <right style="thick">
        <color theme="8" tint="-0.499984740745262"/>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ck">
        <color theme="8" tint="-0.499984740745262"/>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ck">
        <color theme="8" tint="-0.499984740745262"/>
      </right>
      <top style="thin">
        <color theme="0" tint="-0.14999847407452621"/>
      </top>
      <bottom/>
      <diagonal/>
    </border>
    <border>
      <left/>
      <right style="thin">
        <color theme="0" tint="-0.14999847407452621"/>
      </right>
      <top style="thin">
        <color theme="0" tint="-0.14999847407452621"/>
      </top>
      <bottom/>
      <diagonal/>
    </border>
    <border>
      <left/>
      <right style="thick">
        <color theme="9" tint="-0.499984740745262"/>
      </right>
      <top style="thin">
        <color theme="0" tint="-0.14999847407452621"/>
      </top>
      <bottom style="thin">
        <color theme="0" tint="-0.14999847407452621"/>
      </bottom>
      <diagonal/>
    </border>
    <border>
      <left style="thin">
        <color theme="0" tint="-0.14999847407452621"/>
      </left>
      <right style="thick">
        <color theme="9" tint="-0.499984740745262"/>
      </right>
      <top style="thin">
        <color theme="0" tint="-0.14999847407452621"/>
      </top>
      <bottom/>
      <diagonal/>
    </border>
    <border>
      <left style="thin">
        <color theme="0" tint="-0.14999847407452621"/>
      </left>
      <right style="thick">
        <color theme="9" tint="-0.499984740745262"/>
      </right>
      <top/>
      <bottom/>
      <diagonal/>
    </border>
    <border>
      <left style="thin">
        <color theme="0" tint="-0.14999847407452621"/>
      </left>
      <right style="thick">
        <color theme="9" tint="-0.499984740745262"/>
      </right>
      <top style="thin">
        <color theme="0" tint="-0.14999847407452621"/>
      </top>
      <bottom style="thin">
        <color theme="0" tint="-0.14999847407452621"/>
      </bottom>
      <diagonal/>
    </border>
    <border>
      <left/>
      <right/>
      <top/>
      <bottom style="thin">
        <color theme="0" tint="-0.14999847407452621"/>
      </bottom>
      <diagonal/>
    </border>
    <border>
      <left/>
      <right style="thick">
        <color theme="4" tint="0.59999389629810485"/>
      </right>
      <top style="thin">
        <color theme="0" tint="-0.14999847407452621"/>
      </top>
      <bottom style="thin">
        <color theme="0" tint="-0.14999847407452621"/>
      </bottom>
      <diagonal/>
    </border>
    <border>
      <left/>
      <right style="thick">
        <color theme="4" tint="0.59999389629810485"/>
      </right>
      <top/>
      <bottom/>
      <diagonal/>
    </border>
    <border>
      <left/>
      <right style="thick">
        <color theme="4" tint="0.59999389629810485"/>
      </right>
      <top style="thin">
        <color theme="0" tint="-0.14999847407452621"/>
      </top>
      <bottom/>
      <diagonal/>
    </border>
    <border>
      <left style="thin">
        <color theme="0" tint="-0.14999847407452621"/>
      </left>
      <right style="thick">
        <color theme="4" tint="0.59999389629810485"/>
      </right>
      <top style="thin">
        <color theme="0" tint="-0.14999847407452621"/>
      </top>
      <bottom style="thin">
        <color theme="0" tint="-0.14999847407452621"/>
      </bottom>
      <diagonal/>
    </border>
    <border>
      <left style="thin">
        <color theme="0" tint="-0.14999847407452621"/>
      </left>
      <right style="thick">
        <color theme="4" tint="0.59999389629810485"/>
      </right>
      <top/>
      <bottom/>
      <diagonal/>
    </border>
    <border>
      <left/>
      <right style="thick">
        <color theme="1" tint="0.14999847407452621"/>
      </right>
      <top style="thin">
        <color theme="0" tint="-0.14999847407452621"/>
      </top>
      <bottom style="thin">
        <color theme="0" tint="-0.14999847407452621"/>
      </bottom>
      <diagonal/>
    </border>
    <border>
      <left/>
      <right style="thick">
        <color theme="1" tint="0.14999847407452621"/>
      </right>
      <top/>
      <bottom/>
      <diagonal/>
    </border>
    <border>
      <left/>
      <right style="thick">
        <color theme="1" tint="0.14999847407452621"/>
      </right>
      <top style="thin">
        <color theme="0" tint="-0.14999847407452621"/>
      </top>
      <bottom/>
      <diagonal/>
    </border>
    <border>
      <left/>
      <right style="thick">
        <color theme="2" tint="-0.89999084444715716"/>
      </right>
      <top/>
      <bottom/>
      <diagonal/>
    </border>
    <border>
      <left/>
      <right style="thick">
        <color theme="6" tint="-0.249977111117893"/>
      </right>
      <top/>
      <bottom/>
      <diagonal/>
    </border>
    <border>
      <left/>
      <right style="thick">
        <color theme="3" tint="0.39997558519241921"/>
      </right>
      <top style="thin">
        <color theme="0" tint="-0.14999847407452621"/>
      </top>
      <bottom style="thin">
        <color theme="0" tint="-0.14999847407452621"/>
      </bottom>
      <diagonal/>
    </border>
    <border>
      <left/>
      <right style="thick">
        <color theme="3" tint="0.39997558519241921"/>
      </right>
      <top/>
      <bottom/>
      <diagonal/>
    </border>
    <border>
      <left style="thin">
        <color theme="0" tint="-0.14999847407452621"/>
      </left>
      <right style="thick">
        <color theme="3" tint="0.39997558519241921"/>
      </right>
      <top style="thin">
        <color theme="0" tint="-0.14999847407452621"/>
      </top>
      <bottom style="thin">
        <color theme="0" tint="-0.14999847407452621"/>
      </bottom>
      <diagonal/>
    </border>
    <border>
      <left style="thin">
        <color theme="0" tint="-0.14999847407452621"/>
      </left>
      <right style="thick">
        <color theme="3" tint="0.39997558519241921"/>
      </right>
      <top/>
      <bottom/>
      <diagonal/>
    </border>
    <border>
      <left style="thin">
        <color theme="0" tint="-0.14999847407452621"/>
      </left>
      <right style="thin">
        <color theme="0" tint="-0.14999847407452621"/>
      </right>
      <top/>
      <bottom style="thin">
        <color theme="0" tint="-0.14999847407452621"/>
      </bottom>
      <diagonal/>
    </border>
    <border>
      <left/>
      <right style="thick">
        <color theme="3" tint="-0.499984740745262"/>
      </right>
      <top/>
      <bottom/>
      <diagonal/>
    </border>
    <border>
      <left/>
      <right/>
      <top/>
      <bottom style="thin">
        <color theme="0"/>
      </bottom>
      <diagonal/>
    </border>
    <border>
      <left/>
      <right style="thick">
        <color theme="3" tint="-0.499984740745262"/>
      </right>
      <top/>
      <bottom style="thick">
        <color theme="3" tint="-0.499984740745262"/>
      </bottom>
      <diagonal/>
    </border>
    <border>
      <left/>
      <right/>
      <top/>
      <bottom style="thick">
        <color theme="3" tint="-0.499984740745262"/>
      </bottom>
      <diagonal/>
    </border>
    <border>
      <left style="thin">
        <color theme="0" tint="-0.14999847407452621"/>
      </left>
      <right/>
      <top/>
      <bottom/>
      <diagonal/>
    </border>
    <border>
      <left style="thin">
        <color indexed="22"/>
      </left>
      <right style="thin">
        <color indexed="22"/>
      </right>
      <top style="thin">
        <color indexed="22"/>
      </top>
      <bottom style="thin">
        <color theme="0" tint="-0.249977111117893"/>
      </bottom>
      <diagonal/>
    </border>
    <border>
      <left style="thin">
        <color indexed="22"/>
      </left>
      <right style="thin">
        <color indexed="22"/>
      </right>
      <top style="thin">
        <color theme="0" tint="-0.249977111117893"/>
      </top>
      <bottom style="thin">
        <color indexed="22"/>
      </bottom>
      <diagonal/>
    </border>
    <border>
      <left style="thin">
        <color indexed="22"/>
      </left>
      <right style="thin">
        <color indexed="22"/>
      </right>
      <top style="thin">
        <color theme="0" tint="-0.249977111117893"/>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22"/>
      </left>
      <right style="thick">
        <color theme="5" tint="-0.249977111117893"/>
      </right>
      <top/>
      <bottom/>
      <diagonal/>
    </border>
    <border>
      <left/>
      <right style="thick">
        <color theme="5" tint="-0.249977111117893"/>
      </right>
      <top/>
      <bottom/>
      <diagonal/>
    </border>
    <border>
      <left style="thick">
        <color theme="5" tint="-0.249977111117893"/>
      </left>
      <right style="thin">
        <color theme="0" tint="-0.249977111117893"/>
      </right>
      <top style="thin">
        <color theme="0" tint="-0.249977111117893"/>
      </top>
      <bottom style="thin">
        <color theme="0" tint="-0.249977111117893"/>
      </bottom>
      <diagonal/>
    </border>
    <border>
      <left style="thin">
        <color indexed="22"/>
      </left>
      <right style="thick">
        <color theme="5" tint="-0.249977111117893"/>
      </right>
      <top style="thin">
        <color indexed="22"/>
      </top>
      <bottom style="thin">
        <color indexed="22"/>
      </bottom>
      <diagonal/>
    </border>
    <border>
      <left style="thick">
        <color theme="5" tint="-0.249977111117893"/>
      </left>
      <right style="thin">
        <color indexed="22"/>
      </right>
      <top style="thin">
        <color indexed="22"/>
      </top>
      <bottom style="thin">
        <color indexed="22"/>
      </bottom>
      <diagonal/>
    </border>
    <border>
      <left style="thick">
        <color theme="5" tint="-0.249977111117893"/>
      </left>
      <right style="thin">
        <color indexed="22"/>
      </right>
      <top style="thin">
        <color indexed="22"/>
      </top>
      <bottom/>
      <diagonal/>
    </border>
    <border>
      <left style="thin">
        <color theme="0" tint="-0.249977111117893"/>
      </left>
      <right/>
      <top/>
      <bottom/>
      <diagonal/>
    </border>
    <border>
      <left style="thin">
        <color indexed="22"/>
      </left>
      <right style="thin">
        <color theme="0" tint="-0.249977111117893"/>
      </right>
      <top style="thin">
        <color indexed="22"/>
      </top>
      <bottom style="thin">
        <color indexed="22"/>
      </bottom>
      <diagonal/>
    </border>
    <border>
      <left style="thin">
        <color theme="0" tint="-0.249977111117893"/>
      </left>
      <right style="thin">
        <color theme="0" tint="-0.249977111117893"/>
      </right>
      <top style="thin">
        <color theme="0" tint="-0.249977111117893"/>
      </top>
      <bottom style="thin">
        <color indexed="22"/>
      </bottom>
      <diagonal/>
    </border>
    <border>
      <left style="thin">
        <color theme="0" tint="-0.249977111117893"/>
      </left>
      <right style="thin">
        <color theme="0" tint="-0.249977111117893"/>
      </right>
      <top/>
      <bottom style="thin">
        <color theme="0" tint="-0.249977111117893"/>
      </bottom>
      <diagonal/>
    </border>
    <border>
      <left style="thin">
        <color indexed="22"/>
      </left>
      <right/>
      <top style="thin">
        <color theme="0" tint="-0.249977111117893"/>
      </top>
      <bottom style="thin">
        <color indexed="22"/>
      </bottom>
      <diagonal/>
    </border>
    <border>
      <left style="thin">
        <color theme="0" tint="-0.249977111117893"/>
      </left>
      <right style="thick">
        <color theme="5" tint="-0.249977111117893"/>
      </right>
      <top/>
      <bottom/>
      <diagonal/>
    </border>
    <border>
      <left style="thin">
        <color theme="0" tint="-0.249977111117893"/>
      </left>
      <right style="thick">
        <color indexed="60"/>
      </right>
      <top/>
      <bottom/>
      <diagonal/>
    </border>
    <border>
      <left style="thin">
        <color theme="0" tint="-0.249977111117893"/>
      </left>
      <right style="thin">
        <color theme="0" tint="-0.249977111117893"/>
      </right>
      <top style="thin">
        <color indexed="22"/>
      </top>
      <bottom style="thin">
        <color indexed="22"/>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style="thin">
        <color indexed="22"/>
      </top>
      <bottom style="thin">
        <color theme="0" tint="-0.249977111117893"/>
      </bottom>
      <diagonal/>
    </border>
    <border>
      <left style="thin">
        <color theme="0" tint="-0.249977111117893"/>
      </left>
      <right style="thin">
        <color theme="0" tint="-0.249977111117893"/>
      </right>
      <top style="thin">
        <color theme="0" tint="-0.14999847407452621"/>
      </top>
      <bottom style="thin">
        <color theme="0" tint="-0.14999847407452621"/>
      </bottom>
      <diagonal/>
    </border>
    <border>
      <left style="thin">
        <color theme="0" tint="-0.249977111117893"/>
      </left>
      <right style="thin">
        <color theme="0" tint="-0.249977111117893"/>
      </right>
      <top style="thin">
        <color theme="0" tint="-0.249977111117893"/>
      </top>
      <bottom/>
      <diagonal/>
    </border>
    <border>
      <left style="thin">
        <color theme="0" tint="-0.14999847407452621"/>
      </left>
      <right style="thin">
        <color theme="0" tint="-0.14999847407452621"/>
      </right>
      <top/>
      <bottom/>
      <diagonal/>
    </border>
    <border>
      <left/>
      <right style="thin">
        <color theme="0" tint="-0.14999847407452621"/>
      </right>
      <top/>
      <bottom/>
      <diagonal/>
    </border>
    <border>
      <left/>
      <right style="thin">
        <color theme="0" tint="-0.14999847407452621"/>
      </right>
      <top/>
      <bottom style="thin">
        <color theme="0" tint="-0.14999847407452621"/>
      </bottom>
      <diagonal/>
    </border>
    <border>
      <left style="thin">
        <color theme="0" tint="-0.14999847407452621"/>
      </left>
      <right style="thick">
        <color theme="5" tint="-0.249977111117893"/>
      </right>
      <top/>
      <bottom/>
      <diagonal/>
    </border>
    <border>
      <left style="thin">
        <color theme="0" tint="-0.14999847407452621"/>
      </left>
      <right style="thick">
        <color theme="5" tint="-0.249977111117893"/>
      </right>
      <top style="thin">
        <color theme="0" tint="-0.14999847407452621"/>
      </top>
      <bottom style="thin">
        <color theme="0" tint="-0.14999847407452621"/>
      </bottom>
      <diagonal/>
    </border>
    <border>
      <left style="thick">
        <color theme="5" tint="-0.249977111117893"/>
      </left>
      <right style="thin">
        <color theme="0" tint="-0.14999847407452621"/>
      </right>
      <top style="thin">
        <color theme="0" tint="-0.14999847407452621"/>
      </top>
      <bottom style="thin">
        <color theme="0" tint="-0.14999847407452621"/>
      </bottom>
      <diagonal/>
    </border>
    <border>
      <left style="thick">
        <color theme="5" tint="-0.249977111117893"/>
      </left>
      <right/>
      <top style="thin">
        <color theme="0" tint="-0.14999847407452621"/>
      </top>
      <bottom style="thin">
        <color theme="0" tint="-0.14999847407452621"/>
      </bottom>
      <diagonal/>
    </border>
    <border>
      <left style="thin">
        <color theme="0" tint="-0.14999847407452621"/>
      </left>
      <right style="thick">
        <color theme="1"/>
      </right>
      <top/>
      <bottom/>
      <diagonal/>
    </border>
    <border>
      <left style="thin">
        <color theme="0" tint="-0.14999847407452621"/>
      </left>
      <right style="thick">
        <color theme="1"/>
      </right>
      <top style="thin">
        <color theme="0" tint="-0.14999847407452621"/>
      </top>
      <bottom style="thin">
        <color theme="0" tint="-0.14999847407452621"/>
      </bottom>
      <diagonal/>
    </border>
    <border>
      <left/>
      <right style="thick">
        <color theme="1"/>
      </right>
      <top/>
      <bottom/>
      <diagonal/>
    </border>
    <border>
      <left/>
      <right style="thick">
        <color theme="1"/>
      </right>
      <top style="thin">
        <color theme="0" tint="-0.14999847407452621"/>
      </top>
      <bottom style="thin">
        <color theme="0" tint="-0.14999847407452621"/>
      </bottom>
      <diagonal/>
    </border>
    <border>
      <left style="thin">
        <color theme="0" tint="-0.14999847407452621"/>
      </left>
      <right style="thick">
        <color theme="1"/>
      </right>
      <top style="thin">
        <color theme="0" tint="-0.14999847407452621"/>
      </top>
      <bottom/>
      <diagonal/>
    </border>
    <border>
      <left style="thick">
        <color theme="1"/>
      </left>
      <right style="thin">
        <color theme="0" tint="-0.14999847407452621"/>
      </right>
      <top style="thin">
        <color theme="0" tint="-0.14999847407452621"/>
      </top>
      <bottom style="thin">
        <color theme="0" tint="-0.14999847407452621"/>
      </bottom>
      <diagonal/>
    </border>
    <border>
      <left style="thick">
        <color theme="1"/>
      </left>
      <right/>
      <top style="thin">
        <color theme="0" tint="-0.14999847407452621"/>
      </top>
      <bottom style="thin">
        <color theme="0" tint="-0.14999847407452621"/>
      </bottom>
      <diagonal/>
    </border>
    <border>
      <left/>
      <right style="thick">
        <color theme="1"/>
      </right>
      <top/>
      <bottom style="thin">
        <color theme="0" tint="-0.14999847407452621"/>
      </bottom>
      <diagonal/>
    </border>
    <border>
      <left style="thin">
        <color indexed="22"/>
      </left>
      <right style="thick">
        <color theme="5"/>
      </right>
      <top style="thin">
        <color indexed="22"/>
      </top>
      <bottom style="thin">
        <color indexed="22"/>
      </bottom>
      <diagonal/>
    </border>
    <border>
      <left style="thick">
        <color theme="6" tint="-0.249977111117893"/>
      </left>
      <right style="thin">
        <color theme="0" tint="-0.14999847407452621"/>
      </right>
      <top style="thin">
        <color theme="0" tint="-0.14999847407452621"/>
      </top>
      <bottom style="thin">
        <color theme="0" tint="-0.14999847407452621"/>
      </bottom>
      <diagonal/>
    </border>
    <border>
      <left style="thick">
        <color theme="4" tint="0.59999389629810485"/>
      </left>
      <right style="thin">
        <color theme="0" tint="-0.14999847407452621"/>
      </right>
      <top style="thin">
        <color theme="0" tint="-0.14999847407452621"/>
      </top>
      <bottom style="thin">
        <color theme="0" tint="-0.14999847407452621"/>
      </bottom>
      <diagonal/>
    </border>
    <border>
      <left style="thick">
        <color theme="4" tint="0.59999389629810485"/>
      </left>
      <right style="thick">
        <color theme="4" tint="0.59999389629810485"/>
      </right>
      <top style="thick">
        <color theme="4" tint="0.59999389629810485"/>
      </top>
      <bottom style="thick">
        <color theme="4" tint="0.59999389629810485"/>
      </bottom>
      <diagonal/>
    </border>
    <border>
      <left style="thin">
        <color theme="0" tint="-0.14999847407452621"/>
      </left>
      <right style="thick">
        <color theme="6" tint="-0.249977111117893"/>
      </right>
      <top/>
      <bottom/>
      <diagonal/>
    </border>
    <border>
      <left style="thick">
        <color theme="9" tint="-0.499984740745262"/>
      </left>
      <right/>
      <top/>
      <bottom/>
      <diagonal/>
    </border>
    <border>
      <left style="thick">
        <color theme="8" tint="-0.499984740745262"/>
      </left>
      <right/>
      <top/>
      <bottom/>
      <diagonal/>
    </border>
    <border>
      <left style="thick">
        <color theme="4" tint="0.59999389629810485"/>
      </left>
      <right/>
      <top/>
      <bottom/>
      <diagonal/>
    </border>
    <border>
      <left style="thick">
        <color theme="2" tint="-0.89999084444715716"/>
      </left>
      <right/>
      <top/>
      <bottom/>
      <diagonal/>
    </border>
    <border>
      <left style="thick">
        <color theme="3" tint="0.39997558519241921"/>
      </left>
      <right/>
      <top/>
      <bottom/>
      <diagonal/>
    </border>
    <border>
      <left/>
      <right style="thin">
        <color theme="0" tint="-0.14996795556505021"/>
      </right>
      <top/>
      <bottom style="thin">
        <color theme="0" tint="-0.14996795556505021"/>
      </bottom>
      <diagonal/>
    </border>
    <border>
      <left/>
      <right style="thin">
        <color theme="0" tint="-0.14993743705557422"/>
      </right>
      <top style="thin">
        <color theme="0" tint="-0.14996795556505021"/>
      </top>
      <bottom style="thin">
        <color theme="0" tint="-0.14999847407452621"/>
      </bottom>
      <diagonal/>
    </border>
    <border>
      <left/>
      <right style="thin">
        <color theme="0" tint="-0.14993743705557422"/>
      </right>
      <top style="thin">
        <color theme="0" tint="-0.14999847407452621"/>
      </top>
      <bottom/>
      <diagonal/>
    </border>
    <border>
      <left/>
      <right style="thin">
        <color theme="0" tint="-0.14993743705557422"/>
      </right>
      <top/>
      <bottom/>
      <diagonal/>
    </border>
    <border>
      <left style="thin">
        <color theme="0" tint="-0.14999847407452621"/>
      </left>
      <right style="thin">
        <color theme="0" tint="-0.14993743705557422"/>
      </right>
      <top style="thin">
        <color theme="0" tint="-0.14999847407452621"/>
      </top>
      <bottom style="thin">
        <color theme="0" tint="-0.14999847407452621"/>
      </bottom>
      <diagonal/>
    </border>
    <border>
      <left/>
      <right style="thick">
        <color theme="6" tint="-0.24994659260841701"/>
      </right>
      <top/>
      <bottom/>
      <diagonal/>
    </border>
    <border>
      <left/>
      <right style="thick">
        <color theme="6" tint="-0.24994659260841701"/>
      </right>
      <top style="thin">
        <color theme="0" tint="-0.14999847407452621"/>
      </top>
      <bottom style="thin">
        <color theme="0" tint="-0.14999847407452621"/>
      </bottom>
      <diagonal/>
    </border>
    <border>
      <left style="thin">
        <color theme="0" tint="-0.14999847407452621"/>
      </left>
      <right style="thick">
        <color theme="6" tint="-0.24994659260841701"/>
      </right>
      <top style="thin">
        <color theme="0" tint="-0.14999847407452621"/>
      </top>
      <bottom style="thin">
        <color theme="0" tint="-0.149998474074526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9847407452621"/>
      </left>
      <right style="thin">
        <color theme="0" tint="-0.14996795556505021"/>
      </right>
      <top style="thin">
        <color theme="0" tint="-0.14999847407452621"/>
      </top>
      <bottom style="thin">
        <color theme="0" tint="-0.14999847407452621"/>
      </bottom>
      <diagonal/>
    </border>
    <border>
      <left style="thin">
        <color theme="0" tint="-0.14996795556505021"/>
      </left>
      <right style="thin">
        <color theme="0" tint="-0.14999847407452621"/>
      </right>
      <top style="thin">
        <color theme="0" tint="-0.14999847407452621"/>
      </top>
      <bottom style="thin">
        <color theme="0" tint="-0.14999847407452621"/>
      </bottom>
      <diagonal/>
    </border>
    <border>
      <left/>
      <right style="thin">
        <color theme="0" tint="-0.14996795556505021"/>
      </right>
      <top style="thin">
        <color theme="0" tint="-0.14996795556505021"/>
      </top>
      <bottom style="thin">
        <color theme="0" tint="-0.14996795556505021"/>
      </bottom>
      <diagonal/>
    </border>
    <border>
      <left style="thin">
        <color theme="0" tint="-0.14999847407452621"/>
      </left>
      <right style="thin">
        <color theme="0" tint="-0.14999847407452621"/>
      </right>
      <top style="thin">
        <color theme="0" tint="-0.14996795556505021"/>
      </top>
      <bottom style="thin">
        <color theme="0" tint="-0.14999847407452621"/>
      </bottom>
      <diagonal/>
    </border>
    <border>
      <left style="thin">
        <color theme="0" tint="-0.14999847407452621"/>
      </left>
      <right style="thin">
        <color theme="0" tint="-0.14999847407452621"/>
      </right>
      <top style="thin">
        <color theme="0" tint="-0.14996795556505021"/>
      </top>
      <bottom style="thin">
        <color theme="0" tint="-0.14996795556505021"/>
      </bottom>
      <diagonal/>
    </border>
    <border>
      <left style="thick">
        <color indexed="60"/>
      </left>
      <right style="thin">
        <color theme="0" tint="-0.14996795556505021"/>
      </right>
      <top style="thin">
        <color theme="0" tint="-0.14996795556505021"/>
      </top>
      <bottom style="thin">
        <color theme="0" tint="-0.14996795556505021"/>
      </bottom>
      <diagonal/>
    </border>
    <border>
      <left style="thick">
        <color indexed="60"/>
      </left>
      <right style="thin">
        <color theme="0" tint="-0.14996795556505021"/>
      </right>
      <top style="thin">
        <color theme="0" tint="-0.249977111117893"/>
      </top>
      <bottom style="thin">
        <color theme="0" tint="-0.14996795556505021"/>
      </bottom>
      <diagonal/>
    </border>
    <border>
      <left style="thin">
        <color theme="0" tint="-0.14999847407452621"/>
      </left>
      <right style="thin">
        <color theme="0" tint="-0.14996795556505021"/>
      </right>
      <top style="thin">
        <color indexed="22"/>
      </top>
      <bottom style="thin">
        <color theme="0" tint="-0.14999847407452621"/>
      </bottom>
      <diagonal/>
    </border>
    <border>
      <left/>
      <right/>
      <top style="thin">
        <color theme="0" tint="-0.14999847407452621"/>
      </top>
      <bottom/>
      <diagonal/>
    </border>
    <border>
      <left style="thin">
        <color theme="0" tint="-0.14999847407452621"/>
      </left>
      <right style="thin">
        <color theme="0" tint="-0.14999847407452621"/>
      </right>
      <top style="thin">
        <color theme="0" tint="-0.14999847407452621"/>
      </top>
      <bottom style="thin">
        <color theme="0" tint="-0.14996795556505021"/>
      </bottom>
      <diagonal/>
    </border>
    <border>
      <left style="thin">
        <color theme="0" tint="-0.14999847407452621"/>
      </left>
      <right style="thin">
        <color theme="0" tint="-0.14999847407452621"/>
      </right>
      <top/>
      <bottom style="thin">
        <color theme="0" tint="-0.14996795556505021"/>
      </bottom>
      <diagonal/>
    </border>
  </borders>
  <cellStyleXfs count="6">
    <xf numFmtId="0" fontId="0" fillId="0" borderId="0"/>
    <xf numFmtId="43" fontId="15" fillId="0" borderId="0" applyFont="0" applyFill="0" applyBorder="0" applyAlignment="0" applyProtection="0"/>
    <xf numFmtId="0" fontId="18" fillId="0" borderId="0" applyNumberFormat="0" applyFill="0" applyBorder="0" applyAlignment="0" applyProtection="0">
      <alignment vertical="top"/>
      <protection locked="0"/>
    </xf>
    <xf numFmtId="0" fontId="19" fillId="5" borderId="14" applyNumberFormat="0" applyAlignment="0" applyProtection="0"/>
    <xf numFmtId="9" fontId="15" fillId="0" borderId="0" applyFont="0" applyFill="0" applyBorder="0" applyAlignment="0" applyProtection="0"/>
    <xf numFmtId="0" fontId="102" fillId="18" borderId="0" applyNumberFormat="0" applyBorder="0" applyAlignment="0" applyProtection="0"/>
  </cellStyleXfs>
  <cellXfs count="991">
    <xf numFmtId="0" fontId="0" fillId="0" borderId="0" xfId="0"/>
    <xf numFmtId="2" fontId="21" fillId="6" borderId="0" xfId="0" applyNumberFormat="1" applyFont="1" applyFill="1" applyBorder="1" applyAlignment="1">
      <alignment horizontal="center" vertical="center" wrapText="1"/>
    </xf>
    <xf numFmtId="2" fontId="21" fillId="6" borderId="15" xfId="0" applyNumberFormat="1" applyFont="1" applyFill="1" applyBorder="1" applyAlignment="1">
      <alignment horizontal="center" vertical="center" wrapText="1"/>
    </xf>
    <xf numFmtId="0" fontId="21" fillId="6" borderId="0" xfId="0" applyFont="1" applyFill="1"/>
    <xf numFmtId="2" fontId="21" fillId="6" borderId="0" xfId="0" applyNumberFormat="1" applyFont="1" applyFill="1" applyBorder="1" applyAlignment="1">
      <alignment horizontal="center" vertical="center"/>
    </xf>
    <xf numFmtId="2" fontId="0" fillId="7" borderId="16" xfId="0" applyNumberFormat="1" applyFont="1" applyFill="1" applyBorder="1" applyAlignment="1">
      <alignment horizontal="center" vertical="center" wrapText="1"/>
    </xf>
    <xf numFmtId="2" fontId="22" fillId="7" borderId="17" xfId="0" applyNumberFormat="1" applyFont="1" applyFill="1" applyBorder="1" applyAlignment="1">
      <alignment horizontal="center" vertical="center" wrapText="1"/>
    </xf>
    <xf numFmtId="2" fontId="0" fillId="7" borderId="18" xfId="0" applyNumberFormat="1" applyFont="1" applyFill="1" applyBorder="1" applyAlignment="1">
      <alignment horizontal="center" vertical="center" wrapText="1"/>
    </xf>
    <xf numFmtId="2" fontId="0" fillId="7" borderId="19" xfId="0" applyNumberFormat="1" applyFont="1" applyFill="1" applyBorder="1" applyAlignment="1">
      <alignment horizontal="center" vertical="center" wrapText="1"/>
    </xf>
    <xf numFmtId="2" fontId="0" fillId="6" borderId="20" xfId="0" applyNumberFormat="1" applyFont="1" applyFill="1" applyBorder="1" applyAlignment="1">
      <alignment horizontal="center" vertical="center" wrapText="1"/>
    </xf>
    <xf numFmtId="2" fontId="0" fillId="6" borderId="0" xfId="0" applyNumberFormat="1" applyFont="1" applyFill="1" applyBorder="1" applyAlignment="1">
      <alignment horizontal="center" vertical="center" wrapText="1"/>
    </xf>
    <xf numFmtId="2" fontId="22" fillId="6" borderId="21" xfId="0" applyNumberFormat="1" applyFont="1" applyFill="1" applyBorder="1" applyAlignment="1">
      <alignment horizontal="center" vertical="center" wrapText="1"/>
    </xf>
    <xf numFmtId="2" fontId="0" fillId="6" borderId="22" xfId="0" applyNumberFormat="1" applyFont="1" applyFill="1" applyBorder="1" applyAlignment="1">
      <alignment horizontal="center" vertical="center" wrapText="1"/>
    </xf>
    <xf numFmtId="2" fontId="23" fillId="7" borderId="23" xfId="0" applyNumberFormat="1" applyFont="1" applyFill="1" applyBorder="1" applyAlignment="1">
      <alignment horizontal="center" vertical="center" wrapText="1"/>
    </xf>
    <xf numFmtId="2" fontId="23" fillId="7" borderId="24" xfId="0" applyNumberFormat="1" applyFont="1" applyFill="1" applyBorder="1" applyAlignment="1">
      <alignment horizontal="center" vertical="center" wrapText="1"/>
    </xf>
    <xf numFmtId="2" fontId="23" fillId="7" borderId="19" xfId="0" applyNumberFormat="1" applyFont="1" applyFill="1" applyBorder="1" applyAlignment="1">
      <alignment horizontal="center" vertical="center" wrapText="1"/>
    </xf>
    <xf numFmtId="2" fontId="23" fillId="6" borderId="20" xfId="0" applyNumberFormat="1" applyFont="1" applyFill="1" applyBorder="1" applyAlignment="1">
      <alignment horizontal="center" vertical="center" wrapText="1"/>
    </xf>
    <xf numFmtId="2" fontId="23" fillId="6" borderId="0" xfId="0" applyNumberFormat="1" applyFont="1" applyFill="1" applyBorder="1"/>
    <xf numFmtId="2" fontId="24" fillId="6" borderId="23" xfId="0" applyNumberFormat="1" applyFont="1" applyFill="1" applyBorder="1" applyAlignment="1">
      <alignment horizontal="center" vertical="center" wrapText="1"/>
    </xf>
    <xf numFmtId="2" fontId="25" fillId="6" borderId="24" xfId="0" applyNumberFormat="1" applyFont="1" applyFill="1" applyBorder="1" applyAlignment="1">
      <alignment horizontal="center" vertical="center" wrapText="1"/>
    </xf>
    <xf numFmtId="2" fontId="25" fillId="6" borderId="19" xfId="0" applyNumberFormat="1" applyFont="1" applyFill="1" applyBorder="1" applyAlignment="1">
      <alignment horizontal="center" vertical="center" wrapText="1"/>
    </xf>
    <xf numFmtId="2" fontId="26" fillId="6" borderId="23" xfId="0" applyNumberFormat="1" applyFont="1" applyFill="1" applyBorder="1" applyAlignment="1">
      <alignment horizontal="center" vertical="center" wrapText="1"/>
    </xf>
    <xf numFmtId="2" fontId="25" fillId="6" borderId="23" xfId="0" applyNumberFormat="1" applyFont="1" applyFill="1" applyBorder="1" applyAlignment="1">
      <alignment horizontal="center" vertical="center" wrapText="1"/>
    </xf>
    <xf numFmtId="2" fontId="25" fillId="6" borderId="20" xfId="0" applyNumberFormat="1" applyFont="1" applyFill="1" applyBorder="1" applyAlignment="1">
      <alignment horizontal="center" vertical="center" wrapText="1"/>
    </xf>
    <xf numFmtId="2" fontId="25" fillId="6" borderId="0" xfId="0" applyNumberFormat="1" applyFont="1" applyFill="1" applyBorder="1"/>
    <xf numFmtId="2" fontId="27" fillId="8" borderId="25" xfId="0" applyNumberFormat="1" applyFont="1" applyFill="1" applyBorder="1" applyAlignment="1">
      <alignment horizontal="center" vertical="center" wrapText="1"/>
    </xf>
    <xf numFmtId="2" fontId="27" fillId="8" borderId="26" xfId="0" applyNumberFormat="1" applyFont="1" applyFill="1" applyBorder="1" applyAlignment="1">
      <alignment horizontal="center" vertical="center" wrapText="1"/>
    </xf>
    <xf numFmtId="2" fontId="27" fillId="8" borderId="27" xfId="0" applyNumberFormat="1" applyFont="1" applyFill="1" applyBorder="1" applyAlignment="1">
      <alignment horizontal="center" vertical="center" wrapText="1"/>
    </xf>
    <xf numFmtId="2" fontId="27" fillId="6" borderId="20" xfId="0" applyNumberFormat="1" applyFont="1" applyFill="1" applyBorder="1" applyAlignment="1">
      <alignment horizontal="center" vertical="center" wrapText="1"/>
    </xf>
    <xf numFmtId="2" fontId="28" fillId="6" borderId="0" xfId="0" applyNumberFormat="1" applyFont="1" applyFill="1" applyBorder="1"/>
    <xf numFmtId="2" fontId="29" fillId="6" borderId="23" xfId="0" applyNumberFormat="1" applyFont="1" applyFill="1" applyBorder="1" applyAlignment="1">
      <alignment horizontal="center" vertical="center" wrapText="1"/>
    </xf>
    <xf numFmtId="2" fontId="27" fillId="6" borderId="19" xfId="0" applyNumberFormat="1" applyFont="1" applyFill="1" applyBorder="1" applyAlignment="1">
      <alignment horizontal="center" vertical="center" wrapText="1"/>
    </xf>
    <xf numFmtId="2" fontId="27" fillId="6" borderId="23" xfId="0" applyNumberFormat="1" applyFont="1" applyFill="1" applyBorder="1" applyAlignment="1">
      <alignment horizontal="center" vertical="center" wrapText="1"/>
    </xf>
    <xf numFmtId="2" fontId="28" fillId="6" borderId="23" xfId="0" applyNumberFormat="1" applyFont="1" applyFill="1" applyBorder="1" applyAlignment="1">
      <alignment horizontal="center" vertical="center" wrapText="1"/>
    </xf>
    <xf numFmtId="2" fontId="30" fillId="6" borderId="23" xfId="2" applyNumberFormat="1" applyFont="1" applyFill="1" applyBorder="1" applyAlignment="1" applyProtection="1">
      <alignment horizontal="center" vertical="center" wrapText="1"/>
    </xf>
    <xf numFmtId="0" fontId="28" fillId="6" borderId="20" xfId="0" applyFont="1" applyFill="1" applyBorder="1" applyAlignment="1">
      <alignment horizontal="center" vertical="center"/>
    </xf>
    <xf numFmtId="0" fontId="28" fillId="6" borderId="0" xfId="0" applyFont="1" applyFill="1" applyBorder="1" applyAlignment="1">
      <alignment horizontal="center" vertical="center"/>
    </xf>
    <xf numFmtId="2" fontId="31" fillId="6" borderId="23" xfId="0" applyNumberFormat="1" applyFont="1" applyFill="1" applyBorder="1" applyAlignment="1">
      <alignment horizontal="center" vertical="center" wrapText="1"/>
    </xf>
    <xf numFmtId="2" fontId="28" fillId="6" borderId="24" xfId="0" applyNumberFormat="1" applyFont="1" applyFill="1" applyBorder="1" applyAlignment="1">
      <alignment horizontal="center" vertical="center" wrapText="1"/>
    </xf>
    <xf numFmtId="2" fontId="28" fillId="6" borderId="19" xfId="0" applyNumberFormat="1" applyFont="1" applyFill="1" applyBorder="1" applyAlignment="1">
      <alignment horizontal="center" vertical="center" wrapText="1"/>
    </xf>
    <xf numFmtId="2" fontId="28" fillId="6" borderId="24" xfId="0" quotePrefix="1" applyNumberFormat="1" applyFont="1" applyFill="1" applyBorder="1" applyAlignment="1">
      <alignment horizontal="center" vertical="center" wrapText="1"/>
    </xf>
    <xf numFmtId="0" fontId="31" fillId="6" borderId="23" xfId="0" applyFont="1" applyFill="1" applyBorder="1" applyAlignment="1">
      <alignment horizontal="center" vertical="center" wrapText="1"/>
    </xf>
    <xf numFmtId="0" fontId="28" fillId="6" borderId="24" xfId="0" applyFont="1" applyFill="1" applyBorder="1" applyAlignment="1">
      <alignment horizontal="center" vertical="center" wrapText="1"/>
    </xf>
    <xf numFmtId="1" fontId="28" fillId="6" borderId="23" xfId="0" applyNumberFormat="1" applyFont="1" applyFill="1" applyBorder="1" applyAlignment="1">
      <alignment horizontal="center" vertical="center" wrapText="1"/>
    </xf>
    <xf numFmtId="0" fontId="30" fillId="6" borderId="23" xfId="2" applyFont="1" applyFill="1" applyBorder="1" applyAlignment="1" applyProtection="1">
      <alignment horizontal="center" vertical="center" wrapText="1"/>
    </xf>
    <xf numFmtId="0" fontId="27" fillId="6" borderId="23" xfId="0" applyFont="1" applyFill="1" applyBorder="1" applyAlignment="1">
      <alignment horizontal="center" vertical="center" wrapText="1"/>
    </xf>
    <xf numFmtId="0" fontId="27" fillId="6" borderId="24" xfId="0" applyFont="1" applyFill="1" applyBorder="1" applyAlignment="1">
      <alignment horizontal="center" vertical="center" wrapText="1"/>
    </xf>
    <xf numFmtId="1" fontId="27" fillId="6" borderId="23" xfId="0" applyNumberFormat="1" applyFont="1" applyFill="1" applyBorder="1" applyAlignment="1">
      <alignment horizontal="center" vertical="center" wrapText="1"/>
    </xf>
    <xf numFmtId="1" fontId="29" fillId="6" borderId="23" xfId="0" applyNumberFormat="1" applyFont="1" applyFill="1" applyBorder="1" applyAlignment="1">
      <alignment horizontal="center" vertical="center" wrapText="1"/>
    </xf>
    <xf numFmtId="0" fontId="28" fillId="6" borderId="23" xfId="0" applyFont="1" applyFill="1" applyBorder="1" applyAlignment="1">
      <alignment horizontal="center" vertical="center" wrapText="1"/>
    </xf>
    <xf numFmtId="0" fontId="27" fillId="8" borderId="23" xfId="0" applyFont="1" applyFill="1" applyBorder="1" applyAlignment="1">
      <alignment horizontal="center" vertical="center" wrapText="1"/>
    </xf>
    <xf numFmtId="0" fontId="27" fillId="8" borderId="24" xfId="0" applyFont="1" applyFill="1" applyBorder="1" applyAlignment="1">
      <alignment horizontal="center" vertical="center" wrapText="1"/>
    </xf>
    <xf numFmtId="0" fontId="27" fillId="8" borderId="19" xfId="0" applyFont="1" applyFill="1" applyBorder="1" applyAlignment="1">
      <alignment horizontal="center" vertical="center" wrapText="1"/>
    </xf>
    <xf numFmtId="0" fontId="30" fillId="8" borderId="23" xfId="2" applyFont="1" applyFill="1" applyBorder="1" applyAlignment="1" applyProtection="1">
      <alignment horizontal="center" vertical="center" wrapText="1"/>
    </xf>
    <xf numFmtId="0" fontId="28" fillId="6" borderId="19" xfId="0" applyFont="1" applyFill="1" applyBorder="1" applyAlignment="1">
      <alignment horizontal="center" vertical="center" wrapText="1"/>
    </xf>
    <xf numFmtId="0" fontId="27" fillId="6" borderId="19" xfId="0" applyFont="1" applyFill="1" applyBorder="1" applyAlignment="1">
      <alignment horizontal="center" vertical="center" wrapText="1"/>
    </xf>
    <xf numFmtId="0" fontId="32" fillId="6" borderId="23" xfId="2" applyFont="1" applyFill="1" applyBorder="1" applyAlignment="1" applyProtection="1">
      <alignment horizontal="center" vertical="center" wrapText="1"/>
    </xf>
    <xf numFmtId="2" fontId="28" fillId="6" borderId="19" xfId="0" quotePrefix="1" applyNumberFormat="1" applyFont="1" applyFill="1" applyBorder="1" applyAlignment="1">
      <alignment horizontal="center" vertical="center" wrapText="1"/>
    </xf>
    <xf numFmtId="0" fontId="28" fillId="6" borderId="19" xfId="0" quotePrefix="1" applyFont="1" applyFill="1" applyBorder="1" applyAlignment="1">
      <alignment horizontal="center" vertical="center" wrapText="1"/>
    </xf>
    <xf numFmtId="1" fontId="27" fillId="8" borderId="23" xfId="0" applyNumberFormat="1" applyFont="1" applyFill="1" applyBorder="1" applyAlignment="1">
      <alignment horizontal="center" vertical="center" wrapText="1"/>
    </xf>
    <xf numFmtId="0" fontId="29" fillId="6" borderId="23" xfId="0" applyFont="1" applyFill="1" applyBorder="1" applyAlignment="1">
      <alignment horizontal="center" vertical="center" wrapText="1"/>
    </xf>
    <xf numFmtId="0" fontId="29" fillId="6" borderId="19" xfId="0" applyFont="1" applyFill="1" applyBorder="1" applyAlignment="1">
      <alignment horizontal="center" vertical="center" wrapText="1"/>
    </xf>
    <xf numFmtId="0" fontId="33" fillId="8" borderId="23" xfId="0" applyFont="1" applyFill="1" applyBorder="1" applyAlignment="1">
      <alignment horizontal="center" vertical="center" wrapText="1"/>
    </xf>
    <xf numFmtId="0" fontId="33" fillId="8" borderId="24" xfId="0" applyFont="1" applyFill="1" applyBorder="1" applyAlignment="1">
      <alignment horizontal="center" vertical="center" wrapText="1"/>
    </xf>
    <xf numFmtId="43" fontId="33" fillId="8" borderId="19" xfId="1" applyFont="1" applyFill="1" applyBorder="1" applyAlignment="1">
      <alignment horizontal="center" vertical="center" wrapText="1"/>
    </xf>
    <xf numFmtId="43" fontId="33" fillId="8" borderId="23" xfId="1" applyFont="1" applyFill="1" applyBorder="1" applyAlignment="1">
      <alignment horizontal="center" vertical="center" wrapText="1"/>
    </xf>
    <xf numFmtId="43" fontId="34" fillId="8" borderId="23" xfId="1" applyFont="1" applyFill="1" applyBorder="1" applyAlignment="1" applyProtection="1">
      <alignment horizontal="center" vertical="center" wrapText="1"/>
    </xf>
    <xf numFmtId="43" fontId="35" fillId="6" borderId="20" xfId="1" applyFont="1" applyFill="1" applyBorder="1" applyAlignment="1">
      <alignment horizontal="center" vertical="center"/>
    </xf>
    <xf numFmtId="43" fontId="35" fillId="6" borderId="0" xfId="1" applyFont="1" applyFill="1" applyBorder="1" applyAlignment="1">
      <alignment horizontal="center" vertical="center"/>
    </xf>
    <xf numFmtId="0" fontId="35" fillId="6" borderId="0" xfId="0" applyFont="1" applyFill="1" applyBorder="1" applyAlignment="1">
      <alignment horizontal="center" vertical="center"/>
    </xf>
    <xf numFmtId="0" fontId="0" fillId="6" borderId="0" xfId="0" applyFill="1"/>
    <xf numFmtId="0" fontId="0" fillId="6" borderId="0" xfId="0" applyFill="1" applyBorder="1"/>
    <xf numFmtId="2" fontId="36" fillId="6" borderId="0" xfId="0" applyNumberFormat="1" applyFont="1" applyFill="1" applyBorder="1" applyAlignment="1">
      <alignment horizontal="left" vertical="center"/>
    </xf>
    <xf numFmtId="2" fontId="0" fillId="9" borderId="16" xfId="0" applyNumberFormat="1" applyFont="1" applyFill="1" applyBorder="1" applyAlignment="1">
      <alignment horizontal="center" vertical="center" wrapText="1"/>
    </xf>
    <xf numFmtId="2" fontId="22" fillId="9" borderId="28" xfId="0" applyNumberFormat="1" applyFont="1" applyFill="1" applyBorder="1" applyAlignment="1">
      <alignment horizontal="center" vertical="center" wrapText="1"/>
    </xf>
    <xf numFmtId="2" fontId="0" fillId="9" borderId="18" xfId="0" applyNumberFormat="1" applyFont="1" applyFill="1" applyBorder="1" applyAlignment="1">
      <alignment horizontal="center" vertical="center" wrapText="1"/>
    </xf>
    <xf numFmtId="2" fontId="0" fillId="9" borderId="19" xfId="0" applyNumberFormat="1" applyFont="1" applyFill="1" applyBorder="1" applyAlignment="1">
      <alignment horizontal="center" vertical="center" wrapText="1"/>
    </xf>
    <xf numFmtId="2" fontId="0" fillId="6" borderId="15" xfId="0" applyNumberFormat="1" applyFont="1" applyFill="1" applyBorder="1" applyAlignment="1">
      <alignment horizontal="center" vertical="center" wrapText="1"/>
    </xf>
    <xf numFmtId="2" fontId="0" fillId="6" borderId="0" xfId="0" applyNumberFormat="1" applyFont="1" applyFill="1" applyBorder="1" applyAlignment="1">
      <alignment horizontal="center" vertical="center"/>
    </xf>
    <xf numFmtId="2" fontId="22" fillId="6" borderId="15" xfId="0" applyNumberFormat="1" applyFont="1" applyFill="1" applyBorder="1" applyAlignment="1">
      <alignment horizontal="center" vertical="center" wrapText="1"/>
    </xf>
    <xf numFmtId="2" fontId="23" fillId="9" borderId="25" xfId="0" applyNumberFormat="1" applyFont="1" applyFill="1" applyBorder="1" applyAlignment="1">
      <alignment horizontal="center" vertical="center" wrapText="1"/>
    </xf>
    <xf numFmtId="2" fontId="23" fillId="9" borderId="29" xfId="0" applyNumberFormat="1" applyFont="1" applyFill="1" applyBorder="1" applyAlignment="1">
      <alignment horizontal="center" vertical="center" wrapText="1"/>
    </xf>
    <xf numFmtId="2" fontId="23" fillId="9" borderId="27" xfId="0" applyNumberFormat="1" applyFont="1" applyFill="1" applyBorder="1" applyAlignment="1">
      <alignment horizontal="center" vertical="center" wrapText="1"/>
    </xf>
    <xf numFmtId="2" fontId="23" fillId="6" borderId="30" xfId="0" applyNumberFormat="1" applyFont="1" applyFill="1" applyBorder="1" applyAlignment="1">
      <alignment horizontal="center" vertical="center" wrapText="1"/>
    </xf>
    <xf numFmtId="2" fontId="23" fillId="6" borderId="0" xfId="0" applyNumberFormat="1" applyFont="1" applyFill="1" applyBorder="1" applyAlignment="1">
      <alignment horizontal="center" vertical="center"/>
    </xf>
    <xf numFmtId="164" fontId="28" fillId="6" borderId="31" xfId="0" applyNumberFormat="1" applyFont="1" applyFill="1" applyBorder="1" applyAlignment="1">
      <alignment horizontal="center" vertical="center" wrapText="1"/>
    </xf>
    <xf numFmtId="0" fontId="37" fillId="6" borderId="23" xfId="0" applyFont="1" applyFill="1" applyBorder="1" applyAlignment="1">
      <alignment horizontal="center" vertical="center" wrapText="1"/>
    </xf>
    <xf numFmtId="0" fontId="32" fillId="6" borderId="23" xfId="0" applyFont="1" applyFill="1" applyBorder="1" applyAlignment="1">
      <alignment horizontal="center" vertical="center" wrapText="1"/>
    </xf>
    <xf numFmtId="0" fontId="28" fillId="6" borderId="15" xfId="0" applyFont="1" applyFill="1" applyBorder="1" applyAlignment="1">
      <alignment horizontal="center" vertical="center"/>
    </xf>
    <xf numFmtId="0" fontId="28" fillId="6" borderId="0" xfId="0" applyFont="1" applyFill="1" applyAlignment="1">
      <alignment horizontal="center" vertical="center"/>
    </xf>
    <xf numFmtId="0" fontId="27" fillId="8" borderId="31" xfId="0" applyFont="1" applyFill="1" applyBorder="1" applyAlignment="1">
      <alignment horizontal="center" vertical="center" wrapText="1"/>
    </xf>
    <xf numFmtId="164" fontId="27" fillId="8" borderId="19" xfId="0" applyNumberFormat="1" applyFont="1" applyFill="1" applyBorder="1" applyAlignment="1">
      <alignment horizontal="center" vertical="center" wrapText="1"/>
    </xf>
    <xf numFmtId="0" fontId="28" fillId="8" borderId="23" xfId="0" applyFont="1" applyFill="1" applyBorder="1" applyAlignment="1">
      <alignment horizontal="center" vertical="center" wrapText="1"/>
    </xf>
    <xf numFmtId="164" fontId="38" fillId="8" borderId="23" xfId="0" applyNumberFormat="1" applyFont="1" applyFill="1" applyBorder="1" applyAlignment="1">
      <alignment horizontal="center" vertical="center" wrapText="1"/>
    </xf>
    <xf numFmtId="0" fontId="38" fillId="6" borderId="15" xfId="0" applyFont="1" applyFill="1" applyBorder="1" applyAlignment="1">
      <alignment horizontal="center" vertical="center"/>
    </xf>
    <xf numFmtId="0" fontId="38" fillId="6" borderId="0" xfId="0" applyFont="1" applyFill="1" applyAlignment="1">
      <alignment horizontal="center" vertical="center"/>
    </xf>
    <xf numFmtId="0" fontId="32" fillId="6" borderId="15" xfId="0" applyFont="1" applyFill="1" applyBorder="1" applyAlignment="1">
      <alignment horizontal="center" vertical="center"/>
    </xf>
    <xf numFmtId="0" fontId="32" fillId="6" borderId="0" xfId="0" applyFont="1" applyFill="1" applyAlignment="1">
      <alignment horizontal="center" vertical="center"/>
    </xf>
    <xf numFmtId="0" fontId="32" fillId="6" borderId="30" xfId="0" applyFont="1" applyFill="1" applyBorder="1" applyAlignment="1">
      <alignment horizontal="center" vertical="center"/>
    </xf>
    <xf numFmtId="0" fontId="38" fillId="6" borderId="30" xfId="0" applyFont="1" applyFill="1" applyBorder="1" applyAlignment="1">
      <alignment horizontal="center" vertical="center"/>
    </xf>
    <xf numFmtId="43" fontId="39" fillId="6" borderId="30" xfId="1" applyFont="1" applyFill="1" applyBorder="1"/>
    <xf numFmtId="43" fontId="39" fillId="6" borderId="0" xfId="1" applyFont="1" applyFill="1"/>
    <xf numFmtId="0" fontId="39" fillId="6" borderId="0" xfId="0" applyFont="1" applyFill="1" applyBorder="1"/>
    <xf numFmtId="2" fontId="21" fillId="6" borderId="32" xfId="0" applyNumberFormat="1" applyFont="1" applyFill="1" applyBorder="1" applyAlignment="1">
      <alignment horizontal="center" vertical="center" wrapText="1"/>
    </xf>
    <xf numFmtId="2" fontId="22" fillId="10" borderId="18" xfId="0" applyNumberFormat="1" applyFont="1" applyFill="1" applyBorder="1" applyAlignment="1">
      <alignment horizontal="center" vertical="center" wrapText="1"/>
    </xf>
    <xf numFmtId="2" fontId="22" fillId="10" borderId="33" xfId="0" applyNumberFormat="1" applyFont="1" applyFill="1" applyBorder="1" applyAlignment="1">
      <alignment horizontal="center" vertical="center" wrapText="1"/>
    </xf>
    <xf numFmtId="2" fontId="0" fillId="10" borderId="18" xfId="0" applyNumberFormat="1" applyFont="1" applyFill="1" applyBorder="1" applyAlignment="1">
      <alignment horizontal="center" vertical="center" wrapText="1"/>
    </xf>
    <xf numFmtId="2" fontId="0" fillId="10" borderId="19" xfId="0" applyNumberFormat="1" applyFont="1" applyFill="1" applyBorder="1" applyAlignment="1">
      <alignment horizontal="center" vertical="center" wrapText="1"/>
    </xf>
    <xf numFmtId="2" fontId="0" fillId="6" borderId="34" xfId="0" applyNumberFormat="1" applyFont="1" applyFill="1" applyBorder="1" applyAlignment="1">
      <alignment horizontal="center" vertical="center" wrapText="1"/>
    </xf>
    <xf numFmtId="2" fontId="22" fillId="6" borderId="0" xfId="0" applyNumberFormat="1" applyFont="1" applyFill="1" applyBorder="1" applyAlignment="1">
      <alignment horizontal="center" vertical="center" wrapText="1"/>
    </xf>
    <xf numFmtId="2" fontId="22" fillId="6" borderId="35" xfId="0" applyNumberFormat="1" applyFont="1" applyFill="1" applyBorder="1" applyAlignment="1">
      <alignment horizontal="center" vertical="center" wrapText="1"/>
    </xf>
    <xf numFmtId="2" fontId="23" fillId="10" borderId="23" xfId="0" applyNumberFormat="1" applyFont="1" applyFill="1" applyBorder="1" applyAlignment="1">
      <alignment horizontal="center" vertical="center" wrapText="1"/>
    </xf>
    <xf numFmtId="2" fontId="23" fillId="10" borderId="36" xfId="0" applyNumberFormat="1" applyFont="1" applyFill="1" applyBorder="1" applyAlignment="1">
      <alignment horizontal="center" vertical="center" wrapText="1"/>
    </xf>
    <xf numFmtId="2" fontId="23" fillId="10" borderId="19" xfId="0" applyNumberFormat="1" applyFont="1" applyFill="1" applyBorder="1" applyAlignment="1">
      <alignment horizontal="center" vertical="center" wrapText="1"/>
    </xf>
    <xf numFmtId="2" fontId="23" fillId="6" borderId="34" xfId="0" applyNumberFormat="1" applyFont="1" applyFill="1" applyBorder="1" applyAlignment="1">
      <alignment horizontal="center" vertical="center" wrapText="1"/>
    </xf>
    <xf numFmtId="2" fontId="28" fillId="6" borderId="18" xfId="0" applyNumberFormat="1" applyFont="1" applyFill="1" applyBorder="1" applyAlignment="1">
      <alignment horizontal="center" vertical="center" wrapText="1"/>
    </xf>
    <xf numFmtId="2" fontId="28" fillId="6" borderId="36" xfId="0" applyNumberFormat="1" applyFont="1" applyFill="1" applyBorder="1" applyAlignment="1">
      <alignment horizontal="center" vertical="center" wrapText="1"/>
    </xf>
    <xf numFmtId="2" fontId="37" fillId="6" borderId="23" xfId="0" applyNumberFormat="1" applyFont="1" applyFill="1" applyBorder="1" applyAlignment="1">
      <alignment horizontal="center" vertical="center" wrapText="1"/>
    </xf>
    <xf numFmtId="2" fontId="32" fillId="6" borderId="23" xfId="0" applyNumberFormat="1" applyFont="1" applyFill="1" applyBorder="1" applyAlignment="1">
      <alignment horizontal="center" vertical="center" wrapText="1"/>
    </xf>
    <xf numFmtId="2" fontId="28" fillId="6" borderId="34" xfId="0" applyNumberFormat="1" applyFont="1" applyFill="1" applyBorder="1" applyAlignment="1">
      <alignment horizontal="center" vertical="center"/>
    </xf>
    <xf numFmtId="2" fontId="28" fillId="6" borderId="0" xfId="0" applyNumberFormat="1" applyFont="1" applyFill="1" applyAlignment="1">
      <alignment horizontal="center" vertical="center"/>
    </xf>
    <xf numFmtId="2" fontId="38" fillId="8" borderId="23" xfId="0" applyNumberFormat="1" applyFont="1" applyFill="1" applyBorder="1" applyAlignment="1">
      <alignment horizontal="center" vertical="center" wrapText="1"/>
    </xf>
    <xf numFmtId="2" fontId="38" fillId="8" borderId="36" xfId="0" applyNumberFormat="1" applyFont="1" applyFill="1" applyBorder="1" applyAlignment="1">
      <alignment horizontal="center" vertical="center" wrapText="1"/>
    </xf>
    <xf numFmtId="2" fontId="38" fillId="8" borderId="19" xfId="0" applyNumberFormat="1" applyFont="1" applyFill="1" applyBorder="1" applyAlignment="1">
      <alignment horizontal="center" vertical="center" wrapText="1"/>
    </xf>
    <xf numFmtId="2" fontId="32" fillId="8" borderId="23" xfId="0" applyNumberFormat="1" applyFont="1" applyFill="1" applyBorder="1" applyAlignment="1">
      <alignment horizontal="center" vertical="center" wrapText="1"/>
    </xf>
    <xf numFmtId="2" fontId="32" fillId="6" borderId="34" xfId="0" applyNumberFormat="1" applyFont="1" applyFill="1" applyBorder="1" applyAlignment="1">
      <alignment horizontal="center" vertical="center"/>
    </xf>
    <xf numFmtId="2" fontId="32" fillId="6" borderId="0" xfId="0" applyNumberFormat="1" applyFont="1" applyFill="1" applyAlignment="1">
      <alignment horizontal="center" vertical="center"/>
    </xf>
    <xf numFmtId="2" fontId="28" fillId="6" borderId="19" xfId="4" applyNumberFormat="1" applyFont="1" applyFill="1" applyBorder="1" applyAlignment="1">
      <alignment horizontal="center" vertical="center" wrapText="1"/>
    </xf>
    <xf numFmtId="2" fontId="28" fillId="6" borderId="37" xfId="0" applyNumberFormat="1" applyFont="1" applyFill="1" applyBorder="1" applyAlignment="1">
      <alignment horizontal="center" vertical="center"/>
    </xf>
    <xf numFmtId="2" fontId="27" fillId="6" borderId="37" xfId="0" applyNumberFormat="1" applyFont="1" applyFill="1" applyBorder="1" applyAlignment="1">
      <alignment horizontal="center" vertical="center"/>
    </xf>
    <xf numFmtId="2" fontId="27" fillId="6" borderId="0" xfId="0" applyNumberFormat="1" applyFont="1" applyFill="1" applyAlignment="1">
      <alignment horizontal="center" vertical="center"/>
    </xf>
    <xf numFmtId="2" fontId="27" fillId="6" borderId="36" xfId="0" applyNumberFormat="1" applyFont="1" applyFill="1" applyBorder="1" applyAlignment="1">
      <alignment horizontal="center" vertical="center" wrapText="1"/>
    </xf>
    <xf numFmtId="2" fontId="38" fillId="6" borderId="36" xfId="0" applyNumberFormat="1" applyFont="1" applyFill="1" applyBorder="1" applyAlignment="1">
      <alignment horizontal="center" vertical="center" wrapText="1"/>
    </xf>
    <xf numFmtId="2" fontId="38" fillId="6" borderId="19" xfId="0" applyNumberFormat="1" applyFont="1" applyFill="1" applyBorder="1" applyAlignment="1">
      <alignment horizontal="center" vertical="center" wrapText="1"/>
    </xf>
    <xf numFmtId="2" fontId="38" fillId="6" borderId="23" xfId="0" applyNumberFormat="1" applyFont="1" applyFill="1" applyBorder="1" applyAlignment="1">
      <alignment horizontal="center" vertical="center" wrapText="1"/>
    </xf>
    <xf numFmtId="2" fontId="40" fillId="8" borderId="23" xfId="3" applyNumberFormat="1" applyFont="1" applyFill="1" applyBorder="1" applyAlignment="1">
      <alignment horizontal="center" vertical="center" wrapText="1"/>
    </xf>
    <xf numFmtId="2" fontId="40" fillId="8" borderId="36" xfId="3" applyNumberFormat="1" applyFont="1" applyFill="1" applyBorder="1" applyAlignment="1">
      <alignment horizontal="center" vertical="center" wrapText="1"/>
    </xf>
    <xf numFmtId="2" fontId="40" fillId="8" borderId="19" xfId="3" applyNumberFormat="1" applyFont="1" applyFill="1" applyBorder="1" applyAlignment="1">
      <alignment horizontal="center" vertical="center" wrapText="1"/>
    </xf>
    <xf numFmtId="2" fontId="28" fillId="6" borderId="37" xfId="0" applyNumberFormat="1" applyFont="1" applyFill="1" applyBorder="1"/>
    <xf numFmtId="2" fontId="28" fillId="6" borderId="0" xfId="0" applyNumberFormat="1" applyFont="1" applyFill="1"/>
    <xf numFmtId="2" fontId="28" fillId="6" borderId="0" xfId="0" applyNumberFormat="1" applyFont="1" applyFill="1" applyAlignment="1">
      <alignment horizontal="left" vertical="center" wrapText="1"/>
    </xf>
    <xf numFmtId="2" fontId="28" fillId="6" borderId="0" xfId="0" applyNumberFormat="1" applyFont="1" applyFill="1" applyAlignment="1">
      <alignment horizontal="center" vertical="center" wrapText="1"/>
    </xf>
    <xf numFmtId="2" fontId="0" fillId="11" borderId="16" xfId="0" applyNumberFormat="1" applyFont="1" applyFill="1" applyBorder="1" applyAlignment="1">
      <alignment horizontal="center" vertical="center" wrapText="1"/>
    </xf>
    <xf numFmtId="2" fontId="22" fillId="11" borderId="38" xfId="0" applyNumberFormat="1" applyFont="1" applyFill="1" applyBorder="1" applyAlignment="1">
      <alignment horizontal="center" vertical="center" wrapText="1"/>
    </xf>
    <xf numFmtId="2" fontId="0" fillId="11" borderId="18" xfId="0" applyNumberFormat="1" applyFont="1" applyFill="1" applyBorder="1" applyAlignment="1">
      <alignment horizontal="center" vertical="center" wrapText="1"/>
    </xf>
    <xf numFmtId="2" fontId="0" fillId="11" borderId="19" xfId="0" applyNumberFormat="1" applyFont="1" applyFill="1" applyBorder="1" applyAlignment="1">
      <alignment horizontal="center" vertical="center" wrapText="1"/>
    </xf>
    <xf numFmtId="2" fontId="0" fillId="6" borderId="39" xfId="0" applyNumberFormat="1" applyFont="1" applyFill="1" applyBorder="1" applyAlignment="1">
      <alignment horizontal="center" vertical="center" wrapText="1"/>
    </xf>
    <xf numFmtId="2" fontId="22" fillId="6" borderId="40" xfId="0" applyNumberFormat="1" applyFont="1" applyFill="1" applyBorder="1" applyAlignment="1">
      <alignment horizontal="center" vertical="center" wrapText="1"/>
    </xf>
    <xf numFmtId="2" fontId="0" fillId="6" borderId="41" xfId="0" applyNumberFormat="1" applyFont="1" applyFill="1" applyBorder="1" applyAlignment="1">
      <alignment horizontal="center" vertical="center" wrapText="1"/>
    </xf>
    <xf numFmtId="2" fontId="23" fillId="11" borderId="23" xfId="0" applyNumberFormat="1" applyFont="1" applyFill="1" applyBorder="1" applyAlignment="1">
      <alignment horizontal="center" vertical="center" wrapText="1"/>
    </xf>
    <xf numFmtId="2" fontId="23" fillId="11" borderId="19" xfId="0" applyNumberFormat="1" applyFont="1" applyFill="1" applyBorder="1" applyAlignment="1">
      <alignment horizontal="center" vertical="center" wrapText="1"/>
    </xf>
    <xf numFmtId="2" fontId="23" fillId="6" borderId="39" xfId="0" applyNumberFormat="1" applyFont="1" applyFill="1" applyBorder="1" applyAlignment="1">
      <alignment horizontal="center" vertical="center" wrapText="1"/>
    </xf>
    <xf numFmtId="0" fontId="28" fillId="6" borderId="39" xfId="0" applyFont="1" applyFill="1" applyBorder="1" applyAlignment="1">
      <alignment horizontal="center" vertical="center"/>
    </xf>
    <xf numFmtId="2" fontId="32" fillId="6" borderId="39" xfId="0" applyNumberFormat="1" applyFont="1" applyFill="1" applyBorder="1" applyAlignment="1">
      <alignment horizontal="center" vertical="center"/>
    </xf>
    <xf numFmtId="0" fontId="28" fillId="0" borderId="0" xfId="0" applyFont="1" applyAlignment="1">
      <alignment horizontal="center" vertical="center" wrapText="1"/>
    </xf>
    <xf numFmtId="2" fontId="38" fillId="6" borderId="39" xfId="0" applyNumberFormat="1" applyFont="1" applyFill="1" applyBorder="1" applyAlignment="1">
      <alignment horizontal="center" vertical="center"/>
    </xf>
    <xf numFmtId="2" fontId="38" fillId="6" borderId="0" xfId="0" applyNumberFormat="1" applyFont="1" applyFill="1" applyAlignment="1">
      <alignment horizontal="center" vertical="center"/>
    </xf>
    <xf numFmtId="0" fontId="39" fillId="6" borderId="0" xfId="0" applyFont="1" applyFill="1"/>
    <xf numFmtId="2" fontId="32" fillId="6" borderId="0" xfId="0" applyNumberFormat="1" applyFont="1" applyFill="1" applyBorder="1" applyAlignment="1">
      <alignment horizontal="center" vertical="center"/>
    </xf>
    <xf numFmtId="2" fontId="41" fillId="6" borderId="39" xfId="0" applyNumberFormat="1" applyFont="1" applyFill="1" applyBorder="1" applyAlignment="1">
      <alignment horizontal="center" vertical="center"/>
    </xf>
    <xf numFmtId="2" fontId="41" fillId="6" borderId="0" xfId="0" applyNumberFormat="1" applyFont="1" applyFill="1" applyAlignment="1">
      <alignment horizontal="center" vertical="center"/>
    </xf>
    <xf numFmtId="2" fontId="0" fillId="4" borderId="3" xfId="0" applyNumberFormat="1" applyFont="1" applyFill="1" applyBorder="1" applyAlignment="1">
      <alignment horizontal="center" vertical="center" wrapText="1"/>
    </xf>
    <xf numFmtId="2" fontId="0" fillId="4" borderId="4" xfId="0" applyNumberFormat="1" applyFont="1" applyFill="1" applyBorder="1" applyAlignment="1">
      <alignment horizontal="center" vertical="center" wrapText="1"/>
    </xf>
    <xf numFmtId="2" fontId="0" fillId="2" borderId="2" xfId="0" applyNumberFormat="1" applyFont="1" applyFill="1" applyBorder="1" applyAlignment="1">
      <alignment horizontal="center" vertical="center" wrapText="1"/>
    </xf>
    <xf numFmtId="2" fontId="0" fillId="4" borderId="5" xfId="0" applyNumberFormat="1" applyFont="1" applyFill="1" applyBorder="1" applyAlignment="1">
      <alignment horizontal="center" vertical="center" wrapText="1"/>
    </xf>
    <xf numFmtId="2" fontId="0" fillId="2" borderId="0" xfId="0" applyNumberFormat="1" applyFont="1" applyFill="1" applyBorder="1" applyAlignment="1">
      <alignment horizontal="center" vertical="center" wrapText="1"/>
    </xf>
    <xf numFmtId="2" fontId="0" fillId="2" borderId="5" xfId="0" applyNumberFormat="1" applyFont="1" applyFill="1" applyBorder="1" applyAlignment="1">
      <alignment horizontal="center" vertical="center" wrapText="1"/>
    </xf>
    <xf numFmtId="2" fontId="0" fillId="2" borderId="1" xfId="0" applyNumberFormat="1" applyFont="1" applyFill="1" applyBorder="1" applyAlignment="1">
      <alignment horizontal="center" vertical="center" wrapText="1"/>
    </xf>
    <xf numFmtId="2" fontId="0" fillId="12" borderId="16" xfId="0" applyNumberFormat="1" applyFont="1" applyFill="1" applyBorder="1" applyAlignment="1">
      <alignment horizontal="center" vertical="center" wrapText="1"/>
    </xf>
    <xf numFmtId="2" fontId="0" fillId="12" borderId="18" xfId="0" applyNumberFormat="1" applyFont="1" applyFill="1" applyBorder="1" applyAlignment="1">
      <alignment horizontal="center" vertical="center" wrapText="1"/>
    </xf>
    <xf numFmtId="2" fontId="0" fillId="12" borderId="19" xfId="0" applyNumberFormat="1" applyFont="1" applyFill="1" applyBorder="1" applyAlignment="1">
      <alignment horizontal="center" vertical="center" wrapText="1"/>
    </xf>
    <xf numFmtId="2" fontId="0" fillId="6" borderId="42" xfId="0" applyNumberFormat="1" applyFont="1" applyFill="1" applyBorder="1" applyAlignment="1">
      <alignment horizontal="center" vertical="center" wrapText="1"/>
    </xf>
    <xf numFmtId="2" fontId="23" fillId="12" borderId="23" xfId="0" applyNumberFormat="1" applyFont="1" applyFill="1" applyBorder="1" applyAlignment="1">
      <alignment horizontal="center" vertical="center" wrapText="1"/>
    </xf>
    <xf numFmtId="2" fontId="23" fillId="12" borderId="19" xfId="0" applyNumberFormat="1" applyFont="1" applyFill="1" applyBorder="1" applyAlignment="1">
      <alignment horizontal="center" vertical="center" wrapText="1"/>
    </xf>
    <xf numFmtId="2" fontId="23" fillId="6" borderId="42" xfId="0" applyNumberFormat="1" applyFont="1" applyFill="1" applyBorder="1" applyAlignment="1">
      <alignment horizontal="center" vertical="center" wrapText="1"/>
    </xf>
    <xf numFmtId="2" fontId="42" fillId="6" borderId="19" xfId="0" applyNumberFormat="1" applyFont="1" applyFill="1" applyBorder="1" applyAlignment="1">
      <alignment horizontal="center" vertical="center" wrapText="1"/>
    </xf>
    <xf numFmtId="2" fontId="42" fillId="6" borderId="23" xfId="0" applyNumberFormat="1" applyFont="1" applyFill="1" applyBorder="1" applyAlignment="1">
      <alignment horizontal="center" vertical="center" wrapText="1"/>
    </xf>
    <xf numFmtId="2" fontId="28" fillId="6" borderId="42" xfId="0" applyNumberFormat="1" applyFont="1" applyFill="1" applyBorder="1" applyAlignment="1">
      <alignment horizontal="center" vertical="center"/>
    </xf>
    <xf numFmtId="2" fontId="27" fillId="8" borderId="23" xfId="0" applyNumberFormat="1" applyFont="1" applyFill="1" applyBorder="1" applyAlignment="1">
      <alignment horizontal="center" vertical="center" wrapText="1"/>
    </xf>
    <xf numFmtId="2" fontId="27" fillId="8" borderId="19" xfId="0" applyNumberFormat="1" applyFont="1" applyFill="1" applyBorder="1" applyAlignment="1">
      <alignment horizontal="center" vertical="center" wrapText="1"/>
    </xf>
    <xf numFmtId="2" fontId="28" fillId="8" borderId="23" xfId="0" applyNumberFormat="1" applyFont="1" applyFill="1" applyBorder="1" applyAlignment="1">
      <alignment horizontal="center" vertical="center" wrapText="1"/>
    </xf>
    <xf numFmtId="2" fontId="29" fillId="8" borderId="23" xfId="0" applyNumberFormat="1" applyFont="1" applyFill="1" applyBorder="1" applyAlignment="1">
      <alignment horizontal="center" vertical="center" wrapText="1"/>
    </xf>
    <xf numFmtId="2" fontId="37" fillId="6" borderId="23" xfId="0" applyNumberFormat="1" applyFont="1" applyFill="1" applyBorder="1" applyAlignment="1">
      <alignment horizontal="center" vertical="center"/>
    </xf>
    <xf numFmtId="2" fontId="32" fillId="6" borderId="18" xfId="0" applyNumberFormat="1" applyFont="1" applyFill="1" applyBorder="1" applyAlignment="1">
      <alignment horizontal="center" vertical="center" wrapText="1"/>
    </xf>
    <xf numFmtId="2" fontId="32" fillId="6" borderId="19" xfId="0" quotePrefix="1" applyNumberFormat="1" applyFont="1" applyFill="1" applyBorder="1" applyAlignment="1">
      <alignment horizontal="center" vertical="center" wrapText="1"/>
    </xf>
    <xf numFmtId="2" fontId="32" fillId="6" borderId="19" xfId="0" applyNumberFormat="1" applyFont="1" applyFill="1" applyBorder="1" applyAlignment="1">
      <alignment horizontal="center" vertical="center" wrapText="1"/>
    </xf>
    <xf numFmtId="2" fontId="27" fillId="6" borderId="42" xfId="0" applyNumberFormat="1" applyFont="1" applyFill="1" applyBorder="1" applyAlignment="1">
      <alignment horizontal="center" vertical="center"/>
    </xf>
    <xf numFmtId="2" fontId="43" fillId="6" borderId="23" xfId="0" applyNumberFormat="1" applyFont="1" applyFill="1" applyBorder="1" applyAlignment="1">
      <alignment horizontal="center" vertical="center" wrapText="1"/>
    </xf>
    <xf numFmtId="2" fontId="44" fillId="6" borderId="23" xfId="0" applyNumberFormat="1" applyFont="1" applyFill="1" applyBorder="1" applyAlignment="1">
      <alignment horizontal="center" vertical="center" wrapText="1"/>
    </xf>
    <xf numFmtId="2" fontId="35" fillId="8" borderId="23" xfId="0" applyNumberFormat="1" applyFont="1" applyFill="1" applyBorder="1" applyAlignment="1">
      <alignment horizontal="center" vertical="center" wrapText="1"/>
    </xf>
    <xf numFmtId="2" fontId="35" fillId="8" borderId="19" xfId="0" applyNumberFormat="1" applyFont="1" applyFill="1" applyBorder="1" applyAlignment="1">
      <alignment horizontal="center" vertical="center" wrapText="1"/>
    </xf>
    <xf numFmtId="2" fontId="45" fillId="8" borderId="23" xfId="0" applyNumberFormat="1" applyFont="1" applyFill="1" applyBorder="1" applyAlignment="1">
      <alignment horizontal="center" vertical="center" wrapText="1"/>
    </xf>
    <xf numFmtId="2" fontId="41" fillId="8" borderId="23" xfId="0" applyNumberFormat="1" applyFont="1" applyFill="1" applyBorder="1" applyAlignment="1">
      <alignment horizontal="center" vertical="center" wrapText="1"/>
    </xf>
    <xf numFmtId="2" fontId="35" fillId="6" borderId="42" xfId="0" applyNumberFormat="1" applyFont="1" applyFill="1" applyBorder="1" applyAlignment="1">
      <alignment horizontal="center" vertical="center"/>
    </xf>
    <xf numFmtId="2" fontId="35" fillId="6" borderId="0" xfId="0" applyNumberFormat="1" applyFont="1" applyFill="1" applyAlignment="1">
      <alignment horizontal="center" vertical="center"/>
    </xf>
    <xf numFmtId="2" fontId="0" fillId="6" borderId="0" xfId="0" applyNumberFormat="1" applyFont="1" applyFill="1" applyAlignment="1">
      <alignment horizontal="center" vertical="center" wrapText="1"/>
    </xf>
    <xf numFmtId="2" fontId="39" fillId="6" borderId="0" xfId="0" applyNumberFormat="1" applyFont="1" applyFill="1" applyAlignment="1">
      <alignment horizontal="center" vertical="center" wrapText="1"/>
    </xf>
    <xf numFmtId="2" fontId="0" fillId="6" borderId="0" xfId="0" applyNumberFormat="1" applyFont="1" applyFill="1" applyAlignment="1">
      <alignment horizontal="center" vertical="center"/>
    </xf>
    <xf numFmtId="2" fontId="0" fillId="13" borderId="16" xfId="0" applyNumberFormat="1" applyFont="1" applyFill="1" applyBorder="1" applyAlignment="1">
      <alignment horizontal="center" vertical="center" wrapText="1"/>
    </xf>
    <xf numFmtId="2" fontId="22" fillId="13" borderId="43" xfId="0" applyNumberFormat="1" applyFont="1" applyFill="1" applyBorder="1" applyAlignment="1">
      <alignment horizontal="center" vertical="center" wrapText="1"/>
    </xf>
    <xf numFmtId="2" fontId="0" fillId="13" borderId="18" xfId="0" applyNumberFormat="1" applyFont="1" applyFill="1" applyBorder="1" applyAlignment="1">
      <alignment horizontal="center" vertical="center" wrapText="1"/>
    </xf>
    <xf numFmtId="2" fontId="0" fillId="13" borderId="19" xfId="0" applyNumberFormat="1" applyFont="1" applyFill="1" applyBorder="1" applyAlignment="1">
      <alignment horizontal="center" vertical="center" wrapText="1"/>
    </xf>
    <xf numFmtId="2" fontId="0" fillId="6" borderId="44" xfId="0" applyNumberFormat="1" applyFont="1" applyFill="1" applyBorder="1" applyAlignment="1">
      <alignment horizontal="center" vertical="center" wrapText="1"/>
    </xf>
    <xf numFmtId="2" fontId="22" fillId="6" borderId="44" xfId="0" applyNumberFormat="1" applyFont="1" applyFill="1" applyBorder="1" applyAlignment="1">
      <alignment horizontal="center" vertical="center" wrapText="1"/>
    </xf>
    <xf numFmtId="2" fontId="23" fillId="13" borderId="23" xfId="0" applyNumberFormat="1" applyFont="1" applyFill="1" applyBorder="1" applyAlignment="1">
      <alignment horizontal="center" vertical="center" wrapText="1"/>
    </xf>
    <xf numFmtId="2" fontId="23" fillId="13" borderId="45" xfId="0" applyNumberFormat="1" applyFont="1" applyFill="1" applyBorder="1" applyAlignment="1">
      <alignment horizontal="center" vertical="center" wrapText="1"/>
    </xf>
    <xf numFmtId="2" fontId="23" fillId="13" borderId="19" xfId="0" applyNumberFormat="1" applyFont="1" applyFill="1" applyBorder="1" applyAlignment="1">
      <alignment horizontal="center" vertical="center" wrapText="1"/>
    </xf>
    <xf numFmtId="2" fontId="23" fillId="6" borderId="46" xfId="0" applyNumberFormat="1" applyFont="1" applyFill="1" applyBorder="1" applyAlignment="1">
      <alignment horizontal="center" vertical="center" wrapText="1"/>
    </xf>
    <xf numFmtId="164" fontId="28" fillId="6" borderId="45" xfId="0" applyNumberFormat="1" applyFont="1" applyFill="1" applyBorder="1" applyAlignment="1">
      <alignment horizontal="center" vertical="center" wrapText="1"/>
    </xf>
    <xf numFmtId="0" fontId="28" fillId="6" borderId="46" xfId="0" applyFont="1" applyFill="1" applyBorder="1" applyAlignment="1">
      <alignment horizontal="center" vertical="center"/>
    </xf>
    <xf numFmtId="0" fontId="27" fillId="8" borderId="45" xfId="0" applyFont="1" applyFill="1" applyBorder="1" applyAlignment="1">
      <alignment horizontal="center" vertical="center" wrapText="1"/>
    </xf>
    <xf numFmtId="164" fontId="32" fillId="8" borderId="23" xfId="0" applyNumberFormat="1" applyFont="1" applyFill="1" applyBorder="1" applyAlignment="1">
      <alignment horizontal="center" vertical="center" wrapText="1"/>
    </xf>
    <xf numFmtId="0" fontId="38" fillId="6" borderId="23" xfId="0" applyFont="1" applyFill="1" applyBorder="1" applyAlignment="1">
      <alignment horizontal="center" vertical="center" wrapText="1"/>
    </xf>
    <xf numFmtId="164" fontId="27" fillId="6" borderId="19" xfId="0" applyNumberFormat="1" applyFont="1" applyFill="1" applyBorder="1" applyAlignment="1">
      <alignment horizontal="center" vertical="center" wrapText="1"/>
    </xf>
    <xf numFmtId="0" fontId="46" fillId="6" borderId="23" xfId="0" applyFont="1" applyFill="1" applyBorder="1" applyAlignment="1">
      <alignment horizontal="center" vertical="center" wrapText="1"/>
    </xf>
    <xf numFmtId="164" fontId="38" fillId="6" borderId="23" xfId="0" applyNumberFormat="1" applyFont="1" applyFill="1" applyBorder="1" applyAlignment="1">
      <alignment horizontal="center" vertical="center" wrapText="1"/>
    </xf>
    <xf numFmtId="0" fontId="28" fillId="6" borderId="45" xfId="0" quotePrefix="1" applyNumberFormat="1" applyFont="1" applyFill="1" applyBorder="1" applyAlignment="1">
      <alignment horizontal="center" vertical="center" wrapText="1"/>
    </xf>
    <xf numFmtId="164" fontId="28" fillId="6" borderId="19" xfId="0" quotePrefix="1" applyNumberFormat="1" applyFont="1" applyFill="1" applyBorder="1" applyAlignment="1">
      <alignment horizontal="center" vertical="center" wrapText="1"/>
    </xf>
    <xf numFmtId="0" fontId="28" fillId="6" borderId="25" xfId="0" applyFont="1" applyFill="1" applyBorder="1" applyAlignment="1">
      <alignment horizontal="center" vertical="center" wrapText="1"/>
    </xf>
    <xf numFmtId="164" fontId="28" fillId="6" borderId="23" xfId="0" applyNumberFormat="1" applyFont="1" applyFill="1" applyBorder="1" applyAlignment="1">
      <alignment horizontal="center" vertical="center" wrapText="1"/>
    </xf>
    <xf numFmtId="164" fontId="32" fillId="6" borderId="23" xfId="0" applyNumberFormat="1" applyFont="1" applyFill="1" applyBorder="1" applyAlignment="1">
      <alignment horizontal="center" vertical="center" wrapText="1"/>
    </xf>
    <xf numFmtId="164" fontId="28" fillId="6" borderId="18" xfId="0" quotePrefix="1" applyNumberFormat="1" applyFont="1" applyFill="1" applyBorder="1" applyAlignment="1">
      <alignment horizontal="center" vertical="center" wrapText="1"/>
    </xf>
    <xf numFmtId="164" fontId="28" fillId="6" borderId="19" xfId="0" applyNumberFormat="1" applyFont="1" applyFill="1" applyBorder="1" applyAlignment="1">
      <alignment horizontal="center" vertical="center" wrapText="1"/>
    </xf>
    <xf numFmtId="0" fontId="28" fillId="6" borderId="47" xfId="0" applyFont="1" applyFill="1" applyBorder="1" applyAlignment="1">
      <alignment horizontal="center" vertical="center" wrapText="1"/>
    </xf>
    <xf numFmtId="0" fontId="27" fillId="6" borderId="45" xfId="0" applyFont="1" applyFill="1" applyBorder="1" applyAlignment="1">
      <alignment horizontal="center" vertical="center" wrapText="1"/>
    </xf>
    <xf numFmtId="0" fontId="37" fillId="6" borderId="45" xfId="0" quotePrefix="1" applyFont="1" applyFill="1" applyBorder="1" applyAlignment="1">
      <alignment horizontal="center" vertical="center" wrapText="1"/>
    </xf>
    <xf numFmtId="0" fontId="28" fillId="6" borderId="45" xfId="0" quotePrefix="1" applyFont="1" applyFill="1" applyBorder="1" applyAlignment="1">
      <alignment horizontal="center" vertical="center" wrapText="1"/>
    </xf>
    <xf numFmtId="0" fontId="28" fillId="6" borderId="45" xfId="0" applyFont="1" applyFill="1" applyBorder="1" applyAlignment="1">
      <alignment horizontal="center" vertical="center" wrapText="1"/>
    </xf>
    <xf numFmtId="164" fontId="31" fillId="6" borderId="19" xfId="0" quotePrefix="1" applyNumberFormat="1" applyFont="1" applyFill="1" applyBorder="1" applyAlignment="1">
      <alignment horizontal="center" vertical="center" wrapText="1"/>
    </xf>
    <xf numFmtId="0" fontId="32" fillId="6" borderId="45" xfId="0" applyFont="1" applyFill="1" applyBorder="1" applyAlignment="1">
      <alignment horizontal="center" vertical="center" wrapText="1"/>
    </xf>
    <xf numFmtId="164" fontId="32" fillId="6" borderId="19" xfId="0" applyNumberFormat="1" applyFont="1" applyFill="1" applyBorder="1" applyAlignment="1">
      <alignment horizontal="center" vertical="center" wrapText="1"/>
    </xf>
    <xf numFmtId="0" fontId="32" fillId="8" borderId="23" xfId="0" applyFont="1" applyFill="1" applyBorder="1" applyAlignment="1">
      <alignment horizontal="center" vertical="center" wrapText="1"/>
    </xf>
    <xf numFmtId="0" fontId="47" fillId="6" borderId="23" xfId="0" applyFont="1" applyFill="1" applyBorder="1" applyAlignment="1">
      <alignment horizontal="center" vertical="center" wrapText="1"/>
    </xf>
    <xf numFmtId="0" fontId="48" fillId="8" borderId="23" xfId="3" applyFont="1" applyFill="1" applyBorder="1" applyAlignment="1">
      <alignment horizontal="center" vertical="center" wrapText="1"/>
    </xf>
    <xf numFmtId="0" fontId="38" fillId="8" borderId="45" xfId="3" applyFont="1" applyFill="1" applyBorder="1" applyAlignment="1">
      <alignment horizontal="center" vertical="center"/>
    </xf>
    <xf numFmtId="164" fontId="48" fillId="8" borderId="19" xfId="3" applyNumberFormat="1" applyFont="1" applyFill="1" applyBorder="1" applyAlignment="1">
      <alignment horizontal="center" vertical="center" wrapText="1"/>
    </xf>
    <xf numFmtId="164" fontId="38" fillId="8" borderId="23" xfId="3" applyNumberFormat="1" applyFont="1" applyFill="1" applyBorder="1" applyAlignment="1">
      <alignment horizontal="center" vertical="center" wrapText="1"/>
    </xf>
    <xf numFmtId="164" fontId="31" fillId="6" borderId="19" xfId="0" applyNumberFormat="1" applyFont="1" applyFill="1" applyBorder="1" applyAlignment="1">
      <alignment horizontal="center" vertical="center" wrapText="1"/>
    </xf>
    <xf numFmtId="0" fontId="49" fillId="6" borderId="23" xfId="0" applyFont="1" applyFill="1" applyBorder="1" applyAlignment="1">
      <alignment horizontal="center" vertical="center" wrapText="1"/>
    </xf>
    <xf numFmtId="164" fontId="50" fillId="6" borderId="23" xfId="0" applyNumberFormat="1" applyFont="1" applyFill="1" applyBorder="1" applyAlignment="1">
      <alignment horizontal="center" vertical="center" wrapText="1"/>
    </xf>
    <xf numFmtId="0" fontId="51" fillId="6" borderId="23" xfId="0" applyFont="1" applyFill="1" applyBorder="1" applyAlignment="1">
      <alignment horizontal="center" vertical="center" wrapText="1"/>
    </xf>
    <xf numFmtId="164" fontId="27" fillId="6" borderId="23" xfId="0" applyNumberFormat="1" applyFont="1" applyFill="1" applyBorder="1" applyAlignment="1">
      <alignment horizontal="center" vertical="center" wrapText="1"/>
    </xf>
    <xf numFmtId="0" fontId="38" fillId="6" borderId="45" xfId="0" applyFont="1" applyFill="1" applyBorder="1" applyAlignment="1">
      <alignment horizontal="center" vertical="center" wrapText="1"/>
    </xf>
    <xf numFmtId="164" fontId="38" fillId="6" borderId="19" xfId="0" applyNumberFormat="1" applyFont="1" applyFill="1" applyBorder="1" applyAlignment="1">
      <alignment horizontal="center" vertical="center" wrapText="1"/>
    </xf>
    <xf numFmtId="0" fontId="46" fillId="6" borderId="45" xfId="0" applyFont="1" applyFill="1" applyBorder="1" applyAlignment="1">
      <alignment horizontal="center" vertical="center" wrapText="1"/>
    </xf>
    <xf numFmtId="0" fontId="46" fillId="6" borderId="19" xfId="0" applyFont="1" applyFill="1" applyBorder="1" applyAlignment="1">
      <alignment horizontal="center" vertical="center" wrapText="1"/>
    </xf>
    <xf numFmtId="43" fontId="33" fillId="8" borderId="45" xfId="1" applyFont="1" applyFill="1" applyBorder="1" applyAlignment="1">
      <alignment horizontal="center" vertical="center" wrapText="1"/>
    </xf>
    <xf numFmtId="43" fontId="41" fillId="8" borderId="23" xfId="1" applyFont="1" applyFill="1" applyBorder="1" applyAlignment="1">
      <alignment horizontal="center" vertical="center" wrapText="1"/>
    </xf>
    <xf numFmtId="43" fontId="20" fillId="6" borderId="46" xfId="1" applyFont="1" applyFill="1" applyBorder="1" applyAlignment="1">
      <alignment horizontal="center" vertical="center"/>
    </xf>
    <xf numFmtId="43" fontId="20" fillId="6" borderId="0" xfId="1" applyFont="1" applyFill="1" applyAlignment="1">
      <alignment horizontal="center" vertical="center"/>
    </xf>
    <xf numFmtId="0" fontId="0" fillId="6" borderId="0" xfId="0" applyFont="1" applyFill="1" applyAlignment="1">
      <alignment horizontal="center" vertical="center" wrapText="1"/>
    </xf>
    <xf numFmtId="0" fontId="52" fillId="6" borderId="0" xfId="0" applyFont="1" applyFill="1" applyAlignment="1">
      <alignment horizontal="center" vertical="center" wrapText="1"/>
    </xf>
    <xf numFmtId="0" fontId="39" fillId="6" borderId="0" xfId="0" applyFont="1" applyFill="1" applyAlignment="1">
      <alignment horizontal="center" vertical="center" wrapText="1"/>
    </xf>
    <xf numFmtId="165" fontId="39" fillId="6" borderId="0" xfId="0" applyNumberFormat="1" applyFont="1" applyFill="1" applyAlignment="1">
      <alignment horizontal="center" vertical="center" wrapText="1"/>
    </xf>
    <xf numFmtId="0" fontId="33" fillId="6" borderId="0" xfId="0" applyFont="1" applyFill="1"/>
    <xf numFmtId="0" fontId="25" fillId="6" borderId="48" xfId="0" applyFont="1" applyFill="1" applyBorder="1" applyAlignment="1">
      <alignment horizontal="center" wrapText="1"/>
    </xf>
    <xf numFmtId="0" fontId="21" fillId="6" borderId="23" xfId="0" applyFont="1" applyFill="1" applyBorder="1" applyAlignment="1">
      <alignment horizontal="center" textRotation="45"/>
    </xf>
    <xf numFmtId="0" fontId="0" fillId="6" borderId="48" xfId="0" applyFont="1" applyFill="1" applyBorder="1" applyAlignment="1">
      <alignment horizontal="right"/>
    </xf>
    <xf numFmtId="164" fontId="0" fillId="6" borderId="23" xfId="0" applyNumberFormat="1" applyFill="1" applyBorder="1" applyAlignment="1">
      <alignment horizontal="center" vertical="center"/>
    </xf>
    <xf numFmtId="1" fontId="0" fillId="6" borderId="23" xfId="0" applyNumberFormat="1" applyFill="1" applyBorder="1" applyAlignment="1">
      <alignment horizontal="center" vertical="center"/>
    </xf>
    <xf numFmtId="0" fontId="33" fillId="6" borderId="48" xfId="0" applyFont="1" applyFill="1" applyBorder="1" applyAlignment="1">
      <alignment horizontal="right"/>
    </xf>
    <xf numFmtId="0" fontId="0" fillId="6" borderId="48" xfId="0" applyFill="1" applyBorder="1" applyAlignment="1">
      <alignment horizontal="right"/>
    </xf>
    <xf numFmtId="0" fontId="0" fillId="14" borderId="49" xfId="0" applyFill="1" applyBorder="1"/>
    <xf numFmtId="0" fontId="0" fillId="15" borderId="49" xfId="0" applyFill="1" applyBorder="1"/>
    <xf numFmtId="0" fontId="0" fillId="14" borderId="0" xfId="0" applyFont="1" applyFill="1" applyBorder="1"/>
    <xf numFmtId="0" fontId="0" fillId="14" borderId="49" xfId="0" applyFont="1" applyFill="1" applyBorder="1"/>
    <xf numFmtId="0" fontId="0" fillId="15" borderId="49" xfId="0" applyFont="1" applyFill="1" applyBorder="1"/>
    <xf numFmtId="0" fontId="33" fillId="6" borderId="50" xfId="0" applyFont="1" applyFill="1" applyBorder="1"/>
    <xf numFmtId="0" fontId="0" fillId="6" borderId="51" xfId="0" applyFill="1" applyBorder="1"/>
    <xf numFmtId="0" fontId="33" fillId="6" borderId="48" xfId="0" applyFont="1" applyFill="1" applyBorder="1"/>
    <xf numFmtId="1" fontId="33" fillId="6" borderId="23" xfId="0" applyNumberFormat="1" applyFont="1" applyFill="1" applyBorder="1" applyAlignment="1">
      <alignment horizontal="center"/>
    </xf>
    <xf numFmtId="0" fontId="33" fillId="6" borderId="23" xfId="0" applyFont="1" applyFill="1" applyBorder="1" applyAlignment="1">
      <alignment horizontal="center"/>
    </xf>
    <xf numFmtId="9" fontId="0" fillId="6" borderId="23" xfId="0" applyNumberFormat="1" applyFill="1" applyBorder="1" applyAlignment="1">
      <alignment horizontal="center"/>
    </xf>
    <xf numFmtId="0" fontId="0" fillId="6" borderId="23" xfId="0" applyFill="1" applyBorder="1" applyAlignment="1">
      <alignment horizontal="center"/>
    </xf>
    <xf numFmtId="1" fontId="0" fillId="6" borderId="0" xfId="0" applyNumberFormat="1" applyFill="1"/>
    <xf numFmtId="9" fontId="15" fillId="6" borderId="0" xfId="4" applyFont="1" applyFill="1"/>
    <xf numFmtId="0" fontId="33" fillId="6" borderId="0" xfId="0" applyFont="1" applyFill="1" applyBorder="1" applyAlignment="1">
      <alignment horizontal="right"/>
    </xf>
    <xf numFmtId="0" fontId="0" fillId="6" borderId="0" xfId="0" applyFill="1" applyBorder="1" applyAlignment="1">
      <alignment horizontal="center"/>
    </xf>
    <xf numFmtId="0" fontId="36" fillId="6" borderId="0" xfId="0" applyFont="1" applyFill="1"/>
    <xf numFmtId="0" fontId="53" fillId="6" borderId="0" xfId="0" applyFont="1" applyFill="1" applyAlignment="1">
      <alignment wrapText="1"/>
    </xf>
    <xf numFmtId="0" fontId="54" fillId="6" borderId="0" xfId="0" applyFont="1" applyFill="1"/>
    <xf numFmtId="0" fontId="28" fillId="0" borderId="0" xfId="0" applyFont="1" applyAlignment="1">
      <alignment horizontal="center" vertical="top" wrapText="1"/>
    </xf>
    <xf numFmtId="164" fontId="28" fillId="6" borderId="52" xfId="0" applyNumberFormat="1" applyFont="1" applyFill="1" applyBorder="1" applyAlignment="1">
      <alignment horizontal="center" vertical="center" wrapText="1"/>
    </xf>
    <xf numFmtId="0" fontId="55" fillId="6" borderId="24" xfId="0" applyFont="1" applyFill="1" applyBorder="1" applyAlignment="1">
      <alignment horizontal="center" vertical="center" wrapText="1"/>
    </xf>
    <xf numFmtId="0" fontId="27" fillId="6" borderId="20" xfId="0" applyFont="1" applyFill="1" applyBorder="1" applyAlignment="1">
      <alignment horizontal="center" vertical="center"/>
    </xf>
    <xf numFmtId="0" fontId="56" fillId="6" borderId="23" xfId="2" applyFont="1" applyFill="1" applyBorder="1" applyAlignment="1" applyProtection="1">
      <alignment horizontal="center" vertical="center" wrapText="1"/>
    </xf>
    <xf numFmtId="0" fontId="27" fillId="6" borderId="0" xfId="0" applyFont="1" applyFill="1" applyBorder="1" applyAlignment="1">
      <alignment horizontal="center" vertical="center"/>
    </xf>
    <xf numFmtId="0" fontId="38" fillId="6" borderId="31" xfId="0" applyNumberFormat="1" applyFont="1" applyFill="1" applyBorder="1" applyAlignment="1">
      <alignment horizontal="center" vertical="center" wrapText="1"/>
    </xf>
    <xf numFmtId="2" fontId="28" fillId="0" borderId="23" xfId="0" applyNumberFormat="1" applyFont="1" applyFill="1" applyBorder="1" applyAlignment="1">
      <alignment horizontal="center" vertical="center" wrapText="1"/>
    </xf>
    <xf numFmtId="2" fontId="32" fillId="0" borderId="23" xfId="0" applyNumberFormat="1" applyFont="1" applyFill="1" applyBorder="1" applyAlignment="1">
      <alignment horizontal="center" vertical="center" wrapText="1"/>
    </xf>
    <xf numFmtId="164" fontId="28" fillId="0" borderId="19" xfId="0" applyNumberFormat="1" applyFont="1" applyFill="1" applyBorder="1" applyAlignment="1">
      <alignment horizontal="center" vertical="center" wrapText="1"/>
    </xf>
    <xf numFmtId="2" fontId="28" fillId="6" borderId="0" xfId="0" applyNumberFormat="1" applyFont="1" applyFill="1" applyBorder="1" applyAlignment="1">
      <alignment horizontal="center" vertical="center" wrapText="1"/>
    </xf>
    <xf numFmtId="0" fontId="32" fillId="6" borderId="31" xfId="0" applyNumberFormat="1" applyFont="1" applyFill="1" applyBorder="1" applyAlignment="1">
      <alignment horizontal="center" vertical="center" wrapText="1"/>
    </xf>
    <xf numFmtId="2" fontId="0" fillId="6" borderId="0" xfId="0" applyNumberFormat="1" applyFont="1" applyFill="1" applyBorder="1"/>
    <xf numFmtId="0" fontId="38" fillId="6" borderId="23" xfId="0" applyNumberFormat="1" applyFont="1" applyFill="1" applyBorder="1" applyAlignment="1">
      <alignment horizontal="center" vertical="center" wrapText="1"/>
    </xf>
    <xf numFmtId="1" fontId="38" fillId="6" borderId="23" xfId="0" applyNumberFormat="1" applyFont="1" applyFill="1" applyBorder="1" applyAlignment="1">
      <alignment horizontal="center" vertical="center" wrapText="1"/>
    </xf>
    <xf numFmtId="0" fontId="32" fillId="6" borderId="23" xfId="0" applyNumberFormat="1" applyFont="1" applyFill="1" applyBorder="1" applyAlignment="1">
      <alignment horizontal="center" vertical="center" wrapText="1"/>
    </xf>
    <xf numFmtId="0" fontId="0" fillId="0" borderId="0" xfId="0" applyFont="1"/>
    <xf numFmtId="1" fontId="32" fillId="6" borderId="23" xfId="0" applyNumberFormat="1" applyFont="1" applyFill="1" applyBorder="1" applyAlignment="1">
      <alignment horizontal="center" vertical="center" wrapText="1"/>
    </xf>
    <xf numFmtId="0" fontId="32" fillId="6" borderId="19" xfId="0" applyNumberFormat="1" applyFont="1" applyFill="1" applyBorder="1" applyAlignment="1">
      <alignment horizontal="center" vertical="center" wrapText="1"/>
    </xf>
    <xf numFmtId="0" fontId="38" fillId="8" borderId="23" xfId="0" applyNumberFormat="1" applyFont="1" applyFill="1" applyBorder="1" applyAlignment="1">
      <alignment horizontal="center" vertical="center" wrapText="1"/>
    </xf>
    <xf numFmtId="0" fontId="38" fillId="8" borderId="31" xfId="0" applyNumberFormat="1" applyFont="1" applyFill="1" applyBorder="1" applyAlignment="1">
      <alignment horizontal="center" vertical="center" wrapText="1"/>
    </xf>
    <xf numFmtId="0" fontId="38" fillId="8" borderId="19" xfId="0" applyNumberFormat="1" applyFont="1" applyFill="1" applyBorder="1" applyAlignment="1">
      <alignment horizontal="center" vertical="center" wrapText="1"/>
    </xf>
    <xf numFmtId="0" fontId="43" fillId="6" borderId="31" xfId="0" applyNumberFormat="1" applyFont="1" applyFill="1" applyBorder="1" applyAlignment="1">
      <alignment horizontal="center" vertical="center" wrapText="1"/>
    </xf>
    <xf numFmtId="0" fontId="32" fillId="6" borderId="18" xfId="0" applyNumberFormat="1" applyFont="1" applyFill="1" applyBorder="1" applyAlignment="1">
      <alignment horizontal="center" vertical="center" wrapText="1"/>
    </xf>
    <xf numFmtId="0" fontId="32" fillId="6" borderId="0" xfId="0" applyNumberFormat="1" applyFont="1" applyFill="1" applyBorder="1" applyAlignment="1">
      <alignment horizontal="center" vertical="center" wrapText="1"/>
    </xf>
    <xf numFmtId="9" fontId="32" fillId="6" borderId="19" xfId="0" applyNumberFormat="1" applyFont="1" applyFill="1" applyBorder="1" applyAlignment="1">
      <alignment horizontal="center" vertical="center" wrapText="1"/>
    </xf>
    <xf numFmtId="0" fontId="32" fillId="0" borderId="23" xfId="0" applyNumberFormat="1" applyFont="1" applyFill="1" applyBorder="1" applyAlignment="1">
      <alignment horizontal="center" vertical="center" wrapText="1"/>
    </xf>
    <xf numFmtId="43" fontId="45" fillId="8" borderId="23" xfId="1" applyFont="1" applyFill="1" applyBorder="1" applyAlignment="1">
      <alignment horizontal="center" vertical="center" wrapText="1"/>
    </xf>
    <xf numFmtId="43" fontId="45" fillId="8" borderId="31" xfId="1" applyFont="1" applyFill="1" applyBorder="1" applyAlignment="1">
      <alignment horizontal="center" vertical="center" wrapText="1"/>
    </xf>
    <xf numFmtId="43" fontId="45" fillId="8" borderId="19" xfId="1" applyFont="1" applyFill="1" applyBorder="1" applyAlignment="1">
      <alignment horizontal="center" vertical="center" wrapText="1"/>
    </xf>
    <xf numFmtId="0" fontId="39" fillId="6" borderId="0" xfId="0" applyNumberFormat="1" applyFont="1" applyFill="1" applyBorder="1" applyAlignment="1">
      <alignment horizontal="center" vertical="center" wrapText="1"/>
    </xf>
    <xf numFmtId="0" fontId="39" fillId="6" borderId="0" xfId="0" applyNumberFormat="1" applyFont="1" applyFill="1" applyBorder="1" applyAlignment="1"/>
    <xf numFmtId="0" fontId="39" fillId="6" borderId="0" xfId="0" applyNumberFormat="1" applyFont="1" applyFill="1" applyBorder="1" applyAlignment="1">
      <alignment wrapText="1"/>
    </xf>
    <xf numFmtId="2" fontId="32" fillId="6" borderId="52" xfId="0" applyNumberFormat="1" applyFont="1" applyFill="1" applyBorder="1" applyAlignment="1">
      <alignment horizontal="center" vertical="center" wrapText="1"/>
    </xf>
    <xf numFmtId="2" fontId="28" fillId="6" borderId="52" xfId="0" applyNumberFormat="1" applyFont="1" applyFill="1" applyBorder="1" applyAlignment="1">
      <alignment horizontal="center" vertical="center" wrapText="1"/>
    </xf>
    <xf numFmtId="164" fontId="0" fillId="6" borderId="0" xfId="0" applyNumberFormat="1" applyFill="1"/>
    <xf numFmtId="2" fontId="27" fillId="0" borderId="23" xfId="0" applyNumberFormat="1" applyFont="1" applyFill="1" applyBorder="1" applyAlignment="1">
      <alignment horizontal="center" vertical="center" wrapText="1"/>
    </xf>
    <xf numFmtId="2" fontId="37" fillId="0" borderId="23" xfId="0" applyNumberFormat="1" applyFont="1" applyFill="1" applyBorder="1" applyAlignment="1">
      <alignment horizontal="center" vertical="center" wrapText="1"/>
    </xf>
    <xf numFmtId="2" fontId="28" fillId="0" borderId="0" xfId="0" applyNumberFormat="1" applyFont="1" applyFill="1" applyAlignment="1">
      <alignment horizontal="center" vertical="center"/>
    </xf>
    <xf numFmtId="2" fontId="28" fillId="6" borderId="23" xfId="0" quotePrefix="1" applyNumberFormat="1" applyFont="1" applyFill="1" applyBorder="1" applyAlignment="1">
      <alignment horizontal="center" vertical="center" wrapText="1"/>
    </xf>
    <xf numFmtId="2" fontId="28" fillId="0" borderId="19" xfId="4" applyNumberFormat="1" applyFont="1" applyFill="1" applyBorder="1" applyAlignment="1">
      <alignment horizontal="center" vertical="center" wrapText="1"/>
    </xf>
    <xf numFmtId="0" fontId="28" fillId="0" borderId="0" xfId="0" applyFont="1" applyFill="1" applyAlignment="1">
      <alignment horizontal="center" vertical="center" wrapText="1"/>
    </xf>
    <xf numFmtId="0" fontId="28" fillId="0" borderId="19" xfId="0" applyFont="1" applyFill="1" applyBorder="1" applyAlignment="1">
      <alignment horizontal="center" vertical="center" wrapText="1"/>
    </xf>
    <xf numFmtId="0" fontId="28" fillId="0" borderId="23" xfId="0" applyFont="1" applyFill="1" applyBorder="1" applyAlignment="1">
      <alignment horizontal="center" vertical="center" wrapText="1"/>
    </xf>
    <xf numFmtId="1" fontId="28" fillId="0" borderId="23" xfId="0" applyNumberFormat="1" applyFont="1" applyFill="1" applyBorder="1" applyAlignment="1">
      <alignment horizontal="center" vertical="center" wrapText="1"/>
    </xf>
    <xf numFmtId="1" fontId="27" fillId="0" borderId="23" xfId="0" applyNumberFormat="1" applyFont="1" applyFill="1" applyBorder="1" applyAlignment="1">
      <alignment horizontal="center" vertical="center" wrapText="1"/>
    </xf>
    <xf numFmtId="2" fontId="32" fillId="6" borderId="23" xfId="2" applyNumberFormat="1" applyFont="1" applyFill="1" applyBorder="1" applyAlignment="1" applyProtection="1">
      <alignment horizontal="center" vertical="center" wrapText="1"/>
    </xf>
    <xf numFmtId="0" fontId="27" fillId="0" borderId="19" xfId="0" applyFont="1" applyFill="1" applyBorder="1" applyAlignment="1">
      <alignment horizontal="center" vertical="center" wrapText="1"/>
    </xf>
    <xf numFmtId="0" fontId="30" fillId="0" borderId="23" xfId="2" applyFont="1" applyFill="1" applyBorder="1" applyAlignment="1" applyProtection="1">
      <alignment horizontal="center" vertical="center" wrapText="1"/>
    </xf>
    <xf numFmtId="2" fontId="32" fillId="0" borderId="19" xfId="0" quotePrefix="1" applyNumberFormat="1" applyFont="1" applyFill="1" applyBorder="1" applyAlignment="1">
      <alignment horizontal="center" vertical="center" wrapText="1"/>
    </xf>
    <xf numFmtId="0" fontId="32" fillId="0" borderId="23" xfId="0" applyFont="1" applyFill="1" applyBorder="1" applyAlignment="1">
      <alignment horizontal="center" vertical="center" wrapText="1"/>
    </xf>
    <xf numFmtId="0" fontId="32" fillId="0" borderId="23" xfId="2" applyFont="1" applyFill="1" applyBorder="1" applyAlignment="1" applyProtection="1">
      <alignment horizontal="center" vertical="center" wrapText="1"/>
    </xf>
    <xf numFmtId="164" fontId="28" fillId="0" borderId="23" xfId="0" applyNumberFormat="1" applyFont="1" applyFill="1" applyBorder="1" applyAlignment="1">
      <alignment horizontal="center" vertical="center" wrapText="1"/>
    </xf>
    <xf numFmtId="2" fontId="57" fillId="6" borderId="0" xfId="0" applyNumberFormat="1" applyFont="1" applyFill="1" applyBorder="1" applyAlignment="1">
      <alignment horizontal="center" vertical="center" wrapText="1"/>
    </xf>
    <xf numFmtId="0" fontId="28" fillId="0" borderId="45" xfId="0" applyFont="1" applyFill="1" applyBorder="1" applyAlignment="1">
      <alignment horizontal="center" vertical="center" wrapText="1"/>
    </xf>
    <xf numFmtId="0" fontId="28" fillId="0" borderId="45" xfId="0" quotePrefix="1" applyFont="1" applyFill="1" applyBorder="1" applyAlignment="1">
      <alignment horizontal="center" vertical="center" wrapText="1"/>
    </xf>
    <xf numFmtId="164" fontId="32" fillId="0" borderId="23" xfId="0" applyNumberFormat="1" applyFont="1" applyFill="1" applyBorder="1" applyAlignment="1">
      <alignment horizontal="center" vertical="center" wrapText="1"/>
    </xf>
    <xf numFmtId="2" fontId="32" fillId="0" borderId="19" xfId="0" applyNumberFormat="1" applyFont="1" applyFill="1" applyBorder="1" applyAlignment="1">
      <alignment horizontal="center" vertical="center" wrapText="1"/>
    </xf>
    <xf numFmtId="9" fontId="32" fillId="0" borderId="19" xfId="0" applyNumberFormat="1" applyFont="1" applyFill="1" applyBorder="1" applyAlignment="1">
      <alignment horizontal="center" vertical="center" wrapText="1"/>
    </xf>
    <xf numFmtId="2" fontId="38" fillId="0" borderId="19" xfId="0" applyNumberFormat="1" applyFont="1" applyFill="1" applyBorder="1" applyAlignment="1">
      <alignment horizontal="center" vertical="center" wrapText="1"/>
    </xf>
    <xf numFmtId="0" fontId="38" fillId="0" borderId="23" xfId="0" applyNumberFormat="1" applyFont="1" applyFill="1" applyBorder="1" applyAlignment="1">
      <alignment horizontal="center" vertical="center" wrapText="1"/>
    </xf>
    <xf numFmtId="0" fontId="32" fillId="0" borderId="0" xfId="0" applyFont="1" applyFill="1" applyAlignment="1">
      <alignment horizontal="center" vertical="center"/>
    </xf>
    <xf numFmtId="0" fontId="38" fillId="0" borderId="0" xfId="0" applyFont="1" applyFill="1" applyAlignment="1">
      <alignment horizontal="center" vertical="center"/>
    </xf>
    <xf numFmtId="2" fontId="38" fillId="0" borderId="23" xfId="0" applyNumberFormat="1" applyFont="1" applyFill="1" applyBorder="1" applyAlignment="1">
      <alignment horizontal="center" vertical="center" wrapText="1"/>
    </xf>
    <xf numFmtId="1" fontId="38" fillId="0" borderId="23" xfId="0" applyNumberFormat="1" applyFont="1" applyFill="1" applyBorder="1" applyAlignment="1">
      <alignment horizontal="center" vertical="center" wrapText="1"/>
    </xf>
    <xf numFmtId="2" fontId="38" fillId="6" borderId="25" xfId="0" applyNumberFormat="1" applyFont="1" applyFill="1" applyBorder="1" applyAlignment="1">
      <alignment horizontal="center" vertical="center" wrapText="1"/>
    </xf>
    <xf numFmtId="0" fontId="39" fillId="6" borderId="0" xfId="0" applyNumberFormat="1" applyFont="1" applyFill="1" applyAlignment="1"/>
    <xf numFmtId="2" fontId="32" fillId="6" borderId="25" xfId="0" applyNumberFormat="1" applyFont="1" applyFill="1" applyBorder="1" applyAlignment="1">
      <alignment horizontal="center" vertical="center" wrapText="1"/>
    </xf>
    <xf numFmtId="2" fontId="58" fillId="6" borderId="23" xfId="2" applyNumberFormat="1" applyFont="1" applyFill="1" applyBorder="1" applyAlignment="1" applyProtection="1">
      <alignment horizontal="center" vertical="center" wrapText="1"/>
    </xf>
    <xf numFmtId="2" fontId="32" fillId="6" borderId="0" xfId="0" applyNumberFormat="1" applyFont="1" applyFill="1" applyBorder="1" applyAlignment="1">
      <alignment horizontal="center" vertical="center" wrapText="1"/>
    </xf>
    <xf numFmtId="2" fontId="60" fillId="6" borderId="23" xfId="0" applyNumberFormat="1" applyFont="1" applyFill="1" applyBorder="1" applyAlignment="1">
      <alignment horizontal="center" vertical="center" wrapText="1"/>
    </xf>
    <xf numFmtId="2" fontId="32" fillId="6" borderId="23" xfId="0" applyNumberFormat="1" applyFont="1" applyFill="1" applyBorder="1" applyAlignment="1">
      <alignment horizontal="center" vertical="center"/>
    </xf>
    <xf numFmtId="2" fontId="55" fillId="6" borderId="23" xfId="0" applyNumberFormat="1" applyFont="1" applyFill="1" applyBorder="1" applyAlignment="1">
      <alignment horizontal="center" vertical="center" wrapText="1"/>
    </xf>
    <xf numFmtId="2" fontId="32" fillId="6" borderId="16" xfId="0" applyNumberFormat="1" applyFont="1" applyFill="1" applyBorder="1" applyAlignment="1">
      <alignment horizontal="center" vertical="center" wrapText="1"/>
    </xf>
    <xf numFmtId="2" fontId="32" fillId="0" borderId="25" xfId="0" applyNumberFormat="1" applyFont="1" applyFill="1" applyBorder="1" applyAlignment="1">
      <alignment horizontal="center" vertical="center" wrapText="1"/>
    </xf>
    <xf numFmtId="2" fontId="32" fillId="0" borderId="0" xfId="0" applyNumberFormat="1" applyFont="1" applyFill="1" applyBorder="1" applyAlignment="1">
      <alignment horizontal="center" vertical="center" wrapText="1"/>
    </xf>
    <xf numFmtId="2" fontId="41" fillId="8" borderId="19" xfId="0" applyNumberFormat="1" applyFont="1" applyFill="1" applyBorder="1" applyAlignment="1">
      <alignment horizontal="center" vertical="center" wrapText="1"/>
    </xf>
    <xf numFmtId="2" fontId="37" fillId="6" borderId="19" xfId="0" applyNumberFormat="1" applyFont="1" applyFill="1" applyBorder="1" applyAlignment="1">
      <alignment horizontal="center" vertical="center" wrapText="1"/>
    </xf>
    <xf numFmtId="2" fontId="44" fillId="0" borderId="23" xfId="0" applyNumberFormat="1" applyFont="1" applyFill="1" applyBorder="1" applyAlignment="1">
      <alignment horizontal="center" vertical="center" wrapText="1"/>
    </xf>
    <xf numFmtId="2" fontId="37" fillId="6" borderId="36" xfId="0" applyNumberFormat="1" applyFont="1" applyFill="1" applyBorder="1" applyAlignment="1">
      <alignment horizontal="center" vertical="center" wrapText="1"/>
    </xf>
    <xf numFmtId="2" fontId="30" fillId="0" borderId="23" xfId="2" applyNumberFormat="1" applyFont="1" applyFill="1" applyBorder="1" applyAlignment="1" applyProtection="1">
      <alignment horizontal="center" vertical="center" wrapText="1"/>
    </xf>
    <xf numFmtId="2" fontId="28" fillId="6" borderId="36" xfId="0" quotePrefix="1" applyNumberFormat="1" applyFont="1" applyFill="1" applyBorder="1" applyAlignment="1">
      <alignment horizontal="center" vertical="center" wrapText="1"/>
    </xf>
    <xf numFmtId="2" fontId="28" fillId="0" borderId="23" xfId="0" quotePrefix="1" applyNumberFormat="1" applyFont="1" applyFill="1" applyBorder="1" applyAlignment="1">
      <alignment horizontal="center" vertical="center" wrapText="1"/>
    </xf>
    <xf numFmtId="2" fontId="28" fillId="0" borderId="19" xfId="0" applyNumberFormat="1" applyFont="1" applyFill="1" applyBorder="1" applyAlignment="1">
      <alignment horizontal="center" vertical="center" wrapText="1"/>
    </xf>
    <xf numFmtId="2" fontId="27" fillId="6" borderId="36" xfId="0" quotePrefix="1" applyNumberFormat="1" applyFont="1" applyFill="1" applyBorder="1" applyAlignment="1">
      <alignment horizontal="center" vertical="center" wrapText="1"/>
    </xf>
    <xf numFmtId="2" fontId="27" fillId="6" borderId="19" xfId="0" quotePrefix="1" applyNumberFormat="1" applyFont="1" applyFill="1" applyBorder="1" applyAlignment="1">
      <alignment horizontal="center" vertical="center" wrapText="1"/>
    </xf>
    <xf numFmtId="2" fontId="27" fillId="6" borderId="23" xfId="0" quotePrefix="1" applyNumberFormat="1" applyFont="1" applyFill="1" applyBorder="1" applyAlignment="1">
      <alignment horizontal="center" vertical="center" wrapText="1"/>
    </xf>
    <xf numFmtId="2" fontId="27" fillId="0" borderId="23" xfId="0" quotePrefix="1" applyNumberFormat="1" applyFont="1" applyFill="1" applyBorder="1" applyAlignment="1">
      <alignment horizontal="center" vertical="center" wrapText="1"/>
    </xf>
    <xf numFmtId="2" fontId="27" fillId="0" borderId="19" xfId="0" quotePrefix="1" applyNumberFormat="1" applyFont="1" applyFill="1" applyBorder="1" applyAlignment="1">
      <alignment horizontal="center" vertical="center" wrapText="1"/>
    </xf>
    <xf numFmtId="0" fontId="58" fillId="6" borderId="23" xfId="2" applyFont="1" applyFill="1" applyBorder="1" applyAlignment="1" applyProtection="1">
      <alignment horizontal="center" vertical="center" wrapText="1"/>
    </xf>
    <xf numFmtId="0" fontId="59" fillId="6" borderId="23" xfId="2" applyFont="1" applyFill="1" applyBorder="1" applyAlignment="1" applyProtection="1">
      <alignment horizontal="center" vertical="center" wrapText="1"/>
    </xf>
    <xf numFmtId="0" fontId="0" fillId="6" borderId="0" xfId="0" applyFont="1" applyFill="1"/>
    <xf numFmtId="0" fontId="0" fillId="6" borderId="0" xfId="0" applyFont="1" applyFill="1" applyBorder="1"/>
    <xf numFmtId="0" fontId="60" fillId="6" borderId="23" xfId="2" applyFont="1" applyFill="1" applyBorder="1" applyAlignment="1" applyProtection="1">
      <alignment horizontal="center" vertical="center" wrapText="1"/>
    </xf>
    <xf numFmtId="2" fontId="62" fillId="2" borderId="0" xfId="0" applyNumberFormat="1" applyFont="1" applyFill="1" applyBorder="1" applyAlignment="1">
      <alignment horizontal="center" vertical="center" wrapText="1"/>
    </xf>
    <xf numFmtId="2" fontId="62" fillId="2" borderId="2" xfId="0" applyNumberFormat="1" applyFont="1" applyFill="1" applyBorder="1" applyAlignment="1">
      <alignment horizontal="center" vertical="center" wrapText="1"/>
    </xf>
    <xf numFmtId="0" fontId="62" fillId="2" borderId="0" xfId="0" applyFont="1" applyFill="1"/>
    <xf numFmtId="0" fontId="29" fillId="2" borderId="0" xfId="0" applyFont="1" applyFill="1" applyAlignment="1">
      <alignment wrapText="1"/>
    </xf>
    <xf numFmtId="0" fontId="63" fillId="2" borderId="0" xfId="0" applyNumberFormat="1" applyFont="1" applyFill="1" applyAlignment="1">
      <alignment wrapText="1"/>
    </xf>
    <xf numFmtId="2" fontId="62" fillId="2" borderId="0" xfId="0" applyNumberFormat="1" applyFont="1" applyFill="1" applyBorder="1" applyAlignment="1">
      <alignment horizontal="center" vertical="center"/>
    </xf>
    <xf numFmtId="2" fontId="64" fillId="4" borderId="8" xfId="0" applyNumberFormat="1" applyFont="1" applyFill="1" applyBorder="1" applyAlignment="1">
      <alignment horizontal="center" vertical="center" wrapText="1"/>
    </xf>
    <xf numFmtId="2" fontId="31" fillId="4" borderId="5" xfId="0" applyNumberFormat="1" applyFont="1" applyFill="1" applyBorder="1" applyAlignment="1">
      <alignment horizontal="center" vertical="center" wrapText="1"/>
    </xf>
    <xf numFmtId="0" fontId="65" fillId="4" borderId="5" xfId="0" applyNumberFormat="1" applyFont="1" applyFill="1" applyBorder="1" applyAlignment="1">
      <alignment horizontal="center" vertical="center" wrapText="1"/>
    </xf>
    <xf numFmtId="2" fontId="0" fillId="2" borderId="0" xfId="0" applyNumberFormat="1" applyFont="1" applyFill="1" applyBorder="1"/>
    <xf numFmtId="2" fontId="64" fillId="2" borderId="2" xfId="0" applyNumberFormat="1" applyFont="1" applyFill="1" applyBorder="1" applyAlignment="1">
      <alignment horizontal="center" vertical="center" wrapText="1"/>
    </xf>
    <xf numFmtId="2" fontId="31" fillId="2" borderId="0" xfId="0" applyNumberFormat="1" applyFont="1" applyFill="1" applyBorder="1" applyAlignment="1">
      <alignment horizontal="center" vertical="center" wrapText="1"/>
    </xf>
    <xf numFmtId="0" fontId="65" fillId="2" borderId="0" xfId="0" applyNumberFormat="1" applyFont="1" applyFill="1" applyBorder="1" applyAlignment="1">
      <alignment horizontal="center" vertical="center" wrapText="1"/>
    </xf>
    <xf numFmtId="2" fontId="66" fillId="4" borderId="1" xfId="0" applyNumberFormat="1" applyFont="1" applyFill="1" applyBorder="1" applyAlignment="1">
      <alignment horizontal="center" vertical="center" wrapText="1"/>
    </xf>
    <xf numFmtId="2" fontId="66" fillId="4" borderId="5" xfId="0" applyNumberFormat="1" applyFont="1" applyFill="1" applyBorder="1" applyAlignment="1">
      <alignment horizontal="center" vertical="center" wrapText="1"/>
    </xf>
    <xf numFmtId="2" fontId="67" fillId="4" borderId="1" xfId="0" applyNumberFormat="1" applyFont="1" applyFill="1" applyBorder="1" applyAlignment="1">
      <alignment horizontal="center" vertical="center" wrapText="1"/>
    </xf>
    <xf numFmtId="2" fontId="66" fillId="2" borderId="2" xfId="0" applyNumberFormat="1" applyFont="1" applyFill="1" applyBorder="1" applyAlignment="1">
      <alignment horizontal="center" vertical="center" wrapText="1"/>
    </xf>
    <xf numFmtId="0" fontId="68" fillId="4" borderId="1" xfId="0" applyNumberFormat="1" applyFont="1" applyFill="1" applyBorder="1" applyAlignment="1">
      <alignment horizontal="center" vertical="center" wrapText="1"/>
    </xf>
    <xf numFmtId="2" fontId="66" fillId="2" borderId="0" xfId="0" applyNumberFormat="1" applyFont="1" applyFill="1" applyBorder="1"/>
    <xf numFmtId="2" fontId="69" fillId="2" borderId="1" xfId="0" applyNumberFormat="1" applyFont="1" applyFill="1" applyBorder="1" applyAlignment="1">
      <alignment horizontal="center" vertical="center" wrapText="1"/>
    </xf>
    <xf numFmtId="2" fontId="70" fillId="2" borderId="1" xfId="0" applyNumberFormat="1" applyFont="1" applyFill="1" applyBorder="1" applyAlignment="1">
      <alignment horizontal="center" vertical="center" wrapText="1"/>
    </xf>
    <xf numFmtId="2" fontId="31" fillId="2" borderId="1" xfId="0" applyNumberFormat="1" applyFont="1" applyFill="1" applyBorder="1" applyAlignment="1">
      <alignment horizontal="center" vertical="center" wrapText="1"/>
    </xf>
    <xf numFmtId="0" fontId="65" fillId="2" borderId="1" xfId="0" applyNumberFormat="1" applyFont="1" applyFill="1" applyBorder="1" applyAlignment="1">
      <alignment horizontal="center" vertical="center" wrapText="1"/>
    </xf>
    <xf numFmtId="2" fontId="29" fillId="3" borderId="1" xfId="0" applyNumberFormat="1" applyFont="1" applyFill="1" applyBorder="1" applyAlignment="1">
      <alignment horizontal="center" vertical="center" wrapText="1"/>
    </xf>
    <xf numFmtId="2" fontId="29" fillId="3" borderId="5" xfId="0" applyNumberFormat="1" applyFont="1" applyFill="1" applyBorder="1" applyAlignment="1">
      <alignment horizontal="center" vertical="center" wrapText="1"/>
    </xf>
    <xf numFmtId="2" fontId="29" fillId="2" borderId="2" xfId="0" applyNumberFormat="1" applyFont="1" applyFill="1" applyBorder="1" applyAlignment="1">
      <alignment horizontal="center" vertical="center" wrapText="1"/>
    </xf>
    <xf numFmtId="0" fontId="63" fillId="3" borderId="1" xfId="0" applyNumberFormat="1" applyFont="1" applyFill="1" applyBorder="1" applyAlignment="1">
      <alignment horizontal="center" vertical="center" wrapText="1"/>
    </xf>
    <xf numFmtId="2" fontId="31" fillId="2" borderId="0" xfId="0" applyNumberFormat="1" applyFont="1" applyFill="1" applyBorder="1"/>
    <xf numFmtId="2" fontId="31" fillId="2" borderId="9" xfId="0" applyNumberFormat="1" applyFont="1" applyFill="1" applyBorder="1" applyAlignment="1">
      <alignment horizontal="center" vertical="center" wrapText="1"/>
    </xf>
    <xf numFmtId="2" fontId="29" fillId="2" borderId="5" xfId="0" applyNumberFormat="1" applyFont="1" applyFill="1" applyBorder="1" applyAlignment="1">
      <alignment horizontal="center" vertical="center" wrapText="1"/>
    </xf>
    <xf numFmtId="2" fontId="29" fillId="2" borderId="1" xfId="0" applyNumberFormat="1" applyFont="1" applyFill="1" applyBorder="1" applyAlignment="1">
      <alignment horizontal="center" vertical="center" wrapText="1"/>
    </xf>
    <xf numFmtId="2" fontId="32" fillId="2" borderId="1" xfId="2" applyNumberFormat="1" applyFont="1" applyFill="1" applyBorder="1" applyAlignment="1" applyProtection="1">
      <alignment horizontal="center" vertical="center" wrapText="1"/>
    </xf>
    <xf numFmtId="2" fontId="71" fillId="2" borderId="2" xfId="2" applyNumberFormat="1" applyFont="1" applyFill="1" applyBorder="1" applyAlignment="1" applyProtection="1">
      <alignment horizontal="center" vertical="center" wrapText="1"/>
    </xf>
    <xf numFmtId="2" fontId="60" fillId="2" borderId="1" xfId="2" applyNumberFormat="1" applyFont="1" applyFill="1" applyBorder="1" applyAlignment="1" applyProtection="1">
      <alignment horizontal="center" vertical="center" wrapText="1"/>
    </xf>
    <xf numFmtId="2" fontId="71" fillId="2" borderId="1" xfId="2" applyNumberFormat="1" applyFont="1" applyFill="1" applyBorder="1" applyAlignment="1" applyProtection="1">
      <alignment horizontal="center" vertical="center" wrapText="1"/>
    </xf>
    <xf numFmtId="0" fontId="72" fillId="2" borderId="1" xfId="2" applyNumberFormat="1" applyFont="1" applyFill="1" applyBorder="1" applyAlignment="1" applyProtection="1">
      <alignment horizontal="center" vertical="center" wrapText="1"/>
    </xf>
    <xf numFmtId="2" fontId="32" fillId="6" borderId="1" xfId="0" applyNumberFormat="1" applyFont="1" applyFill="1" applyBorder="1" applyAlignment="1">
      <alignment horizontal="center" vertical="center" wrapText="1"/>
    </xf>
    <xf numFmtId="2" fontId="31" fillId="2" borderId="2" xfId="0" applyNumberFormat="1" applyFont="1" applyFill="1" applyBorder="1" applyAlignment="1">
      <alignment horizontal="center" vertical="center" wrapText="1"/>
    </xf>
    <xf numFmtId="0" fontId="73" fillId="2" borderId="1" xfId="0" applyNumberFormat="1" applyFont="1" applyFill="1" applyBorder="1" applyAlignment="1">
      <alignment horizontal="center" vertical="center" wrapText="1"/>
    </xf>
    <xf numFmtId="0" fontId="74" fillId="2" borderId="1" xfId="2" applyNumberFormat="1" applyFont="1" applyFill="1" applyBorder="1" applyAlignment="1" applyProtection="1">
      <alignment horizontal="center" vertical="center" wrapText="1"/>
    </xf>
    <xf numFmtId="2" fontId="60" fillId="0" borderId="1" xfId="2" applyNumberFormat="1" applyFont="1" applyFill="1" applyBorder="1" applyAlignment="1" applyProtection="1">
      <alignment horizontal="center" vertical="center" wrapText="1"/>
    </xf>
    <xf numFmtId="2" fontId="61" fillId="6" borderId="1" xfId="2" applyNumberFormat="1" applyFont="1" applyFill="1" applyBorder="1" applyAlignment="1" applyProtection="1">
      <alignment horizontal="center" vertical="center" wrapText="1"/>
    </xf>
    <xf numFmtId="2" fontId="29" fillId="2" borderId="9" xfId="0" applyNumberFormat="1" applyFont="1" applyFill="1" applyBorder="1" applyAlignment="1">
      <alignment horizontal="center" vertical="center" wrapText="1"/>
    </xf>
    <xf numFmtId="2" fontId="31" fillId="0" borderId="1" xfId="0" applyNumberFormat="1" applyFont="1" applyFill="1" applyBorder="1" applyAlignment="1">
      <alignment horizontal="center" vertical="center" wrapText="1"/>
    </xf>
    <xf numFmtId="2" fontId="29" fillId="0" borderId="1" xfId="0" applyNumberFormat="1" applyFont="1" applyFill="1" applyBorder="1" applyAlignment="1">
      <alignment horizontal="center" vertical="center" wrapText="1"/>
    </xf>
    <xf numFmtId="2" fontId="60" fillId="6" borderId="1" xfId="2" applyNumberFormat="1" applyFont="1" applyFill="1" applyBorder="1" applyAlignment="1" applyProtection="1">
      <alignment horizontal="center" vertical="center" wrapText="1"/>
    </xf>
    <xf numFmtId="2" fontId="31" fillId="2" borderId="5" xfId="0" applyNumberFormat="1" applyFont="1" applyFill="1" applyBorder="1" applyAlignment="1">
      <alignment horizontal="center" vertical="center" wrapText="1"/>
    </xf>
    <xf numFmtId="2" fontId="61" fillId="0" borderId="1" xfId="2" applyNumberFormat="1" applyFont="1" applyFill="1" applyBorder="1" applyAlignment="1" applyProtection="1">
      <alignment horizontal="center" vertical="center" wrapText="1"/>
    </xf>
    <xf numFmtId="2" fontId="59" fillId="2" borderId="1" xfId="2" applyNumberFormat="1" applyFont="1" applyFill="1" applyBorder="1" applyAlignment="1" applyProtection="1">
      <alignment horizontal="center" vertical="center" wrapText="1"/>
    </xf>
    <xf numFmtId="0" fontId="65" fillId="0" borderId="1" xfId="0" applyNumberFormat="1" applyFont="1" applyFill="1" applyBorder="1" applyAlignment="1">
      <alignment horizontal="center" vertical="center" wrapText="1"/>
    </xf>
    <xf numFmtId="2" fontId="71" fillId="6" borderId="1" xfId="2" applyNumberFormat="1" applyFont="1" applyFill="1" applyBorder="1" applyAlignment="1" applyProtection="1">
      <alignment horizontal="center" vertical="center" wrapText="1"/>
    </xf>
    <xf numFmtId="2" fontId="59" fillId="6" borderId="1" xfId="2" applyNumberFormat="1" applyFont="1" applyFill="1" applyBorder="1" applyAlignment="1" applyProtection="1">
      <alignment horizontal="center" vertical="center" wrapText="1"/>
    </xf>
    <xf numFmtId="0" fontId="31" fillId="2" borderId="11" xfId="0" applyFont="1" applyFill="1" applyBorder="1" applyAlignment="1">
      <alignment horizontal="center" wrapText="1"/>
    </xf>
    <xf numFmtId="2" fontId="75" fillId="2" borderId="5" xfId="0" quotePrefix="1" applyNumberFormat="1" applyFont="1" applyFill="1" applyBorder="1" applyAlignment="1">
      <alignment horizontal="center" vertical="center" wrapText="1"/>
    </xf>
    <xf numFmtId="43" fontId="76" fillId="3" borderId="9" xfId="1" applyFont="1" applyFill="1" applyBorder="1" applyAlignment="1">
      <alignment horizontal="center" vertical="center" wrapText="1"/>
    </xf>
    <xf numFmtId="2" fontId="31" fillId="2" borderId="0" xfId="0" applyNumberFormat="1" applyFont="1" applyFill="1" applyBorder="1" applyAlignment="1">
      <alignment horizontal="center"/>
    </xf>
    <xf numFmtId="2" fontId="31" fillId="2" borderId="0" xfId="0" applyNumberFormat="1" applyFont="1" applyFill="1" applyBorder="1" applyAlignment="1">
      <alignment wrapText="1"/>
    </xf>
    <xf numFmtId="2" fontId="31" fillId="2" borderId="5" xfId="0" quotePrefix="1" applyNumberFormat="1" applyFont="1" applyFill="1" applyBorder="1" applyAlignment="1">
      <alignment horizontal="center" vertical="center" wrapText="1"/>
    </xf>
    <xf numFmtId="2" fontId="29" fillId="6" borderId="1" xfId="0" applyNumberFormat="1" applyFont="1" applyFill="1" applyBorder="1" applyAlignment="1">
      <alignment horizontal="center" vertical="center" wrapText="1"/>
    </xf>
    <xf numFmtId="2" fontId="31" fillId="6" borderId="1" xfId="0" applyNumberFormat="1" applyFont="1" applyFill="1" applyBorder="1" applyAlignment="1">
      <alignment horizontal="center" vertical="center" wrapText="1"/>
    </xf>
    <xf numFmtId="2" fontId="31" fillId="6" borderId="2" xfId="0" applyNumberFormat="1" applyFont="1" applyFill="1" applyBorder="1" applyAlignment="1">
      <alignment horizontal="center" vertical="center" wrapText="1"/>
    </xf>
    <xf numFmtId="0" fontId="65" fillId="6" borderId="1" xfId="0" applyNumberFormat="1" applyFont="1" applyFill="1" applyBorder="1" applyAlignment="1">
      <alignment horizontal="center" vertical="center" wrapText="1"/>
    </xf>
    <xf numFmtId="2" fontId="31" fillId="6" borderId="0" xfId="0" applyNumberFormat="1" applyFont="1" applyFill="1" applyBorder="1"/>
    <xf numFmtId="2" fontId="38" fillId="2" borderId="5" xfId="0" quotePrefix="1" applyNumberFormat="1" applyFont="1" applyFill="1" applyBorder="1" applyAlignment="1">
      <alignment horizontal="center" vertical="center" wrapText="1"/>
    </xf>
    <xf numFmtId="2" fontId="31" fillId="0" borderId="2" xfId="0" applyNumberFormat="1" applyFont="1" applyFill="1" applyBorder="1" applyAlignment="1">
      <alignment horizontal="center" vertical="center" wrapText="1"/>
    </xf>
    <xf numFmtId="0" fontId="73" fillId="0" borderId="1" xfId="0" applyNumberFormat="1" applyFont="1" applyFill="1" applyBorder="1" applyAlignment="1">
      <alignment horizontal="center" vertical="center" wrapText="1"/>
    </xf>
    <xf numFmtId="2" fontId="31" fillId="0" borderId="0" xfId="0" applyNumberFormat="1" applyFont="1" applyFill="1" applyBorder="1"/>
    <xf numFmtId="2" fontId="71" fillId="0" borderId="2" xfId="2" applyNumberFormat="1" applyFont="1" applyFill="1" applyBorder="1" applyAlignment="1" applyProtection="1">
      <alignment horizontal="center" vertical="center" wrapText="1"/>
    </xf>
    <xf numFmtId="2" fontId="71" fillId="0" borderId="1" xfId="2" applyNumberFormat="1" applyFont="1" applyFill="1" applyBorder="1" applyAlignment="1" applyProtection="1">
      <alignment horizontal="center" vertical="center" wrapText="1"/>
    </xf>
    <xf numFmtId="0" fontId="74" fillId="0" borderId="1" xfId="2" applyNumberFormat="1" applyFont="1" applyFill="1" applyBorder="1" applyAlignment="1" applyProtection="1">
      <alignment horizontal="center" vertical="center" wrapText="1"/>
    </xf>
    <xf numFmtId="2" fontId="32" fillId="2" borderId="5" xfId="0" quotePrefix="1" applyNumberFormat="1" applyFont="1" applyFill="1" applyBorder="1" applyAlignment="1">
      <alignment horizontal="center" vertical="center" wrapText="1"/>
    </xf>
    <xf numFmtId="2" fontId="32" fillId="0" borderId="5" xfId="0" quotePrefix="1" applyNumberFormat="1" applyFont="1" applyFill="1" applyBorder="1" applyAlignment="1">
      <alignment horizontal="center" vertical="center" wrapText="1"/>
    </xf>
    <xf numFmtId="2" fontId="31" fillId="2" borderId="0" xfId="0" applyNumberFormat="1" applyFont="1" applyFill="1" applyBorder="1" applyAlignment="1">
      <alignment horizontal="center" vertical="center"/>
    </xf>
    <xf numFmtId="2" fontId="71" fillId="6" borderId="2" xfId="2" applyNumberFormat="1" applyFont="1" applyFill="1" applyBorder="1" applyAlignment="1" applyProtection="1">
      <alignment horizontal="center" vertical="center" wrapText="1"/>
    </xf>
    <xf numFmtId="0" fontId="72" fillId="6" borderId="1" xfId="2" applyNumberFormat="1" applyFont="1" applyFill="1" applyBorder="1" applyAlignment="1" applyProtection="1">
      <alignment horizontal="center" vertical="center" wrapText="1"/>
    </xf>
    <xf numFmtId="49" fontId="31" fillId="0" borderId="9" xfId="0" applyNumberFormat="1" applyFont="1" applyFill="1" applyBorder="1" applyAlignment="1">
      <alignment horizontal="center" vertical="center" wrapText="1"/>
    </xf>
    <xf numFmtId="2" fontId="31" fillId="6" borderId="5" xfId="0" quotePrefix="1" applyNumberFormat="1" applyFont="1" applyFill="1" applyBorder="1" applyAlignment="1">
      <alignment horizontal="center" vertical="center" wrapText="1"/>
    </xf>
    <xf numFmtId="2" fontId="29" fillId="6" borderId="5" xfId="0" applyNumberFormat="1" applyFont="1" applyFill="1" applyBorder="1" applyAlignment="1">
      <alignment horizontal="center" vertical="center" wrapText="1"/>
    </xf>
    <xf numFmtId="2" fontId="38" fillId="6" borderId="1" xfId="0" applyNumberFormat="1" applyFont="1" applyFill="1" applyBorder="1" applyAlignment="1">
      <alignment horizontal="center" vertical="center" wrapText="1"/>
    </xf>
    <xf numFmtId="2" fontId="31" fillId="0" borderId="5" xfId="0" applyNumberFormat="1" applyFont="1" applyFill="1" applyBorder="1" applyAlignment="1">
      <alignment horizontal="center" vertical="center" wrapText="1"/>
    </xf>
    <xf numFmtId="2" fontId="75" fillId="2" borderId="1" xfId="0" applyNumberFormat="1" applyFont="1" applyFill="1" applyBorder="1" applyAlignment="1">
      <alignment horizontal="center" vertical="center" wrapText="1"/>
    </xf>
    <xf numFmtId="2" fontId="75" fillId="2" borderId="2" xfId="0" applyNumberFormat="1" applyFont="1" applyFill="1" applyBorder="1" applyAlignment="1">
      <alignment horizontal="center" vertical="center" wrapText="1"/>
    </xf>
    <xf numFmtId="0" fontId="77" fillId="2" borderId="1" xfId="0" applyNumberFormat="1" applyFont="1" applyFill="1" applyBorder="1" applyAlignment="1">
      <alignment horizontal="center" vertical="center" wrapText="1"/>
    </xf>
    <xf numFmtId="43" fontId="76" fillId="3" borderId="1" xfId="1" applyFont="1" applyFill="1" applyBorder="1" applyAlignment="1">
      <alignment horizontal="center" vertical="center" wrapText="1"/>
    </xf>
    <xf numFmtId="43" fontId="76" fillId="3" borderId="5" xfId="1" applyFont="1" applyFill="1" applyBorder="1" applyAlignment="1">
      <alignment horizontal="center" vertical="center" wrapText="1"/>
    </xf>
    <xf numFmtId="43" fontId="29" fillId="3" borderId="1" xfId="1" applyFont="1" applyFill="1" applyBorder="1" applyAlignment="1">
      <alignment horizontal="center" vertical="center" wrapText="1"/>
    </xf>
    <xf numFmtId="43" fontId="76" fillId="2" borderId="2" xfId="1" applyFont="1" applyFill="1" applyBorder="1" applyAlignment="1">
      <alignment horizontal="center" vertical="center" wrapText="1"/>
    </xf>
    <xf numFmtId="0" fontId="63" fillId="3" borderId="1" xfId="1" applyNumberFormat="1" applyFont="1" applyFill="1" applyBorder="1" applyAlignment="1">
      <alignment horizontal="center" vertical="center" wrapText="1"/>
    </xf>
    <xf numFmtId="43" fontId="78" fillId="2" borderId="0" xfId="1" applyFont="1" applyFill="1" applyBorder="1"/>
    <xf numFmtId="2" fontId="79" fillId="2" borderId="0" xfId="0" applyNumberFormat="1" applyFont="1" applyFill="1" applyBorder="1" applyAlignment="1">
      <alignment horizontal="left" vertical="center"/>
    </xf>
    <xf numFmtId="2" fontId="28" fillId="0" borderId="19" xfId="0" quotePrefix="1" applyNumberFormat="1" applyFont="1" applyFill="1" applyBorder="1" applyAlignment="1">
      <alignment horizontal="center" vertical="center" wrapText="1"/>
    </xf>
    <xf numFmtId="2" fontId="27" fillId="0" borderId="19" xfId="0" applyNumberFormat="1" applyFont="1" applyFill="1" applyBorder="1" applyAlignment="1">
      <alignment horizontal="center" vertical="center" wrapText="1"/>
    </xf>
    <xf numFmtId="2" fontId="32" fillId="0" borderId="52" xfId="0" applyNumberFormat="1" applyFont="1" applyFill="1" applyBorder="1" applyAlignment="1">
      <alignment horizontal="center" vertical="center" wrapText="1"/>
    </xf>
    <xf numFmtId="0" fontId="28" fillId="0" borderId="0" xfId="0" applyFont="1" applyFill="1" applyAlignment="1">
      <alignment horizontal="center" vertical="top" wrapText="1"/>
    </xf>
    <xf numFmtId="0" fontId="4" fillId="6" borderId="23" xfId="0" applyNumberFormat="1" applyFont="1" applyFill="1" applyBorder="1" applyAlignment="1">
      <alignment horizontal="center" vertical="center" wrapText="1"/>
    </xf>
    <xf numFmtId="0" fontId="11" fillId="6" borderId="23" xfId="2" applyNumberFormat="1" applyFont="1" applyFill="1" applyBorder="1" applyAlignment="1" applyProtection="1">
      <alignment horizontal="center" vertical="center" wrapText="1"/>
    </xf>
    <xf numFmtId="0" fontId="58" fillId="6" borderId="23" xfId="2" applyNumberFormat="1" applyFont="1" applyFill="1" applyBorder="1" applyAlignment="1" applyProtection="1">
      <alignment horizontal="center" vertical="center" wrapText="1"/>
    </xf>
    <xf numFmtId="0" fontId="4" fillId="0" borderId="23" xfId="0" applyNumberFormat="1" applyFont="1" applyFill="1" applyBorder="1" applyAlignment="1">
      <alignment horizontal="center" vertical="center" wrapText="1"/>
    </xf>
    <xf numFmtId="0" fontId="38" fillId="0" borderId="23" xfId="0" applyNumberFormat="1" applyFont="1" applyFill="1" applyBorder="1" applyAlignment="1">
      <alignment horizontal="center" wrapText="1"/>
    </xf>
    <xf numFmtId="0" fontId="32" fillId="0" borderId="23" xfId="0" applyNumberFormat="1" applyFont="1" applyFill="1" applyBorder="1" applyAlignment="1">
      <alignment horizontal="center" wrapText="1"/>
    </xf>
    <xf numFmtId="0" fontId="58" fillId="0" borderId="23" xfId="2" applyNumberFormat="1" applyFont="1" applyFill="1" applyBorder="1" applyAlignment="1" applyProtection="1">
      <alignment horizontal="center" vertical="center" wrapText="1"/>
    </xf>
    <xf numFmtId="0" fontId="11" fillId="0" borderId="0" xfId="2" applyFont="1" applyFill="1" applyAlignment="1" applyProtection="1">
      <alignment horizontal="center" vertical="center" wrapText="1"/>
    </xf>
    <xf numFmtId="0" fontId="5" fillId="6" borderId="23" xfId="0" applyNumberFormat="1" applyFont="1" applyFill="1" applyBorder="1" applyAlignment="1">
      <alignment horizontal="center" vertical="center" wrapText="1"/>
    </xf>
    <xf numFmtId="2" fontId="4" fillId="6" borderId="23" xfId="0" applyNumberFormat="1" applyFont="1" applyFill="1" applyBorder="1" applyAlignment="1">
      <alignment horizontal="center" vertical="center" wrapText="1"/>
    </xf>
    <xf numFmtId="2" fontId="11" fillId="6" borderId="23" xfId="2" applyNumberFormat="1" applyFont="1" applyFill="1" applyBorder="1" applyAlignment="1" applyProtection="1">
      <alignment horizontal="center" vertical="center" wrapText="1"/>
    </xf>
    <xf numFmtId="2" fontId="38" fillId="0" borderId="1" xfId="0" applyNumberFormat="1" applyFont="1" applyFill="1" applyBorder="1" applyAlignment="1">
      <alignment horizontal="center" vertical="center" wrapText="1"/>
    </xf>
    <xf numFmtId="2" fontId="31" fillId="0" borderId="5" xfId="0" quotePrefix="1" applyNumberFormat="1" applyFont="1" applyFill="1" applyBorder="1" applyAlignment="1">
      <alignment horizontal="center" vertical="center" wrapText="1"/>
    </xf>
    <xf numFmtId="2" fontId="29" fillId="0" borderId="5" xfId="0" applyNumberFormat="1" applyFont="1" applyFill="1" applyBorder="1" applyAlignment="1">
      <alignment horizontal="center" vertical="center" wrapText="1"/>
    </xf>
    <xf numFmtId="164" fontId="38" fillId="0" borderId="23" xfId="0" applyNumberFormat="1" applyFont="1" applyFill="1" applyBorder="1" applyAlignment="1">
      <alignment horizontal="center" vertical="center" wrapText="1"/>
    </xf>
    <xf numFmtId="164" fontId="27" fillId="0" borderId="23" xfId="0" applyNumberFormat="1" applyFont="1" applyFill="1" applyBorder="1" applyAlignment="1">
      <alignment horizontal="center" vertical="center" wrapText="1"/>
    </xf>
    <xf numFmtId="2" fontId="32" fillId="0" borderId="23" xfId="0" applyNumberFormat="1" applyFont="1" applyFill="1" applyBorder="1" applyAlignment="1">
      <alignment horizontal="center" vertical="center"/>
    </xf>
    <xf numFmtId="0" fontId="32" fillId="0" borderId="0" xfId="0" applyFont="1" applyAlignment="1">
      <alignment horizontal="center" vertical="center" wrapText="1"/>
    </xf>
    <xf numFmtId="0" fontId="80" fillId="0" borderId="0" xfId="0" applyFont="1" applyAlignment="1">
      <alignment horizontal="center" vertical="center"/>
    </xf>
    <xf numFmtId="2" fontId="81" fillId="6" borderId="24" xfId="0" applyNumberFormat="1" applyFont="1" applyFill="1" applyBorder="1" applyAlignment="1">
      <alignment horizontal="center" vertical="center" wrapText="1"/>
    </xf>
    <xf numFmtId="0" fontId="81" fillId="6" borderId="24" xfId="0" applyFont="1" applyFill="1" applyBorder="1" applyAlignment="1">
      <alignment horizontal="center" vertical="center" wrapText="1"/>
    </xf>
    <xf numFmtId="2" fontId="31" fillId="2" borderId="4" xfId="0" applyNumberFormat="1" applyFont="1" applyFill="1" applyBorder="1" applyAlignment="1">
      <alignment horizontal="center" vertical="center" wrapText="1"/>
    </xf>
    <xf numFmtId="2" fontId="29" fillId="2" borderId="4" xfId="0" applyNumberFormat="1" applyFont="1" applyFill="1" applyBorder="1" applyAlignment="1">
      <alignment horizontal="center" vertical="center" wrapText="1"/>
    </xf>
    <xf numFmtId="2" fontId="75" fillId="2" borderId="9" xfId="0" applyNumberFormat="1" applyFont="1" applyFill="1" applyBorder="1" applyAlignment="1">
      <alignment horizontal="center" vertical="center" wrapText="1"/>
    </xf>
    <xf numFmtId="2" fontId="31" fillId="6" borderId="0" xfId="0" applyNumberFormat="1" applyFont="1" applyFill="1" applyBorder="1" applyAlignment="1">
      <alignment horizontal="center" vertical="center" wrapText="1"/>
    </xf>
    <xf numFmtId="0" fontId="29" fillId="6" borderId="45" xfId="0" applyFont="1" applyFill="1" applyBorder="1" applyAlignment="1">
      <alignment horizontal="center" vertical="center" wrapText="1"/>
    </xf>
    <xf numFmtId="0" fontId="27" fillId="6" borderId="45" xfId="0" quotePrefix="1" applyFont="1" applyFill="1" applyBorder="1" applyAlignment="1">
      <alignment horizontal="center" vertical="center" wrapText="1"/>
    </xf>
    <xf numFmtId="0" fontId="75" fillId="6" borderId="24" xfId="0" applyFont="1" applyFill="1" applyBorder="1" applyAlignment="1">
      <alignment horizontal="center" vertical="center" wrapText="1"/>
    </xf>
    <xf numFmtId="0" fontId="32" fillId="6" borderId="24" xfId="0" applyFont="1" applyFill="1" applyBorder="1" applyAlignment="1">
      <alignment horizontal="center" vertical="center" wrapText="1"/>
    </xf>
    <xf numFmtId="2" fontId="32" fillId="6" borderId="36" xfId="0" applyNumberFormat="1" applyFont="1" applyFill="1" applyBorder="1" applyAlignment="1">
      <alignment horizontal="center" vertical="center" wrapText="1"/>
    </xf>
    <xf numFmtId="2" fontId="29" fillId="0" borderId="0" xfId="0" applyNumberFormat="1" applyFont="1" applyFill="1" applyBorder="1" applyAlignment="1">
      <alignment horizontal="center" vertical="center" wrapText="1"/>
    </xf>
    <xf numFmtId="2" fontId="27" fillId="6" borderId="0" xfId="0" applyNumberFormat="1" applyFont="1" applyFill="1" applyBorder="1" applyAlignment="1">
      <alignment horizontal="center" vertical="center" wrapText="1"/>
    </xf>
    <xf numFmtId="164" fontId="27" fillId="6" borderId="19" xfId="0" quotePrefix="1" applyNumberFormat="1" applyFont="1" applyFill="1" applyBorder="1" applyAlignment="1">
      <alignment horizontal="center" vertical="center" wrapText="1"/>
    </xf>
    <xf numFmtId="0" fontId="81" fillId="6" borderId="45" xfId="0" applyFont="1" applyFill="1" applyBorder="1" applyAlignment="1">
      <alignment horizontal="center" vertical="center" wrapText="1"/>
    </xf>
    <xf numFmtId="0" fontId="27" fillId="6" borderId="45" xfId="0" quotePrefix="1" applyNumberFormat="1" applyFont="1" applyFill="1" applyBorder="1" applyAlignment="1">
      <alignment horizontal="center" vertical="center" wrapText="1"/>
    </xf>
    <xf numFmtId="0" fontId="81" fillId="6" borderId="45" xfId="0" quotePrefix="1" applyNumberFormat="1" applyFont="1" applyFill="1" applyBorder="1" applyAlignment="1">
      <alignment horizontal="center" vertical="center" wrapText="1"/>
    </xf>
    <xf numFmtId="164" fontId="29" fillId="6" borderId="19" xfId="0" applyNumberFormat="1" applyFont="1" applyFill="1" applyBorder="1" applyAlignment="1">
      <alignment horizontal="center" vertical="center" wrapText="1"/>
    </xf>
    <xf numFmtId="0" fontId="20" fillId="0" borderId="0" xfId="0" applyFont="1"/>
    <xf numFmtId="2" fontId="36" fillId="6" borderId="0" xfId="0" applyNumberFormat="1" applyFont="1" applyFill="1" applyAlignment="1">
      <alignment horizontal="center" vertical="center" wrapText="1"/>
    </xf>
    <xf numFmtId="2" fontId="82" fillId="6" borderId="0" xfId="0" applyNumberFormat="1" applyFont="1" applyFill="1" applyAlignment="1">
      <alignment horizontal="center" vertical="center" wrapText="1"/>
    </xf>
    <xf numFmtId="2" fontId="36" fillId="6" borderId="0" xfId="0" applyNumberFormat="1" applyFont="1" applyFill="1" applyAlignment="1">
      <alignment horizontal="center" vertical="center"/>
    </xf>
    <xf numFmtId="0" fontId="0" fillId="6" borderId="0" xfId="0" applyFill="1" applyAlignment="1">
      <alignment horizontal="right" vertical="center" wrapText="1"/>
    </xf>
    <xf numFmtId="0" fontId="83" fillId="6" borderId="0" xfId="0" applyFont="1" applyFill="1" applyAlignment="1">
      <alignment horizontal="center" vertical="center" wrapText="1"/>
    </xf>
    <xf numFmtId="0" fontId="84" fillId="6" borderId="0" xfId="0" applyFont="1" applyFill="1" applyAlignment="1">
      <alignment horizontal="center" vertical="center" wrapText="1"/>
    </xf>
    <xf numFmtId="9" fontId="39" fillId="6" borderId="0" xfId="0" applyNumberFormat="1" applyFont="1" applyFill="1" applyAlignment="1">
      <alignment horizontal="center" vertical="center" wrapText="1"/>
    </xf>
    <xf numFmtId="0" fontId="0" fillId="6" borderId="0" xfId="0" applyFont="1" applyFill="1" applyAlignment="1">
      <alignment horizontal="center" vertical="center"/>
    </xf>
    <xf numFmtId="0" fontId="36" fillId="6" borderId="0" xfId="0" applyFont="1" applyFill="1" applyAlignment="1">
      <alignment horizontal="left" vertical="center"/>
    </xf>
    <xf numFmtId="0" fontId="85" fillId="6" borderId="0" xfId="0" applyFont="1" applyFill="1" applyAlignment="1">
      <alignment horizontal="center" vertical="center" wrapText="1"/>
    </xf>
    <xf numFmtId="164" fontId="16" fillId="6" borderId="0" xfId="0" applyNumberFormat="1" applyFont="1" applyFill="1" applyAlignment="1">
      <alignment horizontal="center" vertical="center" wrapText="1"/>
    </xf>
    <xf numFmtId="0" fontId="87" fillId="6" borderId="24" xfId="0" applyFont="1" applyFill="1" applyBorder="1" applyAlignment="1">
      <alignment horizontal="center" vertical="center" wrapText="1"/>
    </xf>
    <xf numFmtId="2" fontId="31" fillId="2" borderId="53" xfId="0" applyNumberFormat="1" applyFont="1" applyFill="1" applyBorder="1" applyAlignment="1">
      <alignment horizontal="center" vertical="center" wrapText="1"/>
    </xf>
    <xf numFmtId="2" fontId="31" fillId="2" borderId="54" xfId="0" applyNumberFormat="1" applyFont="1" applyFill="1" applyBorder="1"/>
    <xf numFmtId="2" fontId="31" fillId="2" borderId="55" xfId="0" applyNumberFormat="1" applyFont="1" applyFill="1" applyBorder="1" applyAlignment="1">
      <alignment horizontal="center" vertical="center" wrapText="1"/>
    </xf>
    <xf numFmtId="2" fontId="75" fillId="2" borderId="3" xfId="0" applyNumberFormat="1" applyFont="1" applyFill="1" applyBorder="1" applyAlignment="1">
      <alignment horizontal="center" vertical="center" wrapText="1"/>
    </xf>
    <xf numFmtId="2" fontId="31" fillId="6" borderId="56" xfId="0" applyNumberFormat="1" applyFont="1" applyFill="1" applyBorder="1" applyAlignment="1">
      <alignment horizontal="center" vertical="center" wrapText="1"/>
    </xf>
    <xf numFmtId="2" fontId="38" fillId="2" borderId="4" xfId="0" quotePrefix="1" applyNumberFormat="1" applyFont="1" applyFill="1" applyBorder="1" applyAlignment="1">
      <alignment horizontal="center" vertical="center" wrapText="1"/>
    </xf>
    <xf numFmtId="2" fontId="32" fillId="6" borderId="47" xfId="0" applyNumberFormat="1" applyFont="1" applyFill="1" applyBorder="1" applyAlignment="1">
      <alignment horizontal="center" vertical="center" wrapText="1"/>
    </xf>
    <xf numFmtId="2" fontId="38" fillId="0" borderId="56" xfId="0" applyNumberFormat="1" applyFont="1" applyFill="1" applyBorder="1" applyAlignment="1">
      <alignment horizontal="center" vertical="center" wrapText="1"/>
    </xf>
    <xf numFmtId="2" fontId="29" fillId="2" borderId="3" xfId="0" applyNumberFormat="1" applyFont="1" applyFill="1" applyBorder="1" applyAlignment="1">
      <alignment horizontal="center" vertical="center" wrapText="1"/>
    </xf>
    <xf numFmtId="2" fontId="29" fillId="0" borderId="3" xfId="0" applyNumberFormat="1" applyFont="1" applyFill="1" applyBorder="1" applyAlignment="1">
      <alignment horizontal="center" vertical="center" wrapText="1"/>
    </xf>
    <xf numFmtId="2" fontId="31" fillId="0" borderId="3" xfId="0" applyNumberFormat="1" applyFont="1" applyFill="1" applyBorder="1" applyAlignment="1">
      <alignment horizontal="center" vertical="center" wrapText="1"/>
    </xf>
    <xf numFmtId="2" fontId="31" fillId="2" borderId="3" xfId="0" applyNumberFormat="1" applyFont="1" applyFill="1" applyBorder="1" applyAlignment="1">
      <alignment horizontal="center" vertical="center" wrapText="1"/>
    </xf>
    <xf numFmtId="2" fontId="61" fillId="2" borderId="5" xfId="2" applyNumberFormat="1" applyFont="1" applyFill="1" applyBorder="1" applyAlignment="1" applyProtection="1">
      <alignment horizontal="center" vertical="center" wrapText="1"/>
    </xf>
    <xf numFmtId="2" fontId="32" fillId="6" borderId="5" xfId="0" applyNumberFormat="1" applyFont="1" applyFill="1" applyBorder="1" applyAlignment="1">
      <alignment horizontal="center" vertical="center" wrapText="1"/>
    </xf>
    <xf numFmtId="2" fontId="60" fillId="2" borderId="5" xfId="2" applyNumberFormat="1" applyFont="1" applyFill="1" applyBorder="1" applyAlignment="1" applyProtection="1">
      <alignment horizontal="center" vertical="center" wrapText="1"/>
    </xf>
    <xf numFmtId="2" fontId="32" fillId="6" borderId="6" xfId="0" applyNumberFormat="1" applyFont="1" applyFill="1" applyBorder="1" applyAlignment="1">
      <alignment horizontal="center" vertical="center" wrapText="1"/>
    </xf>
    <xf numFmtId="2" fontId="31" fillId="2" borderId="10" xfId="0" applyNumberFormat="1" applyFont="1" applyFill="1" applyBorder="1" applyAlignment="1">
      <alignment horizontal="center" vertical="center" wrapText="1"/>
    </xf>
    <xf numFmtId="2" fontId="32" fillId="6" borderId="56" xfId="0" applyNumberFormat="1" applyFont="1" applyFill="1" applyBorder="1" applyAlignment="1">
      <alignment horizontal="center" vertical="center" wrapText="1"/>
    </xf>
    <xf numFmtId="2" fontId="32" fillId="0" borderId="56" xfId="0" applyNumberFormat="1" applyFont="1" applyFill="1" applyBorder="1"/>
    <xf numFmtId="2" fontId="32" fillId="0" borderId="56" xfId="0" applyNumberFormat="1" applyFont="1" applyFill="1" applyBorder="1" applyAlignment="1">
      <alignment horizontal="center" vertical="center" wrapText="1"/>
    </xf>
    <xf numFmtId="2" fontId="32" fillId="2" borderId="56" xfId="0" applyNumberFormat="1" applyFont="1" applyFill="1" applyBorder="1"/>
    <xf numFmtId="2" fontId="31" fillId="0" borderId="6" xfId="0" applyNumberFormat="1" applyFont="1" applyFill="1" applyBorder="1" applyAlignment="1">
      <alignment horizontal="center" vertical="center" wrapText="1"/>
    </xf>
    <xf numFmtId="2" fontId="29" fillId="0" borderId="6" xfId="0" applyNumberFormat="1" applyFont="1" applyFill="1" applyBorder="1" applyAlignment="1">
      <alignment horizontal="center" vertical="center" wrapText="1"/>
    </xf>
    <xf numFmtId="2" fontId="31" fillId="2" borderId="12" xfId="0" quotePrefix="1" applyNumberFormat="1" applyFont="1" applyFill="1" applyBorder="1" applyAlignment="1">
      <alignment horizontal="center" vertical="center" wrapText="1"/>
    </xf>
    <xf numFmtId="2" fontId="31" fillId="0" borderId="56" xfId="0" applyNumberFormat="1" applyFont="1" applyFill="1" applyBorder="1" applyAlignment="1">
      <alignment horizontal="center" vertical="center" wrapText="1"/>
    </xf>
    <xf numFmtId="2" fontId="29" fillId="0" borderId="56" xfId="0" applyNumberFormat="1" applyFont="1" applyFill="1" applyBorder="1" applyAlignment="1">
      <alignment horizontal="center" vertical="center" wrapText="1"/>
    </xf>
    <xf numFmtId="2" fontId="31" fillId="2" borderId="6" xfId="0" applyNumberFormat="1" applyFont="1" applyFill="1" applyBorder="1" applyAlignment="1">
      <alignment horizontal="center" vertical="center" wrapText="1"/>
    </xf>
    <xf numFmtId="2" fontId="31" fillId="0" borderId="10" xfId="0" applyNumberFormat="1" applyFont="1" applyFill="1" applyBorder="1" applyAlignment="1">
      <alignment horizontal="center" vertical="center" wrapText="1"/>
    </xf>
    <xf numFmtId="2" fontId="31" fillId="2" borderId="56" xfId="0" applyNumberFormat="1" applyFont="1" applyFill="1" applyBorder="1" applyAlignment="1">
      <alignment horizontal="center" vertical="center" wrapText="1"/>
    </xf>
    <xf numFmtId="2" fontId="31" fillId="2" borderId="56" xfId="0" applyNumberFormat="1" applyFont="1" applyFill="1" applyBorder="1"/>
    <xf numFmtId="2" fontId="29" fillId="2" borderId="7" xfId="0" applyNumberFormat="1" applyFont="1" applyFill="1" applyBorder="1" applyAlignment="1">
      <alignment horizontal="center" vertical="center" wrapText="1"/>
    </xf>
    <xf numFmtId="2" fontId="71" fillId="2" borderId="5" xfId="2" applyNumberFormat="1" applyFont="1" applyFill="1" applyBorder="1" applyAlignment="1" applyProtection="1">
      <alignment horizontal="center" vertical="center" wrapText="1"/>
    </xf>
    <xf numFmtId="2" fontId="31" fillId="2" borderId="7" xfId="0" quotePrefix="1" applyNumberFormat="1" applyFont="1" applyFill="1" applyBorder="1" applyAlignment="1">
      <alignment horizontal="center" vertical="center" wrapText="1"/>
    </xf>
    <xf numFmtId="2" fontId="31" fillId="6" borderId="6" xfId="0" applyNumberFormat="1" applyFont="1" applyFill="1" applyBorder="1" applyAlignment="1">
      <alignment horizontal="center" vertical="center" wrapText="1"/>
    </xf>
    <xf numFmtId="2" fontId="32" fillId="6" borderId="10" xfId="0" applyNumberFormat="1" applyFont="1" applyFill="1" applyBorder="1" applyAlignment="1">
      <alignment horizontal="center" vertical="center" wrapText="1"/>
    </xf>
    <xf numFmtId="2" fontId="29" fillId="3" borderId="6" xfId="0" applyNumberFormat="1" applyFont="1" applyFill="1" applyBorder="1" applyAlignment="1">
      <alignment horizontal="center" vertical="center" wrapText="1"/>
    </xf>
    <xf numFmtId="2" fontId="38" fillId="6" borderId="56" xfId="0" applyNumberFormat="1" applyFont="1" applyFill="1" applyBorder="1" applyAlignment="1">
      <alignment horizontal="center" vertical="center" wrapText="1"/>
    </xf>
    <xf numFmtId="2" fontId="38" fillId="2" borderId="56" xfId="0" quotePrefix="1" applyNumberFormat="1" applyFont="1" applyFill="1" applyBorder="1" applyAlignment="1">
      <alignment horizontal="center" vertical="center" wrapText="1"/>
    </xf>
    <xf numFmtId="2" fontId="32" fillId="2" borderId="4" xfId="0" quotePrefix="1" applyNumberFormat="1" applyFont="1" applyFill="1" applyBorder="1" applyAlignment="1">
      <alignment horizontal="center" vertical="center" wrapText="1"/>
    </xf>
    <xf numFmtId="2" fontId="32" fillId="0" borderId="4" xfId="0" quotePrefix="1" applyNumberFormat="1" applyFont="1" applyFill="1" applyBorder="1" applyAlignment="1">
      <alignment horizontal="center" vertical="center" wrapText="1"/>
    </xf>
    <xf numFmtId="0" fontId="74" fillId="2" borderId="6" xfId="2" applyNumberFormat="1" applyFont="1" applyFill="1" applyBorder="1" applyAlignment="1" applyProtection="1">
      <alignment horizontal="center" vertical="center" wrapText="1"/>
    </xf>
    <xf numFmtId="0" fontId="25" fillId="0" borderId="56" xfId="0" applyFont="1" applyBorder="1" applyAlignment="1">
      <alignment horizontal="center" vertical="center" wrapText="1"/>
    </xf>
    <xf numFmtId="0" fontId="65" fillId="0" borderId="56" xfId="0" applyNumberFormat="1" applyFont="1" applyFill="1" applyBorder="1" applyAlignment="1">
      <alignment horizontal="center" vertical="center" wrapText="1"/>
    </xf>
    <xf numFmtId="0" fontId="65" fillId="2" borderId="56" xfId="0" applyNumberFormat="1" applyFont="1" applyFill="1" applyBorder="1" applyAlignment="1">
      <alignment horizontal="center" vertical="center" wrapText="1"/>
    </xf>
    <xf numFmtId="0" fontId="73" fillId="2" borderId="56" xfId="0" applyNumberFormat="1" applyFont="1" applyFill="1" applyBorder="1" applyAlignment="1">
      <alignment horizontal="center" vertical="center" wrapText="1"/>
    </xf>
    <xf numFmtId="2" fontId="32" fillId="0" borderId="10" xfId="0" applyNumberFormat="1" applyFont="1" applyFill="1" applyBorder="1" applyAlignment="1">
      <alignment horizontal="center" vertical="center" wrapText="1"/>
    </xf>
    <xf numFmtId="2" fontId="31" fillId="2" borderId="4" xfId="0" quotePrefix="1" applyNumberFormat="1" applyFont="1" applyFill="1" applyBorder="1" applyAlignment="1">
      <alignment horizontal="center" vertical="center" wrapText="1"/>
    </xf>
    <xf numFmtId="2" fontId="31" fillId="2" borderId="12" xfId="0" applyNumberFormat="1" applyFont="1" applyFill="1" applyBorder="1" applyAlignment="1">
      <alignment horizontal="center" vertical="center" wrapText="1"/>
    </xf>
    <xf numFmtId="2" fontId="31" fillId="6" borderId="10" xfId="0" applyNumberFormat="1" applyFont="1" applyFill="1" applyBorder="1" applyAlignment="1">
      <alignment horizontal="center" vertical="center" wrapText="1"/>
    </xf>
    <xf numFmtId="2" fontId="31" fillId="0" borderId="57" xfId="0" quotePrefix="1" applyNumberFormat="1" applyFont="1" applyFill="1" applyBorder="1" applyAlignment="1">
      <alignment horizontal="center" vertical="center" wrapText="1"/>
    </xf>
    <xf numFmtId="2" fontId="31" fillId="6" borderId="57" xfId="0" quotePrefix="1" applyNumberFormat="1" applyFont="1" applyFill="1" applyBorder="1" applyAlignment="1">
      <alignment horizontal="center" vertical="center" wrapText="1"/>
    </xf>
    <xf numFmtId="2" fontId="29" fillId="6" borderId="57" xfId="0" applyNumberFormat="1" applyFont="1" applyFill="1" applyBorder="1" applyAlignment="1">
      <alignment horizontal="center" vertical="center" wrapText="1"/>
    </xf>
    <xf numFmtId="2" fontId="31" fillId="2" borderId="57" xfId="0" applyNumberFormat="1" applyFont="1" applyFill="1" applyBorder="1" applyAlignment="1">
      <alignment horizontal="center" vertical="center" wrapText="1"/>
    </xf>
    <xf numFmtId="2" fontId="71" fillId="6" borderId="58" xfId="2" applyNumberFormat="1" applyFont="1" applyFill="1" applyBorder="1" applyAlignment="1" applyProtection="1">
      <alignment horizontal="center" vertical="center" wrapText="1"/>
    </xf>
    <xf numFmtId="2" fontId="71" fillId="6" borderId="59" xfId="2" applyNumberFormat="1" applyFont="1" applyFill="1" applyBorder="1" applyAlignment="1" applyProtection="1">
      <alignment horizontal="center" vertical="center" wrapText="1"/>
    </xf>
    <xf numFmtId="2" fontId="31" fillId="6" borderId="59" xfId="0" applyNumberFormat="1" applyFont="1" applyFill="1" applyBorder="1" applyAlignment="1">
      <alignment horizontal="center" vertical="center" wrapText="1"/>
    </xf>
    <xf numFmtId="2" fontId="71" fillId="2" borderId="59" xfId="2" applyNumberFormat="1" applyFont="1" applyFill="1" applyBorder="1" applyAlignment="1" applyProtection="1">
      <alignment horizontal="center" vertical="center" wrapText="1"/>
    </xf>
    <xf numFmtId="2" fontId="31" fillId="2" borderId="59" xfId="0" applyNumberFormat="1" applyFont="1" applyFill="1" applyBorder="1" applyAlignment="1">
      <alignment horizontal="center" vertical="center" wrapText="1"/>
    </xf>
    <xf numFmtId="2" fontId="31" fillId="6" borderId="57" xfId="0" applyNumberFormat="1" applyFont="1" applyFill="1" applyBorder="1" applyAlignment="1">
      <alignment horizontal="center" vertical="center" wrapText="1"/>
    </xf>
    <xf numFmtId="2" fontId="31" fillId="6" borderId="58" xfId="0" applyNumberFormat="1" applyFont="1" applyFill="1" applyBorder="1" applyAlignment="1">
      <alignment horizontal="center" vertical="center" wrapText="1"/>
    </xf>
    <xf numFmtId="2" fontId="29" fillId="2" borderId="57" xfId="0" applyNumberFormat="1" applyFont="1" applyFill="1" applyBorder="1" applyAlignment="1">
      <alignment horizontal="center" vertical="center" wrapText="1"/>
    </xf>
    <xf numFmtId="2" fontId="31" fillId="2" borderId="58" xfId="0" applyNumberFormat="1" applyFont="1" applyFill="1" applyBorder="1" applyAlignment="1">
      <alignment horizontal="center" vertical="center" wrapText="1"/>
    </xf>
    <xf numFmtId="2" fontId="31" fillId="6" borderId="60" xfId="0" applyNumberFormat="1" applyFont="1" applyFill="1" applyBorder="1" applyAlignment="1">
      <alignment horizontal="center" vertical="center" wrapText="1"/>
    </xf>
    <xf numFmtId="2" fontId="66" fillId="4" borderId="61" xfId="0" applyNumberFormat="1" applyFont="1" applyFill="1" applyBorder="1" applyAlignment="1">
      <alignment horizontal="center" vertical="center" wrapText="1"/>
    </xf>
    <xf numFmtId="2" fontId="0" fillId="2" borderId="61" xfId="0" applyNumberFormat="1" applyFont="1" applyFill="1" applyBorder="1" applyAlignment="1">
      <alignment horizontal="center" vertical="center" wrapText="1"/>
    </xf>
    <xf numFmtId="2" fontId="29" fillId="2" borderId="61" xfId="0" applyNumberFormat="1" applyFont="1" applyFill="1" applyBorder="1" applyAlignment="1">
      <alignment horizontal="center" vertical="center" wrapText="1"/>
    </xf>
    <xf numFmtId="2" fontId="31" fillId="2" borderId="61" xfId="0" applyNumberFormat="1" applyFont="1" applyFill="1" applyBorder="1" applyAlignment="1">
      <alignment horizontal="center" vertical="center" wrapText="1"/>
    </xf>
    <xf numFmtId="2" fontId="29" fillId="2" borderId="62" xfId="0" applyNumberFormat="1" applyFont="1" applyFill="1" applyBorder="1" applyAlignment="1">
      <alignment horizontal="center" vertical="center" wrapText="1"/>
    </xf>
    <xf numFmtId="2" fontId="31" fillId="2" borderId="62" xfId="0" applyNumberFormat="1" applyFont="1" applyFill="1" applyBorder="1" applyAlignment="1">
      <alignment horizontal="center" vertical="center" wrapText="1"/>
    </xf>
    <xf numFmtId="2" fontId="29" fillId="3" borderId="62" xfId="0" applyNumberFormat="1" applyFont="1" applyFill="1" applyBorder="1" applyAlignment="1">
      <alignment horizontal="center" vertical="center" wrapText="1"/>
    </xf>
    <xf numFmtId="2" fontId="29" fillId="3" borderId="61" xfId="0" applyNumberFormat="1" applyFont="1" applyFill="1" applyBorder="1" applyAlignment="1">
      <alignment horizontal="center" vertical="center" wrapText="1"/>
    </xf>
    <xf numFmtId="2" fontId="66" fillId="4" borderId="62" xfId="0" applyNumberFormat="1" applyFont="1" applyFill="1" applyBorder="1" applyAlignment="1">
      <alignment horizontal="center" vertical="center" wrapText="1"/>
    </xf>
    <xf numFmtId="2" fontId="29" fillId="2" borderId="63" xfId="0" applyNumberFormat="1" applyFont="1" applyFill="1" applyBorder="1" applyAlignment="1">
      <alignment horizontal="center" vertical="center" wrapText="1"/>
    </xf>
    <xf numFmtId="2" fontId="31" fillId="6" borderId="64" xfId="0" applyNumberFormat="1" applyFont="1" applyFill="1" applyBorder="1"/>
    <xf numFmtId="2" fontId="31" fillId="6" borderId="65" xfId="0" applyNumberFormat="1" applyFont="1" applyFill="1" applyBorder="1"/>
    <xf numFmtId="2" fontId="31" fillId="6" borderId="3" xfId="0" applyNumberFormat="1" applyFont="1" applyFill="1" applyBorder="1" applyAlignment="1">
      <alignment horizontal="center" vertical="center" wrapText="1"/>
    </xf>
    <xf numFmtId="0" fontId="74" fillId="2" borderId="66" xfId="2" applyNumberFormat="1" applyFont="1" applyFill="1" applyBorder="1" applyAlignment="1" applyProtection="1">
      <alignment horizontal="center" vertical="center" wrapText="1"/>
    </xf>
    <xf numFmtId="0" fontId="65" fillId="0" borderId="68" xfId="0" applyNumberFormat="1" applyFont="1" applyBorder="1" applyAlignment="1">
      <alignment wrapText="1"/>
    </xf>
    <xf numFmtId="2" fontId="71" fillId="2" borderId="69" xfId="2" applyNumberFormat="1" applyFont="1" applyFill="1" applyBorder="1" applyAlignment="1" applyProtection="1">
      <alignment horizontal="center" vertical="center" wrapText="1"/>
    </xf>
    <xf numFmtId="2" fontId="71" fillId="6" borderId="70" xfId="2" applyNumberFormat="1" applyFont="1" applyFill="1" applyBorder="1" applyAlignment="1" applyProtection="1">
      <alignment horizontal="center" vertical="center" wrapText="1"/>
    </xf>
    <xf numFmtId="2" fontId="60" fillId="2" borderId="6" xfId="2" applyNumberFormat="1" applyFont="1" applyFill="1" applyBorder="1" applyAlignment="1" applyProtection="1">
      <alignment horizontal="center" vertical="center" wrapText="1"/>
    </xf>
    <xf numFmtId="2" fontId="60" fillId="2" borderId="10" xfId="2" applyNumberFormat="1" applyFont="1" applyFill="1" applyBorder="1" applyAlignment="1" applyProtection="1">
      <alignment horizontal="center" vertical="center" wrapText="1"/>
    </xf>
    <xf numFmtId="2" fontId="60" fillId="2" borderId="66" xfId="2" applyNumberFormat="1" applyFont="1" applyFill="1" applyBorder="1" applyAlignment="1" applyProtection="1">
      <alignment horizontal="center" vertical="center" wrapText="1"/>
    </xf>
    <xf numFmtId="2" fontId="60" fillId="0" borderId="71" xfId="2" applyNumberFormat="1" applyFont="1" applyFill="1" applyBorder="1" applyAlignment="1" applyProtection="1">
      <alignment horizontal="center" vertical="center" wrapText="1"/>
    </xf>
    <xf numFmtId="0" fontId="28" fillId="0" borderId="72" xfId="0" applyFont="1" applyBorder="1" applyAlignment="1">
      <alignment horizontal="center" vertical="center" wrapText="1"/>
    </xf>
    <xf numFmtId="2" fontId="38" fillId="0" borderId="16" xfId="0" applyNumberFormat="1" applyFont="1" applyFill="1" applyBorder="1" applyAlignment="1">
      <alignment horizontal="center" vertical="center" wrapText="1"/>
    </xf>
    <xf numFmtId="2" fontId="38" fillId="6" borderId="16" xfId="0" applyNumberFormat="1" applyFont="1" applyFill="1" applyBorder="1" applyAlignment="1">
      <alignment horizontal="center" vertical="center" wrapText="1"/>
    </xf>
    <xf numFmtId="2" fontId="71" fillId="0" borderId="66" xfId="2" applyNumberFormat="1" applyFont="1" applyFill="1" applyBorder="1" applyAlignment="1" applyProtection="1">
      <alignment horizontal="center" vertical="center" wrapText="1"/>
    </xf>
    <xf numFmtId="2" fontId="60" fillId="2" borderId="71" xfId="2" applyNumberFormat="1" applyFont="1" applyFill="1" applyBorder="1" applyAlignment="1" applyProtection="1">
      <alignment horizontal="center" vertical="center" wrapText="1"/>
    </xf>
    <xf numFmtId="2" fontId="29" fillId="6" borderId="3" xfId="0" applyNumberFormat="1" applyFont="1" applyFill="1" applyBorder="1" applyAlignment="1">
      <alignment horizontal="center" vertical="center" wrapText="1"/>
    </xf>
    <xf numFmtId="2" fontId="71" fillId="2" borderId="10" xfId="2" applyNumberFormat="1" applyFont="1" applyFill="1" applyBorder="1" applyAlignment="1" applyProtection="1">
      <alignment horizontal="center" vertical="center" wrapText="1"/>
    </xf>
    <xf numFmtId="2" fontId="32" fillId="6" borderId="66" xfId="0" applyNumberFormat="1" applyFont="1" applyFill="1" applyBorder="1" applyAlignment="1">
      <alignment horizontal="center" vertical="center" wrapText="1"/>
    </xf>
    <xf numFmtId="2" fontId="32" fillId="0" borderId="74" xfId="0" applyNumberFormat="1" applyFont="1" applyFill="1" applyBorder="1" applyAlignment="1">
      <alignment horizontal="center" vertical="center" wrapText="1"/>
    </xf>
    <xf numFmtId="2" fontId="32" fillId="6" borderId="71" xfId="0" applyNumberFormat="1" applyFont="1" applyFill="1" applyBorder="1" applyAlignment="1">
      <alignment horizontal="center" vertical="center" wrapText="1"/>
    </xf>
    <xf numFmtId="2" fontId="71" fillId="0" borderId="71" xfId="2" applyNumberFormat="1" applyFont="1" applyFill="1" applyBorder="1" applyAlignment="1" applyProtection="1">
      <alignment horizontal="center" vertical="center" wrapText="1"/>
    </xf>
    <xf numFmtId="2" fontId="71" fillId="0" borderId="73" xfId="2" applyNumberFormat="1" applyFont="1" applyFill="1" applyBorder="1" applyAlignment="1" applyProtection="1">
      <alignment horizontal="center" vertical="center" wrapText="1"/>
    </xf>
    <xf numFmtId="2" fontId="32" fillId="6" borderId="72" xfId="0" applyNumberFormat="1" applyFont="1" applyFill="1" applyBorder="1"/>
    <xf numFmtId="2" fontId="31" fillId="2" borderId="66" xfId="0" applyNumberFormat="1" applyFont="1" applyFill="1" applyBorder="1" applyAlignment="1">
      <alignment horizontal="center" vertical="center" wrapText="1"/>
    </xf>
    <xf numFmtId="2" fontId="31" fillId="2" borderId="71" xfId="0" applyNumberFormat="1" applyFont="1" applyFill="1" applyBorder="1" applyAlignment="1">
      <alignment horizontal="center" vertical="center" wrapText="1"/>
    </xf>
    <xf numFmtId="2" fontId="71" fillId="2" borderId="71" xfId="2" applyNumberFormat="1" applyFont="1" applyFill="1" applyBorder="1" applyAlignment="1" applyProtection="1">
      <alignment horizontal="center" vertical="center" wrapText="1"/>
    </xf>
    <xf numFmtId="2" fontId="71" fillId="2" borderId="73" xfId="2" applyNumberFormat="1" applyFont="1" applyFill="1" applyBorder="1" applyAlignment="1" applyProtection="1">
      <alignment horizontal="center" vertical="center" wrapText="1"/>
    </xf>
    <xf numFmtId="2" fontId="31" fillId="6" borderId="72" xfId="0" applyNumberFormat="1" applyFont="1" applyFill="1" applyBorder="1"/>
    <xf numFmtId="2" fontId="31" fillId="6" borderId="75" xfId="0" applyNumberFormat="1" applyFont="1" applyFill="1" applyBorder="1"/>
    <xf numFmtId="2" fontId="31" fillId="6" borderId="71" xfId="0" applyNumberFormat="1" applyFont="1" applyFill="1" applyBorder="1" applyAlignment="1">
      <alignment horizontal="center" vertical="center" wrapText="1"/>
    </xf>
    <xf numFmtId="0" fontId="39" fillId="6" borderId="23" xfId="0" applyNumberFormat="1" applyFont="1" applyFill="1" applyBorder="1" applyAlignment="1">
      <alignment horizontal="center" vertical="center"/>
    </xf>
    <xf numFmtId="0" fontId="39" fillId="6" borderId="23" xfId="0" applyNumberFormat="1" applyFont="1" applyFill="1" applyBorder="1" applyAlignment="1"/>
    <xf numFmtId="0" fontId="38" fillId="6" borderId="23" xfId="0" applyFont="1" applyFill="1" applyBorder="1" applyAlignment="1">
      <alignment horizontal="center" vertical="center"/>
    </xf>
    <xf numFmtId="0" fontId="32" fillId="0" borderId="19" xfId="0" applyNumberFormat="1" applyFont="1" applyFill="1" applyBorder="1" applyAlignment="1">
      <alignment horizontal="center" vertical="center" wrapText="1"/>
    </xf>
    <xf numFmtId="0" fontId="59" fillId="0" borderId="25" xfId="2" applyFont="1" applyBorder="1" applyAlignment="1" applyProtection="1"/>
    <xf numFmtId="0" fontId="59" fillId="0" borderId="76" xfId="2" applyFont="1" applyBorder="1" applyAlignment="1" applyProtection="1"/>
    <xf numFmtId="0" fontId="88" fillId="6" borderId="25" xfId="2" applyFont="1" applyFill="1" applyBorder="1" applyAlignment="1" applyProtection="1">
      <alignment horizontal="center" vertical="center"/>
    </xf>
    <xf numFmtId="0" fontId="28" fillId="6" borderId="76" xfId="0" applyFont="1" applyFill="1" applyBorder="1" applyAlignment="1">
      <alignment horizontal="center" vertical="center"/>
    </xf>
    <xf numFmtId="0" fontId="59" fillId="0" borderId="76" xfId="2" applyFont="1" applyBorder="1" applyAlignment="1" applyProtection="1">
      <alignment horizontal="center" vertical="center" wrapText="1"/>
    </xf>
    <xf numFmtId="0" fontId="37" fillId="0" borderId="25" xfId="0" applyFont="1" applyBorder="1" applyAlignment="1">
      <alignment horizontal="center" vertical="center" wrapText="1"/>
    </xf>
    <xf numFmtId="0" fontId="37" fillId="0" borderId="76" xfId="0" applyFont="1" applyBorder="1" applyAlignment="1">
      <alignment horizontal="center" vertical="center" wrapText="1"/>
    </xf>
    <xf numFmtId="0" fontId="37" fillId="0" borderId="76" xfId="0" applyFont="1" applyBorder="1"/>
    <xf numFmtId="2" fontId="27" fillId="6" borderId="0" xfId="0" applyNumberFormat="1" applyFont="1" applyFill="1" applyBorder="1" applyAlignment="1">
      <alignment horizontal="center" vertical="center"/>
    </xf>
    <xf numFmtId="2" fontId="28" fillId="6" borderId="47" xfId="0" applyNumberFormat="1" applyFont="1" applyFill="1" applyBorder="1" applyAlignment="1">
      <alignment horizontal="center" vertical="center" wrapText="1"/>
    </xf>
    <xf numFmtId="2" fontId="0" fillId="6" borderId="77" xfId="0" applyNumberFormat="1" applyFont="1" applyFill="1" applyBorder="1" applyAlignment="1">
      <alignment horizontal="center" vertical="center" wrapText="1"/>
    </xf>
    <xf numFmtId="2" fontId="28" fillId="6" borderId="23" xfId="0" applyNumberFormat="1" applyFont="1" applyFill="1" applyBorder="1" applyAlignment="1">
      <alignment horizontal="center" vertical="center"/>
    </xf>
    <xf numFmtId="0" fontId="28" fillId="0" borderId="25" xfId="0" applyFont="1" applyBorder="1" applyAlignment="1">
      <alignment horizontal="center" vertical="center" wrapText="1"/>
    </xf>
    <xf numFmtId="0" fontId="28" fillId="0" borderId="47" xfId="0" applyFont="1" applyBorder="1" applyAlignment="1">
      <alignment horizontal="center" vertical="top" wrapText="1"/>
    </xf>
    <xf numFmtId="164" fontId="28" fillId="6" borderId="25" xfId="0" applyNumberFormat="1" applyFont="1" applyFill="1" applyBorder="1" applyAlignment="1">
      <alignment horizontal="center" vertical="center" wrapText="1"/>
    </xf>
    <xf numFmtId="2" fontId="28" fillId="6" borderId="78" xfId="0" applyNumberFormat="1" applyFont="1" applyFill="1" applyBorder="1" applyAlignment="1">
      <alignment horizontal="center" vertical="center" wrapText="1"/>
    </xf>
    <xf numFmtId="2" fontId="28" fillId="0" borderId="78" xfId="0" quotePrefix="1" applyNumberFormat="1" applyFont="1" applyFill="1" applyBorder="1" applyAlignment="1">
      <alignment horizontal="center" vertical="center" wrapText="1"/>
    </xf>
    <xf numFmtId="0" fontId="0" fillId="0" borderId="23" xfId="0" applyBorder="1" applyAlignment="1">
      <alignment horizontal="center" vertical="center" wrapText="1"/>
    </xf>
    <xf numFmtId="0" fontId="28" fillId="0" borderId="23" xfId="0" applyFont="1" applyBorder="1" applyAlignment="1">
      <alignment horizontal="center" vertical="top" wrapText="1"/>
    </xf>
    <xf numFmtId="0" fontId="28" fillId="0" borderId="23" xfId="0" applyFont="1" applyBorder="1" applyAlignment="1">
      <alignment horizontal="center" vertical="center" wrapText="1"/>
    </xf>
    <xf numFmtId="0" fontId="32" fillId="6" borderId="52" xfId="0" applyFont="1" applyFill="1" applyBorder="1" applyAlignment="1">
      <alignment horizontal="center" vertical="center"/>
    </xf>
    <xf numFmtId="0" fontId="32" fillId="6" borderId="16" xfId="0" applyNumberFormat="1" applyFont="1" applyFill="1" applyBorder="1" applyAlignment="1">
      <alignment horizontal="center" vertical="center" wrapText="1"/>
    </xf>
    <xf numFmtId="0" fontId="32" fillId="6" borderId="23" xfId="0" applyFont="1" applyFill="1" applyBorder="1" applyAlignment="1">
      <alignment horizontal="center" vertical="center"/>
    </xf>
    <xf numFmtId="0" fontId="32" fillId="6" borderId="79" xfId="0" applyFont="1" applyFill="1" applyBorder="1" applyAlignment="1">
      <alignment horizontal="center" vertical="center"/>
    </xf>
    <xf numFmtId="0" fontId="32" fillId="6" borderId="80" xfId="0" applyNumberFormat="1" applyFont="1" applyFill="1" applyBorder="1" applyAlignment="1">
      <alignment horizontal="center" vertical="center" wrapText="1"/>
    </xf>
    <xf numFmtId="2" fontId="32" fillId="6" borderId="81" xfId="0" applyNumberFormat="1" applyFont="1" applyFill="1" applyBorder="1" applyAlignment="1">
      <alignment horizontal="center" vertical="center" wrapText="1"/>
    </xf>
    <xf numFmtId="0" fontId="39" fillId="6" borderId="82" xfId="0" applyNumberFormat="1" applyFont="1" applyFill="1" applyBorder="1" applyAlignment="1"/>
    <xf numFmtId="0" fontId="39" fillId="6" borderId="59" xfId="0" applyFont="1" applyFill="1" applyBorder="1"/>
    <xf numFmtId="0" fontId="32" fillId="6" borderId="25" xfId="0" applyNumberFormat="1" applyFont="1" applyFill="1" applyBorder="1" applyAlignment="1">
      <alignment horizontal="center" vertical="center" wrapText="1"/>
    </xf>
    <xf numFmtId="0" fontId="32" fillId="6" borderId="47" xfId="0" applyNumberFormat="1" applyFont="1" applyFill="1" applyBorder="1" applyAlignment="1">
      <alignment horizontal="center" vertical="center" wrapText="1"/>
    </xf>
    <xf numFmtId="1" fontId="38" fillId="6" borderId="16" xfId="0" applyNumberFormat="1" applyFont="1" applyFill="1" applyBorder="1" applyAlignment="1">
      <alignment horizontal="center" vertical="center" wrapText="1"/>
    </xf>
    <xf numFmtId="0" fontId="39" fillId="6" borderId="23" xfId="0" applyNumberFormat="1" applyFont="1" applyFill="1" applyBorder="1" applyAlignment="1">
      <alignment wrapText="1"/>
    </xf>
    <xf numFmtId="0" fontId="39" fillId="0" borderId="23" xfId="0" applyNumberFormat="1" applyFont="1" applyFill="1" applyBorder="1" applyAlignment="1"/>
    <xf numFmtId="0" fontId="39" fillId="6" borderId="83" xfId="0" applyFont="1" applyFill="1" applyBorder="1"/>
    <xf numFmtId="0" fontId="28" fillId="0" borderId="83" xfId="0" applyFont="1" applyBorder="1" applyAlignment="1">
      <alignment horizontal="center" vertical="center" wrapText="1"/>
    </xf>
    <xf numFmtId="2" fontId="32" fillId="6" borderId="84" xfId="0" applyNumberFormat="1" applyFont="1" applyFill="1" applyBorder="1" applyAlignment="1">
      <alignment horizontal="center" vertical="center" wrapText="1"/>
    </xf>
    <xf numFmtId="2" fontId="38" fillId="8" borderId="84" xfId="0" applyNumberFormat="1" applyFont="1" applyFill="1" applyBorder="1" applyAlignment="1">
      <alignment horizontal="center" vertical="center" wrapText="1"/>
    </xf>
    <xf numFmtId="2" fontId="38" fillId="6" borderId="84" xfId="0" applyNumberFormat="1" applyFont="1" applyFill="1" applyBorder="1" applyAlignment="1">
      <alignment horizontal="center" vertical="center" wrapText="1"/>
    </xf>
    <xf numFmtId="0" fontId="81" fillId="0" borderId="83" xfId="0" applyFont="1" applyBorder="1" applyAlignment="1">
      <alignment horizontal="center" vertical="center" wrapText="1"/>
    </xf>
    <xf numFmtId="2" fontId="41" fillId="8" borderId="84" xfId="0" applyNumberFormat="1" applyFont="1" applyFill="1" applyBorder="1" applyAlignment="1">
      <alignment horizontal="center" vertical="center" wrapText="1"/>
    </xf>
    <xf numFmtId="2" fontId="0" fillId="6" borderId="85" xfId="0" applyNumberFormat="1" applyFont="1" applyFill="1" applyBorder="1" applyAlignment="1">
      <alignment horizontal="center" vertical="center" wrapText="1"/>
    </xf>
    <xf numFmtId="2" fontId="23" fillId="11" borderId="84" xfId="0" applyNumberFormat="1" applyFont="1" applyFill="1" applyBorder="1" applyAlignment="1">
      <alignment horizontal="center" vertical="center" wrapText="1"/>
    </xf>
    <xf numFmtId="0" fontId="28" fillId="6" borderId="86" xfId="0" applyFont="1" applyFill="1" applyBorder="1" applyAlignment="1">
      <alignment horizontal="center" vertical="center" wrapText="1"/>
    </xf>
    <xf numFmtId="2" fontId="38" fillId="8" borderId="86" xfId="0" applyNumberFormat="1" applyFont="1" applyFill="1" applyBorder="1" applyAlignment="1">
      <alignment horizontal="center" vertical="center" wrapText="1"/>
    </xf>
    <xf numFmtId="0" fontId="28" fillId="6" borderId="85" xfId="0" applyFont="1" applyFill="1" applyBorder="1" applyAlignment="1">
      <alignment horizontal="center" vertical="center" wrapText="1"/>
    </xf>
    <xf numFmtId="2" fontId="38" fillId="6" borderId="87" xfId="0" applyNumberFormat="1" applyFont="1" applyFill="1" applyBorder="1" applyAlignment="1">
      <alignment horizontal="center" vertical="center" wrapText="1"/>
    </xf>
    <xf numFmtId="2" fontId="38" fillId="0" borderId="84" xfId="0" applyNumberFormat="1" applyFont="1" applyFill="1" applyBorder="1" applyAlignment="1">
      <alignment horizontal="center" vertical="center" wrapText="1"/>
    </xf>
    <xf numFmtId="0" fontId="38" fillId="6" borderId="85" xfId="0" applyFont="1" applyFill="1" applyBorder="1" applyAlignment="1">
      <alignment horizontal="center" vertical="center" wrapText="1"/>
    </xf>
    <xf numFmtId="2" fontId="43" fillId="6" borderId="84" xfId="0" applyNumberFormat="1" applyFont="1" applyFill="1" applyBorder="1" applyAlignment="1">
      <alignment horizontal="center" vertical="center" wrapText="1"/>
    </xf>
    <xf numFmtId="2" fontId="32" fillId="0" borderId="84" xfId="0" applyNumberFormat="1" applyFont="1" applyFill="1" applyBorder="1" applyAlignment="1">
      <alignment horizontal="center" vertical="center" wrapText="1"/>
    </xf>
    <xf numFmtId="0" fontId="27" fillId="0" borderId="85" xfId="0" applyFont="1" applyBorder="1" applyAlignment="1">
      <alignment horizontal="center" vertical="center" wrapText="1"/>
    </xf>
    <xf numFmtId="0" fontId="28" fillId="0" borderId="85" xfId="0" applyFont="1" applyBorder="1" applyAlignment="1">
      <alignment horizontal="center" vertical="center" wrapText="1"/>
    </xf>
    <xf numFmtId="2" fontId="38" fillId="6" borderId="86" xfId="0" applyNumberFormat="1" applyFont="1" applyFill="1" applyBorder="1" applyAlignment="1">
      <alignment horizontal="center" vertical="center" wrapText="1"/>
    </xf>
    <xf numFmtId="0" fontId="28" fillId="0" borderId="85" xfId="0" applyFont="1" applyFill="1" applyBorder="1" applyAlignment="1">
      <alignment horizontal="center" vertical="center" wrapText="1"/>
    </xf>
    <xf numFmtId="2" fontId="32" fillId="6" borderId="88" xfId="0" applyNumberFormat="1" applyFont="1" applyFill="1" applyBorder="1" applyAlignment="1">
      <alignment horizontal="center" vertical="center" wrapText="1"/>
    </xf>
    <xf numFmtId="2" fontId="32" fillId="6" borderId="83" xfId="0" applyNumberFormat="1" applyFont="1" applyFill="1" applyBorder="1" applyAlignment="1">
      <alignment horizontal="center" vertical="center"/>
    </xf>
    <xf numFmtId="2" fontId="38" fillId="6" borderId="83" xfId="0" applyNumberFormat="1" applyFont="1" applyFill="1" applyBorder="1" applyAlignment="1">
      <alignment horizontal="center" vertical="center"/>
    </xf>
    <xf numFmtId="2" fontId="32" fillId="6" borderId="85" xfId="0" applyNumberFormat="1" applyFont="1" applyFill="1" applyBorder="1" applyAlignment="1">
      <alignment horizontal="center" vertical="center"/>
    </xf>
    <xf numFmtId="2" fontId="38" fillId="6" borderId="85" xfId="0" applyNumberFormat="1" applyFont="1" applyFill="1" applyBorder="1" applyAlignment="1">
      <alignment horizontal="center" vertical="center"/>
    </xf>
    <xf numFmtId="2" fontId="32" fillId="6" borderId="89" xfId="0" applyNumberFormat="1" applyFont="1" applyFill="1" applyBorder="1" applyAlignment="1">
      <alignment horizontal="center" vertical="center" wrapText="1"/>
    </xf>
    <xf numFmtId="2" fontId="32" fillId="6" borderId="90" xfId="0" applyNumberFormat="1" applyFont="1" applyFill="1" applyBorder="1" applyAlignment="1">
      <alignment horizontal="center" vertical="center"/>
    </xf>
    <xf numFmtId="2" fontId="75" fillId="2" borderId="91" xfId="0" applyNumberFormat="1" applyFont="1" applyFill="1" applyBorder="1" applyAlignment="1">
      <alignment horizontal="center" vertical="center" wrapText="1"/>
    </xf>
    <xf numFmtId="164" fontId="28" fillId="6" borderId="16" xfId="0" applyNumberFormat="1" applyFont="1" applyFill="1" applyBorder="1" applyAlignment="1">
      <alignment horizontal="center" vertical="center" wrapText="1"/>
    </xf>
    <xf numFmtId="2" fontId="42" fillId="6" borderId="92" xfId="0" applyNumberFormat="1" applyFont="1" applyFill="1" applyBorder="1" applyAlignment="1">
      <alignment horizontal="center" vertical="center" wrapText="1"/>
    </xf>
    <xf numFmtId="0" fontId="0" fillId="0" borderId="23" xfId="0" applyBorder="1" applyAlignment="1">
      <alignment wrapText="1"/>
    </xf>
    <xf numFmtId="2" fontId="28" fillId="6" borderId="37" xfId="0" applyNumberFormat="1" applyFont="1" applyFill="1" applyBorder="1" applyAlignment="1">
      <alignment horizontal="center" vertical="center" wrapText="1"/>
    </xf>
    <xf numFmtId="2" fontId="37" fillId="6" borderId="93" xfId="0" applyNumberFormat="1" applyFont="1" applyFill="1" applyBorder="1" applyAlignment="1">
      <alignment horizontal="center" vertical="center" wrapText="1"/>
    </xf>
    <xf numFmtId="2" fontId="28" fillId="6" borderId="0" xfId="0" applyNumberFormat="1" applyFont="1" applyFill="1" applyBorder="1" applyAlignment="1">
      <alignment horizontal="center" vertical="center"/>
    </xf>
    <xf numFmtId="2" fontId="44" fillId="6" borderId="33" xfId="0" applyNumberFormat="1" applyFont="1" applyFill="1" applyBorder="1" applyAlignment="1">
      <alignment horizontal="center" vertical="center" wrapText="1"/>
    </xf>
    <xf numFmtId="2" fontId="28" fillId="6" borderId="25" xfId="0" applyNumberFormat="1" applyFont="1" applyFill="1" applyBorder="1" applyAlignment="1">
      <alignment horizontal="center" vertical="center" wrapText="1"/>
    </xf>
    <xf numFmtId="2" fontId="27" fillId="6" borderId="94" xfId="0" applyNumberFormat="1" applyFont="1" applyFill="1" applyBorder="1" applyAlignment="1">
      <alignment horizontal="center" vertical="center" wrapText="1"/>
    </xf>
    <xf numFmtId="0" fontId="21" fillId="6" borderId="23" xfId="0" applyFont="1" applyFill="1" applyBorder="1"/>
    <xf numFmtId="2" fontId="28" fillId="6" borderId="95" xfId="0" applyNumberFormat="1" applyFont="1" applyFill="1" applyBorder="1" applyAlignment="1">
      <alignment horizontal="center" vertical="center"/>
    </xf>
    <xf numFmtId="0" fontId="28" fillId="0" borderId="76" xfId="0" applyFont="1" applyBorder="1" applyAlignment="1">
      <alignment horizontal="center" vertical="center" wrapText="1"/>
    </xf>
    <xf numFmtId="2" fontId="22" fillId="12" borderId="18" xfId="0" applyNumberFormat="1" applyFont="1" applyFill="1" applyBorder="1" applyAlignment="1">
      <alignment horizontal="center" vertical="center" wrapText="1"/>
    </xf>
    <xf numFmtId="2" fontId="23" fillId="12" borderId="18" xfId="0" applyNumberFormat="1" applyFont="1" applyFill="1" applyBorder="1" applyAlignment="1">
      <alignment horizontal="center" vertical="center" wrapText="1"/>
    </xf>
    <xf numFmtId="2" fontId="27" fillId="8" borderId="18" xfId="0" applyNumberFormat="1" applyFont="1" applyFill="1" applyBorder="1" applyAlignment="1">
      <alignment horizontal="center" vertical="center" wrapText="1"/>
    </xf>
    <xf numFmtId="2" fontId="33" fillId="8" borderId="18" xfId="0" applyNumberFormat="1" applyFont="1" applyFill="1" applyBorder="1" applyAlignment="1">
      <alignment horizontal="center" vertical="center" wrapText="1"/>
    </xf>
    <xf numFmtId="2" fontId="16" fillId="6" borderId="0" xfId="0" applyNumberFormat="1" applyFont="1" applyFill="1" applyAlignment="1">
      <alignment horizontal="center" vertical="center" wrapText="1"/>
    </xf>
    <xf numFmtId="9" fontId="82" fillId="6" borderId="0" xfId="0" applyNumberFormat="1" applyFont="1" applyFill="1" applyAlignment="1">
      <alignment horizontal="center" vertical="center" wrapText="1"/>
    </xf>
    <xf numFmtId="2" fontId="89" fillId="6" borderId="0" xfId="4" applyNumberFormat="1" applyFont="1" applyFill="1" applyAlignment="1">
      <alignment horizontal="center" vertical="center" wrapText="1"/>
    </xf>
    <xf numFmtId="2" fontId="0" fillId="6" borderId="0" xfId="0" applyNumberFormat="1" applyFill="1" applyBorder="1" applyAlignment="1">
      <alignment horizontal="center" vertical="center" wrapText="1"/>
    </xf>
    <xf numFmtId="2" fontId="17" fillId="12" borderId="18" xfId="0" applyNumberFormat="1" applyFont="1" applyFill="1" applyBorder="1" applyAlignment="1">
      <alignment horizontal="center" vertical="center" wrapText="1"/>
    </xf>
    <xf numFmtId="2" fontId="38" fillId="6" borderId="16" xfId="0" quotePrefix="1" applyNumberFormat="1" applyFont="1" applyFill="1" applyBorder="1" applyAlignment="1">
      <alignment horizontal="center" vertical="center" wrapText="1"/>
    </xf>
    <xf numFmtId="2" fontId="28" fillId="6" borderId="16" xfId="0" quotePrefix="1" applyNumberFormat="1" applyFont="1" applyFill="1" applyBorder="1" applyAlignment="1">
      <alignment horizontal="center" vertical="center" wrapText="1"/>
    </xf>
    <xf numFmtId="2" fontId="28" fillId="0" borderId="16" xfId="0" applyNumberFormat="1" applyFont="1" applyFill="1" applyBorder="1" applyAlignment="1">
      <alignment horizontal="center" vertical="center" wrapText="1"/>
    </xf>
    <xf numFmtId="2" fontId="28" fillId="6" borderId="16" xfId="0" applyNumberFormat="1" applyFont="1" applyFill="1" applyBorder="1" applyAlignment="1">
      <alignment horizontal="center" vertical="center" wrapText="1"/>
    </xf>
    <xf numFmtId="2" fontId="81" fillId="6" borderId="16" xfId="0" quotePrefix="1" applyNumberFormat="1" applyFont="1" applyFill="1" applyBorder="1" applyAlignment="1">
      <alignment horizontal="center" vertical="center" wrapText="1"/>
    </xf>
    <xf numFmtId="2" fontId="27" fillId="8" borderId="16" xfId="0" applyNumberFormat="1" applyFont="1" applyFill="1" applyBorder="1" applyAlignment="1">
      <alignment horizontal="center" vertical="center" wrapText="1"/>
    </xf>
    <xf numFmtId="2" fontId="37" fillId="6" borderId="16" xfId="0" applyNumberFormat="1" applyFont="1" applyFill="1" applyBorder="1" applyAlignment="1">
      <alignment horizontal="center" vertical="center" wrapText="1"/>
    </xf>
    <xf numFmtId="2" fontId="32" fillId="6" borderId="16" xfId="0" quotePrefix="1" applyNumberFormat="1" applyFont="1" applyFill="1" applyBorder="1" applyAlignment="1">
      <alignment horizontal="center" vertical="center" wrapText="1"/>
    </xf>
    <xf numFmtId="2" fontId="27" fillId="6" borderId="16" xfId="0" quotePrefix="1" applyNumberFormat="1" applyFont="1" applyFill="1" applyBorder="1" applyAlignment="1">
      <alignment horizontal="center" vertical="center" wrapText="1"/>
    </xf>
    <xf numFmtId="2" fontId="27" fillId="6" borderId="16" xfId="0" applyNumberFormat="1" applyFont="1" applyFill="1" applyBorder="1" applyAlignment="1">
      <alignment horizontal="center" vertical="center" wrapText="1"/>
    </xf>
    <xf numFmtId="2" fontId="44" fillId="6" borderId="16" xfId="0" applyNumberFormat="1" applyFont="1" applyFill="1" applyBorder="1" applyAlignment="1">
      <alignment horizontal="center" vertical="center" wrapText="1"/>
    </xf>
    <xf numFmtId="2" fontId="81" fillId="6" borderId="16" xfId="0" applyNumberFormat="1" applyFont="1" applyFill="1" applyBorder="1" applyAlignment="1">
      <alignment horizontal="center" vertical="center" wrapText="1"/>
    </xf>
    <xf numFmtId="2" fontId="91" fillId="6" borderId="16" xfId="0" applyNumberFormat="1" applyFont="1" applyFill="1" applyBorder="1" applyAlignment="1">
      <alignment horizontal="center" vertical="center" wrapText="1"/>
    </xf>
    <xf numFmtId="2" fontId="28" fillId="6" borderId="18" xfId="0" applyNumberFormat="1" applyFont="1" applyFill="1" applyBorder="1" applyAlignment="1" applyProtection="1">
      <alignment horizontal="center" vertical="center" wrapText="1"/>
      <protection locked="0"/>
    </xf>
    <xf numFmtId="0" fontId="36" fillId="6" borderId="0" xfId="0" applyFont="1" applyFill="1" applyAlignment="1">
      <alignment horizontal="left" vertical="center" wrapText="1"/>
    </xf>
    <xf numFmtId="2" fontId="21" fillId="6" borderId="101" xfId="0" applyNumberFormat="1" applyFont="1" applyFill="1" applyBorder="1" applyAlignment="1">
      <alignment horizontal="center" vertical="center" wrapText="1"/>
    </xf>
    <xf numFmtId="2" fontId="22" fillId="12" borderId="102" xfId="0" applyNumberFormat="1" applyFont="1" applyFill="1" applyBorder="1" applyAlignment="1">
      <alignment horizontal="center" vertical="center" wrapText="1"/>
    </xf>
    <xf numFmtId="2" fontId="22" fillId="6" borderId="103" xfId="0" applyNumberFormat="1" applyFont="1" applyFill="1" applyBorder="1" applyAlignment="1">
      <alignment horizontal="center" vertical="center" wrapText="1"/>
    </xf>
    <xf numFmtId="2" fontId="0" fillId="6" borderId="104" xfId="0" applyNumberFormat="1" applyFont="1" applyFill="1" applyBorder="1" applyAlignment="1">
      <alignment horizontal="center" vertical="center" wrapText="1"/>
    </xf>
    <xf numFmtId="2" fontId="23" fillId="12" borderId="105" xfId="0" applyNumberFormat="1" applyFont="1" applyFill="1" applyBorder="1" applyAlignment="1">
      <alignment horizontal="center" vertical="center" wrapText="1"/>
    </xf>
    <xf numFmtId="2" fontId="28" fillId="6" borderId="105" xfId="0" applyNumberFormat="1" applyFont="1" applyFill="1" applyBorder="1" applyAlignment="1">
      <alignment horizontal="center" vertical="center" wrapText="1"/>
    </xf>
    <xf numFmtId="2" fontId="27" fillId="8" borderId="105" xfId="0" applyNumberFormat="1" applyFont="1" applyFill="1" applyBorder="1" applyAlignment="1">
      <alignment horizontal="center" vertical="center" wrapText="1"/>
    </xf>
    <xf numFmtId="2" fontId="21" fillId="6" borderId="106" xfId="0" applyNumberFormat="1" applyFont="1" applyFill="1" applyBorder="1" applyAlignment="1">
      <alignment horizontal="center" vertical="center" wrapText="1"/>
    </xf>
    <xf numFmtId="2" fontId="22" fillId="12" borderId="107" xfId="0" applyNumberFormat="1" applyFont="1" applyFill="1" applyBorder="1" applyAlignment="1">
      <alignment horizontal="center" vertical="center" wrapText="1"/>
    </xf>
    <xf numFmtId="2" fontId="22" fillId="6" borderId="106" xfId="0" applyNumberFormat="1" applyFont="1" applyFill="1" applyBorder="1" applyAlignment="1">
      <alignment horizontal="center" vertical="center" wrapText="1"/>
    </xf>
    <xf numFmtId="2" fontId="0" fillId="6" borderId="106" xfId="0" applyNumberFormat="1" applyFont="1" applyFill="1" applyBorder="1" applyAlignment="1">
      <alignment horizontal="center" vertical="center" wrapText="1"/>
    </xf>
    <xf numFmtId="2" fontId="23" fillId="12" borderId="107" xfId="0" applyNumberFormat="1" applyFont="1" applyFill="1" applyBorder="1" applyAlignment="1">
      <alignment horizontal="center" vertical="center" wrapText="1"/>
    </xf>
    <xf numFmtId="2" fontId="28" fillId="6" borderId="107" xfId="0" applyNumberFormat="1" applyFont="1" applyFill="1" applyBorder="1" applyAlignment="1">
      <alignment horizontal="center" vertical="center" wrapText="1"/>
    </xf>
    <xf numFmtId="2" fontId="27" fillId="8" borderId="107" xfId="0" applyNumberFormat="1" applyFont="1" applyFill="1" applyBorder="1" applyAlignment="1">
      <alignment horizontal="center" vertical="center" wrapText="1"/>
    </xf>
    <xf numFmtId="2" fontId="28" fillId="6" borderId="108" xfId="0" applyNumberFormat="1" applyFont="1" applyFill="1" applyBorder="1" applyAlignment="1">
      <alignment horizontal="center" vertical="center" wrapText="1"/>
    </xf>
    <xf numFmtId="0" fontId="32" fillId="0" borderId="108" xfId="0" applyNumberFormat="1" applyFont="1" applyFill="1" applyBorder="1" applyAlignment="1">
      <alignment horizontal="center" vertical="center" wrapText="1"/>
    </xf>
    <xf numFmtId="2" fontId="38" fillId="6" borderId="108" xfId="0" applyNumberFormat="1" applyFont="1" applyFill="1" applyBorder="1" applyAlignment="1">
      <alignment horizontal="center" vertical="center" wrapText="1"/>
    </xf>
    <xf numFmtId="2" fontId="32" fillId="6" borderId="108" xfId="0" applyNumberFormat="1" applyFont="1" applyFill="1" applyBorder="1" applyAlignment="1">
      <alignment horizontal="center" vertical="center" wrapText="1"/>
    </xf>
    <xf numFmtId="2" fontId="32" fillId="6" borderId="108" xfId="0" quotePrefix="1" applyNumberFormat="1" applyFont="1" applyFill="1" applyBorder="1" applyAlignment="1">
      <alignment horizontal="center" vertical="center" wrapText="1"/>
    </xf>
    <xf numFmtId="2" fontId="44" fillId="6" borderId="108" xfId="0" applyNumberFormat="1" applyFont="1" applyFill="1" applyBorder="1" applyAlignment="1">
      <alignment horizontal="center" vertical="center" wrapText="1"/>
    </xf>
    <xf numFmtId="2" fontId="28" fillId="6" borderId="108" xfId="0" quotePrefix="1" applyNumberFormat="1" applyFont="1" applyFill="1" applyBorder="1" applyAlignment="1">
      <alignment horizontal="center" vertical="center" wrapText="1"/>
    </xf>
    <xf numFmtId="2" fontId="27" fillId="8" borderId="108" xfId="0" applyNumberFormat="1" applyFont="1" applyFill="1" applyBorder="1" applyAlignment="1">
      <alignment horizontal="center" vertical="center" wrapText="1"/>
    </xf>
    <xf numFmtId="2" fontId="37" fillId="6" borderId="108" xfId="0" applyNumberFormat="1" applyFont="1" applyFill="1" applyBorder="1" applyAlignment="1">
      <alignment horizontal="center" vertical="center" wrapText="1"/>
    </xf>
    <xf numFmtId="2" fontId="27" fillId="6" borderId="108" xfId="0" applyNumberFormat="1" applyFont="1" applyFill="1" applyBorder="1" applyAlignment="1">
      <alignment horizontal="center" vertical="center" wrapText="1"/>
    </xf>
    <xf numFmtId="0" fontId="38" fillId="6" borderId="108" xfId="0" applyNumberFormat="1" applyFont="1" applyFill="1" applyBorder="1" applyAlignment="1">
      <alignment horizontal="center" vertical="center" wrapText="1"/>
    </xf>
    <xf numFmtId="2" fontId="27" fillId="6" borderId="108" xfId="0" quotePrefix="1" applyNumberFormat="1" applyFont="1" applyFill="1" applyBorder="1" applyAlignment="1">
      <alignment horizontal="center" vertical="center" wrapText="1"/>
    </xf>
    <xf numFmtId="2" fontId="28" fillId="0" borderId="108" xfId="0" applyNumberFormat="1" applyFont="1" applyFill="1" applyBorder="1" applyAlignment="1">
      <alignment horizontal="center" vertical="center" wrapText="1"/>
    </xf>
    <xf numFmtId="2" fontId="33" fillId="8" borderId="107" xfId="0" applyNumberFormat="1" applyFont="1" applyFill="1" applyBorder="1" applyAlignment="1">
      <alignment horizontal="center" vertical="center" wrapText="1"/>
    </xf>
    <xf numFmtId="2" fontId="33" fillId="8" borderId="16" xfId="0" applyNumberFormat="1" applyFont="1" applyFill="1" applyBorder="1" applyAlignment="1">
      <alignment horizontal="center" vertical="center" wrapText="1"/>
    </xf>
    <xf numFmtId="2" fontId="28" fillId="0" borderId="18" xfId="0" applyNumberFormat="1" applyFont="1" applyFill="1" applyBorder="1" applyAlignment="1">
      <alignment horizontal="center" vertical="center" wrapText="1"/>
    </xf>
    <xf numFmtId="2" fontId="28" fillId="0" borderId="109" xfId="0" applyNumberFormat="1" applyFont="1" applyFill="1" applyBorder="1" applyAlignment="1">
      <alignment horizontal="center" vertical="center" wrapText="1"/>
    </xf>
    <xf numFmtId="2" fontId="28" fillId="6" borderId="109" xfId="0" applyNumberFormat="1" applyFont="1" applyFill="1" applyBorder="1" applyAlignment="1">
      <alignment horizontal="center" vertical="center" wrapText="1"/>
    </xf>
    <xf numFmtId="0" fontId="4" fillId="16" borderId="23" xfId="0" applyNumberFormat="1" applyFont="1" applyFill="1" applyBorder="1" applyAlignment="1">
      <alignment horizontal="center" vertical="center" wrapText="1"/>
    </xf>
    <xf numFmtId="0" fontId="4" fillId="0" borderId="23" xfId="0" applyNumberFormat="1" applyFont="1" applyBorder="1" applyAlignment="1">
      <alignment horizontal="center" vertical="center" wrapText="1"/>
    </xf>
    <xf numFmtId="2" fontId="4" fillId="16" borderId="23" xfId="0" applyNumberFormat="1" applyFont="1" applyFill="1" applyBorder="1" applyAlignment="1">
      <alignment horizontal="center" vertical="center" wrapText="1"/>
    </xf>
    <xf numFmtId="2" fontId="5" fillId="16" borderId="23" xfId="0" applyNumberFormat="1" applyFont="1" applyFill="1" applyBorder="1" applyAlignment="1">
      <alignment horizontal="center" vertical="center" wrapText="1"/>
    </xf>
    <xf numFmtId="0" fontId="4" fillId="6" borderId="77" xfId="0" applyNumberFormat="1" applyFont="1" applyFill="1" applyBorder="1" applyAlignment="1">
      <alignment horizontal="center" vertical="center" wrapText="1"/>
    </xf>
    <xf numFmtId="2" fontId="4" fillId="0" borderId="25" xfId="0" applyNumberFormat="1" applyFont="1" applyBorder="1" applyAlignment="1">
      <alignment horizontal="center" vertical="center"/>
    </xf>
    <xf numFmtId="2" fontId="59" fillId="6" borderId="47" xfId="2" applyNumberFormat="1" applyFont="1" applyFill="1" applyBorder="1" applyAlignment="1" applyProtection="1">
      <alignment horizontal="center" vertical="center" wrapText="1"/>
    </xf>
    <xf numFmtId="0" fontId="4" fillId="6" borderId="109" xfId="0" applyNumberFormat="1" applyFont="1" applyFill="1" applyBorder="1" applyAlignment="1">
      <alignment horizontal="center" vertical="center" wrapText="1"/>
    </xf>
    <xf numFmtId="2" fontId="27" fillId="6" borderId="25" xfId="0" applyNumberFormat="1" applyFont="1" applyFill="1" applyBorder="1" applyAlignment="1">
      <alignment horizontal="center" vertical="center" wrapText="1"/>
    </xf>
    <xf numFmtId="2" fontId="4" fillId="0" borderId="23" xfId="0" applyNumberFormat="1" applyFont="1" applyBorder="1" applyAlignment="1">
      <alignment horizontal="center" vertical="center" wrapText="1"/>
    </xf>
    <xf numFmtId="0" fontId="5" fillId="16" borderId="23" xfId="0" applyNumberFormat="1" applyFont="1" applyFill="1" applyBorder="1" applyAlignment="1">
      <alignment horizontal="center" vertical="center" wrapText="1"/>
    </xf>
    <xf numFmtId="2" fontId="4" fillId="8" borderId="23" xfId="0" applyNumberFormat="1" applyFont="1" applyFill="1" applyBorder="1" applyAlignment="1">
      <alignment horizontal="center" vertical="center" wrapText="1"/>
    </xf>
    <xf numFmtId="2" fontId="5" fillId="0" borderId="23" xfId="0" applyNumberFormat="1" applyFont="1" applyBorder="1" applyAlignment="1">
      <alignment horizontal="center" vertical="center" wrapText="1"/>
    </xf>
    <xf numFmtId="1" fontId="10" fillId="0" borderId="0" xfId="0" applyNumberFormat="1" applyFont="1" applyBorder="1" applyAlignment="1"/>
    <xf numFmtId="1" fontId="95" fillId="0" borderId="0" xfId="0" applyNumberFormat="1" applyFont="1" applyBorder="1" applyAlignment="1"/>
    <xf numFmtId="2" fontId="7" fillId="16" borderId="23" xfId="0" applyNumberFormat="1" applyFont="1" applyFill="1" applyBorder="1" applyAlignment="1">
      <alignment horizontal="center" vertical="center" wrapText="1"/>
    </xf>
    <xf numFmtId="0" fontId="93" fillId="16" borderId="23" xfId="0" applyNumberFormat="1" applyFont="1" applyFill="1" applyBorder="1" applyAlignment="1">
      <alignment vertical="center" wrapText="1"/>
    </xf>
    <xf numFmtId="0" fontId="5" fillId="0" borderId="23" xfId="0" applyNumberFormat="1" applyFont="1" applyBorder="1" applyAlignment="1">
      <alignment horizontal="center" vertical="center" wrapText="1"/>
    </xf>
    <xf numFmtId="2" fontId="5" fillId="16" borderId="0" xfId="0" applyNumberFormat="1" applyFont="1" applyFill="1" applyBorder="1" applyAlignment="1">
      <alignment horizontal="center" vertical="center"/>
    </xf>
    <xf numFmtId="2" fontId="4" fillId="16" borderId="0" xfId="0" applyNumberFormat="1" applyFont="1" applyFill="1" applyBorder="1" applyAlignment="1">
      <alignment horizontal="center" vertical="center"/>
    </xf>
    <xf numFmtId="2" fontId="4" fillId="16" borderId="25" xfId="0" applyNumberFormat="1" applyFont="1" applyFill="1" applyBorder="1" applyAlignment="1">
      <alignment horizontal="center" vertical="center" wrapText="1"/>
    </xf>
    <xf numFmtId="2" fontId="4" fillId="16" borderId="23" xfId="0" applyNumberFormat="1" applyFont="1" applyFill="1" applyBorder="1" applyAlignment="1">
      <alignment horizontal="center" vertical="center"/>
    </xf>
    <xf numFmtId="0" fontId="32" fillId="6" borderId="109" xfId="0" applyFont="1" applyFill="1" applyBorder="1" applyAlignment="1">
      <alignment horizontal="center" vertical="center"/>
    </xf>
    <xf numFmtId="0" fontId="32" fillId="0" borderId="25" xfId="0" applyNumberFormat="1" applyFont="1" applyFill="1" applyBorder="1" applyAlignment="1">
      <alignment horizontal="center" vertical="center" wrapText="1"/>
    </xf>
    <xf numFmtId="0" fontId="32" fillId="0" borderId="76" xfId="0" applyNumberFormat="1" applyFont="1" applyFill="1" applyBorder="1" applyAlignment="1">
      <alignment horizontal="center" vertical="center" wrapText="1"/>
    </xf>
    <xf numFmtId="0" fontId="32" fillId="6" borderId="76" xfId="0" applyNumberFormat="1" applyFont="1" applyFill="1" applyBorder="1" applyAlignment="1">
      <alignment horizontal="center" vertical="center" wrapText="1"/>
    </xf>
    <xf numFmtId="2" fontId="32" fillId="6" borderId="23" xfId="0" applyNumberFormat="1" applyFont="1" applyFill="1" applyBorder="1" applyAlignment="1" applyProtection="1">
      <alignment horizontal="center" vertical="center" wrapText="1"/>
      <protection locked="0"/>
    </xf>
    <xf numFmtId="2" fontId="32" fillId="0" borderId="23" xfId="0" applyNumberFormat="1" applyFont="1" applyFill="1" applyBorder="1" applyAlignment="1" applyProtection="1">
      <alignment horizontal="center" vertical="center" wrapText="1"/>
      <protection locked="0"/>
    </xf>
    <xf numFmtId="2" fontId="38" fillId="8" borderId="23" xfId="0" applyNumberFormat="1" applyFont="1" applyFill="1" applyBorder="1" applyAlignment="1" applyProtection="1">
      <alignment horizontal="center" vertical="center" wrapText="1"/>
      <protection locked="0"/>
    </xf>
    <xf numFmtId="2" fontId="32" fillId="6" borderId="25" xfId="0" applyNumberFormat="1" applyFont="1" applyFill="1" applyBorder="1" applyAlignment="1" applyProtection="1">
      <alignment horizontal="center" vertical="center" wrapText="1"/>
      <protection locked="0"/>
    </xf>
    <xf numFmtId="0" fontId="39" fillId="6" borderId="23" xfId="0" applyNumberFormat="1" applyFont="1" applyFill="1" applyBorder="1" applyAlignment="1" applyProtection="1">
      <alignment wrapText="1"/>
      <protection locked="0"/>
    </xf>
    <xf numFmtId="2" fontId="32" fillId="6" borderId="47" xfId="0" applyNumberFormat="1" applyFont="1" applyFill="1" applyBorder="1" applyAlignment="1" applyProtection="1">
      <alignment horizontal="center" vertical="center" wrapText="1"/>
      <protection locked="0"/>
    </xf>
    <xf numFmtId="2" fontId="32" fillId="6" borderId="0" xfId="0" applyNumberFormat="1" applyFont="1" applyFill="1" applyBorder="1" applyAlignment="1" applyProtection="1">
      <alignment horizontal="center" vertical="center" wrapText="1"/>
      <protection locked="0"/>
    </xf>
    <xf numFmtId="2" fontId="32" fillId="0" borderId="0" xfId="0" applyNumberFormat="1" applyFont="1" applyFill="1" applyBorder="1" applyAlignment="1" applyProtection="1">
      <alignment horizontal="center" vertical="center" wrapText="1"/>
      <protection locked="0"/>
    </xf>
    <xf numFmtId="2" fontId="32" fillId="6" borderId="23" xfId="0" applyNumberFormat="1" applyFont="1" applyFill="1" applyBorder="1" applyAlignment="1" applyProtection="1">
      <alignment horizontal="center" vertical="center"/>
      <protection locked="0"/>
    </xf>
    <xf numFmtId="2" fontId="59" fillId="6" borderId="23" xfId="2" applyNumberFormat="1" applyFont="1" applyFill="1" applyBorder="1" applyAlignment="1" applyProtection="1">
      <alignment horizontal="center" vertical="center" wrapText="1"/>
      <protection locked="0"/>
    </xf>
    <xf numFmtId="0" fontId="0" fillId="0" borderId="23" xfId="0" applyBorder="1"/>
    <xf numFmtId="0" fontId="32" fillId="0" borderId="23" xfId="0" applyNumberFormat="1" applyFont="1" applyFill="1" applyBorder="1" applyAlignment="1" applyProtection="1">
      <alignment horizontal="center" vertical="center" wrapText="1"/>
      <protection locked="0"/>
    </xf>
    <xf numFmtId="0" fontId="39" fillId="6" borderId="23" xfId="0" applyNumberFormat="1" applyFont="1" applyFill="1" applyBorder="1" applyAlignment="1" applyProtection="1">
      <protection locked="0"/>
    </xf>
    <xf numFmtId="2" fontId="60" fillId="6" borderId="23" xfId="0" applyNumberFormat="1" applyFont="1" applyFill="1" applyBorder="1" applyAlignment="1" applyProtection="1">
      <alignment horizontal="center" vertical="center" wrapText="1"/>
      <protection locked="0"/>
    </xf>
    <xf numFmtId="2" fontId="11" fillId="6" borderId="23" xfId="2" applyNumberFormat="1" applyFont="1" applyFill="1" applyBorder="1" applyAlignment="1" applyProtection="1">
      <alignment horizontal="center" vertical="center" wrapText="1"/>
      <protection locked="0"/>
    </xf>
    <xf numFmtId="2" fontId="4" fillId="6" borderId="23" xfId="0" applyNumberFormat="1" applyFont="1" applyFill="1" applyBorder="1" applyAlignment="1" applyProtection="1">
      <alignment horizontal="center" vertical="center" wrapText="1"/>
      <protection locked="0"/>
    </xf>
    <xf numFmtId="2" fontId="32" fillId="6" borderId="0" xfId="0" applyNumberFormat="1" applyFont="1" applyFill="1" applyAlignment="1" applyProtection="1">
      <alignment horizontal="center" vertical="center"/>
      <protection locked="0"/>
    </xf>
    <xf numFmtId="2" fontId="58" fillId="6" borderId="23" xfId="2" applyNumberFormat="1" applyFont="1" applyFill="1" applyBorder="1" applyAlignment="1" applyProtection="1">
      <alignment horizontal="center" vertical="center" wrapText="1"/>
      <protection locked="0"/>
    </xf>
    <xf numFmtId="0" fontId="37" fillId="6" borderId="0" xfId="0" applyFont="1" applyFill="1" applyBorder="1" applyProtection="1">
      <protection locked="0"/>
    </xf>
    <xf numFmtId="2" fontId="32" fillId="0" borderId="25" xfId="0" applyNumberFormat="1" applyFont="1" applyFill="1" applyBorder="1" applyAlignment="1" applyProtection="1">
      <alignment horizontal="center" vertical="center" wrapText="1"/>
      <protection locked="0"/>
    </xf>
    <xf numFmtId="2" fontId="32" fillId="6" borderId="23" xfId="0" applyNumberFormat="1" applyFont="1" applyFill="1" applyBorder="1" applyAlignment="1" applyProtection="1">
      <alignment wrapText="1"/>
      <protection locked="0"/>
    </xf>
    <xf numFmtId="0" fontId="4" fillId="0" borderId="109" xfId="0" applyNumberFormat="1" applyFont="1" applyFill="1" applyBorder="1" applyAlignment="1">
      <alignment horizontal="center" vertical="center" wrapText="1"/>
    </xf>
    <xf numFmtId="0" fontId="4" fillId="16" borderId="47" xfId="0" applyNumberFormat="1" applyFont="1" applyFill="1" applyBorder="1" applyAlignment="1">
      <alignment horizontal="center" vertical="center" wrapText="1"/>
    </xf>
    <xf numFmtId="2" fontId="4" fillId="16" borderId="109" xfId="0" applyNumberFormat="1" applyFont="1" applyFill="1" applyBorder="1" applyAlignment="1">
      <alignment horizontal="center" vertical="center"/>
    </xf>
    <xf numFmtId="2" fontId="4" fillId="16" borderId="47" xfId="0" applyNumberFormat="1" applyFont="1" applyFill="1" applyBorder="1" applyAlignment="1">
      <alignment horizontal="center" vertical="center" wrapText="1"/>
    </xf>
    <xf numFmtId="0" fontId="4" fillId="16" borderId="25" xfId="0" applyNumberFormat="1" applyFont="1" applyFill="1" applyBorder="1" applyAlignment="1">
      <alignment horizontal="center" vertical="center" wrapText="1"/>
    </xf>
    <xf numFmtId="0" fontId="4" fillId="0" borderId="109" xfId="0" applyNumberFormat="1" applyFont="1" applyBorder="1" applyAlignment="1">
      <alignment horizontal="center" vertical="center" wrapText="1"/>
    </xf>
    <xf numFmtId="2" fontId="4" fillId="16" borderId="16" xfId="0" applyNumberFormat="1" applyFont="1" applyFill="1" applyBorder="1" applyAlignment="1">
      <alignment horizontal="center" vertical="center" wrapText="1"/>
    </xf>
    <xf numFmtId="0" fontId="32" fillId="6" borderId="23" xfId="0" applyNumberFormat="1" applyFont="1" applyFill="1" applyBorder="1" applyAlignment="1" applyProtection="1">
      <alignment horizontal="center" vertical="center" wrapText="1"/>
      <protection locked="0"/>
    </xf>
    <xf numFmtId="2" fontId="32" fillId="0" borderId="0" xfId="0" applyNumberFormat="1" applyFont="1" applyFill="1" applyAlignment="1">
      <alignment horizontal="center" vertical="center"/>
    </xf>
    <xf numFmtId="2" fontId="32" fillId="6" borderId="19" xfId="0" applyNumberFormat="1" applyFont="1" applyFill="1" applyBorder="1" applyAlignment="1">
      <alignment horizontal="center" vertical="center"/>
    </xf>
    <xf numFmtId="0" fontId="38" fillId="6" borderId="110" xfId="0" applyFont="1" applyFill="1" applyBorder="1" applyAlignment="1">
      <alignment horizontal="center" vertical="center"/>
    </xf>
    <xf numFmtId="9" fontId="32" fillId="0" borderId="112" xfId="0" applyNumberFormat="1" applyFont="1" applyFill="1" applyBorder="1" applyAlignment="1">
      <alignment horizontal="center" vertical="center" wrapText="1"/>
    </xf>
    <xf numFmtId="9" fontId="32" fillId="6" borderId="112" xfId="0" applyNumberFormat="1" applyFont="1" applyFill="1" applyBorder="1" applyAlignment="1">
      <alignment horizontal="center" vertical="center" wrapText="1"/>
    </xf>
    <xf numFmtId="2" fontId="32" fillId="0" borderId="18" xfId="0" applyNumberFormat="1" applyFont="1" applyFill="1" applyBorder="1" applyAlignment="1">
      <alignment horizontal="center" vertical="center" wrapText="1"/>
    </xf>
    <xf numFmtId="1" fontId="27" fillId="6" borderId="19" xfId="0" applyNumberFormat="1" applyFont="1" applyFill="1" applyBorder="1" applyAlignment="1">
      <alignment horizontal="center" vertical="center" wrapText="1"/>
    </xf>
    <xf numFmtId="2" fontId="28" fillId="0" borderId="0" xfId="0" applyNumberFormat="1" applyFont="1" applyFill="1" applyBorder="1" applyAlignment="1">
      <alignment horizontal="center" vertical="center"/>
    </xf>
    <xf numFmtId="1" fontId="29" fillId="6" borderId="19" xfId="0" applyNumberFormat="1" applyFont="1" applyFill="1" applyBorder="1" applyAlignment="1">
      <alignment horizontal="center" vertical="center" wrapText="1"/>
    </xf>
    <xf numFmtId="2" fontId="31" fillId="6" borderId="19" xfId="0" applyNumberFormat="1" applyFont="1" applyFill="1" applyBorder="1" applyAlignment="1">
      <alignment horizontal="center" vertical="center" wrapText="1"/>
    </xf>
    <xf numFmtId="2" fontId="32" fillId="6" borderId="114" xfId="0" applyNumberFormat="1" applyFont="1" applyFill="1" applyBorder="1" applyAlignment="1" applyProtection="1">
      <alignment horizontal="center" vertical="center" wrapText="1"/>
      <protection locked="0"/>
    </xf>
    <xf numFmtId="2" fontId="31" fillId="6" borderId="115" xfId="0" applyNumberFormat="1" applyFont="1" applyFill="1" applyBorder="1" applyAlignment="1">
      <alignment horizontal="center" wrapText="1"/>
    </xf>
    <xf numFmtId="2" fontId="31" fillId="6" borderId="116" xfId="0" applyNumberFormat="1" applyFont="1" applyFill="1" applyBorder="1" applyAlignment="1">
      <alignment horizontal="center" wrapText="1"/>
    </xf>
    <xf numFmtId="2" fontId="29" fillId="6" borderId="0" xfId="0" applyNumberFormat="1" applyFont="1" applyFill="1" applyBorder="1" applyAlignment="1">
      <alignment horizontal="center" vertical="center" wrapText="1"/>
    </xf>
    <xf numFmtId="2" fontId="29" fillId="6" borderId="7" xfId="0" applyNumberFormat="1" applyFont="1" applyFill="1" applyBorder="1" applyAlignment="1">
      <alignment horizontal="center" vertical="center" wrapText="1"/>
    </xf>
    <xf numFmtId="2" fontId="31" fillId="6" borderId="5" xfId="0" applyNumberFormat="1" applyFont="1" applyFill="1" applyBorder="1" applyAlignment="1">
      <alignment horizontal="center" vertical="center" wrapText="1"/>
    </xf>
    <xf numFmtId="2" fontId="32" fillId="2" borderId="56" xfId="0" quotePrefix="1" applyNumberFormat="1" applyFont="1" applyFill="1" applyBorder="1" applyAlignment="1">
      <alignment horizontal="center" vertical="center" wrapText="1"/>
    </xf>
    <xf numFmtId="2" fontId="32" fillId="0" borderId="47" xfId="0" applyNumberFormat="1" applyFont="1" applyFill="1" applyBorder="1" applyAlignment="1">
      <alignment horizontal="center" vertical="center" wrapText="1"/>
    </xf>
    <xf numFmtId="2" fontId="32" fillId="2" borderId="1" xfId="0" quotePrefix="1" applyNumberFormat="1" applyFont="1" applyFill="1" applyBorder="1" applyAlignment="1">
      <alignment horizontal="center" vertical="center" wrapText="1"/>
    </xf>
    <xf numFmtId="2" fontId="31" fillId="6" borderId="117" xfId="0" applyNumberFormat="1" applyFont="1" applyFill="1" applyBorder="1" applyAlignment="1">
      <alignment horizontal="center" vertical="center" wrapText="1"/>
    </xf>
    <xf numFmtId="2" fontId="32" fillId="0" borderId="19" xfId="0" applyNumberFormat="1" applyFont="1" applyFill="1" applyBorder="1" applyAlignment="1">
      <alignment horizontal="center" vertical="center"/>
    </xf>
    <xf numFmtId="2" fontId="32" fillId="0" borderId="114" xfId="0" applyNumberFormat="1" applyFont="1" applyFill="1" applyBorder="1" applyAlignment="1">
      <alignment horizontal="center" vertical="center"/>
    </xf>
    <xf numFmtId="2" fontId="25" fillId="6" borderId="18" xfId="0" applyNumberFormat="1" applyFont="1" applyFill="1" applyBorder="1" applyAlignment="1">
      <alignment horizontal="center" vertical="center" wrapText="1"/>
    </xf>
    <xf numFmtId="2" fontId="27" fillId="8" borderId="118" xfId="0" applyNumberFormat="1" applyFont="1" applyFill="1" applyBorder="1" applyAlignment="1">
      <alignment horizontal="center" vertical="center" wrapText="1"/>
    </xf>
    <xf numFmtId="2" fontId="27" fillId="6" borderId="18" xfId="0" applyNumberFormat="1" applyFont="1" applyFill="1" applyBorder="1" applyAlignment="1">
      <alignment horizontal="center" vertical="center" wrapText="1"/>
    </xf>
    <xf numFmtId="0" fontId="27" fillId="8" borderId="18" xfId="0" applyFont="1" applyFill="1" applyBorder="1" applyAlignment="1">
      <alignment horizontal="center" vertical="center" wrapText="1"/>
    </xf>
    <xf numFmtId="0" fontId="27" fillId="6" borderId="18" xfId="0" applyFont="1" applyFill="1" applyBorder="1" applyAlignment="1">
      <alignment horizontal="center" vertical="center" wrapText="1"/>
    </xf>
    <xf numFmtId="0" fontId="28" fillId="6" borderId="18" xfId="0" applyFont="1" applyFill="1" applyBorder="1" applyAlignment="1">
      <alignment horizontal="center" vertical="center" wrapText="1"/>
    </xf>
    <xf numFmtId="2" fontId="28" fillId="6" borderId="18" xfId="0" quotePrefix="1" applyNumberFormat="1" applyFont="1" applyFill="1" applyBorder="1" applyAlignment="1">
      <alignment horizontal="center" vertical="center" wrapText="1"/>
    </xf>
    <xf numFmtId="0" fontId="28" fillId="6" borderId="18" xfId="0" quotePrefix="1" applyFont="1" applyFill="1" applyBorder="1" applyAlignment="1">
      <alignment horizontal="center" vertical="center" wrapText="1"/>
    </xf>
    <xf numFmtId="0" fontId="29" fillId="6" borderId="18" xfId="0" applyFont="1" applyFill="1" applyBorder="1" applyAlignment="1">
      <alignment horizontal="center" vertical="center" wrapText="1"/>
    </xf>
    <xf numFmtId="1" fontId="29" fillId="6" borderId="18" xfId="0" applyNumberFormat="1" applyFont="1" applyFill="1" applyBorder="1" applyAlignment="1">
      <alignment horizontal="center" vertical="center" wrapText="1"/>
    </xf>
    <xf numFmtId="2" fontId="31" fillId="0" borderId="18" xfId="0" applyNumberFormat="1" applyFont="1" applyFill="1" applyBorder="1" applyAlignment="1">
      <alignment horizontal="center" vertical="center" wrapText="1"/>
    </xf>
    <xf numFmtId="0" fontId="29" fillId="0" borderId="18" xfId="0" applyFont="1" applyFill="1" applyBorder="1" applyAlignment="1">
      <alignment horizontal="center" vertical="center" wrapText="1"/>
    </xf>
    <xf numFmtId="1" fontId="29" fillId="0" borderId="18" xfId="0" applyNumberFormat="1" applyFont="1" applyFill="1" applyBorder="1" applyAlignment="1">
      <alignment horizontal="center" vertical="center" wrapText="1"/>
    </xf>
    <xf numFmtId="1" fontId="28" fillId="6" borderId="19" xfId="0" applyNumberFormat="1" applyFont="1" applyFill="1" applyBorder="1" applyAlignment="1">
      <alignment horizontal="center" vertical="center" wrapText="1"/>
    </xf>
    <xf numFmtId="2" fontId="23" fillId="7" borderId="25" xfId="0" applyNumberFormat="1" applyFont="1" applyFill="1" applyBorder="1" applyAlignment="1">
      <alignment horizontal="center" vertical="center" wrapText="1"/>
    </xf>
    <xf numFmtId="43" fontId="33" fillId="8" borderId="47" xfId="1" applyFont="1" applyFill="1" applyBorder="1" applyAlignment="1">
      <alignment horizontal="center" vertical="center" wrapText="1"/>
    </xf>
    <xf numFmtId="2" fontId="26" fillId="6" borderId="109" xfId="0" applyNumberFormat="1" applyFont="1" applyFill="1" applyBorder="1" applyAlignment="1">
      <alignment horizontal="center" vertical="center" wrapText="1"/>
    </xf>
    <xf numFmtId="2" fontId="27" fillId="8" borderId="109" xfId="0" applyNumberFormat="1" applyFont="1" applyFill="1" applyBorder="1" applyAlignment="1">
      <alignment horizontal="center" vertical="center" wrapText="1"/>
    </xf>
    <xf numFmtId="2" fontId="2" fillId="2" borderId="109" xfId="0" applyNumberFormat="1" applyFont="1" applyFill="1" applyBorder="1" applyAlignment="1">
      <alignment horizontal="center" vertical="center" wrapText="1"/>
    </xf>
    <xf numFmtId="2" fontId="3" fillId="2" borderId="109" xfId="0" applyNumberFormat="1" applyFont="1" applyFill="1" applyBorder="1" applyAlignment="1">
      <alignment horizontal="center" vertical="center" wrapText="1"/>
    </xf>
    <xf numFmtId="0" fontId="3" fillId="2" borderId="109" xfId="0" applyFont="1" applyFill="1" applyBorder="1" applyAlignment="1">
      <alignment horizontal="center" vertical="center" wrapText="1"/>
    </xf>
    <xf numFmtId="0" fontId="2" fillId="2" borderId="109" xfId="0" applyFont="1" applyFill="1" applyBorder="1" applyAlignment="1">
      <alignment horizontal="center" vertical="center" wrapText="1"/>
    </xf>
    <xf numFmtId="0" fontId="3" fillId="0" borderId="109" xfId="0" applyFont="1" applyFill="1" applyBorder="1" applyAlignment="1">
      <alignment horizontal="center" vertical="center" wrapText="1"/>
    </xf>
    <xf numFmtId="0" fontId="2" fillId="0" borderId="109" xfId="0" applyFont="1" applyFill="1" applyBorder="1" applyAlignment="1">
      <alignment horizontal="center" vertical="center" wrapText="1"/>
    </xf>
    <xf numFmtId="43" fontId="34" fillId="8" borderId="47" xfId="1" applyFont="1" applyFill="1" applyBorder="1" applyAlignment="1" applyProtection="1">
      <alignment horizontal="center" vertical="center" wrapText="1"/>
    </xf>
    <xf numFmtId="2" fontId="100" fillId="2" borderId="109" xfId="2" applyNumberFormat="1" applyFont="1" applyFill="1" applyBorder="1" applyAlignment="1" applyProtection="1">
      <alignment horizontal="center" vertical="center" wrapText="1"/>
    </xf>
    <xf numFmtId="0" fontId="100" fillId="2" borderId="109" xfId="2" applyFont="1" applyFill="1" applyBorder="1" applyAlignment="1" applyProtection="1">
      <alignment horizontal="center" vertical="center" wrapText="1"/>
    </xf>
    <xf numFmtId="0" fontId="4" fillId="2" borderId="109" xfId="2" applyFont="1" applyFill="1" applyBorder="1" applyAlignment="1" applyProtection="1">
      <alignment horizontal="center" vertical="center" wrapText="1"/>
    </xf>
    <xf numFmtId="0" fontId="11" fillId="2" borderId="109" xfId="2" applyFont="1" applyFill="1" applyBorder="1" applyAlignment="1" applyProtection="1">
      <alignment horizontal="center" vertical="center" wrapText="1"/>
    </xf>
    <xf numFmtId="0" fontId="3" fillId="2" borderId="109" xfId="0" applyFont="1" applyFill="1" applyBorder="1" applyAlignment="1">
      <alignment horizontal="center" vertical="center"/>
    </xf>
    <xf numFmtId="0" fontId="12" fillId="2" borderId="109" xfId="2" applyFont="1" applyFill="1" applyBorder="1" applyAlignment="1" applyProtection="1">
      <alignment horizontal="center" vertical="center" wrapText="1"/>
    </xf>
    <xf numFmtId="0" fontId="2" fillId="17" borderId="109" xfId="0" applyFont="1" applyFill="1" applyBorder="1" applyAlignment="1">
      <alignment horizontal="center" vertical="center" wrapText="1"/>
    </xf>
    <xf numFmtId="1" fontId="27" fillId="17" borderId="19" xfId="0" applyNumberFormat="1" applyFont="1" applyFill="1" applyBorder="1" applyAlignment="1">
      <alignment horizontal="center" vertical="center" wrapText="1"/>
    </xf>
    <xf numFmtId="1" fontId="27" fillId="17" borderId="23" xfId="0" applyNumberFormat="1" applyFont="1" applyFill="1" applyBorder="1" applyAlignment="1">
      <alignment horizontal="center" vertical="center" wrapText="1"/>
    </xf>
    <xf numFmtId="0" fontId="30" fillId="17" borderId="23" xfId="2" applyFont="1" applyFill="1" applyBorder="1" applyAlignment="1" applyProtection="1">
      <alignment horizontal="center" vertical="center" wrapText="1"/>
    </xf>
    <xf numFmtId="0" fontId="100" fillId="17" borderId="109" xfId="2" applyFont="1" applyFill="1" applyBorder="1" applyAlignment="1" applyProtection="1">
      <alignment horizontal="center" vertical="center" wrapText="1"/>
    </xf>
    <xf numFmtId="0" fontId="27" fillId="17" borderId="18" xfId="0" applyFont="1" applyFill="1" applyBorder="1" applyAlignment="1">
      <alignment horizontal="center" vertical="center" wrapText="1"/>
    </xf>
    <xf numFmtId="0" fontId="27" fillId="17" borderId="19" xfId="0" applyFont="1" applyFill="1" applyBorder="1" applyAlignment="1">
      <alignment horizontal="center" vertical="center" wrapText="1"/>
    </xf>
    <xf numFmtId="2" fontId="4" fillId="2" borderId="109" xfId="2" applyNumberFormat="1" applyFont="1" applyFill="1" applyBorder="1" applyAlignment="1" applyProtection="1">
      <alignment horizontal="center" vertical="center" wrapText="1"/>
    </xf>
    <xf numFmtId="0" fontId="27" fillId="17" borderId="23" xfId="0" applyFont="1" applyFill="1" applyBorder="1" applyAlignment="1">
      <alignment horizontal="center" vertical="center" wrapText="1"/>
    </xf>
    <xf numFmtId="2" fontId="31" fillId="6" borderId="18" xfId="0" applyNumberFormat="1" applyFont="1" applyFill="1" applyBorder="1" applyAlignment="1">
      <alignment horizontal="center" vertical="center" wrapText="1"/>
    </xf>
    <xf numFmtId="0" fontId="101" fillId="2" borderId="109" xfId="2" applyFont="1" applyFill="1" applyBorder="1" applyAlignment="1" applyProtection="1">
      <alignment horizontal="center" vertical="center" wrapText="1"/>
    </xf>
    <xf numFmtId="1" fontId="28" fillId="6" borderId="16" xfId="0" applyNumberFormat="1" applyFont="1" applyFill="1" applyBorder="1" applyAlignment="1">
      <alignment horizontal="center" vertical="center" wrapText="1"/>
    </xf>
    <xf numFmtId="1" fontId="29" fillId="6" borderId="16" xfId="0" applyNumberFormat="1" applyFont="1" applyFill="1" applyBorder="1" applyAlignment="1">
      <alignment horizontal="center" vertical="center" wrapText="1"/>
    </xf>
    <xf numFmtId="0" fontId="28" fillId="6" borderId="16" xfId="0" applyFont="1" applyFill="1" applyBorder="1" applyAlignment="1">
      <alignment horizontal="center" vertical="center" wrapText="1"/>
    </xf>
    <xf numFmtId="1" fontId="27" fillId="6" borderId="16" xfId="0" applyNumberFormat="1" applyFont="1" applyFill="1" applyBorder="1" applyAlignment="1">
      <alignment horizontal="center" vertical="center" wrapText="1"/>
    </xf>
    <xf numFmtId="0" fontId="28" fillId="0" borderId="16" xfId="0" applyFont="1" applyFill="1" applyBorder="1" applyAlignment="1">
      <alignment horizontal="center" vertical="center" wrapText="1"/>
    </xf>
    <xf numFmtId="0" fontId="27" fillId="6" borderId="16" xfId="0" applyFont="1" applyFill="1" applyBorder="1" applyAlignment="1">
      <alignment horizontal="center" vertical="center" wrapText="1"/>
    </xf>
    <xf numFmtId="0" fontId="29" fillId="6" borderId="16" xfId="0" applyFont="1" applyFill="1" applyBorder="1" applyAlignment="1">
      <alignment horizontal="center" vertical="center" wrapText="1"/>
    </xf>
    <xf numFmtId="2" fontId="100" fillId="2" borderId="109" xfId="0" applyNumberFormat="1" applyFont="1" applyFill="1" applyBorder="1" applyAlignment="1">
      <alignment horizontal="center" vertical="center" wrapText="1"/>
    </xf>
    <xf numFmtId="0" fontId="100" fillId="2" borderId="109" xfId="0" applyFont="1" applyFill="1" applyBorder="1" applyAlignment="1">
      <alignment horizontal="center" vertical="center" wrapText="1"/>
    </xf>
    <xf numFmtId="0" fontId="4" fillId="6" borderId="109" xfId="0" applyFont="1" applyFill="1" applyBorder="1" applyAlignment="1">
      <alignment horizontal="center" vertical="center" wrapText="1"/>
    </xf>
    <xf numFmtId="0" fontId="101" fillId="2" borderId="109" xfId="0" applyFont="1" applyFill="1" applyBorder="1" applyAlignment="1">
      <alignment horizontal="center" vertical="center" wrapText="1"/>
    </xf>
    <xf numFmtId="1" fontId="27" fillId="17" borderId="16" xfId="0" applyNumberFormat="1" applyFont="1" applyFill="1" applyBorder="1" applyAlignment="1">
      <alignment horizontal="center" vertical="center" wrapText="1"/>
    </xf>
    <xf numFmtId="0" fontId="100" fillId="17" borderId="109" xfId="0" applyFont="1" applyFill="1" applyBorder="1" applyAlignment="1">
      <alignment horizontal="center" vertical="center" wrapText="1"/>
    </xf>
    <xf numFmtId="0" fontId="27" fillId="17" borderId="16" xfId="0" applyFont="1" applyFill="1" applyBorder="1" applyAlignment="1">
      <alignment horizontal="center" vertical="center" wrapText="1"/>
    </xf>
    <xf numFmtId="0" fontId="27" fillId="0" borderId="16" xfId="0" applyFont="1" applyFill="1" applyBorder="1" applyAlignment="1">
      <alignment horizontal="center" vertical="center" wrapText="1"/>
    </xf>
    <xf numFmtId="1" fontId="27" fillId="0" borderId="19" xfId="0" applyNumberFormat="1" applyFont="1" applyFill="1" applyBorder="1" applyAlignment="1">
      <alignment horizontal="center" vertical="center" wrapText="1"/>
    </xf>
    <xf numFmtId="0" fontId="37" fillId="0" borderId="120" xfId="0" applyFont="1" applyBorder="1" applyAlignment="1">
      <alignment horizontal="center" vertical="center" wrapText="1"/>
    </xf>
    <xf numFmtId="0" fontId="30" fillId="6" borderId="119" xfId="2" applyFont="1" applyFill="1" applyBorder="1" applyAlignment="1" applyProtection="1">
      <alignment horizontal="center" vertical="center" wrapText="1"/>
    </xf>
    <xf numFmtId="0" fontId="3" fillId="6" borderId="109" xfId="0" applyFont="1" applyFill="1" applyBorder="1" applyAlignment="1">
      <alignment horizontal="center" vertical="center" wrapText="1"/>
    </xf>
    <xf numFmtId="0" fontId="59" fillId="6" borderId="119" xfId="2" applyFont="1" applyFill="1" applyBorder="1" applyAlignment="1" applyProtection="1"/>
    <xf numFmtId="0" fontId="32" fillId="6" borderId="23" xfId="0" applyFont="1" applyFill="1" applyBorder="1" applyAlignment="1">
      <alignment horizontal="center" wrapText="1"/>
    </xf>
    <xf numFmtId="0" fontId="32" fillId="6" borderId="25" xfId="0" applyFont="1" applyFill="1" applyBorder="1" applyAlignment="1">
      <alignment horizontal="center" vertical="center" wrapText="1"/>
    </xf>
    <xf numFmtId="2" fontId="5" fillId="6" borderId="23" xfId="0" applyNumberFormat="1" applyFont="1" applyFill="1" applyBorder="1" applyAlignment="1">
      <alignment horizontal="center" vertical="center" wrapText="1"/>
    </xf>
    <xf numFmtId="0" fontId="98" fillId="6" borderId="23" xfId="0" applyNumberFormat="1" applyFont="1" applyFill="1" applyBorder="1" applyAlignment="1">
      <alignment horizontal="center" vertical="center" wrapText="1"/>
    </xf>
    <xf numFmtId="0" fontId="4" fillId="0" borderId="47" xfId="0" applyNumberFormat="1" applyFont="1" applyBorder="1" applyAlignment="1">
      <alignment horizontal="center" vertical="center" wrapText="1"/>
    </xf>
    <xf numFmtId="0" fontId="104" fillId="6" borderId="23" xfId="2" applyFont="1" applyFill="1" applyBorder="1" applyAlignment="1" applyProtection="1">
      <alignment horizontal="center" vertical="center" wrapText="1"/>
    </xf>
    <xf numFmtId="2" fontId="103" fillId="6" borderId="23" xfId="0" applyNumberFormat="1" applyFont="1" applyFill="1" applyBorder="1" applyAlignment="1">
      <alignment horizontal="center" vertical="center" wrapText="1"/>
    </xf>
    <xf numFmtId="0" fontId="92" fillId="6" borderId="113" xfId="0" applyFont="1" applyFill="1" applyBorder="1" applyAlignment="1">
      <alignment vertical="center" wrapText="1"/>
    </xf>
    <xf numFmtId="0" fontId="28" fillId="0" borderId="0" xfId="0" applyFont="1" applyAlignment="1">
      <alignment horizontal="center" vertical="center"/>
    </xf>
    <xf numFmtId="0" fontId="4" fillId="0" borderId="25" xfId="0" applyNumberFormat="1" applyFont="1" applyFill="1" applyBorder="1" applyAlignment="1">
      <alignment horizontal="center" vertical="center" wrapText="1"/>
    </xf>
    <xf numFmtId="2" fontId="28" fillId="6" borderId="119" xfId="0" applyNumberFormat="1" applyFont="1" applyFill="1" applyBorder="1" applyAlignment="1">
      <alignment horizontal="center" vertical="center"/>
    </xf>
    <xf numFmtId="0" fontId="37" fillId="0" borderId="0" xfId="0" applyFont="1" applyAlignment="1">
      <alignment horizontal="center" vertical="center" wrapText="1"/>
    </xf>
    <xf numFmtId="0" fontId="4" fillId="0" borderId="23" xfId="0" applyNumberFormat="1" applyFont="1" applyFill="1" applyBorder="1" applyAlignment="1" applyProtection="1">
      <alignment horizontal="center" vertical="center" wrapText="1"/>
      <protection locked="0"/>
    </xf>
    <xf numFmtId="0" fontId="11" fillId="0" borderId="23" xfId="2" applyNumberFormat="1" applyFont="1" applyFill="1" applyBorder="1" applyAlignment="1" applyProtection="1">
      <alignment horizontal="center" vertical="center" wrapText="1"/>
      <protection locked="0"/>
    </xf>
    <xf numFmtId="0" fontId="11" fillId="6" borderId="23" xfId="2" applyNumberFormat="1" applyFont="1" applyFill="1" applyBorder="1" applyAlignment="1" applyProtection="1">
      <alignment horizontal="center" vertical="center" wrapText="1"/>
      <protection locked="0"/>
    </xf>
    <xf numFmtId="0" fontId="10" fillId="6" borderId="23" xfId="0" applyNumberFormat="1" applyFont="1" applyFill="1" applyBorder="1" applyAlignment="1" applyProtection="1">
      <alignment horizontal="center" vertical="center" wrapText="1"/>
      <protection locked="0"/>
    </xf>
    <xf numFmtId="0" fontId="32" fillId="6" borderId="0" xfId="0" applyNumberFormat="1" applyFont="1" applyFill="1" applyBorder="1" applyAlignment="1" applyProtection="1">
      <alignment horizontal="center" vertical="center" wrapText="1"/>
      <protection locked="0"/>
    </xf>
    <xf numFmtId="0" fontId="105" fillId="6" borderId="23" xfId="0" applyNumberFormat="1" applyFont="1" applyFill="1" applyBorder="1" applyAlignment="1" applyProtection="1">
      <alignment horizontal="center" vertical="center" wrapText="1"/>
      <protection locked="0"/>
    </xf>
    <xf numFmtId="0" fontId="11" fillId="6" borderId="25" xfId="2" applyNumberFormat="1" applyFont="1" applyFill="1" applyBorder="1" applyAlignment="1" applyProtection="1">
      <alignment horizontal="center" vertical="center" wrapText="1"/>
    </xf>
    <xf numFmtId="0" fontId="28" fillId="6" borderId="23" xfId="0" applyFont="1" applyFill="1" applyBorder="1" applyAlignment="1">
      <alignment vertical="center" wrapText="1"/>
    </xf>
    <xf numFmtId="0" fontId="32" fillId="0" borderId="23" xfId="0" applyNumberFormat="1" applyFont="1" applyFill="1" applyBorder="1" applyAlignment="1">
      <alignment horizontal="center"/>
    </xf>
    <xf numFmtId="0" fontId="32" fillId="0" borderId="0" xfId="0" applyFont="1" applyFill="1"/>
    <xf numFmtId="0" fontId="32" fillId="0" borderId="0" xfId="0" applyFont="1" applyFill="1" applyAlignment="1">
      <alignment horizontal="center" vertical="center" wrapText="1"/>
    </xf>
    <xf numFmtId="0" fontId="32" fillId="6" borderId="23" xfId="2" applyNumberFormat="1" applyFont="1" applyFill="1" applyBorder="1" applyAlignment="1" applyProtection="1">
      <alignment horizontal="center" wrapText="1"/>
    </xf>
    <xf numFmtId="0" fontId="32" fillId="6" borderId="23" xfId="0" applyNumberFormat="1" applyFont="1" applyFill="1" applyBorder="1" applyAlignment="1">
      <alignment horizontal="center" wrapText="1"/>
    </xf>
    <xf numFmtId="0" fontId="38" fillId="6" borderId="23" xfId="0" applyNumberFormat="1" applyFont="1" applyFill="1" applyBorder="1" applyAlignment="1">
      <alignment horizontal="center" wrapText="1"/>
    </xf>
    <xf numFmtId="0" fontId="4" fillId="6" borderId="0" xfId="0" applyNumberFormat="1" applyFont="1" applyFill="1" applyBorder="1" applyAlignment="1">
      <alignment horizontal="center" vertical="center" wrapText="1"/>
    </xf>
    <xf numFmtId="9" fontId="32" fillId="6" borderId="111" xfId="0" applyNumberFormat="1" applyFont="1" applyFill="1" applyBorder="1" applyAlignment="1">
      <alignment horizontal="center" vertical="center" wrapText="1"/>
    </xf>
    <xf numFmtId="0" fontId="4" fillId="6" borderId="16" xfId="0" applyNumberFormat="1" applyFont="1" applyFill="1" applyBorder="1" applyAlignment="1">
      <alignment horizontal="center" vertical="center" wrapText="1"/>
    </xf>
    <xf numFmtId="2" fontId="32" fillId="6" borderId="1" xfId="2" applyNumberFormat="1" applyFont="1" applyFill="1" applyBorder="1" applyAlignment="1" applyProtection="1">
      <alignment horizontal="center" vertical="center" wrapText="1"/>
    </xf>
    <xf numFmtId="2" fontId="58" fillId="2" borderId="1" xfId="2" applyNumberFormat="1" applyFont="1" applyFill="1" applyBorder="1" applyAlignment="1" applyProtection="1">
      <alignment horizontal="center" vertical="center" wrapText="1"/>
    </xf>
    <xf numFmtId="2" fontId="11" fillId="6" borderId="1" xfId="2" applyNumberFormat="1" applyFont="1" applyFill="1" applyBorder="1" applyAlignment="1" applyProtection="1">
      <alignment horizontal="center" vertical="center" wrapText="1"/>
    </xf>
    <xf numFmtId="2" fontId="58" fillId="6" borderId="1" xfId="2" applyNumberFormat="1" applyFont="1" applyFill="1" applyBorder="1" applyAlignment="1" applyProtection="1">
      <alignment horizontal="center" vertical="center" wrapText="1"/>
    </xf>
    <xf numFmtId="2" fontId="32" fillId="0" borderId="1" xfId="2" applyNumberFormat="1" applyFont="1" applyFill="1" applyBorder="1" applyAlignment="1" applyProtection="1">
      <alignment horizontal="center" vertical="center" wrapText="1"/>
    </xf>
    <xf numFmtId="2" fontId="73" fillId="6" borderId="1" xfId="2" applyNumberFormat="1" applyFont="1" applyFill="1" applyBorder="1" applyAlignment="1" applyProtection="1">
      <alignment horizontal="center" vertical="center" wrapText="1"/>
    </xf>
    <xf numFmtId="2" fontId="58" fillId="0" borderId="1" xfId="2" applyNumberFormat="1" applyFont="1" applyFill="1" applyBorder="1" applyAlignment="1" applyProtection="1">
      <alignment horizontal="center" vertical="center" wrapText="1"/>
    </xf>
    <xf numFmtId="2" fontId="32" fillId="6" borderId="6" xfId="2" applyNumberFormat="1" applyFont="1" applyFill="1" applyBorder="1" applyAlignment="1" applyProtection="1">
      <alignment horizontal="center" vertical="center" wrapText="1"/>
    </xf>
    <xf numFmtId="2" fontId="58" fillId="0" borderId="71" xfId="2" applyNumberFormat="1" applyFont="1" applyFill="1" applyBorder="1" applyAlignment="1" applyProtection="1">
      <alignment horizontal="center" vertical="center" wrapText="1"/>
    </xf>
    <xf numFmtId="2" fontId="32" fillId="6" borderId="5" xfId="2" applyNumberFormat="1" applyFont="1" applyFill="1" applyBorder="1" applyAlignment="1" applyProtection="1">
      <alignment horizontal="center" vertical="center" wrapText="1"/>
    </xf>
    <xf numFmtId="2" fontId="58" fillId="6" borderId="5" xfId="2" applyNumberFormat="1" applyFont="1" applyFill="1" applyBorder="1" applyAlignment="1" applyProtection="1">
      <alignment horizontal="center" vertical="center" wrapText="1"/>
    </xf>
    <xf numFmtId="2" fontId="106" fillId="6" borderId="1" xfId="2" applyNumberFormat="1" applyFont="1" applyFill="1" applyBorder="1" applyAlignment="1" applyProtection="1">
      <alignment horizontal="center" vertical="center" wrapText="1"/>
    </xf>
    <xf numFmtId="2" fontId="32" fillId="6" borderId="0" xfId="0" applyNumberFormat="1" applyFont="1" applyFill="1" applyBorder="1"/>
    <xf numFmtId="2" fontId="104" fillId="6" borderId="5" xfId="2" applyNumberFormat="1" applyFont="1" applyFill="1" applyBorder="1" applyAlignment="1" applyProtection="1">
      <alignment horizontal="center" vertical="center" wrapText="1"/>
    </xf>
    <xf numFmtId="2" fontId="11" fillId="6" borderId="5" xfId="2" applyNumberFormat="1" applyFont="1" applyFill="1" applyBorder="1" applyAlignment="1" applyProtection="1">
      <alignment horizontal="center" vertical="center" wrapText="1"/>
    </xf>
    <xf numFmtId="2" fontId="106" fillId="0" borderId="1" xfId="2" applyNumberFormat="1" applyFont="1" applyFill="1" applyBorder="1" applyAlignment="1" applyProtection="1">
      <alignment horizontal="center" vertical="center" wrapText="1"/>
    </xf>
    <xf numFmtId="2" fontId="11" fillId="6" borderId="66" xfId="2" applyNumberFormat="1" applyFont="1" applyFill="1" applyBorder="1" applyAlignment="1" applyProtection="1">
      <alignment horizontal="center" vertical="center" wrapText="1"/>
    </xf>
    <xf numFmtId="2" fontId="11" fillId="6" borderId="71" xfId="2" applyNumberFormat="1" applyFont="1" applyFill="1" applyBorder="1" applyAlignment="1" applyProtection="1">
      <alignment horizontal="center" vertical="center" wrapText="1"/>
    </xf>
    <xf numFmtId="2" fontId="106" fillId="2" borderId="1" xfId="2" applyNumberFormat="1" applyFont="1" applyFill="1" applyBorder="1" applyAlignment="1" applyProtection="1">
      <alignment horizontal="center" vertical="center" wrapText="1"/>
    </xf>
    <xf numFmtId="2" fontId="58" fillId="2" borderId="5" xfId="2" applyNumberFormat="1" applyFont="1" applyFill="1" applyBorder="1" applyAlignment="1" applyProtection="1">
      <alignment horizontal="center" vertical="center" wrapText="1"/>
    </xf>
    <xf numFmtId="2" fontId="32" fillId="2" borderId="5" xfId="2" applyNumberFormat="1" applyFont="1" applyFill="1" applyBorder="1" applyAlignment="1" applyProtection="1">
      <alignment horizontal="center" vertical="center" wrapText="1"/>
    </xf>
    <xf numFmtId="2" fontId="32" fillId="0" borderId="5" xfId="2" applyNumberFormat="1" applyFont="1" applyFill="1" applyBorder="1" applyAlignment="1" applyProtection="1">
      <alignment horizontal="center" vertical="center" wrapText="1"/>
    </xf>
    <xf numFmtId="2" fontId="32" fillId="6" borderId="71" xfId="2" applyNumberFormat="1" applyFont="1" applyFill="1" applyBorder="1" applyAlignment="1" applyProtection="1">
      <alignment horizontal="center" vertical="center" wrapText="1"/>
    </xf>
    <xf numFmtId="2" fontId="32" fillId="6" borderId="66" xfId="2" applyNumberFormat="1" applyFont="1" applyFill="1" applyBorder="1" applyAlignment="1" applyProtection="1">
      <alignment horizontal="center" vertical="center" wrapText="1"/>
    </xf>
    <xf numFmtId="2" fontId="32" fillId="0" borderId="1" xfId="0" applyNumberFormat="1" applyFont="1" applyFill="1" applyBorder="1" applyAlignment="1">
      <alignment horizontal="center" vertical="center" wrapText="1"/>
    </xf>
    <xf numFmtId="2" fontId="106" fillId="2" borderId="5" xfId="2" applyNumberFormat="1" applyFont="1" applyFill="1" applyBorder="1" applyAlignment="1" applyProtection="1">
      <alignment horizontal="center" vertical="center" wrapText="1"/>
    </xf>
    <xf numFmtId="0" fontId="58" fillId="0" borderId="0" xfId="2" applyFont="1" applyAlignment="1" applyProtection="1">
      <alignment horizontal="center" vertical="center"/>
    </xf>
    <xf numFmtId="0" fontId="28" fillId="0" borderId="56" xfId="0" applyFont="1" applyBorder="1" applyAlignment="1">
      <alignment horizontal="center" vertical="center" wrapText="1"/>
    </xf>
    <xf numFmtId="2" fontId="32" fillId="0" borderId="72" xfId="2" applyNumberFormat="1" applyFont="1" applyFill="1" applyBorder="1" applyAlignment="1" applyProtection="1">
      <alignment horizontal="center" vertical="center" wrapText="1"/>
    </xf>
    <xf numFmtId="2" fontId="32" fillId="2" borderId="6" xfId="2" applyNumberFormat="1" applyFont="1" applyFill="1" applyBorder="1" applyAlignment="1" applyProtection="1">
      <alignment horizontal="center" vertical="center" wrapText="1"/>
    </xf>
    <xf numFmtId="2" fontId="32" fillId="2" borderId="71" xfId="2" applyNumberFormat="1" applyFont="1" applyFill="1" applyBorder="1" applyAlignment="1" applyProtection="1">
      <alignment horizontal="center" vertical="center" wrapText="1"/>
    </xf>
    <xf numFmtId="0" fontId="73" fillId="2" borderId="1" xfId="2" applyNumberFormat="1" applyFont="1" applyFill="1" applyBorder="1" applyAlignment="1" applyProtection="1">
      <alignment horizontal="center" vertical="center" wrapText="1"/>
    </xf>
    <xf numFmtId="0" fontId="107" fillId="2" borderId="1" xfId="2" applyNumberFormat="1" applyFont="1" applyFill="1" applyBorder="1" applyAlignment="1" applyProtection="1">
      <alignment horizontal="center" vertical="center" wrapText="1"/>
    </xf>
    <xf numFmtId="0" fontId="107" fillId="2" borderId="6" xfId="2" applyNumberFormat="1" applyFont="1" applyFill="1" applyBorder="1" applyAlignment="1" applyProtection="1">
      <alignment horizontal="center" vertical="center" wrapText="1"/>
    </xf>
    <xf numFmtId="0" fontId="107" fillId="2" borderId="56" xfId="2" applyNumberFormat="1" applyFont="1" applyFill="1" applyBorder="1" applyAlignment="1" applyProtection="1">
      <alignment horizontal="center" vertical="center" wrapText="1"/>
    </xf>
    <xf numFmtId="0" fontId="73" fillId="6" borderId="1" xfId="2" applyNumberFormat="1" applyFont="1" applyFill="1" applyBorder="1" applyAlignment="1" applyProtection="1">
      <alignment horizontal="center" vertical="center" wrapText="1"/>
    </xf>
    <xf numFmtId="0" fontId="65" fillId="0" borderId="67" xfId="0" applyNumberFormat="1" applyFont="1" applyBorder="1" applyAlignment="1">
      <alignment horizontal="center" vertical="center" wrapText="1"/>
    </xf>
    <xf numFmtId="0" fontId="73" fillId="0" borderId="1" xfId="2" applyNumberFormat="1" applyFont="1" applyFill="1" applyBorder="1" applyAlignment="1" applyProtection="1">
      <alignment horizontal="center" vertical="center" wrapText="1"/>
    </xf>
    <xf numFmtId="2" fontId="106" fillId="6" borderId="5" xfId="2" applyNumberFormat="1" applyFont="1" applyFill="1" applyBorder="1" applyAlignment="1" applyProtection="1">
      <alignment horizontal="center" vertical="center" wrapText="1"/>
    </xf>
    <xf numFmtId="2" fontId="106" fillId="6" borderId="6" xfId="2" applyNumberFormat="1" applyFont="1" applyFill="1" applyBorder="1" applyAlignment="1" applyProtection="1">
      <alignment horizontal="center" vertical="center" wrapText="1"/>
    </xf>
    <xf numFmtId="0" fontId="108" fillId="0" borderId="0" xfId="0" applyFont="1" applyAlignment="1">
      <alignment horizontal="center" vertical="center" wrapText="1"/>
    </xf>
    <xf numFmtId="1" fontId="0" fillId="0" borderId="23" xfId="0" applyNumberFormat="1" applyFill="1" applyBorder="1" applyAlignment="1">
      <alignment horizontal="center" vertical="center"/>
    </xf>
    <xf numFmtId="164" fontId="0" fillId="0" borderId="23" xfId="0" applyNumberFormat="1" applyFill="1" applyBorder="1" applyAlignment="1">
      <alignment horizontal="center" vertical="center"/>
    </xf>
    <xf numFmtId="2" fontId="43" fillId="0" borderId="23" xfId="0" applyNumberFormat="1" applyFont="1" applyFill="1" applyBorder="1" applyAlignment="1">
      <alignment horizontal="center" vertical="center" wrapText="1"/>
    </xf>
    <xf numFmtId="2" fontId="108" fillId="0" borderId="10" xfId="0" applyNumberFormat="1" applyFont="1" applyFill="1" applyBorder="1" applyAlignment="1">
      <alignment horizontal="center" vertical="center" wrapText="1"/>
    </xf>
    <xf numFmtId="2" fontId="32" fillId="0" borderId="6" xfId="0" applyNumberFormat="1" applyFont="1" applyFill="1" applyBorder="1" applyAlignment="1">
      <alignment horizontal="center" vertical="center" wrapText="1"/>
    </xf>
    <xf numFmtId="2" fontId="3" fillId="0" borderId="109" xfId="0" applyNumberFormat="1" applyFont="1" applyFill="1" applyBorder="1" applyAlignment="1">
      <alignment horizontal="center" vertical="center" wrapText="1"/>
    </xf>
    <xf numFmtId="2" fontId="0" fillId="6" borderId="106" xfId="0" applyNumberFormat="1" applyFill="1" applyBorder="1" applyAlignment="1">
      <alignment horizontal="center" vertical="center" wrapText="1"/>
    </xf>
    <xf numFmtId="166" fontId="86" fillId="6" borderId="0" xfId="0" applyNumberFormat="1" applyFont="1" applyFill="1"/>
    <xf numFmtId="2" fontId="90" fillId="6" borderId="96" xfId="0" applyNumberFormat="1" applyFont="1" applyFill="1" applyBorder="1" applyAlignment="1">
      <alignment horizontal="center" vertical="center" wrapText="1"/>
    </xf>
    <xf numFmtId="2" fontId="57" fillId="6" borderId="0" xfId="0" applyNumberFormat="1" applyFont="1" applyFill="1" applyBorder="1" applyAlignment="1">
      <alignment horizontal="center" vertical="center" wrapText="1"/>
    </xf>
    <xf numFmtId="2" fontId="90" fillId="6" borderId="97" xfId="0" applyNumberFormat="1" applyFont="1" applyFill="1" applyBorder="1" applyAlignment="1">
      <alignment horizontal="center" vertical="center" wrapText="1"/>
    </xf>
    <xf numFmtId="2" fontId="57" fillId="6" borderId="97" xfId="0" applyNumberFormat="1" applyFont="1" applyFill="1" applyBorder="1" applyAlignment="1">
      <alignment horizontal="center" vertical="center" wrapText="1"/>
    </xf>
    <xf numFmtId="2" fontId="90" fillId="6" borderId="98" xfId="0" applyNumberFormat="1" applyFont="1" applyFill="1" applyBorder="1" applyAlignment="1">
      <alignment horizontal="center" vertical="center" wrapText="1"/>
    </xf>
    <xf numFmtId="0" fontId="90" fillId="0" borderId="0" xfId="0" applyFont="1" applyAlignment="1">
      <alignment horizontal="center" vertical="center" wrapText="1"/>
    </xf>
    <xf numFmtId="0" fontId="90" fillId="0" borderId="0" xfId="0" applyFont="1" applyBorder="1" applyAlignment="1">
      <alignment horizontal="center" vertical="center" wrapText="1"/>
    </xf>
    <xf numFmtId="0" fontId="90" fillId="0" borderId="77" xfId="0" applyFont="1" applyBorder="1" applyAlignment="1">
      <alignment horizontal="center" vertical="center" wrapText="1"/>
    </xf>
    <xf numFmtId="2" fontId="90" fillId="6" borderId="99" xfId="0" applyNumberFormat="1" applyFont="1" applyFill="1" applyBorder="1" applyAlignment="1">
      <alignment horizontal="center" vertical="center" wrapText="1"/>
    </xf>
    <xf numFmtId="2" fontId="90" fillId="6" borderId="100" xfId="0" applyNumberFormat="1" applyFont="1" applyFill="1" applyBorder="1" applyAlignment="1">
      <alignment horizontal="center" vertical="center" wrapText="1"/>
    </xf>
    <xf numFmtId="2" fontId="57" fillId="6" borderId="100" xfId="0" applyNumberFormat="1" applyFont="1" applyFill="1" applyBorder="1" applyAlignment="1">
      <alignment horizontal="center" vertical="center" wrapText="1"/>
    </xf>
    <xf numFmtId="2" fontId="90" fillId="0" borderId="100" xfId="0" applyNumberFormat="1" applyFont="1" applyFill="1" applyBorder="1" applyAlignment="1">
      <alignment horizontal="center" vertical="center" wrapText="1"/>
    </xf>
    <xf numFmtId="2" fontId="57" fillId="0" borderId="0" xfId="0" applyNumberFormat="1" applyFont="1" applyFill="1" applyBorder="1" applyAlignment="1">
      <alignment horizontal="center" vertical="center" wrapText="1"/>
    </xf>
    <xf numFmtId="2" fontId="57" fillId="2" borderId="13" xfId="0" applyNumberFormat="1" applyFont="1" applyFill="1" applyBorder="1" applyAlignment="1">
      <alignment horizontal="center" vertical="center" wrapText="1"/>
    </xf>
    <xf numFmtId="2" fontId="90" fillId="6" borderId="0" xfId="0" applyNumberFormat="1" applyFont="1" applyFill="1" applyBorder="1" applyAlignment="1">
      <alignment horizontal="center" vertical="center" wrapText="1"/>
    </xf>
    <xf numFmtId="0" fontId="12" fillId="6" borderId="23" xfId="2" applyFont="1" applyFill="1" applyBorder="1" applyAlignment="1" applyProtection="1">
      <alignment horizontal="center" vertical="center" wrapText="1"/>
    </xf>
    <xf numFmtId="0" fontId="12" fillId="6" borderId="23" xfId="2" applyNumberFormat="1" applyFont="1" applyFill="1" applyBorder="1" applyAlignment="1" applyProtection="1">
      <alignment horizontal="center" vertical="center" wrapText="1"/>
    </xf>
  </cellXfs>
  <cellStyles count="6">
    <cellStyle name="Comma" xfId="1" builtinId="3"/>
    <cellStyle name="Hyperlink" xfId="2" builtinId="8"/>
    <cellStyle name="Normal" xfId="0" builtinId="0"/>
    <cellStyle name="Ongeldig" xfId="5"/>
    <cellStyle name="Output" xfId="3" builtinId="21"/>
    <cellStyle name="Percent" xfId="4" builtinId="5"/>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257175</xdr:colOff>
      <xdr:row>0</xdr:row>
      <xdr:rowOff>1685925</xdr:rowOff>
    </xdr:to>
    <xdr:pic>
      <xdr:nvPicPr>
        <xdr:cNvPr id="3658"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4924425" cy="1685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abf.co.uk/documents/pdfs/2013/2013_corporate_responsibility_report.pdf%20%20(page%208%20Pub.%202013%20accessed%20Feb.%2017%202014)." TargetMode="External"/><Relationship Id="rId3" Type="http://schemas.openxmlformats.org/officeDocument/2006/relationships/hyperlink" Target="http://www.unilever.com/images/Unilever_Sustainable_Palm_Oil_Sourcing_Policy_Nov_2013_tcm13-376435.pdf" TargetMode="External"/><Relationship Id="rId7" Type="http://schemas.openxmlformats.org/officeDocument/2006/relationships/hyperlink" Target="http://www.kelloggcompany.com/en_US/supplier-relations.html" TargetMode="External"/><Relationship Id="rId2" Type="http://schemas.openxmlformats.org/officeDocument/2006/relationships/hyperlink" Target="http://www.unilever.com/images/sd_Unilever_Sustainable_Agriculture_Code_2010_tcm13-216557.pdf" TargetMode="External"/><Relationship Id="rId1" Type="http://schemas.openxmlformats.org/officeDocument/2006/relationships/hyperlink" Target="http://www.ft.com/intl/cms/s/0/6cd499bc-2cbc-11e2-a95d-00144feabdc0.html" TargetMode="External"/><Relationship Id="rId6" Type="http://schemas.openxmlformats.org/officeDocument/2006/relationships/hyperlink" Target="http://www.unilever.com/sustainable-living/sustainablesourcing/why/" TargetMode="External"/><Relationship Id="rId11" Type="http://schemas.openxmlformats.org/officeDocument/2006/relationships/hyperlink" Target="http://www.nestle.com/asset-library/Documents/Library/Documents/Corporate_Social_Responsibility/nestle-csv-full-report-2013-en.pdf%20p.132" TargetMode="External"/><Relationship Id="rId5" Type="http://schemas.openxmlformats.org/officeDocument/2006/relationships/hyperlink" Target="http://www.unilever.com/sustainable-living/sustainablesourcing/why/" TargetMode="External"/><Relationship Id="rId10" Type="http://schemas.openxmlformats.org/officeDocument/2006/relationships/hyperlink" Target="http://www.danone.com/uploads/tx_bidanonepublications/Palm_Oil_Policy_Danone_01.pdf%20Accessed%2021%20August%202014" TargetMode="External"/><Relationship Id="rId4" Type="http://schemas.openxmlformats.org/officeDocument/2006/relationships/hyperlink" Target="http://www.unilever.com/images/Unilever_Sustainable_Palm_Oil_Sourcing_Policy_Nov_2013_tcm13-376435.pdf" TargetMode="External"/><Relationship Id="rId9" Type="http://schemas.openxmlformats.org/officeDocument/2006/relationships/hyperlink" Target="http://assets.coca-colacompany.com/6b/65/7f0d386040fcb4872fa136f05c5c/proposal-to-oxfam-on-land-tenure-and-sugar.pdf%20p.3%20Accessed%20on%2021%20August%20201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thecoca-colacompany.com/citizenship/pdf/poverty_footprint_report.pdf" TargetMode="External"/><Relationship Id="rId2" Type="http://schemas.openxmlformats.org/officeDocument/2006/relationships/hyperlink" Target="http://assets.coca-colacompany.com/19/08/43a5fccf4c2babcfeed17a06c065/5by20-womens-economic-empowerment-2012-2013.PDF%20(page%204)" TargetMode="External"/><Relationship Id="rId1" Type="http://schemas.openxmlformats.org/officeDocument/2006/relationships/hyperlink" Target="http://www.unwomen.org/wp-content/uploads/2011/10/Women-s-Empowerment-Principles_en.pdf" TargetMode="External"/><Relationship Id="rId4" Type="http://schemas.openxmlformats.org/officeDocument/2006/relationships/hyperlink" Target="http://www.mars.com/global/assets/documents/433657mars_the_five_principles_of_mars_without_signatures_V2.pdf%20(p.11)%20(Published:%202003;%20accessed:%20Feb.2014)"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mars.com/global/about-mars/mars-pia/our-supply-chain/supplier-relationships.aspx" TargetMode="External"/><Relationship Id="rId13" Type="http://schemas.openxmlformats.org/officeDocument/2006/relationships/hyperlink" Target="http://www.unilever.com/sustainable-living/news/casestudies/better-livelihoods/farmer-development-programme.aspx" TargetMode="External"/><Relationship Id="rId18" Type="http://schemas.openxmlformats.org/officeDocument/2006/relationships/hyperlink" Target="http://www.generalmills.com/Home/ChannelG/NewsReleases/Library/2013/September/sourcing_10%20and" TargetMode="External"/><Relationship Id="rId3" Type="http://schemas.openxmlformats.org/officeDocument/2006/relationships/hyperlink" Target="http://www.agribusiness-with-smallholders.net/fileadmin/user_upload/publications/Guide-Growing_Business_with_Smallholders_small.pdf" TargetMode="External"/><Relationship Id="rId7" Type="http://schemas.openxmlformats.org/officeDocument/2006/relationships/hyperlink" Target="http://procurementdocs.kelloggcompany.com/content/dam/procurement/Kellogg%20Company%20Supplier%20Code%20of%20Conduct.pdf" TargetMode="External"/><Relationship Id="rId12" Type="http://schemas.openxmlformats.org/officeDocument/2006/relationships/hyperlink" Target="http://www.pepsico.com/Purpose/Responsible-Sourcing/Supplier-Code-of-Conduct.html" TargetMode="External"/><Relationship Id="rId17" Type="http://schemas.openxmlformats.org/officeDocument/2006/relationships/hyperlink" Target="http://www.unilever.com/sustainable-living/sustainablesourcing/fairtrade/" TargetMode="External"/><Relationship Id="rId2" Type="http://schemas.openxmlformats.org/officeDocument/2006/relationships/hyperlink" Target="http://www.ethicalteapartnership.org/our-work/strategic-sustainability/smallholder-training-indonesia/" TargetMode="External"/><Relationship Id="rId16" Type="http://schemas.openxmlformats.org/officeDocument/2006/relationships/hyperlink" Target="http://www.kraftfoodscompany.com/SiteCollectionDocuments/pdf/kraftfoods_deliciousworld.pdf" TargetMode="External"/><Relationship Id="rId1" Type="http://schemas.openxmlformats.org/officeDocument/2006/relationships/hyperlink" Target="http://twiningsindia.com/CodeConduct.pdf" TargetMode="External"/><Relationship Id="rId6" Type="http://schemas.openxmlformats.org/officeDocument/2006/relationships/hyperlink" Target="http://www.generalmills.com/en/Responsibility/ethics_and_integrity/Supplier_code_of_conduct.aspx?p=1" TargetMode="External"/><Relationship Id="rId11" Type="http://schemas.openxmlformats.org/officeDocument/2006/relationships/hyperlink" Target="http://www.saiplatform.org/about-us/members;" TargetMode="External"/><Relationship Id="rId5" Type="http://schemas.openxmlformats.org/officeDocument/2006/relationships/hyperlink" Target="http://www.danoneproveedores.com/des_pdp_por/resources/Purchasing%20Code%20of%20Ethics%20of%20the%20DANONE%20GROUP%20_V2.Nov%2007_.pdf" TargetMode="External"/><Relationship Id="rId15" Type="http://schemas.openxmlformats.org/officeDocument/2006/relationships/hyperlink" Target="http://www.mars.com/global/brands/cocoa-sustainability/cocoa-sustainability-approach/certification.aspx" TargetMode="External"/><Relationship Id="rId10" Type="http://schemas.openxmlformats.org/officeDocument/2006/relationships/hyperlink" Target="http://www.mondelezinternational.com/deliciousworld/compliance-integrity/corporate_responsibility_expectations.aspx" TargetMode="External"/><Relationship Id="rId4" Type="http://schemas.openxmlformats.org/officeDocument/2006/relationships/hyperlink" Target="http://assets.coca-colacompany.com/1b/d5/9c8554554fd29678c97791e27c83/SGP_Brochure_ENG.pdf" TargetMode="External"/><Relationship Id="rId9" Type="http://schemas.openxmlformats.org/officeDocument/2006/relationships/hyperlink" Target="http://www.4c-coffeeassociation.org/4c-voices/sustainable-coffee-project-indonesia.html?PHPSESSID=d1ucusvrnvgsjk5n3ipekf51i7" TargetMode="External"/><Relationship Id="rId14" Type="http://schemas.openxmlformats.org/officeDocument/2006/relationships/hyperlink" Target="http://www.unilever.com/images/sd_Unilever_Sustainable_Agriculture_Code_2010_tcm13-216557.pdf"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waterfootprint.org/?page=files/OverviewPartner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d1lwft0f0qzya1.cloudfront.net/28/c1/cb4ced444ed4b6316e01a4334cba/Costa_Rica_Sugar_Industry_Macro_Report.pdf" TargetMode="External"/><Relationship Id="rId13" Type="http://schemas.openxmlformats.org/officeDocument/2006/relationships/hyperlink" Target="http://www.coca-colacompany.com/sustainabilityreport/we/human-and-workplace-rights.html" TargetMode="External"/><Relationship Id="rId18" Type="http://schemas.openxmlformats.org/officeDocument/2006/relationships/hyperlink" Target="http://www.mondelezinternational.com/DeliciousWorld/compliance-integrity/corporate_responsibility_expectations.aspx" TargetMode="External"/><Relationship Id="rId26" Type="http://schemas.openxmlformats.org/officeDocument/2006/relationships/hyperlink" Target="http://d1lwft0f0qzya1.cloudfront.net/d7/e9/5ea51d374870bbd1409c3a584807/SupplierSGPImplementationGuideENGLISH.pdf" TargetMode="External"/><Relationship Id="rId3" Type="http://schemas.openxmlformats.org/officeDocument/2006/relationships/hyperlink" Target="http://d1lwft0f0qzya1.cloudfront.net/d7/e9/5ea51d374870bbd1409c3a584807/SupplierSGPImplementationGuideENGLISH.pdf" TargetMode="External"/><Relationship Id="rId21" Type="http://schemas.openxmlformats.org/officeDocument/2006/relationships/hyperlink" Target="http://www.nestle.com/Common/NestleDocuments/Documents/Library/Documents/Suppliers/Supplier-Code-English.pdf" TargetMode="External"/><Relationship Id="rId7" Type="http://schemas.openxmlformats.org/officeDocument/2006/relationships/hyperlink" Target="http://d1lwft0f0qzya1.cloudfront.net/58/e6/4a53145448e190b8ca18d8f87bff/BLIHR_Human_Rights_and_MDGs.pdf" TargetMode="External"/><Relationship Id="rId12" Type="http://schemas.openxmlformats.org/officeDocument/2006/relationships/hyperlink" Target="http://www.thecoca-colacompany.com/sustainabilityreport/in-our-company/healthy-communities/workplace-and-human-rights.html" TargetMode="External"/><Relationship Id="rId17" Type="http://schemas.openxmlformats.org/officeDocument/2006/relationships/hyperlink" Target="file://\esahan\AppData\Local\Microsoft\Windows\Temporary%20Internet%20Files\Content.Outlook\Local%20Settings\Temporary%20Internet%20Files\Content.Outlook\Local%20Settings\Temporary%20Internet%20Files\Content.Outlook\Local%20Settings\Temporary%20Internet%20Files\Content.Outlook\Local%20Settings\Temporary%20Internet%20Files\Content.Outlook\Local%20Settings\Temporary%20Internet%20Files\Content.Outlook\Local%20Settings\Temporary%20Internet%20Files\Content.Outlook\Local%20Settings\Temporary%20Internet%20Files\Content.Outlook\Local%20Settings\Temporary%20Internet%20Files\Content.Outlook\H93TQ22V\ND-Company%20SCM%20http:\www.generalmills.com\Responsibility\ethics_and_integrity\Supplier_code_of_conduct.aspx" TargetMode="External"/><Relationship Id="rId25" Type="http://schemas.openxmlformats.org/officeDocument/2006/relationships/hyperlink" Target="http://www.thecoca-colacompany.com/citizenship/supplier_guiding_principles.html" TargetMode="External"/><Relationship Id="rId2" Type="http://schemas.openxmlformats.org/officeDocument/2006/relationships/hyperlink" Target="http://www.thecoca-colacompany.com/citizenship/addressing_global_issues.html" TargetMode="External"/><Relationship Id="rId16" Type="http://schemas.openxmlformats.org/officeDocument/2006/relationships/hyperlink" Target="file://\esahan\AppData\Local\Microsoft\Windows\Temporary%20Internet%20Files\Content.Outlook\Local%20Settings\Temporary%20Internet%20Files\Content.Outlook\Local%20Settings\Temporary%20Internet%20Files\Content.Outlook\Local%20Settings\Temporary%20Internet%20Files\Content.Outlook\Local%20Settings\Temporary%20Internet%20Files\Content.Outlook\Local%20Settings\Temporary%20Internet%20Files\Content.Outlook\Local%20Settings\Temporary%20Internet%20Files\Content.Outlook\Local%20Settings\Temporary%20Internet%20Files\Content.Outlook\Local%20Settings\Temporary%20Internet%20Files\Content.Outlook\H93TQ22V\ND-Company%20SCM%20http:\www.generalmills.com\Responsibility\ethics_and_integrity\Supplier_code_of_conduct.aspx" TargetMode="External"/><Relationship Id="rId20" Type="http://schemas.openxmlformats.org/officeDocument/2006/relationships/hyperlink" Target="http://www.nestle.com/asset-library/Documents/Library/Documents/Corporate_Social_Responsibility/2011-CSV_rural-development.pdf" TargetMode="External"/><Relationship Id="rId29" Type="http://schemas.openxmlformats.org/officeDocument/2006/relationships/hyperlink" Target="http://ceowatermandate.org/files/endorsing/Danone_2012.pdf" TargetMode="External"/><Relationship Id="rId1" Type="http://schemas.openxmlformats.org/officeDocument/2006/relationships/hyperlink" Target="http://www.thecoca-colacompany.com/citizenship/addressing_global_issues.html" TargetMode="External"/><Relationship Id="rId6" Type="http://schemas.openxmlformats.org/officeDocument/2006/relationships/hyperlink" Target="http://www.thecoca-colacompany.com/citizenship/addressing_global_issues.html" TargetMode="External"/><Relationship Id="rId11" Type="http://schemas.openxmlformats.org/officeDocument/2006/relationships/hyperlink" Target="http://www.thecoca-colacompany.com/citizenship/addressing_global_issues.html" TargetMode="External"/><Relationship Id="rId24" Type="http://schemas.openxmlformats.org/officeDocument/2006/relationships/hyperlink" Target="http://d1lwft0f0qzya1.cloudfront.net/d7/e9/5ea51d374870bbd1409c3a584807/SupplierSGPImplementationGuideENGLISH.pdf" TargetMode="External"/><Relationship Id="rId32" Type="http://schemas.openxmlformats.org/officeDocument/2006/relationships/hyperlink" Target="http://www.mars.com/global/press-center/media-library.aspx?query=factsheet" TargetMode="External"/><Relationship Id="rId5" Type="http://schemas.openxmlformats.org/officeDocument/2006/relationships/hyperlink" Target="http://www.thecoca-colacompany.com/citizenship/supplier_guiding_principles.html" TargetMode="External"/><Relationship Id="rId15" Type="http://schemas.openxmlformats.org/officeDocument/2006/relationships/hyperlink" Target="http://www.danone.com/images/pdf/sustainable_report_2011.pdf" TargetMode="External"/><Relationship Id="rId23" Type="http://schemas.openxmlformats.org/officeDocument/2006/relationships/hyperlink" Target="http://d1lwft0f0qzya1.cloudfront.net/d7/e9/5ea51d374870bbd1409c3a584807/SupplierSGPImplementationGuideENGLISH.pdf" TargetMode="External"/><Relationship Id="rId28" Type="http://schemas.openxmlformats.org/officeDocument/2006/relationships/hyperlink" Target="http://ceowatermandate.org/files/endorsing/Danone_2012.pdf" TargetMode="External"/><Relationship Id="rId10" Type="http://schemas.openxmlformats.org/officeDocument/2006/relationships/hyperlink" Target="http://www.coca-colacompany.com/our-company/addressing-global-issues" TargetMode="External"/><Relationship Id="rId19" Type="http://schemas.openxmlformats.org/officeDocument/2006/relationships/hyperlink" Target="http://www.mondelezinternational.com/SiteCollectionDocuments/pdf/Creating_Thriving_Cocoa_Communities_in_Ghana.pdf" TargetMode="External"/><Relationship Id="rId31" Type="http://schemas.openxmlformats.org/officeDocument/2006/relationships/hyperlink" Target="http://www.kraftfoodsgroup.com/DeliciousWorld/compliance-integrity/human-trafficking-compliance.aspx%20accessed%20November%202012" TargetMode="External"/><Relationship Id="rId4" Type="http://schemas.openxmlformats.org/officeDocument/2006/relationships/hyperlink" Target="http://d1lwft0f0qzya1.cloudfront.net/d7/e9/5ea51d374870bbd1409c3a584807/SupplierSGPImplementationGuideENGLISH.pdf" TargetMode="External"/><Relationship Id="rId9" Type="http://schemas.openxmlformats.org/officeDocument/2006/relationships/hyperlink" Target="http://d1lwft0f0qzya1.cloudfront.net/3b/1e/efa407e542cfbb96a8f0b4dd749c/GuatemalaSugarIndustry-AMacroLevelReport012309.pdf" TargetMode="External"/><Relationship Id="rId14" Type="http://schemas.openxmlformats.org/officeDocument/2006/relationships/hyperlink" Target="http://www.honesttea.com/community/sustainability/missionreport/pdfs/2011_Mission_Report.pdf" TargetMode="External"/><Relationship Id="rId22" Type="http://schemas.openxmlformats.org/officeDocument/2006/relationships/hyperlink" Target="http://www.cocoalife.org/Progress.aspx" TargetMode="External"/><Relationship Id="rId27" Type="http://schemas.openxmlformats.org/officeDocument/2006/relationships/hyperlink" Target="http://ceowatermandate.org/files/endorsing/Danone_2012.pdf" TargetMode="External"/><Relationship Id="rId30" Type="http://schemas.openxmlformats.org/officeDocument/2006/relationships/hyperlink" Target="http://www.sharedservices.mars.com/assets/330296902.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danone.com/en/our-vision/app-danone.html" TargetMode="External"/><Relationship Id="rId2" Type="http://schemas.openxmlformats.org/officeDocument/2006/relationships/hyperlink" Target="http://www.rspo.org/file/acop2013/submissions/DANONE.pdf" TargetMode="External"/><Relationship Id="rId1" Type="http://schemas.openxmlformats.org/officeDocument/2006/relationships/hyperlink" Target="https://www.cdproject.net/CDPResults/CDP-Water-Disclosure-Global-Report-2012.pdf" TargetMode="External"/></Relationships>
</file>

<file path=xl/worksheets/sheet1.xml><?xml version="1.0" encoding="utf-8"?>
<worksheet xmlns="http://schemas.openxmlformats.org/spreadsheetml/2006/main" xmlns:r="http://schemas.openxmlformats.org/officeDocument/2006/relationships">
  <dimension ref="A1:AA81"/>
  <sheetViews>
    <sheetView tabSelected="1" zoomScale="85" zoomScaleNormal="85" zoomScaleSheetLayoutView="70" zoomScalePageLayoutView="85" workbookViewId="0">
      <pane ySplit="10" topLeftCell="A11" activePane="bottomLeft" state="frozenSplit"/>
      <selection pane="bottomLeft" activeCell="A2" sqref="A2"/>
    </sheetView>
  </sheetViews>
  <sheetFormatPr defaultColWidth="9.140625" defaultRowHeight="18.75" outlineLevelRow="1"/>
  <cols>
    <col min="1" max="1" width="29.28515625" style="254" customWidth="1"/>
    <col min="2" max="12" width="13.42578125" style="70" customWidth="1"/>
    <col min="13" max="16384" width="9.140625" style="70"/>
  </cols>
  <sheetData>
    <row r="1" spans="1:17" ht="170.25" customHeight="1">
      <c r="Q1" s="279"/>
    </row>
    <row r="2" spans="1:17" ht="46.5">
      <c r="A2" s="973">
        <v>41921</v>
      </c>
      <c r="B2" s="280"/>
    </row>
    <row r="3" spans="1:17" ht="79.5" customHeight="1">
      <c r="A3" s="255"/>
      <c r="C3" s="256" t="s">
        <v>952</v>
      </c>
      <c r="D3" s="256" t="s">
        <v>953</v>
      </c>
      <c r="E3" s="256" t="s">
        <v>27</v>
      </c>
      <c r="F3" s="256" t="s">
        <v>28</v>
      </c>
      <c r="G3" s="256" t="s">
        <v>1437</v>
      </c>
      <c r="H3" s="256" t="s">
        <v>29</v>
      </c>
      <c r="I3" s="256" t="s">
        <v>30</v>
      </c>
      <c r="J3" s="256" t="s">
        <v>31</v>
      </c>
      <c r="K3" s="256" t="s">
        <v>32</v>
      </c>
      <c r="L3" s="256" t="s">
        <v>33</v>
      </c>
    </row>
    <row r="4" spans="1:17" ht="15" hidden="1" outlineLevel="1">
      <c r="A4" s="257" t="s">
        <v>374</v>
      </c>
      <c r="B4" s="70" t="s">
        <v>376</v>
      </c>
      <c r="C4" s="258">
        <f>Workers!F8</f>
        <v>56.790123456790127</v>
      </c>
      <c r="D4" s="258">
        <f>Workers!L8</f>
        <v>94.444444444444457</v>
      </c>
      <c r="E4" s="258">
        <f>Workers!R8</f>
        <v>49.382716049382722</v>
      </c>
      <c r="F4" s="258">
        <f>Workers!X8</f>
        <v>46.296296296296298</v>
      </c>
      <c r="G4" s="258">
        <f>Workers!AD8</f>
        <v>14.197530864197534</v>
      </c>
      <c r="H4" s="258">
        <f>Workers!AJ8</f>
        <v>73.456790123456798</v>
      </c>
      <c r="I4" s="258">
        <f>Workers!AP8</f>
        <v>57.407407407407412</v>
      </c>
      <c r="J4" s="258">
        <f>Workers!AV8</f>
        <v>82.098765432098773</v>
      </c>
      <c r="K4" s="258">
        <f>Workers!BB8</f>
        <v>59.876543209876552</v>
      </c>
      <c r="L4" s="258">
        <f>Workers!BH8</f>
        <v>93.209876543209873</v>
      </c>
    </row>
    <row r="5" spans="1:17" ht="15" hidden="1" outlineLevel="1">
      <c r="A5" s="257"/>
      <c r="B5" s="70" t="s">
        <v>433</v>
      </c>
      <c r="C5" s="258">
        <f>Workers!F38</f>
        <v>15.476190476190478</v>
      </c>
      <c r="D5" s="258">
        <f>Workers!L38</f>
        <v>71.428571428571431</v>
      </c>
      <c r="E5" s="258">
        <f>Workers!R38</f>
        <v>0</v>
      </c>
      <c r="F5" s="258">
        <f>Workers!X38</f>
        <v>8.3333333333333339</v>
      </c>
      <c r="G5" s="258">
        <f>Workers!AD38</f>
        <v>0</v>
      </c>
      <c r="H5" s="258">
        <f>Workers!AJ38</f>
        <v>8.3333333333333339</v>
      </c>
      <c r="I5" s="258">
        <f>Workers!AP38</f>
        <v>8.3333333333333339</v>
      </c>
      <c r="J5" s="258">
        <f>Workers!AV38</f>
        <v>71.428571428571431</v>
      </c>
      <c r="K5" s="258">
        <f>Workers!BB38</f>
        <v>4.7619047619047619</v>
      </c>
      <c r="L5" s="258">
        <f>Workers!BH38</f>
        <v>50.595238095238102</v>
      </c>
    </row>
    <row r="6" spans="1:17" ht="15" hidden="1" outlineLevel="1">
      <c r="A6" s="257"/>
      <c r="B6" s="70" t="s">
        <v>528</v>
      </c>
      <c r="C6" s="258">
        <f>Workers!F65</f>
        <v>10.416666666666668</v>
      </c>
      <c r="D6" s="258">
        <f>Workers!L65</f>
        <v>45.833333333333336</v>
      </c>
      <c r="E6" s="258">
        <f>Workers!R65</f>
        <v>16.666666666666668</v>
      </c>
      <c r="F6" s="258">
        <f>Workers!X65</f>
        <v>0</v>
      </c>
      <c r="G6" s="258">
        <f>Workers!AD65</f>
        <v>0</v>
      </c>
      <c r="H6" s="258">
        <f>Workers!AJ65</f>
        <v>16.666666666666668</v>
      </c>
      <c r="I6" s="258">
        <f>Workers!AP65</f>
        <v>8.3333333333333339</v>
      </c>
      <c r="J6" s="258">
        <f>Workers!AV65</f>
        <v>70.833333333333343</v>
      </c>
      <c r="K6" s="258">
        <f>Workers!BB65</f>
        <v>25</v>
      </c>
      <c r="L6" s="258">
        <f>Workers!BH65</f>
        <v>91.666666666666671</v>
      </c>
    </row>
    <row r="7" spans="1:17" ht="15" hidden="1" outlineLevel="1">
      <c r="A7" s="257"/>
      <c r="B7" s="70" t="s">
        <v>564</v>
      </c>
      <c r="C7" s="258">
        <f>Workers!F83</f>
        <v>45.416666666666671</v>
      </c>
      <c r="D7" s="258">
        <f>Workers!L83</f>
        <v>56.666666666666671</v>
      </c>
      <c r="E7" s="258">
        <f>Workers!R83</f>
        <v>51.111111111111114</v>
      </c>
      <c r="F7" s="258">
        <f>Workers!X83</f>
        <v>47.500000000000007</v>
      </c>
      <c r="G7" s="258">
        <f>Workers!AD83</f>
        <v>31.111111111111114</v>
      </c>
      <c r="H7" s="258">
        <f>Workers!AJ83</f>
        <v>48.888888888888893</v>
      </c>
      <c r="I7" s="258">
        <f>Workers!AP83</f>
        <v>29.44444444444445</v>
      </c>
      <c r="J7" s="258">
        <f>Workers!AV83</f>
        <v>47.777777777777786</v>
      </c>
      <c r="K7" s="258">
        <f>Workers!BB83</f>
        <v>40.555555555555564</v>
      </c>
      <c r="L7" s="258">
        <f>Workers!BH83</f>
        <v>74.444444444444457</v>
      </c>
    </row>
    <row r="8" spans="1:17" ht="15" hidden="1" outlineLevel="1">
      <c r="A8" s="257"/>
      <c r="B8" s="70" t="s">
        <v>211</v>
      </c>
      <c r="C8" s="258">
        <f>SUM(C4:C7)</f>
        <v>128.09964726631395</v>
      </c>
      <c r="D8" s="258">
        <f>SUM(D4:D7)</f>
        <v>268.3730158730159</v>
      </c>
      <c r="E8" s="258">
        <f>SUM(E4:E7)</f>
        <v>117.16049382716051</v>
      </c>
      <c r="F8" s="258">
        <f t="shared" ref="F8:L8" si="0">SUM(F4:F7)</f>
        <v>102.12962962962965</v>
      </c>
      <c r="G8" s="258">
        <f t="shared" si="0"/>
        <v>45.308641975308646</v>
      </c>
      <c r="H8" s="258">
        <f t="shared" si="0"/>
        <v>147.3456790123457</v>
      </c>
      <c r="I8" s="258">
        <f t="shared" si="0"/>
        <v>103.51851851851853</v>
      </c>
      <c r="J8" s="258">
        <f t="shared" si="0"/>
        <v>272.13844797178132</v>
      </c>
      <c r="K8" s="258">
        <f t="shared" si="0"/>
        <v>130.19400352733689</v>
      </c>
      <c r="L8" s="258">
        <f t="shared" si="0"/>
        <v>309.91622574955909</v>
      </c>
    </row>
    <row r="9" spans="1:17" ht="15" hidden="1" outlineLevel="1">
      <c r="A9" s="257"/>
      <c r="B9" s="70" t="s">
        <v>115</v>
      </c>
      <c r="C9" s="258">
        <f>AVERAGE(C4:C7)</f>
        <v>32.024911816578488</v>
      </c>
      <c r="D9" s="258">
        <f>AVERAGE(D4:D7)</f>
        <v>67.093253968253975</v>
      </c>
      <c r="E9" s="258">
        <f>AVERAGE(E4:E7)</f>
        <v>29.290123456790127</v>
      </c>
      <c r="F9" s="258">
        <f t="shared" ref="F9:L9" si="1">AVERAGE(F4:F7)</f>
        <v>25.532407407407412</v>
      </c>
      <c r="G9" s="258">
        <f t="shared" si="1"/>
        <v>11.327160493827162</v>
      </c>
      <c r="H9" s="258">
        <f t="shared" si="1"/>
        <v>36.836419753086425</v>
      </c>
      <c r="I9" s="258">
        <f t="shared" si="1"/>
        <v>25.879629629629633</v>
      </c>
      <c r="J9" s="258">
        <f t="shared" si="1"/>
        <v>68.034611992945329</v>
      </c>
      <c r="K9" s="258">
        <f t="shared" si="1"/>
        <v>32.548500881834222</v>
      </c>
      <c r="L9" s="258">
        <f t="shared" si="1"/>
        <v>77.479056437389772</v>
      </c>
    </row>
    <row r="10" spans="1:17" ht="15" hidden="1" outlineLevel="1">
      <c r="A10" s="257"/>
      <c r="B10" s="70" t="s">
        <v>954</v>
      </c>
      <c r="C10" s="259">
        <f t="shared" ref="C10:L10" si="2">RANK(C9,$C$9:$L$9)</f>
        <v>6</v>
      </c>
      <c r="D10" s="259">
        <f t="shared" si="2"/>
        <v>3</v>
      </c>
      <c r="E10" s="259">
        <f t="shared" si="2"/>
        <v>7</v>
      </c>
      <c r="F10" s="259">
        <f t="shared" si="2"/>
        <v>9</v>
      </c>
      <c r="G10" s="259">
        <f t="shared" si="2"/>
        <v>10</v>
      </c>
      <c r="H10" s="259">
        <f t="shared" si="2"/>
        <v>4</v>
      </c>
      <c r="I10" s="259">
        <f t="shared" si="2"/>
        <v>8</v>
      </c>
      <c r="J10" s="259">
        <f t="shared" si="2"/>
        <v>2</v>
      </c>
      <c r="K10" s="259">
        <f t="shared" si="2"/>
        <v>5</v>
      </c>
      <c r="L10" s="259">
        <f t="shared" si="2"/>
        <v>1</v>
      </c>
    </row>
    <row r="11" spans="1:17" collapsed="1">
      <c r="A11" s="260" t="s">
        <v>955</v>
      </c>
      <c r="C11" s="966">
        <f>ROUND(C9/100*10,0)</f>
        <v>3</v>
      </c>
      <c r="D11" s="966">
        <f t="shared" ref="D11:L11" si="3">ROUND(D9/100*10,0)</f>
        <v>7</v>
      </c>
      <c r="E11" s="966">
        <f t="shared" si="3"/>
        <v>3</v>
      </c>
      <c r="F11" s="966">
        <f t="shared" si="3"/>
        <v>3</v>
      </c>
      <c r="G11" s="966">
        <f t="shared" si="3"/>
        <v>1</v>
      </c>
      <c r="H11" s="966">
        <f t="shared" si="3"/>
        <v>4</v>
      </c>
      <c r="I11" s="966">
        <f t="shared" si="3"/>
        <v>3</v>
      </c>
      <c r="J11" s="966">
        <f t="shared" si="3"/>
        <v>7</v>
      </c>
      <c r="K11" s="966">
        <f t="shared" si="3"/>
        <v>3</v>
      </c>
      <c r="L11" s="966">
        <f t="shared" si="3"/>
        <v>8</v>
      </c>
    </row>
    <row r="12" spans="1:17" hidden="1" outlineLevel="1">
      <c r="A12" s="260"/>
      <c r="C12" s="967"/>
      <c r="D12" s="967"/>
      <c r="E12" s="967"/>
      <c r="F12" s="967"/>
      <c r="G12" s="967"/>
      <c r="H12" s="967"/>
      <c r="I12" s="967"/>
      <c r="J12" s="967"/>
      <c r="K12" s="967"/>
      <c r="L12" s="967"/>
    </row>
    <row r="13" spans="1:17" ht="15" hidden="1" outlineLevel="1">
      <c r="A13" s="261" t="s">
        <v>956</v>
      </c>
      <c r="B13" s="262" t="s">
        <v>957</v>
      </c>
      <c r="C13" s="967">
        <f>Women!F8</f>
        <v>39.285714285714285</v>
      </c>
      <c r="D13" s="967">
        <f>Women!L8</f>
        <v>85.714285714285722</v>
      </c>
      <c r="E13" s="967">
        <f>Women!R8</f>
        <v>25</v>
      </c>
      <c r="F13" s="967">
        <f>Women!X8</f>
        <v>25</v>
      </c>
      <c r="G13" s="967">
        <f>Women!AD8</f>
        <v>78.571428571428569</v>
      </c>
      <c r="H13" s="967">
        <f>Women!AJ8</f>
        <v>64.285714285714292</v>
      </c>
      <c r="I13" s="967">
        <f>Women!AP8</f>
        <v>85.714285714285722</v>
      </c>
      <c r="J13" s="967">
        <f>Women!AV8</f>
        <v>92.857142857142861</v>
      </c>
      <c r="K13" s="967">
        <f>Women!BB8</f>
        <v>39.285714285714285</v>
      </c>
      <c r="L13" s="967">
        <f>Women!BH8</f>
        <v>100</v>
      </c>
    </row>
    <row r="14" spans="1:17" ht="15" hidden="1" outlineLevel="1">
      <c r="A14" s="257"/>
      <c r="B14" s="263" t="s">
        <v>958</v>
      </c>
      <c r="C14" s="967">
        <f>Women!F22</f>
        <v>12.5</v>
      </c>
      <c r="D14" s="967">
        <f>Women!L22</f>
        <v>43.75</v>
      </c>
      <c r="E14" s="967">
        <f>Women!R22</f>
        <v>0</v>
      </c>
      <c r="F14" s="967">
        <f>Women!X22</f>
        <v>0</v>
      </c>
      <c r="G14" s="967">
        <f>Women!AD22</f>
        <v>0</v>
      </c>
      <c r="H14" s="967">
        <f>Women!AJ22</f>
        <v>43.75</v>
      </c>
      <c r="I14" s="967">
        <f>Women!AP22</f>
        <v>50</v>
      </c>
      <c r="J14" s="967">
        <f>Women!AV22</f>
        <v>43.75</v>
      </c>
      <c r="K14" s="967">
        <f>Women!BB22</f>
        <v>0</v>
      </c>
      <c r="L14" s="967">
        <f>Women!BH22</f>
        <v>0</v>
      </c>
    </row>
    <row r="15" spans="1:17" ht="15" hidden="1" outlineLevel="1">
      <c r="A15" s="257"/>
      <c r="B15" s="262" t="s">
        <v>959</v>
      </c>
      <c r="C15" s="967">
        <f>Women!F39</f>
        <v>5</v>
      </c>
      <c r="D15" s="967">
        <f>Women!L39</f>
        <v>94.285714285714278</v>
      </c>
      <c r="E15" s="967">
        <f>Women!R39</f>
        <v>0</v>
      </c>
      <c r="F15" s="967">
        <f>Women!X39</f>
        <v>40</v>
      </c>
      <c r="G15" s="967">
        <f>Women!AD39</f>
        <v>42.857142857142861</v>
      </c>
      <c r="H15" s="967">
        <f>Women!AJ39</f>
        <v>40</v>
      </c>
      <c r="I15" s="967">
        <f>Women!AP39</f>
        <v>68.571428571428569</v>
      </c>
      <c r="J15" s="967">
        <f>Women!AV39</f>
        <v>68.571428571428569</v>
      </c>
      <c r="K15" s="967">
        <f>Women!BB39</f>
        <v>40</v>
      </c>
      <c r="L15" s="967">
        <f>Women!BH39</f>
        <v>97.142857142857139</v>
      </c>
    </row>
    <row r="16" spans="1:17" ht="15" hidden="1" outlineLevel="1">
      <c r="A16" s="257"/>
      <c r="B16" s="263" t="s">
        <v>960</v>
      </c>
      <c r="C16" s="967">
        <f>Women!F56</f>
        <v>8.3333333333333339</v>
      </c>
      <c r="D16" s="967">
        <f>Women!L56</f>
        <v>8.3333333333333339</v>
      </c>
      <c r="E16" s="967">
        <f>Women!R56</f>
        <v>8.3333333333333339</v>
      </c>
      <c r="F16" s="967">
        <f>Women!X56</f>
        <v>8.3333333333333339</v>
      </c>
      <c r="G16" s="967">
        <f>Women!AD56</f>
        <v>8.3333333333333339</v>
      </c>
      <c r="H16" s="967">
        <f>Women!AJ56</f>
        <v>8.3333333333333339</v>
      </c>
      <c r="I16" s="967">
        <f>Women!AP56</f>
        <v>8.3333333333333339</v>
      </c>
      <c r="J16" s="967">
        <f>Women!AV56</f>
        <v>8.3333333333333339</v>
      </c>
      <c r="K16" s="967">
        <f>Women!BB56</f>
        <v>8.3333333333333339</v>
      </c>
      <c r="L16" s="967">
        <f>Women!BH56</f>
        <v>25</v>
      </c>
    </row>
    <row r="17" spans="1:13" ht="15" hidden="1" outlineLevel="1">
      <c r="A17" s="257"/>
      <c r="B17" s="262" t="s">
        <v>211</v>
      </c>
      <c r="C17" s="967">
        <f t="shared" ref="C17:K17" si="4">SUM(C13:C16)</f>
        <v>65.11904761904762</v>
      </c>
      <c r="D17" s="967">
        <f t="shared" si="4"/>
        <v>232.08333333333334</v>
      </c>
      <c r="E17" s="967">
        <f t="shared" si="4"/>
        <v>33.333333333333336</v>
      </c>
      <c r="F17" s="967">
        <f t="shared" si="4"/>
        <v>73.333333333333329</v>
      </c>
      <c r="G17" s="967">
        <f t="shared" si="4"/>
        <v>129.76190476190476</v>
      </c>
      <c r="H17" s="967">
        <f t="shared" si="4"/>
        <v>156.36904761904762</v>
      </c>
      <c r="I17" s="967">
        <f t="shared" si="4"/>
        <v>212.61904761904762</v>
      </c>
      <c r="J17" s="967">
        <f t="shared" si="4"/>
        <v>213.51190476190479</v>
      </c>
      <c r="K17" s="967">
        <f t="shared" si="4"/>
        <v>87.619047619047606</v>
      </c>
      <c r="L17" s="967">
        <f>SUM(L13:L16)</f>
        <v>222.14285714285714</v>
      </c>
    </row>
    <row r="18" spans="1:13" ht="15" hidden="1" outlineLevel="1">
      <c r="A18" s="257"/>
      <c r="B18" s="263" t="s">
        <v>212</v>
      </c>
      <c r="C18" s="967">
        <f t="shared" ref="C18:K18" si="5">AVERAGE(C13:C16)</f>
        <v>16.279761904761905</v>
      </c>
      <c r="D18" s="967">
        <f t="shared" si="5"/>
        <v>58.020833333333336</v>
      </c>
      <c r="E18" s="967">
        <f t="shared" si="5"/>
        <v>8.3333333333333339</v>
      </c>
      <c r="F18" s="967">
        <f t="shared" si="5"/>
        <v>18.333333333333332</v>
      </c>
      <c r="G18" s="967">
        <f t="shared" si="5"/>
        <v>32.44047619047619</v>
      </c>
      <c r="H18" s="967">
        <f t="shared" si="5"/>
        <v>39.092261904761905</v>
      </c>
      <c r="I18" s="967">
        <f t="shared" si="5"/>
        <v>53.154761904761905</v>
      </c>
      <c r="J18" s="967">
        <f t="shared" si="5"/>
        <v>53.377976190476197</v>
      </c>
      <c r="K18" s="967">
        <f t="shared" si="5"/>
        <v>21.904761904761902</v>
      </c>
      <c r="L18" s="967">
        <f>AVERAGE(L13:L16)</f>
        <v>55.535714285714285</v>
      </c>
    </row>
    <row r="19" spans="1:13" ht="15" hidden="1" outlineLevel="1">
      <c r="A19" s="257"/>
      <c r="B19" s="264" t="s">
        <v>954</v>
      </c>
      <c r="C19" s="966">
        <f>RANK(C18,$C$18:$L$18)</f>
        <v>9</v>
      </c>
      <c r="D19" s="966">
        <f t="shared" ref="D19:L19" si="6">RANK(D18,$C$18:$L$18)</f>
        <v>1</v>
      </c>
      <c r="E19" s="966">
        <f t="shared" si="6"/>
        <v>10</v>
      </c>
      <c r="F19" s="966">
        <f t="shared" si="6"/>
        <v>8</v>
      </c>
      <c r="G19" s="966">
        <f t="shared" si="6"/>
        <v>6</v>
      </c>
      <c r="H19" s="966">
        <f t="shared" si="6"/>
        <v>5</v>
      </c>
      <c r="I19" s="966">
        <f t="shared" si="6"/>
        <v>4</v>
      </c>
      <c r="J19" s="966">
        <f t="shared" si="6"/>
        <v>3</v>
      </c>
      <c r="K19" s="966">
        <f t="shared" si="6"/>
        <v>7</v>
      </c>
      <c r="L19" s="966">
        <f t="shared" si="6"/>
        <v>2</v>
      </c>
    </row>
    <row r="20" spans="1:13" collapsed="1">
      <c r="A20" s="260" t="s">
        <v>961</v>
      </c>
      <c r="C20" s="966">
        <f>ROUND(C18/100*10,0)</f>
        <v>2</v>
      </c>
      <c r="D20" s="966">
        <f t="shared" ref="D20:L20" si="7">ROUND(D18/100*10,0)</f>
        <v>6</v>
      </c>
      <c r="E20" s="966">
        <f t="shared" si="7"/>
        <v>1</v>
      </c>
      <c r="F20" s="966">
        <f t="shared" si="7"/>
        <v>2</v>
      </c>
      <c r="G20" s="966">
        <f t="shared" si="7"/>
        <v>3</v>
      </c>
      <c r="H20" s="966">
        <f t="shared" si="7"/>
        <v>4</v>
      </c>
      <c r="I20" s="966">
        <f t="shared" si="7"/>
        <v>5</v>
      </c>
      <c r="J20" s="966">
        <f t="shared" si="7"/>
        <v>5</v>
      </c>
      <c r="K20" s="966">
        <f t="shared" si="7"/>
        <v>2</v>
      </c>
      <c r="L20" s="966">
        <f t="shared" si="7"/>
        <v>6</v>
      </c>
    </row>
    <row r="21" spans="1:13" hidden="1" outlineLevel="1">
      <c r="A21" s="260"/>
      <c r="C21" s="967"/>
      <c r="D21" s="967"/>
      <c r="E21" s="967"/>
      <c r="F21" s="967"/>
      <c r="G21" s="967"/>
      <c r="H21" s="967"/>
      <c r="I21" s="967"/>
      <c r="J21" s="967"/>
      <c r="K21" s="967"/>
      <c r="L21" s="967"/>
    </row>
    <row r="22" spans="1:13" hidden="1" outlineLevel="1">
      <c r="A22" s="260" t="s">
        <v>633</v>
      </c>
      <c r="B22" s="265" t="s">
        <v>634</v>
      </c>
      <c r="C22" s="967">
        <f>'Climate Change'!I8</f>
        <v>83.333333333333343</v>
      </c>
      <c r="D22" s="967">
        <f>'Climate Change'!Q8</f>
        <v>94.444444444444457</v>
      </c>
      <c r="E22" s="967">
        <f>'Climate Change'!Y8</f>
        <v>58.333333333333336</v>
      </c>
      <c r="F22" s="967">
        <f>'Climate Change'!AG8</f>
        <v>91.666666666666671</v>
      </c>
      <c r="G22" s="967">
        <f>'Climate Change'!AO8</f>
        <v>94.444444444444457</v>
      </c>
      <c r="H22" s="967">
        <f>'Climate Change'!AW8</f>
        <v>86.111111111111114</v>
      </c>
      <c r="I22" s="967">
        <f>'Climate Change'!BE8</f>
        <v>38.888888888888893</v>
      </c>
      <c r="J22" s="967">
        <f>'Climate Change'!BM8</f>
        <v>100.00000000000001</v>
      </c>
      <c r="K22" s="967">
        <f>'Climate Change'!BU8</f>
        <v>100.00000000000001</v>
      </c>
      <c r="L22" s="967">
        <f>'Climate Change'!CC8</f>
        <v>100.00000000000001</v>
      </c>
    </row>
    <row r="23" spans="1:13" hidden="1" outlineLevel="1">
      <c r="A23" s="260"/>
      <c r="B23" s="266" t="s">
        <v>675</v>
      </c>
      <c r="C23" s="967">
        <f>'Climate Change'!I28</f>
        <v>43.333333333333336</v>
      </c>
      <c r="D23" s="967">
        <f>'Climate Change'!Q28</f>
        <v>73.333333333333343</v>
      </c>
      <c r="E23" s="967">
        <f>'Climate Change'!Y28</f>
        <v>80</v>
      </c>
      <c r="F23" s="967">
        <f>'Climate Change'!AG28</f>
        <v>56.666666666666671</v>
      </c>
      <c r="G23" s="967">
        <f>'Climate Change'!AO28</f>
        <v>53.333333333333336</v>
      </c>
      <c r="H23" s="967">
        <f>'Climate Change'!AW28</f>
        <v>56.666666666666664</v>
      </c>
      <c r="I23" s="967">
        <f>'Climate Change'!BE28</f>
        <v>43.333333333333329</v>
      </c>
      <c r="J23" s="967">
        <f>'Climate Change'!BM28</f>
        <v>100</v>
      </c>
      <c r="K23" s="967">
        <f>'Climate Change'!BU28</f>
        <v>66.666666666666671</v>
      </c>
      <c r="L23" s="967">
        <f>'Climate Change'!CC28</f>
        <v>80</v>
      </c>
    </row>
    <row r="24" spans="1:13" hidden="1" outlineLevel="1">
      <c r="A24" s="260"/>
      <c r="B24" s="265" t="s">
        <v>716</v>
      </c>
      <c r="C24" s="967">
        <f>'Climate Change'!I50</f>
        <v>7.291666666666667</v>
      </c>
      <c r="D24" s="967">
        <f>'Climate Change'!Q50</f>
        <v>75</v>
      </c>
      <c r="E24" s="967">
        <f>'Climate Change'!Y50</f>
        <v>29.166666666666668</v>
      </c>
      <c r="F24" s="967">
        <f>'Climate Change'!AG50</f>
        <v>45.833333333333336</v>
      </c>
      <c r="G24" s="967">
        <f>'Climate Change'!AO50</f>
        <v>45.833333333333336</v>
      </c>
      <c r="H24" s="967">
        <f>'Climate Change'!AW50</f>
        <v>25.833333333333336</v>
      </c>
      <c r="I24" s="967">
        <f>'Climate Change'!BE50</f>
        <v>22.500000000000004</v>
      </c>
      <c r="J24" s="967">
        <f>'Climate Change'!BM50</f>
        <v>75.833333333333343</v>
      </c>
      <c r="K24" s="967">
        <f>'Climate Change'!BU50</f>
        <v>29.166666666666668</v>
      </c>
      <c r="L24" s="967">
        <f>'Climate Change'!CC50</f>
        <v>45.833333333333336</v>
      </c>
    </row>
    <row r="25" spans="1:13" hidden="1" outlineLevel="1">
      <c r="A25" s="260"/>
      <c r="B25" s="266" t="s">
        <v>746</v>
      </c>
      <c r="C25" s="967">
        <f>'Climate Change'!I69</f>
        <v>19.444444444444446</v>
      </c>
      <c r="D25" s="967">
        <f>'Climate Change'!Q69</f>
        <v>22.222222222222225</v>
      </c>
      <c r="E25" s="967">
        <f>'Climate Change'!Y69</f>
        <v>38.888888888888893</v>
      </c>
      <c r="F25" s="967">
        <f>'Climate Change'!AG69</f>
        <v>0</v>
      </c>
      <c r="G25" s="967">
        <f>'Climate Change'!AO69</f>
        <v>50</v>
      </c>
      <c r="H25" s="967">
        <f>'Climate Change'!AW69</f>
        <v>0</v>
      </c>
      <c r="I25" s="967">
        <f>'Climate Change'!BE69</f>
        <v>0</v>
      </c>
      <c r="J25" s="967">
        <f>'Climate Change'!BM69</f>
        <v>72.222222222222229</v>
      </c>
      <c r="K25" s="967">
        <f>'Climate Change'!BU69</f>
        <v>55.555555555555557</v>
      </c>
      <c r="L25" s="967">
        <f>'Climate Change'!CC69</f>
        <v>66.666666666666671</v>
      </c>
    </row>
    <row r="26" spans="1:13" hidden="1" outlineLevel="1">
      <c r="A26" s="260"/>
      <c r="B26" s="265" t="s">
        <v>114</v>
      </c>
      <c r="C26" s="967">
        <f>SUM(C22:C25)</f>
        <v>153.4027777777778</v>
      </c>
      <c r="D26" s="967">
        <f t="shared" ref="D26:L26" si="8">SUM(D22:D25)</f>
        <v>265</v>
      </c>
      <c r="E26" s="967">
        <f t="shared" si="8"/>
        <v>206.38888888888889</v>
      </c>
      <c r="F26" s="967">
        <f t="shared" si="8"/>
        <v>194.16666666666669</v>
      </c>
      <c r="G26" s="967">
        <f t="shared" si="8"/>
        <v>243.61111111111114</v>
      </c>
      <c r="H26" s="967">
        <f t="shared" si="8"/>
        <v>168.61111111111111</v>
      </c>
      <c r="I26" s="967">
        <f t="shared" si="8"/>
        <v>104.72222222222223</v>
      </c>
      <c r="J26" s="967">
        <f t="shared" si="8"/>
        <v>348.0555555555556</v>
      </c>
      <c r="K26" s="967">
        <f t="shared" si="8"/>
        <v>251.38888888888891</v>
      </c>
      <c r="L26" s="967">
        <f t="shared" si="8"/>
        <v>292.5</v>
      </c>
    </row>
    <row r="27" spans="1:13" hidden="1" outlineLevel="1">
      <c r="A27" s="260"/>
      <c r="B27" s="266" t="s">
        <v>212</v>
      </c>
      <c r="C27" s="967">
        <f>AVERAGE(C22:C25)</f>
        <v>38.35069444444445</v>
      </c>
      <c r="D27" s="967">
        <f t="shared" ref="D27:L27" si="9">AVERAGE(D22:D25)</f>
        <v>66.25</v>
      </c>
      <c r="E27" s="967">
        <f t="shared" si="9"/>
        <v>51.597222222222221</v>
      </c>
      <c r="F27" s="967">
        <f t="shared" si="9"/>
        <v>48.541666666666671</v>
      </c>
      <c r="G27" s="967">
        <f t="shared" si="9"/>
        <v>60.902777777777786</v>
      </c>
      <c r="H27" s="967">
        <f t="shared" si="9"/>
        <v>42.152777777777779</v>
      </c>
      <c r="I27" s="967">
        <f t="shared" si="9"/>
        <v>26.180555555555557</v>
      </c>
      <c r="J27" s="967">
        <f t="shared" si="9"/>
        <v>87.0138888888889</v>
      </c>
      <c r="K27" s="967">
        <f t="shared" si="9"/>
        <v>62.847222222222229</v>
      </c>
      <c r="L27" s="967">
        <f t="shared" si="9"/>
        <v>73.125</v>
      </c>
    </row>
    <row r="28" spans="1:13" hidden="1" outlineLevel="1">
      <c r="A28" s="260"/>
      <c r="B28" s="264" t="s">
        <v>954</v>
      </c>
      <c r="C28" s="966">
        <f>RANK(C27,$C$27:$L$27)</f>
        <v>9</v>
      </c>
      <c r="D28" s="966">
        <f t="shared" ref="D28:L28" si="10">RANK(D27,$C$27:$L$27)</f>
        <v>3</v>
      </c>
      <c r="E28" s="966">
        <f t="shared" si="10"/>
        <v>6</v>
      </c>
      <c r="F28" s="966">
        <f t="shared" si="10"/>
        <v>7</v>
      </c>
      <c r="G28" s="966">
        <f t="shared" si="10"/>
        <v>5</v>
      </c>
      <c r="H28" s="966">
        <f t="shared" si="10"/>
        <v>8</v>
      </c>
      <c r="I28" s="966">
        <f t="shared" si="10"/>
        <v>10</v>
      </c>
      <c r="J28" s="966">
        <f t="shared" si="10"/>
        <v>1</v>
      </c>
      <c r="K28" s="966">
        <f t="shared" si="10"/>
        <v>4</v>
      </c>
      <c r="L28" s="966">
        <f t="shared" si="10"/>
        <v>2</v>
      </c>
    </row>
    <row r="29" spans="1:13" collapsed="1">
      <c r="A29" s="260" t="s">
        <v>962</v>
      </c>
      <c r="C29" s="966">
        <f>ROUND(C27/100*10,0)</f>
        <v>4</v>
      </c>
      <c r="D29" s="966">
        <f t="shared" ref="D29:L29" si="11">ROUND(D27/100*10,0)</f>
        <v>7</v>
      </c>
      <c r="E29" s="966">
        <f t="shared" si="11"/>
        <v>5</v>
      </c>
      <c r="F29" s="966">
        <f t="shared" si="11"/>
        <v>5</v>
      </c>
      <c r="G29" s="966">
        <f t="shared" si="11"/>
        <v>6</v>
      </c>
      <c r="H29" s="966">
        <f t="shared" si="11"/>
        <v>4</v>
      </c>
      <c r="I29" s="966">
        <f t="shared" si="11"/>
        <v>3</v>
      </c>
      <c r="J29" s="966">
        <f t="shared" si="11"/>
        <v>9</v>
      </c>
      <c r="K29" s="966">
        <f t="shared" si="11"/>
        <v>6</v>
      </c>
      <c r="L29" s="966">
        <f t="shared" si="11"/>
        <v>7</v>
      </c>
    </row>
    <row r="30" spans="1:13" hidden="1" outlineLevel="1">
      <c r="A30" s="260"/>
      <c r="C30" s="967"/>
      <c r="D30" s="967"/>
      <c r="E30" s="967"/>
      <c r="F30" s="967"/>
      <c r="G30" s="967"/>
      <c r="H30" s="967"/>
      <c r="I30" s="967"/>
      <c r="J30" s="967"/>
      <c r="K30" s="967"/>
      <c r="L30" s="967"/>
    </row>
    <row r="31" spans="1:13" hidden="1" outlineLevel="1">
      <c r="A31" s="260" t="s">
        <v>690</v>
      </c>
      <c r="B31" s="265" t="s">
        <v>963</v>
      </c>
      <c r="C31" s="967">
        <f>Water!F8</f>
        <v>50</v>
      </c>
      <c r="D31" s="967">
        <f>Water!L8</f>
        <v>100</v>
      </c>
      <c r="E31" s="967">
        <f>Water!R8</f>
        <v>75</v>
      </c>
      <c r="F31" s="967">
        <f>Water!X8</f>
        <v>62.500000000000007</v>
      </c>
      <c r="G31" s="967">
        <f>Water!AD8</f>
        <v>54.166666666666671</v>
      </c>
      <c r="H31" s="967">
        <f>Water!AJ8</f>
        <v>41.666666666666671</v>
      </c>
      <c r="I31" s="967">
        <f>Water!AP8</f>
        <v>54.166666666666671</v>
      </c>
      <c r="J31" s="967">
        <f>Water!AV8</f>
        <v>100</v>
      </c>
      <c r="K31" s="967">
        <f>Water!BB8</f>
        <v>83.333333333333343</v>
      </c>
      <c r="L31" s="967">
        <f>Water!BH8</f>
        <v>91.666666666666671</v>
      </c>
      <c r="M31" s="316"/>
    </row>
    <row r="32" spans="1:13" hidden="1" outlineLevel="1">
      <c r="A32" s="260"/>
      <c r="B32" s="266" t="s">
        <v>964</v>
      </c>
      <c r="C32" s="967">
        <f>Water!F34</f>
        <v>28.571428571428573</v>
      </c>
      <c r="D32" s="967">
        <f>Water!L34</f>
        <v>57.142857142857139</v>
      </c>
      <c r="E32" s="967">
        <f>Water!R34</f>
        <v>57.142857142857146</v>
      </c>
      <c r="F32" s="967">
        <f>Water!X34</f>
        <v>71.428571428571431</v>
      </c>
      <c r="G32" s="967">
        <f>Water!AD34</f>
        <v>57.142857142857146</v>
      </c>
      <c r="H32" s="967">
        <f>Water!AJ34</f>
        <v>14.285714285714286</v>
      </c>
      <c r="I32" s="967">
        <f>Water!AP34</f>
        <v>57.142857142857146</v>
      </c>
      <c r="J32" s="967">
        <f>Water!AV34</f>
        <v>60.714285714285715</v>
      </c>
      <c r="K32" s="967">
        <f>Water!BB34</f>
        <v>28.571428571428573</v>
      </c>
      <c r="L32" s="967">
        <f>Water!BH34</f>
        <v>71.428571428571431</v>
      </c>
      <c r="M32" s="316"/>
    </row>
    <row r="33" spans="1:13" hidden="1" outlineLevel="1">
      <c r="A33" s="260"/>
      <c r="B33" s="265" t="s">
        <v>965</v>
      </c>
      <c r="C33" s="967">
        <f>Water!F54</f>
        <v>0</v>
      </c>
      <c r="D33" s="967">
        <f>Water!L54</f>
        <v>40</v>
      </c>
      <c r="E33" s="967">
        <f>Water!R54</f>
        <v>20</v>
      </c>
      <c r="F33" s="967">
        <f>Water!X54</f>
        <v>40</v>
      </c>
      <c r="G33" s="967">
        <f>Water!AD54</f>
        <v>20</v>
      </c>
      <c r="H33" s="967">
        <f>Water!AJ54</f>
        <v>20</v>
      </c>
      <c r="I33" s="967">
        <f>Water!AP54</f>
        <v>20</v>
      </c>
      <c r="J33" s="967">
        <f>Water!AV54</f>
        <v>20</v>
      </c>
      <c r="K33" s="967">
        <f>Water!BB54</f>
        <v>60</v>
      </c>
      <c r="L33" s="967">
        <f>Water!BH54</f>
        <v>20</v>
      </c>
      <c r="M33" s="316"/>
    </row>
    <row r="34" spans="1:13" hidden="1" outlineLevel="1">
      <c r="A34" s="260"/>
      <c r="B34" s="266" t="s">
        <v>966</v>
      </c>
      <c r="C34" s="967">
        <f>Water!F61</f>
        <v>0</v>
      </c>
      <c r="D34" s="967">
        <f>Water!L61</f>
        <v>37.5</v>
      </c>
      <c r="E34" s="967">
        <f>Water!R61</f>
        <v>50</v>
      </c>
      <c r="F34" s="967">
        <f>Water!X61</f>
        <v>0</v>
      </c>
      <c r="G34" s="967">
        <f>Water!AD61</f>
        <v>62.5</v>
      </c>
      <c r="H34" s="967">
        <f>Water!AJ61</f>
        <v>0</v>
      </c>
      <c r="I34" s="967">
        <f>Water!AP61</f>
        <v>0</v>
      </c>
      <c r="J34" s="967">
        <f>Water!AV61</f>
        <v>87.5</v>
      </c>
      <c r="K34" s="967">
        <f>Water!BB61</f>
        <v>12.5</v>
      </c>
      <c r="L34" s="967">
        <f>Water!BH61</f>
        <v>75</v>
      </c>
      <c r="M34" s="316"/>
    </row>
    <row r="35" spans="1:13" hidden="1" outlineLevel="1">
      <c r="A35" s="260"/>
      <c r="B35" s="265" t="s">
        <v>211</v>
      </c>
      <c r="C35" s="967">
        <f>SUBTOTAL(109,C31:C34)</f>
        <v>0</v>
      </c>
      <c r="D35" s="967">
        <f>SUBTOTAL(109,D31:D34)</f>
        <v>0</v>
      </c>
      <c r="E35" s="967">
        <f>SUBTOTAL(109,E31:E34)</f>
        <v>0</v>
      </c>
      <c r="F35" s="967">
        <f>SUBTOTAL(109,F31:F34)</f>
        <v>0</v>
      </c>
      <c r="G35" s="967">
        <f t="shared" ref="G35:L35" si="12">SUBTOTAL(109,G31:G34)</f>
        <v>0</v>
      </c>
      <c r="H35" s="967">
        <f t="shared" si="12"/>
        <v>0</v>
      </c>
      <c r="I35" s="967">
        <f t="shared" si="12"/>
        <v>0</v>
      </c>
      <c r="J35" s="967">
        <f t="shared" si="12"/>
        <v>0</v>
      </c>
      <c r="K35" s="967">
        <f t="shared" si="12"/>
        <v>0</v>
      </c>
      <c r="L35" s="967">
        <f t="shared" si="12"/>
        <v>0</v>
      </c>
    </row>
    <row r="36" spans="1:13" hidden="1" outlineLevel="1">
      <c r="A36" s="260"/>
      <c r="B36" s="266" t="s">
        <v>115</v>
      </c>
      <c r="C36" s="967">
        <f>AVERAGE(C31:C34)</f>
        <v>19.642857142857142</v>
      </c>
      <c r="D36" s="967">
        <f>AVERAGE(D31:D34)</f>
        <v>58.660714285714285</v>
      </c>
      <c r="E36" s="967">
        <f>AVERAGE(E31:E34)</f>
        <v>50.535714285714285</v>
      </c>
      <c r="F36" s="967">
        <f>AVERAGE(F31:F34)</f>
        <v>43.482142857142861</v>
      </c>
      <c r="G36" s="967">
        <f t="shared" ref="G36:L36" si="13">AVERAGE(G31:G34)</f>
        <v>48.452380952380956</v>
      </c>
      <c r="H36" s="967">
        <f t="shared" si="13"/>
        <v>18.988095238095241</v>
      </c>
      <c r="I36" s="967">
        <f t="shared" si="13"/>
        <v>32.827380952380956</v>
      </c>
      <c r="J36" s="967">
        <f t="shared" si="13"/>
        <v>67.053571428571431</v>
      </c>
      <c r="K36" s="967">
        <f t="shared" si="13"/>
        <v>46.101190476190482</v>
      </c>
      <c r="L36" s="967">
        <f t="shared" si="13"/>
        <v>64.523809523809518</v>
      </c>
    </row>
    <row r="37" spans="1:13" hidden="1" outlineLevel="1">
      <c r="A37" s="260"/>
      <c r="B37" s="264" t="s">
        <v>954</v>
      </c>
      <c r="C37" s="966">
        <f>RANK(C36,$C$36:$L$36)</f>
        <v>9</v>
      </c>
      <c r="D37" s="966">
        <f>RANK(D36,$C$36:$L$36)</f>
        <v>3</v>
      </c>
      <c r="E37" s="966">
        <f>RANK(E36,$C$36:$L$36)</f>
        <v>4</v>
      </c>
      <c r="F37" s="966">
        <f>RANK(F36,$C$36:$L$36)</f>
        <v>7</v>
      </c>
      <c r="G37" s="966">
        <f t="shared" ref="G37:L37" si="14">RANK(G36,$C$36:$L$36)</f>
        <v>5</v>
      </c>
      <c r="H37" s="966">
        <f t="shared" si="14"/>
        <v>10</v>
      </c>
      <c r="I37" s="966">
        <f t="shared" si="14"/>
        <v>8</v>
      </c>
      <c r="J37" s="966">
        <f t="shared" si="14"/>
        <v>1</v>
      </c>
      <c r="K37" s="966">
        <f t="shared" si="14"/>
        <v>6</v>
      </c>
      <c r="L37" s="966">
        <f t="shared" si="14"/>
        <v>2</v>
      </c>
    </row>
    <row r="38" spans="1:13" collapsed="1">
      <c r="A38" s="260" t="s">
        <v>967</v>
      </c>
      <c r="C38" s="966">
        <f>ROUND(C36/100*10,0)</f>
        <v>2</v>
      </c>
      <c r="D38" s="966">
        <f t="shared" ref="D38:L38" si="15">ROUND(D36/100*10,0)</f>
        <v>6</v>
      </c>
      <c r="E38" s="966">
        <f t="shared" si="15"/>
        <v>5</v>
      </c>
      <c r="F38" s="966">
        <f t="shared" si="15"/>
        <v>4</v>
      </c>
      <c r="G38" s="966">
        <f t="shared" si="15"/>
        <v>5</v>
      </c>
      <c r="H38" s="966">
        <f t="shared" si="15"/>
        <v>2</v>
      </c>
      <c r="I38" s="966">
        <f t="shared" si="15"/>
        <v>3</v>
      </c>
      <c r="J38" s="966">
        <f t="shared" si="15"/>
        <v>7</v>
      </c>
      <c r="K38" s="966">
        <f t="shared" si="15"/>
        <v>5</v>
      </c>
      <c r="L38" s="966">
        <f t="shared" si="15"/>
        <v>6</v>
      </c>
    </row>
    <row r="39" spans="1:13" hidden="1" outlineLevel="1">
      <c r="A39" s="260"/>
      <c r="C39" s="967"/>
      <c r="D39" s="967"/>
      <c r="E39" s="967"/>
      <c r="F39" s="967"/>
      <c r="G39" s="967"/>
      <c r="H39" s="967"/>
      <c r="I39" s="967"/>
      <c r="J39" s="967"/>
      <c r="K39" s="967"/>
      <c r="L39" s="967"/>
    </row>
    <row r="40" spans="1:13" hidden="1" outlineLevel="1">
      <c r="A40" s="260" t="s">
        <v>16</v>
      </c>
      <c r="B40" s="70" t="s">
        <v>968</v>
      </c>
      <c r="C40" s="967">
        <f>Land!F8</f>
        <v>68.333333333333343</v>
      </c>
      <c r="D40" s="967">
        <f>Land!M8</f>
        <v>75</v>
      </c>
      <c r="E40" s="967">
        <f>Land!T8</f>
        <v>45</v>
      </c>
      <c r="F40" s="967">
        <f>Land!AA8</f>
        <v>50</v>
      </c>
      <c r="G40" s="967">
        <f>Land!AH8</f>
        <v>30</v>
      </c>
      <c r="H40" s="967">
        <f>Land!AO8</f>
        <v>40</v>
      </c>
      <c r="I40" s="967">
        <f>Land!AV8</f>
        <v>60</v>
      </c>
      <c r="J40" s="967">
        <f>Land!BC8</f>
        <v>95</v>
      </c>
      <c r="K40" s="967">
        <f>Land!BJ8</f>
        <v>85</v>
      </c>
      <c r="L40" s="967">
        <f>Land!BQ8</f>
        <v>95</v>
      </c>
    </row>
    <row r="41" spans="1:13" hidden="1" outlineLevel="1">
      <c r="A41" s="260"/>
      <c r="B41" s="70" t="s">
        <v>145</v>
      </c>
      <c r="C41" s="967">
        <f>Land!F35</f>
        <v>0</v>
      </c>
      <c r="D41" s="967">
        <f>Land!M35</f>
        <v>75</v>
      </c>
      <c r="E41" s="967">
        <f>Land!T35</f>
        <v>0</v>
      </c>
      <c r="F41" s="967">
        <f>Land!AA35</f>
        <v>0</v>
      </c>
      <c r="G41" s="967">
        <f>Land!AH35</f>
        <v>0</v>
      </c>
      <c r="H41" s="967">
        <f>Land!AO35</f>
        <v>0</v>
      </c>
      <c r="I41" s="967">
        <f>Land!AV35</f>
        <v>50</v>
      </c>
      <c r="J41" s="967">
        <f>Land!BC35</f>
        <v>75</v>
      </c>
      <c r="K41" s="967">
        <f>Land!BJ35</f>
        <v>50</v>
      </c>
      <c r="L41" s="967">
        <f>Land!BQ35</f>
        <v>50</v>
      </c>
    </row>
    <row r="42" spans="1:13" hidden="1" outlineLevel="1">
      <c r="A42" s="260"/>
      <c r="B42" s="70" t="s">
        <v>162</v>
      </c>
      <c r="C42" s="967">
        <f>Land!F51</f>
        <v>29.166666666666668</v>
      </c>
      <c r="D42" s="967">
        <f>Land!M51</f>
        <v>68.333333333333343</v>
      </c>
      <c r="E42" s="967">
        <f>Land!T51</f>
        <v>10</v>
      </c>
      <c r="F42" s="967">
        <f>Land!AA51</f>
        <v>10</v>
      </c>
      <c r="G42" s="967">
        <f>Land!AH51</f>
        <v>31.666666666666664</v>
      </c>
      <c r="H42" s="967">
        <f>Land!AO51</f>
        <v>11.666666666666666</v>
      </c>
      <c r="I42" s="967">
        <f>Land!AV51</f>
        <v>13.333333333333332</v>
      </c>
      <c r="J42" s="967">
        <f>Land!BC51</f>
        <v>55</v>
      </c>
      <c r="K42" s="967">
        <f>Land!BJ51</f>
        <v>63.333333333333336</v>
      </c>
      <c r="L42" s="967">
        <f>Land!BQ51</f>
        <v>61.666666666666664</v>
      </c>
    </row>
    <row r="43" spans="1:13" hidden="1" outlineLevel="1">
      <c r="A43" s="260"/>
      <c r="B43" s="70" t="s">
        <v>119</v>
      </c>
      <c r="C43" s="967">
        <f>Land!F70</f>
        <v>26.666666666666668</v>
      </c>
      <c r="D43" s="967">
        <f>Land!M70</f>
        <v>81.666666666666671</v>
      </c>
      <c r="E43" s="967">
        <f>Land!T70</f>
        <v>0</v>
      </c>
      <c r="F43" s="967">
        <f>Land!AA70</f>
        <v>0</v>
      </c>
      <c r="G43" s="967">
        <f>Land!AH70</f>
        <v>16.666666666666668</v>
      </c>
      <c r="H43" s="967">
        <f>Land!AO70</f>
        <v>0</v>
      </c>
      <c r="I43" s="967">
        <f>Land!AV70</f>
        <v>0</v>
      </c>
      <c r="J43" s="967">
        <f>Land!BC70</f>
        <v>63.333333333333336</v>
      </c>
      <c r="K43" s="967">
        <f>Land!BJ70</f>
        <v>63.333333333333336</v>
      </c>
      <c r="L43" s="967">
        <f>Land!BQ70</f>
        <v>73.333333333333343</v>
      </c>
    </row>
    <row r="44" spans="1:13" hidden="1" outlineLevel="1">
      <c r="A44" s="260"/>
      <c r="B44" s="70" t="s">
        <v>211</v>
      </c>
      <c r="C44" s="967">
        <f>SUM(C40:C43)</f>
        <v>124.16666666666669</v>
      </c>
      <c r="D44" s="967">
        <f t="shared" ref="D44:L44" si="16">SUM(D40:D43)</f>
        <v>300</v>
      </c>
      <c r="E44" s="967">
        <f t="shared" si="16"/>
        <v>55</v>
      </c>
      <c r="F44" s="967">
        <f t="shared" si="16"/>
        <v>60</v>
      </c>
      <c r="G44" s="967">
        <f t="shared" si="16"/>
        <v>78.333333333333329</v>
      </c>
      <c r="H44" s="967">
        <f t="shared" si="16"/>
        <v>51.666666666666664</v>
      </c>
      <c r="I44" s="967">
        <f t="shared" si="16"/>
        <v>123.33333333333333</v>
      </c>
      <c r="J44" s="967">
        <f t="shared" si="16"/>
        <v>288.33333333333331</v>
      </c>
      <c r="K44" s="967">
        <f t="shared" si="16"/>
        <v>261.66666666666669</v>
      </c>
      <c r="L44" s="967">
        <f t="shared" si="16"/>
        <v>280</v>
      </c>
    </row>
    <row r="45" spans="1:13" hidden="1" outlineLevel="1">
      <c r="A45" s="260"/>
      <c r="B45" s="70" t="s">
        <v>115</v>
      </c>
      <c r="C45" s="967">
        <f>AVERAGE(C40:C43)</f>
        <v>31.041666666666671</v>
      </c>
      <c r="D45" s="967">
        <f t="shared" ref="D45:L45" si="17">AVERAGE(D40:D43)</f>
        <v>75</v>
      </c>
      <c r="E45" s="967">
        <f t="shared" si="17"/>
        <v>13.75</v>
      </c>
      <c r="F45" s="967">
        <f t="shared" si="17"/>
        <v>15</v>
      </c>
      <c r="G45" s="967">
        <f t="shared" si="17"/>
        <v>19.583333333333332</v>
      </c>
      <c r="H45" s="967">
        <f t="shared" si="17"/>
        <v>12.916666666666666</v>
      </c>
      <c r="I45" s="967">
        <f t="shared" si="17"/>
        <v>30.833333333333332</v>
      </c>
      <c r="J45" s="967">
        <f t="shared" si="17"/>
        <v>72.083333333333329</v>
      </c>
      <c r="K45" s="967">
        <f t="shared" si="17"/>
        <v>65.416666666666671</v>
      </c>
      <c r="L45" s="967">
        <f t="shared" si="17"/>
        <v>70</v>
      </c>
    </row>
    <row r="46" spans="1:13" hidden="1" outlineLevel="1">
      <c r="A46" s="260"/>
      <c r="B46" s="70" t="s">
        <v>969</v>
      </c>
      <c r="C46" s="966">
        <f>RANK(C45,$C$45:$L$45)</f>
        <v>5</v>
      </c>
      <c r="D46" s="966">
        <f t="shared" ref="D46:L46" si="18">RANK(D45,$C$45:$L$45)</f>
        <v>1</v>
      </c>
      <c r="E46" s="966">
        <f t="shared" si="18"/>
        <v>9</v>
      </c>
      <c r="F46" s="966">
        <f t="shared" si="18"/>
        <v>8</v>
      </c>
      <c r="G46" s="966">
        <f t="shared" si="18"/>
        <v>7</v>
      </c>
      <c r="H46" s="966">
        <f t="shared" si="18"/>
        <v>10</v>
      </c>
      <c r="I46" s="966">
        <f t="shared" si="18"/>
        <v>6</v>
      </c>
      <c r="J46" s="966">
        <f t="shared" si="18"/>
        <v>2</v>
      </c>
      <c r="K46" s="966">
        <f t="shared" si="18"/>
        <v>4</v>
      </c>
      <c r="L46" s="966">
        <f t="shared" si="18"/>
        <v>3</v>
      </c>
    </row>
    <row r="47" spans="1:13" collapsed="1">
      <c r="A47" s="260" t="s">
        <v>970</v>
      </c>
      <c r="C47" s="966">
        <f>ROUND(C45/100*10,0)</f>
        <v>3</v>
      </c>
      <c r="D47" s="966">
        <f t="shared" ref="D47:L47" si="19">ROUND(D45/100*10,0)</f>
        <v>8</v>
      </c>
      <c r="E47" s="966">
        <f t="shared" si="19"/>
        <v>1</v>
      </c>
      <c r="F47" s="966">
        <f t="shared" si="19"/>
        <v>2</v>
      </c>
      <c r="G47" s="966">
        <f t="shared" si="19"/>
        <v>2</v>
      </c>
      <c r="H47" s="966">
        <f t="shared" si="19"/>
        <v>1</v>
      </c>
      <c r="I47" s="966">
        <f t="shared" si="19"/>
        <v>3</v>
      </c>
      <c r="J47" s="966">
        <f t="shared" si="19"/>
        <v>7</v>
      </c>
      <c r="K47" s="966">
        <f t="shared" si="19"/>
        <v>7</v>
      </c>
      <c r="L47" s="966">
        <f t="shared" si="19"/>
        <v>7</v>
      </c>
    </row>
    <row r="48" spans="1:13" hidden="1" outlineLevel="1">
      <c r="A48" s="260"/>
      <c r="C48" s="967"/>
      <c r="D48" s="967"/>
      <c r="E48" s="967"/>
      <c r="F48" s="967"/>
      <c r="G48" s="967"/>
      <c r="H48" s="967"/>
      <c r="I48" s="967"/>
      <c r="J48" s="967"/>
      <c r="K48" s="967"/>
      <c r="L48" s="967"/>
    </row>
    <row r="49" spans="1:12" hidden="1" outlineLevel="1">
      <c r="A49" s="260" t="s">
        <v>300</v>
      </c>
      <c r="B49" s="70" t="s">
        <v>301</v>
      </c>
      <c r="C49" s="967">
        <f>Farmers!F8</f>
        <v>70</v>
      </c>
      <c r="D49" s="967">
        <f>Farmers!M8</f>
        <v>50</v>
      </c>
      <c r="E49" s="967">
        <f>Farmers!T8</f>
        <v>60</v>
      </c>
      <c r="F49" s="967">
        <f>Farmers!AA8</f>
        <v>53.333333333333336</v>
      </c>
      <c r="G49" s="967">
        <f>Farmers!AH8</f>
        <v>63.333333333333336</v>
      </c>
      <c r="H49" s="967">
        <f>Farmers!AO8</f>
        <v>70</v>
      </c>
      <c r="I49" s="967">
        <f>Farmers!AV8</f>
        <v>80</v>
      </c>
      <c r="J49" s="967">
        <f>Farmers!BC8</f>
        <v>93.333333333333343</v>
      </c>
      <c r="K49" s="967">
        <f>Farmers!BJ8</f>
        <v>40</v>
      </c>
      <c r="L49" s="967">
        <f>Farmers!BQ8</f>
        <v>83.333333333333343</v>
      </c>
    </row>
    <row r="50" spans="1:12" hidden="1" outlineLevel="1">
      <c r="A50" s="260"/>
      <c r="B50" s="70" t="s">
        <v>322</v>
      </c>
      <c r="C50" s="967">
        <f>Farmers!F28</f>
        <v>45.833333333333336</v>
      </c>
      <c r="D50" s="967">
        <f>Farmers!M28</f>
        <v>31.25</v>
      </c>
      <c r="E50" s="967">
        <f>Farmers!T28</f>
        <v>0</v>
      </c>
      <c r="F50" s="967">
        <f>Farmers!AA28</f>
        <v>0</v>
      </c>
      <c r="G50" s="967">
        <f>Farmers!AH28</f>
        <v>0</v>
      </c>
      <c r="H50" s="967">
        <f>Farmers!AO28</f>
        <v>50</v>
      </c>
      <c r="I50" s="967">
        <f>Farmers!AV28</f>
        <v>60.416666666666671</v>
      </c>
      <c r="J50" s="967">
        <f>Farmers!BC28</f>
        <v>100</v>
      </c>
      <c r="K50" s="967">
        <f>Farmers!BJ28</f>
        <v>31.25</v>
      </c>
      <c r="L50" s="967">
        <f>Farmers!BQ28</f>
        <v>91.666666666666671</v>
      </c>
    </row>
    <row r="51" spans="1:12" hidden="1" outlineLevel="1">
      <c r="A51" s="260"/>
      <c r="B51" s="70" t="s">
        <v>282</v>
      </c>
      <c r="C51" s="967">
        <f>Farmers!F45</f>
        <v>20</v>
      </c>
      <c r="D51" s="967">
        <f>Farmers!M45</f>
        <v>7.5</v>
      </c>
      <c r="E51" s="967">
        <f>Farmers!T45</f>
        <v>12.5</v>
      </c>
      <c r="F51" s="967">
        <f>Farmers!AA45</f>
        <v>20</v>
      </c>
      <c r="G51" s="967">
        <f>Farmers!AH45</f>
        <v>13.75</v>
      </c>
      <c r="H51" s="967">
        <f>Farmers!AO45</f>
        <v>49.166666666666671</v>
      </c>
      <c r="I51" s="967">
        <f>Farmers!AV45</f>
        <v>35.416666666666671</v>
      </c>
      <c r="J51" s="967">
        <f>Farmers!BC45</f>
        <v>46.666666666666664</v>
      </c>
      <c r="K51" s="967">
        <f>Farmers!BJ45</f>
        <v>15</v>
      </c>
      <c r="L51" s="967">
        <f>Farmers!BQ45</f>
        <v>89.166666666666657</v>
      </c>
    </row>
    <row r="52" spans="1:12" hidden="1" outlineLevel="1">
      <c r="A52" s="260"/>
      <c r="B52" s="70" t="s">
        <v>362</v>
      </c>
      <c r="C52" s="967">
        <f>Farmers!F78</f>
        <v>9.8214285714285712</v>
      </c>
      <c r="D52" s="967">
        <f>Farmers!M78</f>
        <v>3.5714285714285716</v>
      </c>
      <c r="E52" s="967">
        <f>Farmers!T78</f>
        <v>0</v>
      </c>
      <c r="F52" s="967">
        <f>Farmers!AA78</f>
        <v>0</v>
      </c>
      <c r="G52" s="967">
        <f>Farmers!AH78</f>
        <v>10.714285714285715</v>
      </c>
      <c r="H52" s="967">
        <f>Farmers!AO78</f>
        <v>0</v>
      </c>
      <c r="I52" s="967">
        <f>Farmers!AV78</f>
        <v>0</v>
      </c>
      <c r="J52" s="967">
        <f>Farmers!BC78</f>
        <v>39.285714285714285</v>
      </c>
      <c r="K52" s="967">
        <f>Farmers!BJ78</f>
        <v>32.142857142857146</v>
      </c>
      <c r="L52" s="967">
        <f>Farmers!BQ78</f>
        <v>53.571428571428569</v>
      </c>
    </row>
    <row r="53" spans="1:12" hidden="1" outlineLevel="1">
      <c r="A53" s="260"/>
      <c r="B53" s="70" t="s">
        <v>211</v>
      </c>
      <c r="C53" s="967">
        <f>SUM(C49:C52)</f>
        <v>145.65476190476193</v>
      </c>
      <c r="D53" s="967">
        <f t="shared" ref="D53:L53" si="20">SUM(D49:D52)</f>
        <v>92.321428571428569</v>
      </c>
      <c r="E53" s="967">
        <f t="shared" si="20"/>
        <v>72.5</v>
      </c>
      <c r="F53" s="967">
        <f t="shared" si="20"/>
        <v>73.333333333333343</v>
      </c>
      <c r="G53" s="967">
        <f t="shared" si="20"/>
        <v>87.797619047619065</v>
      </c>
      <c r="H53" s="967">
        <f t="shared" si="20"/>
        <v>169.16666666666669</v>
      </c>
      <c r="I53" s="967">
        <f t="shared" si="20"/>
        <v>175.83333333333337</v>
      </c>
      <c r="J53" s="967">
        <f t="shared" si="20"/>
        <v>279.28571428571428</v>
      </c>
      <c r="K53" s="967">
        <f t="shared" si="20"/>
        <v>118.39285714285714</v>
      </c>
      <c r="L53" s="967">
        <f t="shared" si="20"/>
        <v>317.73809523809518</v>
      </c>
    </row>
    <row r="54" spans="1:12" hidden="1" outlineLevel="1">
      <c r="A54" s="260"/>
      <c r="B54" s="70" t="s">
        <v>115</v>
      </c>
      <c r="C54" s="967">
        <f>AVERAGE(C49:C52)</f>
        <v>36.413690476190482</v>
      </c>
      <c r="D54" s="967">
        <f t="shared" ref="D54:L54" si="21">AVERAGE(D49:D52)</f>
        <v>23.080357142857142</v>
      </c>
      <c r="E54" s="967">
        <f t="shared" si="21"/>
        <v>18.125</v>
      </c>
      <c r="F54" s="967">
        <f t="shared" si="21"/>
        <v>18.333333333333336</v>
      </c>
      <c r="G54" s="967">
        <f t="shared" si="21"/>
        <v>21.949404761904766</v>
      </c>
      <c r="H54" s="967">
        <f t="shared" si="21"/>
        <v>42.291666666666671</v>
      </c>
      <c r="I54" s="967">
        <f t="shared" si="21"/>
        <v>43.958333333333343</v>
      </c>
      <c r="J54" s="967">
        <f t="shared" si="21"/>
        <v>69.821428571428569</v>
      </c>
      <c r="K54" s="967">
        <f t="shared" si="21"/>
        <v>29.598214285714285</v>
      </c>
      <c r="L54" s="967">
        <f t="shared" si="21"/>
        <v>79.434523809523796</v>
      </c>
    </row>
    <row r="55" spans="1:12" hidden="1" outlineLevel="1">
      <c r="A55" s="260"/>
      <c r="B55" s="70" t="s">
        <v>954</v>
      </c>
      <c r="C55" s="966">
        <f>RANK(C54,$C$54:$L$54)</f>
        <v>5</v>
      </c>
      <c r="D55" s="966">
        <f t="shared" ref="D55:L55" si="22">RANK(D54,$C$54:$L$54)</f>
        <v>7</v>
      </c>
      <c r="E55" s="966">
        <f t="shared" si="22"/>
        <v>10</v>
      </c>
      <c r="F55" s="966">
        <f t="shared" si="22"/>
        <v>9</v>
      </c>
      <c r="G55" s="966">
        <f t="shared" si="22"/>
        <v>8</v>
      </c>
      <c r="H55" s="966">
        <f t="shared" si="22"/>
        <v>4</v>
      </c>
      <c r="I55" s="966">
        <f t="shared" si="22"/>
        <v>3</v>
      </c>
      <c r="J55" s="966">
        <f t="shared" si="22"/>
        <v>2</v>
      </c>
      <c r="K55" s="966">
        <f t="shared" si="22"/>
        <v>6</v>
      </c>
      <c r="L55" s="966">
        <f t="shared" si="22"/>
        <v>1</v>
      </c>
    </row>
    <row r="56" spans="1:12" collapsed="1">
      <c r="A56" s="260" t="s">
        <v>971</v>
      </c>
      <c r="C56" s="966">
        <f>ROUND(C54/100*10,0)</f>
        <v>4</v>
      </c>
      <c r="D56" s="966">
        <f t="shared" ref="D56:L56" si="23">ROUND(D54/100*10,0)</f>
        <v>2</v>
      </c>
      <c r="E56" s="966">
        <f t="shared" si="23"/>
        <v>2</v>
      </c>
      <c r="F56" s="966">
        <f t="shared" si="23"/>
        <v>2</v>
      </c>
      <c r="G56" s="966">
        <f t="shared" si="23"/>
        <v>2</v>
      </c>
      <c r="H56" s="966">
        <f t="shared" si="23"/>
        <v>4</v>
      </c>
      <c r="I56" s="966">
        <f t="shared" si="23"/>
        <v>4</v>
      </c>
      <c r="J56" s="966">
        <f t="shared" si="23"/>
        <v>7</v>
      </c>
      <c r="K56" s="966">
        <f t="shared" si="23"/>
        <v>3</v>
      </c>
      <c r="L56" s="966">
        <f t="shared" si="23"/>
        <v>8</v>
      </c>
    </row>
    <row r="57" spans="1:12" hidden="1" outlineLevel="1">
      <c r="A57" s="260"/>
      <c r="C57" s="967"/>
      <c r="D57" s="967"/>
      <c r="E57" s="967"/>
      <c r="F57" s="967"/>
      <c r="G57" s="967"/>
      <c r="H57" s="967"/>
      <c r="I57" s="967"/>
      <c r="J57" s="967"/>
      <c r="K57" s="967"/>
      <c r="L57" s="967"/>
    </row>
    <row r="58" spans="1:12" hidden="1" outlineLevel="1">
      <c r="A58" s="260" t="s">
        <v>213</v>
      </c>
      <c r="B58" s="70" t="s">
        <v>215</v>
      </c>
      <c r="C58" s="967">
        <f>Transparency!F8</f>
        <v>15.833333333333334</v>
      </c>
      <c r="D58" s="967">
        <f>Transparency!L8</f>
        <v>73.333333333333329</v>
      </c>
      <c r="E58" s="967">
        <f>Transparency!R8</f>
        <v>35</v>
      </c>
      <c r="F58" s="967">
        <f>Transparency!X8</f>
        <v>20</v>
      </c>
      <c r="G58" s="967">
        <f>Transparency!AD8</f>
        <v>50.000000000000007</v>
      </c>
      <c r="H58" s="967">
        <f>Transparency!AJ8</f>
        <v>11.666666666666668</v>
      </c>
      <c r="I58" s="967">
        <f>Transparency!AP8</f>
        <v>33.333333333333336</v>
      </c>
      <c r="J58" s="967">
        <f>Transparency!AV8</f>
        <v>56.666666666666671</v>
      </c>
      <c r="K58" s="967">
        <f>Transparency!BB8</f>
        <v>50.000000000000007</v>
      </c>
      <c r="L58" s="967">
        <f>Transparency!BH8</f>
        <v>76.666666666666671</v>
      </c>
    </row>
    <row r="59" spans="1:12" hidden="1" outlineLevel="1">
      <c r="A59" s="260"/>
      <c r="B59" s="70" t="s">
        <v>244</v>
      </c>
      <c r="C59" s="967">
        <f>Transparency!F29</f>
        <v>23.333333333333336</v>
      </c>
      <c r="D59" s="967">
        <f>Transparency!L29</f>
        <v>36.666666666666671</v>
      </c>
      <c r="E59" s="967">
        <f>Transparency!R29</f>
        <v>60.000000000000007</v>
      </c>
      <c r="F59" s="967">
        <f>Transparency!X29</f>
        <v>15</v>
      </c>
      <c r="G59" s="967">
        <f>Transparency!AD29</f>
        <v>15</v>
      </c>
      <c r="H59" s="967">
        <f>Transparency!AJ29</f>
        <v>43.333333333333336</v>
      </c>
      <c r="I59" s="967">
        <f>Transparency!AP29</f>
        <v>35</v>
      </c>
      <c r="J59" s="967">
        <f>Transparency!AV29</f>
        <v>71.666666666666671</v>
      </c>
      <c r="K59" s="967">
        <f>Transparency!BB29</f>
        <v>38.333333333333336</v>
      </c>
      <c r="L59" s="967">
        <f>Transparency!BH29</f>
        <v>80</v>
      </c>
    </row>
    <row r="60" spans="1:12" hidden="1" outlineLevel="1">
      <c r="A60" s="260"/>
      <c r="B60" s="70" t="s">
        <v>265</v>
      </c>
      <c r="C60" s="967">
        <f>Transparency!F58</f>
        <v>35</v>
      </c>
      <c r="D60" s="967">
        <f>Transparency!L58</f>
        <v>34.431818181818187</v>
      </c>
      <c r="E60" s="967">
        <f>Transparency!R58</f>
        <v>35</v>
      </c>
      <c r="F60" s="967">
        <f>Transparency!X58</f>
        <v>51.477272727272734</v>
      </c>
      <c r="G60" s="967">
        <f>Transparency!AD58</f>
        <v>25.795454545454547</v>
      </c>
      <c r="H60" s="967">
        <f>Transparency!AJ58</f>
        <v>29.431818181818183</v>
      </c>
      <c r="I60" s="967">
        <f>Transparency!AP58</f>
        <v>26.590909090909093</v>
      </c>
      <c r="J60" s="967">
        <f>Transparency!AV58</f>
        <v>86.363636363636374</v>
      </c>
      <c r="K60" s="967">
        <f>Transparency!BB58</f>
        <v>56.02272727272728</v>
      </c>
      <c r="L60" s="967">
        <f>Transparency!BH58</f>
        <v>80.454545454545467</v>
      </c>
    </row>
    <row r="61" spans="1:12" hidden="1" outlineLevel="1">
      <c r="A61" s="260"/>
      <c r="B61" s="70" t="s">
        <v>289</v>
      </c>
      <c r="C61" s="967">
        <f>Transparency!F92</f>
        <v>40</v>
      </c>
      <c r="D61" s="967">
        <f>Transparency!L92</f>
        <v>60</v>
      </c>
      <c r="E61" s="967">
        <f>Transparency!R92</f>
        <v>80</v>
      </c>
      <c r="F61" s="967">
        <f>Transparency!X92</f>
        <v>40</v>
      </c>
      <c r="G61" s="967">
        <f>Transparency!AD92</f>
        <v>40</v>
      </c>
      <c r="H61" s="967">
        <f>Transparency!AJ92</f>
        <v>40</v>
      </c>
      <c r="I61" s="967">
        <f>Transparency!AP92</f>
        <v>40</v>
      </c>
      <c r="J61" s="967">
        <f>Transparency!AV92</f>
        <v>80</v>
      </c>
      <c r="K61" s="967">
        <f>Transparency!BB92</f>
        <v>40</v>
      </c>
      <c r="L61" s="967">
        <f>Transparency!BH92</f>
        <v>40</v>
      </c>
    </row>
    <row r="62" spans="1:12" hidden="1" outlineLevel="1">
      <c r="A62" s="260"/>
      <c r="B62" s="70" t="s">
        <v>972</v>
      </c>
      <c r="C62" s="967">
        <f>SUM(C58:C61)</f>
        <v>114.16666666666667</v>
      </c>
      <c r="D62" s="967">
        <f t="shared" ref="D62:L62" si="24">SUM(D58:D61)</f>
        <v>204.43181818181819</v>
      </c>
      <c r="E62" s="967">
        <f t="shared" si="24"/>
        <v>210</v>
      </c>
      <c r="F62" s="967">
        <f t="shared" si="24"/>
        <v>126.47727272727273</v>
      </c>
      <c r="G62" s="967">
        <f t="shared" si="24"/>
        <v>130.79545454545456</v>
      </c>
      <c r="H62" s="967">
        <f t="shared" si="24"/>
        <v>124.43181818181819</v>
      </c>
      <c r="I62" s="967">
        <f t="shared" si="24"/>
        <v>134.92424242424244</v>
      </c>
      <c r="J62" s="967">
        <f t="shared" si="24"/>
        <v>294.69696969696975</v>
      </c>
      <c r="K62" s="967">
        <f t="shared" si="24"/>
        <v>184.35606060606062</v>
      </c>
      <c r="L62" s="967">
        <f t="shared" si="24"/>
        <v>277.12121212121212</v>
      </c>
    </row>
    <row r="63" spans="1:12" hidden="1" outlineLevel="1">
      <c r="A63" s="260"/>
      <c r="B63" s="70" t="s">
        <v>973</v>
      </c>
      <c r="C63" s="967">
        <f>AVERAGE(C58:C61)</f>
        <v>28.541666666666668</v>
      </c>
      <c r="D63" s="967">
        <f t="shared" ref="D63:L63" si="25">AVERAGE(D58:D61)</f>
        <v>51.107954545454547</v>
      </c>
      <c r="E63" s="967">
        <f t="shared" si="25"/>
        <v>52.5</v>
      </c>
      <c r="F63" s="967">
        <f t="shared" si="25"/>
        <v>31.619318181818183</v>
      </c>
      <c r="G63" s="967">
        <f t="shared" si="25"/>
        <v>32.69886363636364</v>
      </c>
      <c r="H63" s="967">
        <f t="shared" si="25"/>
        <v>31.107954545454547</v>
      </c>
      <c r="I63" s="967">
        <f t="shared" si="25"/>
        <v>33.731060606060609</v>
      </c>
      <c r="J63" s="967">
        <f t="shared" si="25"/>
        <v>73.674242424242436</v>
      </c>
      <c r="K63" s="967">
        <f t="shared" si="25"/>
        <v>46.089015151515156</v>
      </c>
      <c r="L63" s="967">
        <f t="shared" si="25"/>
        <v>69.280303030303031</v>
      </c>
    </row>
    <row r="64" spans="1:12" hidden="1" outlineLevel="1">
      <c r="A64" s="260"/>
      <c r="B64" s="70" t="s">
        <v>974</v>
      </c>
      <c r="C64" s="966">
        <f>RANK(C63,$C$63:$L$63)</f>
        <v>10</v>
      </c>
      <c r="D64" s="966">
        <f t="shared" ref="D64:L64" si="26">RANK(D63,$C$63:$L$63)</f>
        <v>4</v>
      </c>
      <c r="E64" s="966">
        <f t="shared" si="26"/>
        <v>3</v>
      </c>
      <c r="F64" s="966">
        <f t="shared" si="26"/>
        <v>8</v>
      </c>
      <c r="G64" s="966">
        <f t="shared" si="26"/>
        <v>7</v>
      </c>
      <c r="H64" s="966">
        <f t="shared" si="26"/>
        <v>9</v>
      </c>
      <c r="I64" s="966">
        <f t="shared" si="26"/>
        <v>6</v>
      </c>
      <c r="J64" s="966">
        <f t="shared" si="26"/>
        <v>1</v>
      </c>
      <c r="K64" s="966">
        <f t="shared" si="26"/>
        <v>5</v>
      </c>
      <c r="L64" s="966">
        <f t="shared" si="26"/>
        <v>2</v>
      </c>
    </row>
    <row r="65" spans="1:27" collapsed="1">
      <c r="A65" s="260" t="s">
        <v>975</v>
      </c>
      <c r="C65" s="966">
        <f>ROUND(C63/100*10,0)</f>
        <v>3</v>
      </c>
      <c r="D65" s="966">
        <f t="shared" ref="D65:L65" si="27">ROUND(D63/100*10,0)</f>
        <v>5</v>
      </c>
      <c r="E65" s="966">
        <f t="shared" si="27"/>
        <v>5</v>
      </c>
      <c r="F65" s="966">
        <f t="shared" si="27"/>
        <v>3</v>
      </c>
      <c r="G65" s="966">
        <f t="shared" si="27"/>
        <v>3</v>
      </c>
      <c r="H65" s="966">
        <f t="shared" si="27"/>
        <v>3</v>
      </c>
      <c r="I65" s="966">
        <f t="shared" si="27"/>
        <v>3</v>
      </c>
      <c r="J65" s="966">
        <f t="shared" si="27"/>
        <v>7</v>
      </c>
      <c r="K65" s="966">
        <f t="shared" si="27"/>
        <v>5</v>
      </c>
      <c r="L65" s="966">
        <f t="shared" si="27"/>
        <v>7</v>
      </c>
    </row>
    <row r="66" spans="1:27" ht="19.5" thickBot="1">
      <c r="A66" s="267"/>
      <c r="B66" s="268"/>
      <c r="C66" s="268"/>
      <c r="D66" s="268"/>
      <c r="E66" s="268"/>
      <c r="F66" s="268"/>
      <c r="G66" s="268"/>
      <c r="H66" s="268"/>
      <c r="I66" s="268"/>
      <c r="J66" s="268"/>
      <c r="K66" s="268"/>
      <c r="L66" s="268"/>
    </row>
    <row r="67" spans="1:27" ht="19.5" thickTop="1">
      <c r="A67" s="269"/>
      <c r="B67" s="71"/>
      <c r="C67" s="71"/>
      <c r="D67" s="71"/>
      <c r="E67" s="71"/>
      <c r="F67" s="71"/>
      <c r="G67" s="71"/>
      <c r="H67" s="71"/>
      <c r="I67" s="71"/>
      <c r="J67" s="71"/>
      <c r="K67" s="71"/>
      <c r="L67" s="71"/>
    </row>
    <row r="68" spans="1:27">
      <c r="A68" s="260" t="s">
        <v>976</v>
      </c>
      <c r="B68" s="254"/>
      <c r="C68" s="270">
        <f t="shared" ref="C68:L68" si="28">C11+C20+C29+C38+C47+C56+C65</f>
        <v>21</v>
      </c>
      <c r="D68" s="271">
        <f t="shared" si="28"/>
        <v>41</v>
      </c>
      <c r="E68" s="271">
        <f t="shared" si="28"/>
        <v>22</v>
      </c>
      <c r="F68" s="271">
        <f t="shared" si="28"/>
        <v>21</v>
      </c>
      <c r="G68" s="271">
        <f t="shared" si="28"/>
        <v>22</v>
      </c>
      <c r="H68" s="271">
        <f t="shared" si="28"/>
        <v>22</v>
      </c>
      <c r="I68" s="271">
        <f t="shared" si="28"/>
        <v>24</v>
      </c>
      <c r="J68" s="271">
        <f t="shared" si="28"/>
        <v>49</v>
      </c>
      <c r="K68" s="271">
        <f t="shared" si="28"/>
        <v>31</v>
      </c>
      <c r="L68" s="271">
        <f t="shared" si="28"/>
        <v>49</v>
      </c>
    </row>
    <row r="69" spans="1:27">
      <c r="A69" s="260" t="s">
        <v>977</v>
      </c>
      <c r="B69" s="254"/>
      <c r="C69" s="270">
        <f>ROUND(C70*10,0)</f>
        <v>3</v>
      </c>
      <c r="D69" s="271">
        <f t="shared" ref="D69:L69" si="29">ROUND(D70*10,0)</f>
        <v>6</v>
      </c>
      <c r="E69" s="271">
        <f t="shared" si="29"/>
        <v>3</v>
      </c>
      <c r="F69" s="271">
        <f t="shared" si="29"/>
        <v>3</v>
      </c>
      <c r="G69" s="271">
        <f t="shared" si="29"/>
        <v>3</v>
      </c>
      <c r="H69" s="271">
        <f t="shared" si="29"/>
        <v>3</v>
      </c>
      <c r="I69" s="271">
        <f t="shared" si="29"/>
        <v>3</v>
      </c>
      <c r="J69" s="271">
        <f t="shared" si="29"/>
        <v>7</v>
      </c>
      <c r="K69" s="271">
        <f t="shared" si="29"/>
        <v>4</v>
      </c>
      <c r="L69" s="271">
        <f t="shared" si="29"/>
        <v>7</v>
      </c>
    </row>
    <row r="70" spans="1:27">
      <c r="A70" s="260" t="s">
        <v>978</v>
      </c>
      <c r="C70" s="272">
        <f>C68/70</f>
        <v>0.3</v>
      </c>
      <c r="D70" s="272">
        <f t="shared" ref="D70:L70" si="30">D68/70</f>
        <v>0.58571428571428574</v>
      </c>
      <c r="E70" s="272">
        <f t="shared" si="30"/>
        <v>0.31428571428571428</v>
      </c>
      <c r="F70" s="272">
        <f t="shared" si="30"/>
        <v>0.3</v>
      </c>
      <c r="G70" s="272">
        <f t="shared" si="30"/>
        <v>0.31428571428571428</v>
      </c>
      <c r="H70" s="272">
        <f t="shared" si="30"/>
        <v>0.31428571428571428</v>
      </c>
      <c r="I70" s="272">
        <f t="shared" si="30"/>
        <v>0.34285714285714286</v>
      </c>
      <c r="J70" s="272">
        <f t="shared" si="30"/>
        <v>0.7</v>
      </c>
      <c r="K70" s="272">
        <f t="shared" si="30"/>
        <v>0.44285714285714284</v>
      </c>
      <c r="L70" s="272">
        <f t="shared" si="30"/>
        <v>0.7</v>
      </c>
    </row>
    <row r="71" spans="1:27">
      <c r="A71" s="260" t="s">
        <v>954</v>
      </c>
      <c r="C71" s="273">
        <f>RANK(C68,$C$68:$L$68)</f>
        <v>9</v>
      </c>
      <c r="D71" s="273">
        <f t="shared" ref="D71:L71" si="31">RANK(D68,$C$68:$L$68)</f>
        <v>3</v>
      </c>
      <c r="E71" s="273">
        <f t="shared" si="31"/>
        <v>6</v>
      </c>
      <c r="F71" s="273">
        <f t="shared" si="31"/>
        <v>9</v>
      </c>
      <c r="G71" s="273">
        <f t="shared" si="31"/>
        <v>6</v>
      </c>
      <c r="H71" s="273">
        <f t="shared" si="31"/>
        <v>6</v>
      </c>
      <c r="I71" s="273">
        <f t="shared" si="31"/>
        <v>5</v>
      </c>
      <c r="J71" s="273">
        <f t="shared" si="31"/>
        <v>1</v>
      </c>
      <c r="K71" s="273">
        <f t="shared" si="31"/>
        <v>4</v>
      </c>
      <c r="L71" s="273">
        <f t="shared" si="31"/>
        <v>1</v>
      </c>
    </row>
    <row r="72" spans="1:27">
      <c r="A72" s="276"/>
      <c r="C72" s="277"/>
      <c r="D72" s="277"/>
      <c r="E72" s="277"/>
      <c r="F72" s="277"/>
      <c r="G72" s="277"/>
      <c r="H72" s="277"/>
      <c r="I72" s="277"/>
      <c r="J72" s="277"/>
      <c r="K72" s="277"/>
      <c r="L72" s="277"/>
    </row>
    <row r="73" spans="1:27" s="278" customFormat="1" ht="15">
      <c r="A73" s="274"/>
      <c r="B73" s="274"/>
      <c r="C73" s="274"/>
      <c r="D73" s="274"/>
      <c r="E73" s="274"/>
      <c r="F73" s="274"/>
      <c r="G73" s="274"/>
      <c r="H73" s="274"/>
      <c r="I73" s="274"/>
      <c r="J73" s="274"/>
      <c r="P73" s="70"/>
      <c r="Q73" s="70"/>
      <c r="R73" s="70"/>
      <c r="S73" s="70"/>
      <c r="T73" s="70"/>
      <c r="U73" s="70"/>
      <c r="V73" s="70"/>
      <c r="W73" s="70"/>
      <c r="X73" s="70"/>
      <c r="Y73" s="70"/>
      <c r="Z73" s="70"/>
      <c r="AA73" s="70"/>
    </row>
    <row r="74" spans="1:27" ht="15">
      <c r="A74" s="274"/>
      <c r="B74" s="274"/>
      <c r="C74" s="274"/>
      <c r="D74" s="274"/>
      <c r="E74" s="274"/>
      <c r="F74" s="274"/>
      <c r="G74" s="274"/>
      <c r="H74" s="274"/>
      <c r="I74" s="274"/>
      <c r="J74" s="274"/>
      <c r="K74" s="275"/>
      <c r="L74" s="275"/>
    </row>
    <row r="75" spans="1:27" ht="15">
      <c r="A75" s="274"/>
      <c r="B75" s="274"/>
      <c r="C75" s="274"/>
      <c r="D75" s="274"/>
      <c r="E75" s="274"/>
      <c r="F75" s="274"/>
      <c r="G75" s="274"/>
      <c r="H75" s="274"/>
      <c r="I75" s="274"/>
      <c r="J75" s="274"/>
      <c r="K75" s="274"/>
      <c r="L75" s="274"/>
    </row>
    <row r="76" spans="1:27" ht="15">
      <c r="A76" s="274"/>
      <c r="B76" s="274"/>
      <c r="C76" s="274"/>
      <c r="D76" s="274"/>
      <c r="E76" s="274"/>
      <c r="F76" s="274"/>
      <c r="G76" s="274"/>
      <c r="H76" s="274"/>
      <c r="I76" s="274"/>
      <c r="J76" s="274"/>
      <c r="K76" s="274"/>
      <c r="L76" s="274"/>
    </row>
    <row r="77" spans="1:27" ht="15">
      <c r="A77" s="274"/>
      <c r="B77" s="274"/>
      <c r="C77" s="274"/>
      <c r="D77" s="274"/>
      <c r="E77" s="274"/>
      <c r="F77" s="274"/>
      <c r="G77" s="274"/>
      <c r="H77" s="274"/>
      <c r="I77" s="274"/>
      <c r="J77" s="274"/>
      <c r="K77" s="274"/>
      <c r="L77" s="274"/>
    </row>
    <row r="78" spans="1:27" ht="15">
      <c r="A78" s="274"/>
      <c r="B78" s="274"/>
      <c r="C78" s="274"/>
      <c r="D78" s="274"/>
      <c r="E78" s="274"/>
      <c r="F78" s="274"/>
      <c r="G78" s="274"/>
      <c r="H78" s="274"/>
      <c r="I78" s="274"/>
      <c r="J78" s="274"/>
      <c r="K78" s="274"/>
      <c r="L78" s="274"/>
    </row>
    <row r="79" spans="1:27" ht="15">
      <c r="A79" s="274"/>
      <c r="B79" s="274"/>
      <c r="C79" s="274"/>
      <c r="D79" s="274"/>
      <c r="E79" s="274"/>
      <c r="F79" s="274"/>
      <c r="G79" s="274"/>
      <c r="H79" s="274"/>
      <c r="I79" s="274"/>
      <c r="J79" s="274"/>
      <c r="K79" s="274"/>
      <c r="L79" s="274"/>
    </row>
    <row r="80" spans="1:27" ht="15">
      <c r="A80" s="274"/>
      <c r="B80" s="274"/>
      <c r="C80" s="274"/>
      <c r="D80" s="274"/>
      <c r="E80" s="274"/>
      <c r="F80" s="274"/>
      <c r="G80" s="274"/>
      <c r="H80" s="274"/>
      <c r="I80" s="274"/>
      <c r="J80" s="274"/>
      <c r="K80" s="274"/>
      <c r="L80" s="274"/>
    </row>
    <row r="81" spans="1:12" ht="15">
      <c r="A81" s="274"/>
      <c r="B81" s="274"/>
      <c r="C81" s="274"/>
      <c r="D81" s="274"/>
      <c r="E81" s="274"/>
      <c r="F81" s="274"/>
      <c r="G81" s="274"/>
      <c r="H81" s="274"/>
      <c r="I81" s="274"/>
      <c r="J81" s="274"/>
      <c r="K81" s="274"/>
      <c r="L81" s="274"/>
    </row>
  </sheetData>
  <customSheetViews>
    <customSheetView guid="{AC8114FE-0E11-4AA8-B6CA-5B2F81AEBCDF}" scale="85" showPageBreaks="1" printArea="1" hiddenRows="1">
      <pane ySplit="9" topLeftCell="A11" activePane="bottomLeft" state="frozenSplit"/>
      <selection pane="bottomLeft" activeCell="D29" sqref="D29"/>
      <colBreaks count="1" manualBreakCount="1">
        <brk id="13" max="1048575" man="1"/>
      </colBreaks>
      <pageMargins left="0.7" right="0.7" top="0.75" bottom="0.75" header="0.3" footer="0.3"/>
      <pageSetup paperSize="9" orientation="portrait" r:id="rId1"/>
    </customSheetView>
    <customSheetView guid="{1ACE4EF3-4217-4C29-A5F1-1A754D8682CB}" scale="70" showPageBreaks="1" printArea="1" hiddenRows="1" view="pageBreakPreview">
      <pane ySplit="9" topLeftCell="A11" activePane="bottomLeft" state="frozenSplit"/>
      <selection pane="bottomLeft"/>
      <colBreaks count="1" manualBreakCount="1">
        <brk id="13" max="1048575" man="1"/>
      </colBreaks>
      <pageMargins left="0.7" right="0.7" top="0.75" bottom="0.75" header="0.3" footer="0.3"/>
      <pageSetup paperSize="9" orientation="portrait" horizontalDpi="4294967294" verticalDpi="4294967294" r:id="rId2"/>
    </customSheetView>
    <customSheetView guid="{733417AD-A81C-41E8-924D-FD406F37F1DB}" scale="70" showPageBreaks="1" printArea="1" hiddenRows="1" view="pageBreakPreview">
      <pane ySplit="9" topLeftCell="A11" activePane="bottomLeft" state="frozenSplit"/>
      <selection pane="bottomLeft" activeCell="G61" sqref="G61"/>
      <colBreaks count="1" manualBreakCount="1">
        <brk id="13" max="1048575" man="1"/>
      </colBreaks>
      <pageMargins left="0.7" right="0.7" top="0.75" bottom="0.75" header="0.3" footer="0.3"/>
    </customSheetView>
    <customSheetView guid="{956B348E-9ADF-42F8-BE70-7DA67EB885BA}" scale="80" showPageBreaks="1" printArea="1" hiddenRows="1" view="pageBreakPreview">
      <pane ySplit="9" topLeftCell="A11" activePane="bottomLeft" state="frozenSplit"/>
      <selection pane="bottomLeft" activeCell="A56" sqref="A56"/>
      <colBreaks count="4" manualBreakCount="4">
        <brk id="5" max="103" man="1"/>
        <brk id="11" max="103" man="1"/>
        <brk id="13" max="1048575" man="1"/>
        <brk id="23" max="103" man="1"/>
      </colBreaks>
      <pageMargins left="0.7" right="0.7" top="0.75" bottom="0.75" header="0.3" footer="0.3"/>
    </customSheetView>
    <customSheetView guid="{068A9C4B-C065-024A-BE76-8527014D5B54}" scale="70" showPageBreaks="1" printArea="1" hiddenRows="1">
      <pane ySplit="9" topLeftCell="A11" activePane="bottomLeft" state="frozenSplit"/>
      <selection pane="bottomLeft" activeCell="B72" sqref="B72"/>
      <colBreaks count="1" manualBreakCount="1">
        <brk id="13" max="1048575" man="1"/>
      </colBreaks>
      <pageMargins left="0.7" right="0.7" top="0.75" bottom="0.75" header="0.3" footer="0.3"/>
    </customSheetView>
    <customSheetView guid="{FED14FF2-CBAF-4B29-94DC-47DAE2EED47A}" scale="70" showPageBreaks="1" printArea="1" hiddenRows="1" view="pageBreakPreview">
      <pane ySplit="9" topLeftCell="A11" activePane="bottomLeft" state="frozenSplit"/>
      <selection pane="bottomLeft" activeCell="L68" sqref="L68"/>
      <colBreaks count="1" manualBreakCount="1">
        <brk id="13" max="1048575" man="1"/>
      </colBreaks>
      <pageMargins left="0.7" right="0.7" top="0.75" bottom="0.75" header="0.3" footer="0.3"/>
      <pageSetup paperSize="9" orientation="portrait" verticalDpi="0" r:id="rId3"/>
    </customSheetView>
  </customSheetViews>
  <phoneticPr fontId="99" type="noConversion"/>
  <hyperlinks>
    <hyperlink ref="A11" location="Workers!A1" display="WORKERS"/>
    <hyperlink ref="A20" location="Gender!A1" display="GENDER"/>
    <hyperlink ref="A29" location="'Climate%20Change'!A1" display="CLIMATE CHANGE"/>
    <hyperlink ref="A38" location="Water!A1" display="WATER"/>
    <hyperlink ref="A47" location="Land!A1" display="LAND"/>
    <hyperlink ref="A56" location="Farmers!A1" display="FARMERS"/>
    <hyperlink ref="A65" location="Transparency!A1" display="TRANSPARENCY"/>
    <hyperlink ref="P11" location="Workers!A1" display="Workers!A1"/>
    <hyperlink ref="P20" location="Gender!A1" display="Gender!A1"/>
    <hyperlink ref="P29" location="'Climate%20Change'!A1" display="'Climate%20Change'!A1"/>
    <hyperlink ref="P38" location="Water!A1" display="Water!A1"/>
    <hyperlink ref="P47" location="Land!A1" display="Land!A1"/>
    <hyperlink ref="P56" location="Farmers!A1" display="Farmers!A1"/>
    <hyperlink ref="P65" location="Transparency!A1" display="Transparency!A1"/>
  </hyperlinks>
  <pageMargins left="0.7" right="0.7" top="0.75" bottom="0.75" header="0.3" footer="0.3"/>
  <pageSetup paperSize="9" orientation="portrait" r:id="rId4"/>
  <colBreaks count="1" manualBreakCount="1">
    <brk id="13" max="1048575" man="1"/>
  </colBreaks>
  <drawing r:id="rId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A1:BS99"/>
  <sheetViews>
    <sheetView zoomScale="75" zoomScaleNormal="75" zoomScalePageLayoutView="75" workbookViewId="0">
      <pane xSplit="2" ySplit="6" topLeftCell="C7" activePane="bottomRight" state="frozenSplit"/>
      <selection pane="topRight" activeCell="C1" sqref="C1"/>
      <selection pane="bottomLeft" activeCell="A7" sqref="A7"/>
      <selection pane="bottomRight"/>
    </sheetView>
  </sheetViews>
  <sheetFormatPr defaultColWidth="8.85546875" defaultRowHeight="15"/>
  <cols>
    <col min="1" max="1" width="10.42578125" style="312" customWidth="1"/>
    <col min="2" max="2" width="54.42578125" style="313" customWidth="1"/>
    <col min="3" max="3" width="16.42578125" style="312" customWidth="1"/>
    <col min="4" max="6" width="13" style="312" customWidth="1"/>
    <col min="7" max="8" width="63.42578125" style="312" customWidth="1"/>
    <col min="9" max="9" width="8.85546875" style="102"/>
    <col min="10" max="10" width="16.42578125" style="312" customWidth="1"/>
    <col min="11" max="11" width="12.85546875" style="312" customWidth="1"/>
    <col min="12" max="13" width="13" style="312" customWidth="1"/>
    <col min="14" max="15" width="63.42578125" style="312" customWidth="1"/>
    <col min="16" max="16" width="8.85546875" style="102"/>
    <col min="17" max="17" width="16.42578125" style="312" customWidth="1"/>
    <col min="18" max="18" width="12.85546875" style="312" customWidth="1"/>
    <col min="19" max="20" width="13" style="312" customWidth="1"/>
    <col min="21" max="22" width="63.42578125" style="312" customWidth="1"/>
    <col min="23" max="23" width="8.85546875" style="102"/>
    <col min="24" max="24" width="16.42578125" style="312" customWidth="1"/>
    <col min="25" max="25" width="12.85546875" style="312" customWidth="1"/>
    <col min="26" max="27" width="13" style="312" customWidth="1"/>
    <col min="28" max="29" width="63.42578125" style="312" customWidth="1"/>
    <col min="30" max="30" width="8.85546875" style="102"/>
    <col min="31" max="31" width="16.42578125" style="312" customWidth="1"/>
    <col min="32" max="32" width="12.85546875" style="312" customWidth="1"/>
    <col min="33" max="34" width="13" style="312" customWidth="1"/>
    <col min="35" max="36" width="63.42578125" style="312" customWidth="1"/>
    <col min="37" max="37" width="8.85546875" style="102"/>
    <col min="38" max="38" width="16.42578125" style="312" customWidth="1"/>
    <col min="39" max="39" width="14" style="312" customWidth="1"/>
    <col min="40" max="41" width="13" style="312" customWidth="1"/>
    <col min="42" max="43" width="63.42578125" style="312" customWidth="1"/>
    <col min="44" max="44" width="8.85546875" style="102"/>
    <col min="45" max="45" width="16.42578125" style="312" customWidth="1"/>
    <col min="46" max="46" width="12.85546875" style="312" customWidth="1"/>
    <col min="47" max="48" width="13" style="312" customWidth="1"/>
    <col min="49" max="50" width="63.42578125" style="312" customWidth="1"/>
    <col min="51" max="51" width="8.85546875" style="102"/>
    <col min="52" max="52" width="16.42578125" style="312" customWidth="1"/>
    <col min="53" max="53" width="15.7109375" style="312" customWidth="1"/>
    <col min="54" max="55" width="13" style="312" customWidth="1"/>
    <col min="56" max="57" width="63.42578125" style="312" customWidth="1"/>
    <col min="58" max="58" width="8.85546875" style="102"/>
    <col min="59" max="59" width="16.42578125" style="312" customWidth="1"/>
    <col min="60" max="60" width="16.140625" style="312" customWidth="1"/>
    <col min="61" max="62" width="13" style="312" customWidth="1"/>
    <col min="63" max="64" width="63.42578125" style="312" customWidth="1"/>
    <col min="65" max="65" width="8.85546875" style="102"/>
    <col min="66" max="66" width="16.42578125" style="312" customWidth="1"/>
    <col min="67" max="67" width="15.140625" style="312" customWidth="1"/>
    <col min="68" max="69" width="13" style="312" customWidth="1"/>
    <col min="70" max="71" width="63.42578125" style="312" customWidth="1"/>
    <col min="72" max="16384" width="8.85546875" style="102"/>
  </cols>
  <sheetData>
    <row r="1" spans="1:71" s="4" customFormat="1" ht="21">
      <c r="A1" s="1"/>
      <c r="B1" s="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row>
    <row r="2" spans="1:71" s="78" customFormat="1" ht="46.5" customHeight="1">
      <c r="A2" s="73"/>
      <c r="B2" s="74" t="s">
        <v>16</v>
      </c>
      <c r="C2" s="75"/>
      <c r="D2" s="75"/>
      <c r="E2" s="75"/>
      <c r="F2" s="75"/>
      <c r="G2" s="76"/>
      <c r="H2" s="76"/>
      <c r="I2" s="77"/>
      <c r="J2" s="75"/>
      <c r="K2" s="75"/>
      <c r="L2" s="75"/>
      <c r="M2" s="75"/>
      <c r="N2" s="76"/>
      <c r="O2" s="76"/>
      <c r="P2" s="77"/>
      <c r="Q2" s="75"/>
      <c r="R2" s="75"/>
      <c r="S2" s="75"/>
      <c r="T2" s="75"/>
      <c r="U2" s="76"/>
      <c r="V2" s="76"/>
      <c r="W2" s="77"/>
      <c r="X2" s="75"/>
      <c r="Y2" s="75"/>
      <c r="Z2" s="75"/>
      <c r="AA2" s="75"/>
      <c r="AB2" s="76"/>
      <c r="AC2" s="76"/>
      <c r="AD2" s="77"/>
      <c r="AE2" s="75"/>
      <c r="AF2" s="75"/>
      <c r="AG2" s="75"/>
      <c r="AH2" s="75"/>
      <c r="AI2" s="76"/>
      <c r="AJ2" s="76"/>
      <c r="AK2" s="77"/>
      <c r="AL2" s="75"/>
      <c r="AM2" s="75"/>
      <c r="AN2" s="75"/>
      <c r="AO2" s="75"/>
      <c r="AP2" s="76"/>
      <c r="AQ2" s="76"/>
      <c r="AR2" s="77"/>
      <c r="AS2" s="75"/>
      <c r="AT2" s="75"/>
      <c r="AU2" s="75"/>
      <c r="AV2" s="75"/>
      <c r="AW2" s="76"/>
      <c r="AX2" s="76"/>
      <c r="AY2" s="77"/>
      <c r="AZ2" s="75"/>
      <c r="BA2" s="75"/>
      <c r="BB2" s="75"/>
      <c r="BC2" s="75"/>
      <c r="BD2" s="76"/>
      <c r="BE2" s="76"/>
      <c r="BF2" s="77"/>
      <c r="BG2" s="75"/>
      <c r="BH2" s="75"/>
      <c r="BI2" s="75"/>
      <c r="BJ2" s="75"/>
      <c r="BK2" s="76"/>
      <c r="BL2" s="76"/>
      <c r="BM2" s="77"/>
      <c r="BN2" s="75"/>
      <c r="BO2" s="75"/>
      <c r="BP2" s="75"/>
      <c r="BQ2" s="75"/>
      <c r="BR2" s="76"/>
      <c r="BS2" s="76"/>
    </row>
    <row r="3" spans="1:71" s="78" customFormat="1" ht="15" customHeight="1">
      <c r="A3" s="10"/>
      <c r="B3" s="79"/>
      <c r="C3" s="10"/>
      <c r="D3" s="10"/>
      <c r="E3" s="10"/>
      <c r="F3" s="10"/>
      <c r="G3" s="10"/>
      <c r="H3" s="10"/>
      <c r="I3" s="77"/>
      <c r="J3" s="10"/>
      <c r="K3" s="10"/>
      <c r="L3" s="10"/>
      <c r="M3" s="10"/>
      <c r="N3" s="10"/>
      <c r="O3" s="10"/>
      <c r="P3" s="77"/>
      <c r="Q3" s="10"/>
      <c r="R3" s="10"/>
      <c r="S3" s="10"/>
      <c r="T3" s="10"/>
      <c r="U3" s="10"/>
      <c r="V3" s="10"/>
      <c r="W3" s="77"/>
      <c r="X3" s="10"/>
      <c r="Y3" s="10"/>
      <c r="Z3" s="10"/>
      <c r="AA3" s="10"/>
      <c r="AB3" s="10"/>
      <c r="AC3" s="10"/>
      <c r="AD3" s="77"/>
      <c r="AE3" s="10"/>
      <c r="AF3" s="10"/>
      <c r="AG3" s="10"/>
      <c r="AH3" s="10"/>
      <c r="AI3" s="10"/>
      <c r="AJ3" s="10"/>
      <c r="AK3" s="77"/>
      <c r="AL3" s="10"/>
      <c r="AM3" s="10"/>
      <c r="AN3" s="10"/>
      <c r="AO3" s="10"/>
      <c r="AP3" s="10"/>
      <c r="AQ3" s="10"/>
      <c r="AR3" s="77"/>
      <c r="AS3" s="10"/>
      <c r="AT3" s="10"/>
      <c r="AU3" s="10"/>
      <c r="AV3" s="10"/>
      <c r="AW3" s="10"/>
      <c r="AX3" s="10"/>
      <c r="AY3" s="77"/>
      <c r="AZ3" s="10"/>
      <c r="BA3" s="10"/>
      <c r="BB3" s="10"/>
      <c r="BC3" s="10"/>
      <c r="BD3" s="10"/>
      <c r="BE3" s="10"/>
      <c r="BF3" s="77"/>
      <c r="BG3" s="10"/>
      <c r="BH3" s="10"/>
      <c r="BI3" s="10"/>
      <c r="BJ3" s="10"/>
      <c r="BK3" s="10"/>
      <c r="BL3" s="10"/>
      <c r="BM3" s="77"/>
      <c r="BN3" s="10"/>
      <c r="BO3" s="10"/>
      <c r="BP3" s="10"/>
      <c r="BQ3" s="10"/>
      <c r="BR3" s="10"/>
      <c r="BS3" s="10"/>
    </row>
    <row r="4" spans="1:71" s="293" customFormat="1" ht="66" customHeight="1">
      <c r="A4" s="10"/>
      <c r="B4" s="77"/>
      <c r="C4" s="975" t="s">
        <v>25</v>
      </c>
      <c r="D4" s="975"/>
      <c r="E4" s="975"/>
      <c r="F4" s="975"/>
      <c r="G4" s="975"/>
      <c r="H4" s="334"/>
      <c r="I4" s="77"/>
      <c r="J4" s="974" t="s">
        <v>26</v>
      </c>
      <c r="K4" s="975"/>
      <c r="L4" s="975"/>
      <c r="M4" s="975"/>
      <c r="N4" s="975"/>
      <c r="O4" s="334"/>
      <c r="P4" s="77"/>
      <c r="Q4" s="974" t="s">
        <v>27</v>
      </c>
      <c r="R4" s="975"/>
      <c r="S4" s="975"/>
      <c r="T4" s="975"/>
      <c r="U4" s="975"/>
      <c r="V4" s="334"/>
      <c r="W4" s="77"/>
      <c r="X4" s="974" t="s">
        <v>28</v>
      </c>
      <c r="Y4" s="975"/>
      <c r="Z4" s="975"/>
      <c r="AA4" s="975"/>
      <c r="AB4" s="975"/>
      <c r="AC4" s="334"/>
      <c r="AD4" s="77"/>
      <c r="AE4" s="974" t="s">
        <v>1437</v>
      </c>
      <c r="AF4" s="975"/>
      <c r="AG4" s="975"/>
      <c r="AH4" s="975"/>
      <c r="AI4" s="975"/>
      <c r="AJ4" s="334"/>
      <c r="AK4" s="77"/>
      <c r="AL4" s="974" t="s">
        <v>29</v>
      </c>
      <c r="AM4" s="975"/>
      <c r="AN4" s="975"/>
      <c r="AO4" s="975"/>
      <c r="AP4" s="975"/>
      <c r="AQ4" s="334"/>
      <c r="AR4" s="77"/>
      <c r="AS4" s="974" t="s">
        <v>30</v>
      </c>
      <c r="AT4" s="975"/>
      <c r="AU4" s="975"/>
      <c r="AV4" s="975"/>
      <c r="AW4" s="975"/>
      <c r="AX4" s="334"/>
      <c r="AY4" s="77"/>
      <c r="AZ4" s="974" t="s">
        <v>31</v>
      </c>
      <c r="BA4" s="975"/>
      <c r="BB4" s="975"/>
      <c r="BC4" s="975"/>
      <c r="BD4" s="975"/>
      <c r="BE4" s="334"/>
      <c r="BF4" s="77"/>
      <c r="BG4" s="974" t="s">
        <v>32</v>
      </c>
      <c r="BH4" s="975"/>
      <c r="BI4" s="975"/>
      <c r="BJ4" s="975"/>
      <c r="BK4" s="975"/>
      <c r="BL4" s="334"/>
      <c r="BM4" s="77"/>
      <c r="BN4" s="974" t="s">
        <v>33</v>
      </c>
      <c r="BO4" s="975"/>
      <c r="BP4" s="975"/>
      <c r="BQ4" s="975"/>
      <c r="BR4" s="975"/>
      <c r="BS4" s="334"/>
    </row>
    <row r="5" spans="1:71" s="78" customFormat="1" ht="18.75" customHeight="1">
      <c r="A5" s="10"/>
      <c r="B5" s="77"/>
      <c r="C5" s="10"/>
      <c r="D5" s="10"/>
      <c r="E5" s="10"/>
      <c r="F5" s="10"/>
      <c r="G5" s="10"/>
      <c r="H5" s="10"/>
      <c r="I5" s="77"/>
      <c r="J5" s="10"/>
      <c r="K5" s="10"/>
      <c r="L5" s="10"/>
      <c r="M5" s="10"/>
      <c r="N5" s="10"/>
      <c r="O5" s="10"/>
      <c r="P5" s="77"/>
      <c r="Q5" s="10"/>
      <c r="R5" s="10"/>
      <c r="S5" s="10"/>
      <c r="T5" s="10"/>
      <c r="U5" s="10"/>
      <c r="V5" s="10"/>
      <c r="W5" s="77"/>
      <c r="X5" s="10"/>
      <c r="Y5" s="10"/>
      <c r="Z5" s="10"/>
      <c r="AA5" s="10"/>
      <c r="AB5" s="10"/>
      <c r="AC5" s="10"/>
      <c r="AD5" s="77"/>
      <c r="AE5" s="10"/>
      <c r="AF5" s="10"/>
      <c r="AG5" s="10"/>
      <c r="AH5" s="10"/>
      <c r="AI5" s="10"/>
      <c r="AJ5" s="10"/>
      <c r="AK5" s="77"/>
      <c r="AL5" s="10"/>
      <c r="AM5" s="10"/>
      <c r="AN5" s="10"/>
      <c r="AO5" s="10"/>
      <c r="AP5" s="10"/>
      <c r="AQ5" s="10"/>
      <c r="AR5" s="77"/>
      <c r="AS5" s="10"/>
      <c r="AT5" s="10"/>
      <c r="AU5" s="10"/>
      <c r="AV5" s="10"/>
      <c r="AW5" s="10"/>
      <c r="AX5" s="10"/>
      <c r="AY5" s="77"/>
      <c r="AZ5" s="10"/>
      <c r="BA5" s="10"/>
      <c r="BB5" s="10"/>
      <c r="BC5" s="10"/>
      <c r="BD5" s="10"/>
      <c r="BE5" s="10"/>
      <c r="BF5" s="77"/>
      <c r="BG5" s="10"/>
      <c r="BH5" s="10"/>
      <c r="BI5" s="10"/>
      <c r="BJ5" s="10"/>
      <c r="BK5" s="10"/>
      <c r="BL5" s="10"/>
      <c r="BM5" s="77"/>
      <c r="BN5" s="10"/>
      <c r="BO5" s="10"/>
      <c r="BP5" s="10"/>
      <c r="BQ5" s="10"/>
      <c r="BR5" s="10"/>
      <c r="BS5" s="10"/>
    </row>
    <row r="6" spans="1:71" s="84" customFormat="1" ht="18.75">
      <c r="A6" s="80" t="s">
        <v>34</v>
      </c>
      <c r="B6" s="81"/>
      <c r="C6" s="82" t="s">
        <v>36</v>
      </c>
      <c r="D6" s="80" t="s">
        <v>37</v>
      </c>
      <c r="E6" s="82" t="s">
        <v>38</v>
      </c>
      <c r="F6" s="80" t="s">
        <v>39</v>
      </c>
      <c r="G6" s="80" t="s">
        <v>17</v>
      </c>
      <c r="H6" s="80" t="s">
        <v>18</v>
      </c>
      <c r="I6" s="83"/>
      <c r="J6" s="82" t="s">
        <v>36</v>
      </c>
      <c r="K6" s="80" t="s">
        <v>37</v>
      </c>
      <c r="L6" s="82" t="s">
        <v>38</v>
      </c>
      <c r="M6" s="80" t="s">
        <v>39</v>
      </c>
      <c r="N6" s="80" t="s">
        <v>17</v>
      </c>
      <c r="O6" s="80" t="s">
        <v>18</v>
      </c>
      <c r="P6" s="83"/>
      <c r="Q6" s="82" t="s">
        <v>36</v>
      </c>
      <c r="R6" s="80" t="s">
        <v>37</v>
      </c>
      <c r="S6" s="82" t="s">
        <v>38</v>
      </c>
      <c r="T6" s="80" t="s">
        <v>39</v>
      </c>
      <c r="U6" s="80" t="s">
        <v>17</v>
      </c>
      <c r="V6" s="80" t="s">
        <v>18</v>
      </c>
      <c r="W6" s="83"/>
      <c r="X6" s="82" t="s">
        <v>36</v>
      </c>
      <c r="Y6" s="80" t="s">
        <v>37</v>
      </c>
      <c r="Z6" s="82" t="s">
        <v>38</v>
      </c>
      <c r="AA6" s="80" t="s">
        <v>39</v>
      </c>
      <c r="AB6" s="80" t="s">
        <v>17</v>
      </c>
      <c r="AC6" s="80" t="s">
        <v>18</v>
      </c>
      <c r="AD6" s="83"/>
      <c r="AE6" s="82" t="s">
        <v>36</v>
      </c>
      <c r="AF6" s="80" t="s">
        <v>37</v>
      </c>
      <c r="AG6" s="82" t="s">
        <v>38</v>
      </c>
      <c r="AH6" s="80" t="s">
        <v>39</v>
      </c>
      <c r="AI6" s="80" t="s">
        <v>17</v>
      </c>
      <c r="AJ6" s="80" t="s">
        <v>18</v>
      </c>
      <c r="AK6" s="83"/>
      <c r="AL6" s="82" t="s">
        <v>36</v>
      </c>
      <c r="AM6" s="80" t="s">
        <v>37</v>
      </c>
      <c r="AN6" s="82" t="s">
        <v>38</v>
      </c>
      <c r="AO6" s="80" t="s">
        <v>39</v>
      </c>
      <c r="AP6" s="80" t="s">
        <v>17</v>
      </c>
      <c r="AQ6" s="80" t="s">
        <v>18</v>
      </c>
      <c r="AR6" s="83"/>
      <c r="AS6" s="82" t="s">
        <v>36</v>
      </c>
      <c r="AT6" s="80" t="s">
        <v>37</v>
      </c>
      <c r="AU6" s="82" t="s">
        <v>38</v>
      </c>
      <c r="AV6" s="80" t="s">
        <v>39</v>
      </c>
      <c r="AW6" s="80" t="s">
        <v>17</v>
      </c>
      <c r="AX6" s="80" t="s">
        <v>18</v>
      </c>
      <c r="AY6" s="83"/>
      <c r="AZ6" s="82" t="s">
        <v>36</v>
      </c>
      <c r="BA6" s="80" t="s">
        <v>37</v>
      </c>
      <c r="BB6" s="82" t="s">
        <v>38</v>
      </c>
      <c r="BC6" s="80" t="s">
        <v>39</v>
      </c>
      <c r="BD6" s="80" t="s">
        <v>17</v>
      </c>
      <c r="BE6" s="80" t="s">
        <v>18</v>
      </c>
      <c r="BF6" s="83"/>
      <c r="BG6" s="82" t="s">
        <v>36</v>
      </c>
      <c r="BH6" s="80" t="s">
        <v>37</v>
      </c>
      <c r="BI6" s="82" t="s">
        <v>38</v>
      </c>
      <c r="BJ6" s="80" t="s">
        <v>39</v>
      </c>
      <c r="BK6" s="80" t="s">
        <v>17</v>
      </c>
      <c r="BL6" s="80" t="s">
        <v>18</v>
      </c>
      <c r="BM6" s="83"/>
      <c r="BN6" s="82" t="s">
        <v>36</v>
      </c>
      <c r="BO6" s="80" t="s">
        <v>37</v>
      </c>
      <c r="BP6" s="82" t="s">
        <v>38</v>
      </c>
      <c r="BQ6" s="80" t="s">
        <v>39</v>
      </c>
      <c r="BR6" s="80" t="s">
        <v>17</v>
      </c>
      <c r="BS6" s="80" t="s">
        <v>18</v>
      </c>
    </row>
    <row r="7" spans="1:71" s="89" customFormat="1" ht="12" customHeight="1">
      <c r="A7" s="45"/>
      <c r="B7" s="85"/>
      <c r="C7" s="54"/>
      <c r="D7" s="86"/>
      <c r="E7" s="54"/>
      <c r="F7" s="87"/>
      <c r="G7" s="86"/>
      <c r="H7" s="86"/>
      <c r="I7" s="88"/>
      <c r="J7" s="54"/>
      <c r="K7" s="86"/>
      <c r="L7" s="54"/>
      <c r="M7" s="87"/>
      <c r="N7" s="86"/>
      <c r="O7" s="86"/>
      <c r="P7" s="88"/>
      <c r="Q7" s="54"/>
      <c r="R7" s="86"/>
      <c r="S7" s="54"/>
      <c r="T7" s="87"/>
      <c r="U7" s="86"/>
      <c r="V7" s="86"/>
      <c r="W7" s="88"/>
      <c r="X7" s="54"/>
      <c r="Y7" s="86"/>
      <c r="Z7" s="54"/>
      <c r="AA7" s="87"/>
      <c r="AB7" s="86"/>
      <c r="AC7" s="86"/>
      <c r="AD7" s="88"/>
      <c r="AE7" s="54"/>
      <c r="AF7" s="86"/>
      <c r="AG7" s="54"/>
      <c r="AH7" s="87"/>
      <c r="AI7" s="86"/>
      <c r="AJ7" s="86"/>
      <c r="AK7" s="88"/>
      <c r="AL7" s="54"/>
      <c r="AM7" s="86"/>
      <c r="AN7" s="54"/>
      <c r="AO7" s="87"/>
      <c r="AP7" s="86"/>
      <c r="AQ7" s="86"/>
      <c r="AR7" s="88"/>
      <c r="AS7" s="54"/>
      <c r="AT7" s="86"/>
      <c r="AU7" s="54"/>
      <c r="AV7" s="87"/>
      <c r="AW7" s="86"/>
      <c r="AX7" s="86"/>
      <c r="AY7" s="88"/>
      <c r="AZ7" s="54"/>
      <c r="BA7" s="86"/>
      <c r="BB7" s="54"/>
      <c r="BC7" s="87"/>
      <c r="BD7" s="86"/>
      <c r="BE7" s="86"/>
      <c r="BF7" s="88"/>
      <c r="BG7" s="54"/>
      <c r="BH7" s="86"/>
      <c r="BI7" s="54"/>
      <c r="BJ7" s="87"/>
      <c r="BK7" s="86"/>
      <c r="BL7" s="86"/>
      <c r="BM7" s="88"/>
      <c r="BN7" s="54"/>
      <c r="BO7" s="86"/>
      <c r="BP7" s="54"/>
      <c r="BQ7" s="87"/>
      <c r="BR7" s="86"/>
      <c r="BS7" s="86"/>
    </row>
    <row r="8" spans="1:71" s="89" customFormat="1" ht="12.75">
      <c r="A8" s="50" t="s">
        <v>19</v>
      </c>
      <c r="B8" s="90" t="s">
        <v>20</v>
      </c>
      <c r="C8" s="91">
        <v>100</v>
      </c>
      <c r="D8" s="92"/>
      <c r="E8" s="91"/>
      <c r="F8" s="93">
        <f>SUM(F9:F33)</f>
        <v>68.333333333333343</v>
      </c>
      <c r="G8" s="92"/>
      <c r="H8" s="92"/>
      <c r="I8" s="88"/>
      <c r="J8" s="91">
        <v>100</v>
      </c>
      <c r="K8" s="92"/>
      <c r="L8" s="91"/>
      <c r="M8" s="93">
        <f>SUM(M9:M33)</f>
        <v>75</v>
      </c>
      <c r="N8" s="92"/>
      <c r="O8" s="92"/>
      <c r="P8" s="88"/>
      <c r="Q8" s="91">
        <v>100</v>
      </c>
      <c r="R8" s="92"/>
      <c r="S8" s="91"/>
      <c r="T8" s="93">
        <f>SUM(T9:T33)</f>
        <v>45</v>
      </c>
      <c r="U8" s="92"/>
      <c r="V8" s="92"/>
      <c r="W8" s="88"/>
      <c r="X8" s="91">
        <v>100</v>
      </c>
      <c r="Y8" s="92"/>
      <c r="Z8" s="91"/>
      <c r="AA8" s="93">
        <f>SUM(AA9:AA33)</f>
        <v>50</v>
      </c>
      <c r="AB8" s="92"/>
      <c r="AC8" s="92"/>
      <c r="AD8" s="88"/>
      <c r="AE8" s="91">
        <v>100</v>
      </c>
      <c r="AF8" s="92"/>
      <c r="AG8" s="91"/>
      <c r="AH8" s="93">
        <f>SUM(AH9:AH33)</f>
        <v>30</v>
      </c>
      <c r="AI8" s="92"/>
      <c r="AJ8" s="92"/>
      <c r="AK8" s="88"/>
      <c r="AL8" s="91">
        <v>100</v>
      </c>
      <c r="AM8" s="92"/>
      <c r="AN8" s="91"/>
      <c r="AO8" s="93">
        <f>SUM(AO9:AO33)</f>
        <v>40</v>
      </c>
      <c r="AP8" s="92"/>
      <c r="AQ8" s="92"/>
      <c r="AR8" s="88"/>
      <c r="AS8" s="91">
        <v>100</v>
      </c>
      <c r="AT8" s="92"/>
      <c r="AU8" s="91"/>
      <c r="AV8" s="93">
        <f>SUM(AV9:AV33)</f>
        <v>60</v>
      </c>
      <c r="AW8" s="92"/>
      <c r="AX8" s="92"/>
      <c r="AY8" s="88"/>
      <c r="AZ8" s="91">
        <v>100</v>
      </c>
      <c r="BA8" s="92"/>
      <c r="BB8" s="91"/>
      <c r="BC8" s="93">
        <f>SUM(BC9:BC33)</f>
        <v>95</v>
      </c>
      <c r="BD8" s="92"/>
      <c r="BE8" s="92"/>
      <c r="BF8" s="88"/>
      <c r="BG8" s="91">
        <v>100</v>
      </c>
      <c r="BH8" s="92"/>
      <c r="BI8" s="91"/>
      <c r="BJ8" s="93">
        <f>SUM(BJ9:BJ33)</f>
        <v>85</v>
      </c>
      <c r="BK8" s="92"/>
      <c r="BL8" s="92"/>
      <c r="BM8" s="88"/>
      <c r="BN8" s="91">
        <v>100</v>
      </c>
      <c r="BO8" s="92"/>
      <c r="BP8" s="91"/>
      <c r="BQ8" s="93">
        <f>SUM(BQ9:BQ33)</f>
        <v>95</v>
      </c>
      <c r="BR8" s="92"/>
      <c r="BS8" s="92"/>
    </row>
    <row r="9" spans="1:71" s="95" customFormat="1" ht="38.25" customHeight="1">
      <c r="A9" s="294" t="s">
        <v>21</v>
      </c>
      <c r="B9" s="287" t="s">
        <v>1316</v>
      </c>
      <c r="C9" s="340">
        <f>$C$8/5</f>
        <v>20</v>
      </c>
      <c r="D9" s="294" t="s">
        <v>22</v>
      </c>
      <c r="E9" s="133"/>
      <c r="F9" s="295">
        <f>SUM(E10:E13)</f>
        <v>15</v>
      </c>
      <c r="G9" s="296"/>
      <c r="H9" s="294"/>
      <c r="I9" s="94"/>
      <c r="J9" s="133">
        <f>$C$8/5</f>
        <v>20</v>
      </c>
      <c r="K9" s="294" t="s">
        <v>22</v>
      </c>
      <c r="L9" s="133"/>
      <c r="M9" s="295">
        <f>SUM(L10:L13)</f>
        <v>15</v>
      </c>
      <c r="N9" s="473"/>
      <c r="O9" s="294"/>
      <c r="P9" s="94"/>
      <c r="Q9" s="133">
        <f>$C$8/5</f>
        <v>20</v>
      </c>
      <c r="R9" s="294" t="s">
        <v>22</v>
      </c>
      <c r="S9" s="133"/>
      <c r="T9" s="295">
        <f>SUM(S10:S13)</f>
        <v>5</v>
      </c>
      <c r="U9" s="294"/>
      <c r="V9" s="294"/>
      <c r="W9" s="94"/>
      <c r="X9" s="133">
        <f>$C$8/5</f>
        <v>20</v>
      </c>
      <c r="Y9" s="294" t="s">
        <v>22</v>
      </c>
      <c r="Z9" s="133"/>
      <c r="AA9" s="295">
        <f>SUM(Z10:Z13)</f>
        <v>0</v>
      </c>
      <c r="AB9" s="294"/>
      <c r="AC9" s="294"/>
      <c r="AD9" s="94"/>
      <c r="AE9" s="133">
        <f>$C$8/5</f>
        <v>20</v>
      </c>
      <c r="AF9" s="294" t="s">
        <v>22</v>
      </c>
      <c r="AG9" s="133"/>
      <c r="AH9" s="295">
        <f>SUM(AG10:AG13)</f>
        <v>0</v>
      </c>
      <c r="AI9" s="294"/>
      <c r="AJ9" s="294"/>
      <c r="AK9" s="94"/>
      <c r="AL9" s="133">
        <f>$C$8/5</f>
        <v>20</v>
      </c>
      <c r="AM9" s="294" t="s">
        <v>22</v>
      </c>
      <c r="AN9" s="133"/>
      <c r="AO9" s="295">
        <f>SUM(AN10:AN13)</f>
        <v>0</v>
      </c>
      <c r="AP9" s="294"/>
      <c r="AQ9" s="294"/>
      <c r="AR9" s="94"/>
      <c r="AS9" s="133">
        <f>$C$8/5</f>
        <v>20</v>
      </c>
      <c r="AT9" s="294" t="s">
        <v>22</v>
      </c>
      <c r="AU9" s="133"/>
      <c r="AV9" s="295">
        <f>SUM(AU10:AU13)</f>
        <v>0</v>
      </c>
      <c r="AW9" s="294"/>
      <c r="AX9" s="294"/>
      <c r="AY9" s="94"/>
      <c r="AZ9" s="133">
        <f>$C$8/5</f>
        <v>20</v>
      </c>
      <c r="BA9" s="294" t="s">
        <v>22</v>
      </c>
      <c r="BB9" s="133"/>
      <c r="BC9" s="295">
        <f>SUM(BB10:BB13)</f>
        <v>15</v>
      </c>
      <c r="BD9" s="294"/>
      <c r="BE9" s="294"/>
      <c r="BF9" s="94"/>
      <c r="BG9" s="133">
        <f>$C$8/5</f>
        <v>20</v>
      </c>
      <c r="BH9" s="294" t="s">
        <v>22</v>
      </c>
      <c r="BI9" s="133"/>
      <c r="BJ9" s="295">
        <f>SUM(BI10:BI13)</f>
        <v>5</v>
      </c>
      <c r="BK9" s="294"/>
      <c r="BL9" s="294"/>
      <c r="BM9" s="94"/>
      <c r="BN9" s="133">
        <f>$C$8/5</f>
        <v>20</v>
      </c>
      <c r="BO9" s="294" t="s">
        <v>22</v>
      </c>
      <c r="BP9" s="133"/>
      <c r="BQ9" s="295">
        <f>SUM(BP10:BP13)</f>
        <v>15</v>
      </c>
      <c r="BR9" s="341"/>
      <c r="BS9" s="294"/>
    </row>
    <row r="10" spans="1:71" s="97" customFormat="1" ht="72" customHeight="1">
      <c r="A10" s="296" t="s">
        <v>23</v>
      </c>
      <c r="B10" s="292" t="s">
        <v>124</v>
      </c>
      <c r="C10" s="338">
        <f>C$9/4</f>
        <v>5</v>
      </c>
      <c r="D10" s="307" t="s">
        <v>44</v>
      </c>
      <c r="E10" s="185">
        <f>IF(D10="Yes",C10,0)</f>
        <v>5</v>
      </c>
      <c r="F10" s="296"/>
      <c r="G10" s="470" t="s">
        <v>1717</v>
      </c>
      <c r="H10" s="296"/>
      <c r="I10" s="96"/>
      <c r="J10" s="185">
        <f>J$9/4</f>
        <v>5</v>
      </c>
      <c r="K10" s="296" t="s">
        <v>44</v>
      </c>
      <c r="L10" s="185">
        <f>IF(K10="Yes",J10,0)</f>
        <v>5</v>
      </c>
      <c r="M10" s="296"/>
      <c r="N10" s="296" t="s">
        <v>1719</v>
      </c>
      <c r="O10" s="296"/>
      <c r="P10" s="96"/>
      <c r="Q10" s="185">
        <f>Q$9/4</f>
        <v>5</v>
      </c>
      <c r="R10" s="296" t="s">
        <v>47</v>
      </c>
      <c r="S10" s="185">
        <f>IF(R10="Yes",Q10,0)</f>
        <v>0</v>
      </c>
      <c r="T10" s="296"/>
      <c r="U10" s="296"/>
      <c r="V10" s="296"/>
      <c r="W10" s="96"/>
      <c r="X10" s="185">
        <f>X$9/4</f>
        <v>5</v>
      </c>
      <c r="Y10" s="296" t="s">
        <v>47</v>
      </c>
      <c r="Z10" s="185">
        <f>IF(Y10="Yes",X10,0)</f>
        <v>0</v>
      </c>
      <c r="AA10" s="296"/>
      <c r="AB10" s="296"/>
      <c r="AC10" s="296"/>
      <c r="AD10" s="96"/>
      <c r="AE10" s="185">
        <f>AE$9/4</f>
        <v>5</v>
      </c>
      <c r="AF10" s="296" t="s">
        <v>47</v>
      </c>
      <c r="AG10" s="185">
        <f>IF(AF10="Yes",AE10,0)</f>
        <v>0</v>
      </c>
      <c r="AH10" s="296"/>
      <c r="AI10" s="296"/>
      <c r="AJ10" s="296"/>
      <c r="AK10" s="96"/>
      <c r="AL10" s="185">
        <f>AL$9/4</f>
        <v>5</v>
      </c>
      <c r="AM10" s="296" t="s">
        <v>47</v>
      </c>
      <c r="AN10" s="185">
        <f>IF(AM10="Yes",AL10,0)</f>
        <v>0</v>
      </c>
      <c r="AO10" s="296"/>
      <c r="AP10" s="296"/>
      <c r="AQ10" s="296"/>
      <c r="AR10" s="96"/>
      <c r="AS10" s="185">
        <f>AS$9/4</f>
        <v>5</v>
      </c>
      <c r="AT10" s="296" t="s">
        <v>47</v>
      </c>
      <c r="AU10" s="185">
        <f>IF(AT10="Yes",AS10,0)</f>
        <v>0</v>
      </c>
      <c r="AV10" s="296"/>
      <c r="AW10" s="296"/>
      <c r="AX10" s="296"/>
      <c r="AY10" s="96"/>
      <c r="AZ10" s="185">
        <f>AZ$9/4</f>
        <v>5</v>
      </c>
      <c r="BA10" s="296" t="s">
        <v>44</v>
      </c>
      <c r="BB10" s="185">
        <f>IF(BA10="Yes",AZ10,0)</f>
        <v>5</v>
      </c>
      <c r="BC10" s="296"/>
      <c r="BD10" s="469" t="s">
        <v>1210</v>
      </c>
      <c r="BE10" s="296"/>
      <c r="BF10" s="96"/>
      <c r="BG10" s="185">
        <f>BG$9/4</f>
        <v>5</v>
      </c>
      <c r="BH10" s="296" t="s">
        <v>47</v>
      </c>
      <c r="BI10" s="185">
        <f>IF(BH10="Yes",BG10,0)</f>
        <v>0</v>
      </c>
      <c r="BJ10" s="296"/>
      <c r="BK10" s="296"/>
      <c r="BL10" s="296"/>
      <c r="BM10" s="96"/>
      <c r="BN10" s="338">
        <f>BN$9/4</f>
        <v>5</v>
      </c>
      <c r="BO10" s="307" t="s">
        <v>44</v>
      </c>
      <c r="BP10" s="338">
        <f>IF(BO10="Yes",BN10,0)</f>
        <v>5</v>
      </c>
      <c r="BQ10" s="307"/>
      <c r="BR10" s="472" t="s">
        <v>1219</v>
      </c>
      <c r="BS10" s="296"/>
    </row>
    <row r="11" spans="1:71" s="97" customFormat="1" ht="69.75" customHeight="1">
      <c r="A11" s="296" t="s">
        <v>125</v>
      </c>
      <c r="B11" s="292" t="s">
        <v>1058</v>
      </c>
      <c r="C11" s="338">
        <f>C$9/4</f>
        <v>5</v>
      </c>
      <c r="D11" s="307" t="s">
        <v>44</v>
      </c>
      <c r="E11" s="185">
        <f>IF(D11="Yes",C11,0)</f>
        <v>5</v>
      </c>
      <c r="F11" s="296"/>
      <c r="G11" s="470" t="s">
        <v>1196</v>
      </c>
      <c r="H11" s="296"/>
      <c r="I11" s="96"/>
      <c r="J11" s="338">
        <f>J$9/4</f>
        <v>5</v>
      </c>
      <c r="K11" s="307" t="s">
        <v>44</v>
      </c>
      <c r="L11" s="338">
        <f>IF(K11="Yes",J11,0)</f>
        <v>5</v>
      </c>
      <c r="M11" s="307"/>
      <c r="N11" s="296" t="s">
        <v>1720</v>
      </c>
      <c r="O11" s="296"/>
      <c r="P11" s="96"/>
      <c r="Q11" s="185">
        <f>Q$9/4</f>
        <v>5</v>
      </c>
      <c r="R11" s="307" t="s">
        <v>44</v>
      </c>
      <c r="S11" s="185">
        <f>IF(R11="Yes",Q11,0)</f>
        <v>5</v>
      </c>
      <c r="T11" s="296"/>
      <c r="U11" s="469" t="s">
        <v>1727</v>
      </c>
      <c r="V11" s="296"/>
      <c r="W11" s="96"/>
      <c r="X11" s="185">
        <f>X$9/4</f>
        <v>5</v>
      </c>
      <c r="Y11" s="296" t="s">
        <v>47</v>
      </c>
      <c r="Z11" s="185">
        <f>IF(Y11="Yes",X11,0)</f>
        <v>0</v>
      </c>
      <c r="AA11" s="296"/>
      <c r="AB11" s="296"/>
      <c r="AC11" s="296"/>
      <c r="AD11" s="96"/>
      <c r="AE11" s="185">
        <f>AE$9/4</f>
        <v>5</v>
      </c>
      <c r="AF11" s="296" t="s">
        <v>47</v>
      </c>
      <c r="AG11" s="185">
        <f>IF(AF11="Yes",AE11,0)</f>
        <v>0</v>
      </c>
      <c r="AH11" s="296"/>
      <c r="AI11" s="296"/>
      <c r="AJ11" s="296"/>
      <c r="AK11" s="96"/>
      <c r="AL11" s="185">
        <f>AL$9/4</f>
        <v>5</v>
      </c>
      <c r="AM11" s="296" t="s">
        <v>47</v>
      </c>
      <c r="AN11" s="185">
        <f>IF(AM11="Yes",AL11,0)</f>
        <v>0</v>
      </c>
      <c r="AO11" s="296"/>
      <c r="AP11" s="296"/>
      <c r="AQ11" s="296"/>
      <c r="AR11" s="96"/>
      <c r="AS11" s="185">
        <f>AS$9/4</f>
        <v>5</v>
      </c>
      <c r="AT11" s="296" t="s">
        <v>47</v>
      </c>
      <c r="AU11" s="185">
        <f>IF(AT11="Yes",AS11,0)</f>
        <v>0</v>
      </c>
      <c r="AV11" s="296"/>
      <c r="AW11" s="296"/>
      <c r="AX11" s="296"/>
      <c r="AY11" s="96"/>
      <c r="AZ11" s="185">
        <f>AZ$9/4</f>
        <v>5</v>
      </c>
      <c r="BA11" s="296" t="s">
        <v>44</v>
      </c>
      <c r="BB11" s="185">
        <f>IF(BA11="Yes",AZ11,0)</f>
        <v>5</v>
      </c>
      <c r="BC11" s="296"/>
      <c r="BD11" s="469" t="s">
        <v>1186</v>
      </c>
      <c r="BE11" s="296"/>
      <c r="BF11" s="96"/>
      <c r="BG11" s="185">
        <f>BG$9/4</f>
        <v>5</v>
      </c>
      <c r="BH11" s="296" t="s">
        <v>47</v>
      </c>
      <c r="BI11" s="185">
        <f>IF(BH11="Yes",BG11,0)</f>
        <v>0</v>
      </c>
      <c r="BJ11" s="296"/>
      <c r="BK11" s="296"/>
      <c r="BL11" s="296"/>
      <c r="BM11" s="96"/>
      <c r="BN11" s="338">
        <f>BN$9/4</f>
        <v>5</v>
      </c>
      <c r="BO11" s="307" t="s">
        <v>44</v>
      </c>
      <c r="BP11" s="338">
        <f>IF(BO11="Yes",BN11,0)</f>
        <v>5</v>
      </c>
      <c r="BQ11" s="307"/>
      <c r="BR11" s="476" t="s">
        <v>1220</v>
      </c>
      <c r="BS11" s="296"/>
    </row>
    <row r="12" spans="1:71" s="97" customFormat="1" ht="71.25" customHeight="1">
      <c r="A12" s="296" t="s">
        <v>126</v>
      </c>
      <c r="B12" s="292" t="s">
        <v>127</v>
      </c>
      <c r="C12" s="338">
        <f>C$9/4</f>
        <v>5</v>
      </c>
      <c r="D12" s="307" t="s">
        <v>44</v>
      </c>
      <c r="E12" s="185">
        <f>IF(D12="Yes",C12,0)</f>
        <v>5</v>
      </c>
      <c r="F12" s="296"/>
      <c r="G12" s="914" t="s">
        <v>1718</v>
      </c>
      <c r="H12" s="296"/>
      <c r="I12" s="96"/>
      <c r="J12" s="338">
        <f>J$9/4</f>
        <v>5</v>
      </c>
      <c r="K12" s="296" t="s">
        <v>47</v>
      </c>
      <c r="L12" s="338">
        <f>IF(K12="Yes",J12,0)</f>
        <v>0</v>
      </c>
      <c r="M12" s="307"/>
      <c r="N12" s="296"/>
      <c r="O12" s="296"/>
      <c r="P12" s="96"/>
      <c r="Q12" s="185">
        <f>Q$9/4</f>
        <v>5</v>
      </c>
      <c r="R12" s="307" t="s">
        <v>47</v>
      </c>
      <c r="S12" s="185">
        <f>IF(R12="Yes",Q12,0)</f>
        <v>0</v>
      </c>
      <c r="T12" s="296"/>
      <c r="U12" s="296"/>
      <c r="V12" s="296"/>
      <c r="W12" s="96"/>
      <c r="X12" s="338">
        <f>X$9/4</f>
        <v>5</v>
      </c>
      <c r="Y12" s="296" t="s">
        <v>47</v>
      </c>
      <c r="Z12" s="185">
        <f>IF(Y12="Yes",X12,0)</f>
        <v>0</v>
      </c>
      <c r="AA12" s="296"/>
      <c r="AB12" s="296"/>
      <c r="AC12" s="296"/>
      <c r="AD12" s="96"/>
      <c r="AE12" s="185">
        <f>AE$9/4</f>
        <v>5</v>
      </c>
      <c r="AF12" s="296" t="s">
        <v>47</v>
      </c>
      <c r="AG12" s="185">
        <f>IF(AF12="Yes",AE12,0)</f>
        <v>0</v>
      </c>
      <c r="AH12" s="296"/>
      <c r="AI12" s="296"/>
      <c r="AJ12" s="296"/>
      <c r="AK12" s="96"/>
      <c r="AL12" s="185">
        <f>AL$9/4</f>
        <v>5</v>
      </c>
      <c r="AM12" s="296" t="s">
        <v>47</v>
      </c>
      <c r="AN12" s="185">
        <f>IF(AM12="Yes",AL12,0)</f>
        <v>0</v>
      </c>
      <c r="AO12" s="296"/>
      <c r="AP12" s="655"/>
      <c r="AQ12" s="296"/>
      <c r="AR12" s="96"/>
      <c r="AS12" s="185">
        <f>AS$9/4</f>
        <v>5</v>
      </c>
      <c r="AT12" s="296" t="s">
        <v>47</v>
      </c>
      <c r="AU12" s="185">
        <f>IF(AT12="Yes",AS12,0)</f>
        <v>0</v>
      </c>
      <c r="AV12" s="296"/>
      <c r="AW12" s="296"/>
      <c r="AX12" s="296"/>
      <c r="AY12" s="96"/>
      <c r="AZ12" s="185">
        <f>AZ$9/4</f>
        <v>5</v>
      </c>
      <c r="BA12" s="296" t="s">
        <v>44</v>
      </c>
      <c r="BB12" s="185">
        <f>IF(BA12="Yes",AZ12,0)</f>
        <v>5</v>
      </c>
      <c r="BC12" s="296"/>
      <c r="BD12" s="469" t="s">
        <v>1187</v>
      </c>
      <c r="BE12" s="296"/>
      <c r="BF12" s="96"/>
      <c r="BG12" s="185">
        <f>BG$9/4</f>
        <v>5</v>
      </c>
      <c r="BH12" s="307" t="s">
        <v>44</v>
      </c>
      <c r="BI12" s="185">
        <f>IF(BH12="Yes",BG12,0)</f>
        <v>5</v>
      </c>
      <c r="BJ12" s="296"/>
      <c r="BK12" s="296" t="s">
        <v>1762</v>
      </c>
      <c r="BL12" s="296"/>
      <c r="BM12" s="96"/>
      <c r="BN12" s="338">
        <f>BN$9/4</f>
        <v>5</v>
      </c>
      <c r="BO12" s="307" t="s">
        <v>44</v>
      </c>
      <c r="BP12" s="338">
        <f>IF(BO12="Yes",BN12,0)</f>
        <v>5</v>
      </c>
      <c r="BQ12" s="307"/>
      <c r="BR12" s="476" t="s">
        <v>1199</v>
      </c>
      <c r="BS12" s="296"/>
    </row>
    <row r="13" spans="1:71" s="97" customFormat="1" ht="38.25">
      <c r="A13" s="296" t="s">
        <v>999</v>
      </c>
      <c r="B13" s="292" t="s">
        <v>133</v>
      </c>
      <c r="C13" s="338">
        <f>C$9/4</f>
        <v>5</v>
      </c>
      <c r="D13" s="296" t="s">
        <v>47</v>
      </c>
      <c r="E13" s="118">
        <f>IF(D13="Yes",C13,0)</f>
        <v>0</v>
      </c>
      <c r="G13" s="779"/>
      <c r="H13" s="299"/>
      <c r="I13" s="98"/>
      <c r="J13" s="338">
        <f>J$9/4</f>
        <v>5</v>
      </c>
      <c r="K13" s="307" t="s">
        <v>44</v>
      </c>
      <c r="L13" s="289">
        <f>IF(K13="Yes",J13,0)</f>
        <v>5</v>
      </c>
      <c r="M13" s="342"/>
      <c r="N13" s="919" t="s">
        <v>1721</v>
      </c>
      <c r="O13" s="296"/>
      <c r="P13" s="98"/>
      <c r="Q13" s="338">
        <f>Q$9/4</f>
        <v>5</v>
      </c>
      <c r="R13" s="307" t="s">
        <v>47</v>
      </c>
      <c r="S13" s="118">
        <f>IF(R13="Yes",Q13,0)</f>
        <v>0</v>
      </c>
      <c r="U13" s="296"/>
      <c r="V13" s="296"/>
      <c r="W13" s="98"/>
      <c r="X13" s="338">
        <f>X$9/4</f>
        <v>5</v>
      </c>
      <c r="Y13" s="296" t="s">
        <v>47</v>
      </c>
      <c r="Z13" s="118">
        <f>IF(Y13="Yes",X13,0)</f>
        <v>0</v>
      </c>
      <c r="AB13" s="296"/>
      <c r="AC13" s="296"/>
      <c r="AD13" s="98"/>
      <c r="AE13" s="338">
        <f>AE$9/4</f>
        <v>5</v>
      </c>
      <c r="AF13" s="307" t="s">
        <v>47</v>
      </c>
      <c r="AG13" s="118">
        <f>IF(AF13="Yes",AE13,0)</f>
        <v>0</v>
      </c>
      <c r="AI13" s="296"/>
      <c r="AJ13" s="296"/>
      <c r="AK13" s="98"/>
      <c r="AL13" s="338">
        <f>AL$9/4</f>
        <v>5</v>
      </c>
      <c r="AM13" s="296" t="s">
        <v>47</v>
      </c>
      <c r="AN13" s="118">
        <f>IF(AM13="Yes",AL13,0)</f>
        <v>0</v>
      </c>
      <c r="AP13" s="779"/>
      <c r="AQ13" s="299"/>
      <c r="AR13" s="98"/>
      <c r="AS13" s="338">
        <f>AS$9/4</f>
        <v>5</v>
      </c>
      <c r="AT13" s="296" t="s">
        <v>47</v>
      </c>
      <c r="AU13" s="118">
        <f>IF(AT13="Yes",AS13,0)</f>
        <v>0</v>
      </c>
      <c r="AW13" s="296"/>
      <c r="AX13" s="296"/>
      <c r="AY13" s="98"/>
      <c r="AZ13" s="338">
        <f>AZ$9/4</f>
        <v>5</v>
      </c>
      <c r="BA13" s="296" t="s">
        <v>47</v>
      </c>
      <c r="BB13" s="118">
        <f>IF(BA13="Yes",AZ13,0)</f>
        <v>0</v>
      </c>
      <c r="BD13" s="296"/>
      <c r="BE13" s="296"/>
      <c r="BF13" s="98"/>
      <c r="BG13" s="338">
        <f>BG$9/4</f>
        <v>5</v>
      </c>
      <c r="BH13" s="296" t="s">
        <v>47</v>
      </c>
      <c r="BI13" s="118">
        <f>IF(BH13="Yes",BG13,0)</f>
        <v>0</v>
      </c>
      <c r="BK13" s="296"/>
      <c r="BL13" s="296"/>
      <c r="BM13" s="98"/>
      <c r="BN13" s="338">
        <f>BN$9/4</f>
        <v>5</v>
      </c>
      <c r="BO13" s="296" t="s">
        <v>47</v>
      </c>
      <c r="BP13" s="289">
        <f>IF(BO13="Yes",BN13,0)</f>
        <v>0</v>
      </c>
      <c r="BQ13" s="342"/>
      <c r="BR13" s="307"/>
      <c r="BS13" s="296"/>
    </row>
    <row r="14" spans="1:71" s="97" customFormat="1" ht="12.75">
      <c r="A14" s="296"/>
      <c r="B14" s="292"/>
      <c r="C14" s="338"/>
      <c r="D14" s="307"/>
      <c r="E14" s="185"/>
      <c r="F14" s="296"/>
      <c r="G14" s="656"/>
      <c r="H14" s="296"/>
      <c r="I14" s="96"/>
      <c r="J14" s="185"/>
      <c r="K14" s="296"/>
      <c r="L14" s="185"/>
      <c r="M14" s="296"/>
      <c r="N14" s="920"/>
      <c r="O14" s="296"/>
      <c r="P14" s="96"/>
      <c r="Q14" s="185"/>
      <c r="R14" s="307"/>
      <c r="S14" s="185"/>
      <c r="T14" s="296"/>
      <c r="U14" s="296"/>
      <c r="V14" s="296"/>
      <c r="W14" s="96"/>
      <c r="X14" s="185"/>
      <c r="Y14" s="296"/>
      <c r="Z14" s="185"/>
      <c r="AA14" s="296"/>
      <c r="AB14" s="296"/>
      <c r="AC14" s="296"/>
      <c r="AD14" s="96"/>
      <c r="AE14" s="338"/>
      <c r="AF14" s="307"/>
      <c r="AG14" s="185"/>
      <c r="AH14" s="296"/>
      <c r="AI14" s="296"/>
      <c r="AJ14" s="296"/>
      <c r="AK14" s="96"/>
      <c r="AL14" s="185"/>
      <c r="AM14" s="296"/>
      <c r="AN14" s="185"/>
      <c r="AO14" s="296"/>
      <c r="AP14" s="656"/>
      <c r="AQ14" s="296"/>
      <c r="AR14" s="96"/>
      <c r="AS14" s="185"/>
      <c r="AT14" s="296"/>
      <c r="AU14" s="185"/>
      <c r="AV14" s="296"/>
      <c r="AW14" s="296"/>
      <c r="AX14" s="296"/>
      <c r="AY14" s="96"/>
      <c r="AZ14" s="185"/>
      <c r="BA14" s="296"/>
      <c r="BB14" s="185"/>
      <c r="BC14" s="296"/>
      <c r="BD14" s="296"/>
      <c r="BE14" s="296"/>
      <c r="BF14" s="96"/>
      <c r="BG14" s="185"/>
      <c r="BH14" s="296"/>
      <c r="BI14" s="185"/>
      <c r="BJ14" s="296"/>
      <c r="BK14" s="296"/>
      <c r="BL14" s="296"/>
      <c r="BM14" s="96"/>
      <c r="BN14" s="338"/>
      <c r="BO14" s="307"/>
      <c r="BP14" s="338"/>
      <c r="BQ14" s="307"/>
      <c r="BR14" s="307"/>
      <c r="BS14" s="296"/>
    </row>
    <row r="15" spans="1:71" s="95" customFormat="1" ht="32.25" customHeight="1">
      <c r="A15" s="294" t="s">
        <v>128</v>
      </c>
      <c r="B15" s="287" t="s">
        <v>1317</v>
      </c>
      <c r="C15" s="340">
        <f>$C$8/5</f>
        <v>20</v>
      </c>
      <c r="D15" s="341" t="s">
        <v>22</v>
      </c>
      <c r="E15" s="133"/>
      <c r="F15" s="295">
        <f>E16+E17</f>
        <v>20</v>
      </c>
      <c r="G15" s="296"/>
      <c r="H15" s="294"/>
      <c r="I15" s="94"/>
      <c r="J15" s="133">
        <f>$C$8/5</f>
        <v>20</v>
      </c>
      <c r="K15" s="294" t="s">
        <v>22</v>
      </c>
      <c r="L15" s="133"/>
      <c r="M15" s="295">
        <f>L16+L17</f>
        <v>20</v>
      </c>
      <c r="N15" s="921"/>
      <c r="O15" s="294"/>
      <c r="P15" s="94"/>
      <c r="Q15" s="133">
        <f>$C$8/5</f>
        <v>20</v>
      </c>
      <c r="R15" s="341" t="s">
        <v>22</v>
      </c>
      <c r="S15" s="133"/>
      <c r="T15" s="295">
        <f>S16+S17</f>
        <v>20</v>
      </c>
      <c r="U15" s="294"/>
      <c r="V15" s="294"/>
      <c r="W15" s="94"/>
      <c r="X15" s="133">
        <f>$C$8/5</f>
        <v>20</v>
      </c>
      <c r="Y15" s="294" t="s">
        <v>22</v>
      </c>
      <c r="Z15" s="133"/>
      <c r="AA15" s="295">
        <f>Z16+Z17</f>
        <v>20</v>
      </c>
      <c r="AB15" s="294"/>
      <c r="AC15" s="294"/>
      <c r="AD15" s="94"/>
      <c r="AE15" s="340">
        <f>$C$8/5</f>
        <v>20</v>
      </c>
      <c r="AF15" s="341"/>
      <c r="AG15" s="133"/>
      <c r="AH15" s="295">
        <f>AG16+AG17</f>
        <v>20</v>
      </c>
      <c r="AI15" s="294"/>
      <c r="AJ15" s="294"/>
      <c r="AK15" s="94"/>
      <c r="AL15" s="133">
        <f>$C$8/5</f>
        <v>20</v>
      </c>
      <c r="AM15" s="294" t="s">
        <v>22</v>
      </c>
      <c r="AN15" s="133"/>
      <c r="AO15" s="295">
        <f>AN16+AN17</f>
        <v>20</v>
      </c>
      <c r="AP15" s="294"/>
      <c r="AQ15" s="294"/>
      <c r="AR15" s="94"/>
      <c r="AS15" s="133">
        <f>$C$8/5</f>
        <v>20</v>
      </c>
      <c r="AT15" s="294" t="s">
        <v>22</v>
      </c>
      <c r="AU15" s="133"/>
      <c r="AV15" s="295">
        <f>AU16+AU17</f>
        <v>20</v>
      </c>
      <c r="AW15" s="294"/>
      <c r="AX15" s="294"/>
      <c r="AY15" s="94"/>
      <c r="AZ15" s="133">
        <f>$C$8/5</f>
        <v>20</v>
      </c>
      <c r="BA15" s="294" t="s">
        <v>22</v>
      </c>
      <c r="BB15" s="133"/>
      <c r="BC15" s="295">
        <f>BB16+BB17</f>
        <v>20</v>
      </c>
      <c r="BD15" s="294"/>
      <c r="BE15" s="294"/>
      <c r="BF15" s="94"/>
      <c r="BG15" s="133">
        <f>$C$8/5</f>
        <v>20</v>
      </c>
      <c r="BH15" s="294" t="s">
        <v>22</v>
      </c>
      <c r="BI15" s="133"/>
      <c r="BJ15" s="295">
        <f>BI16+BI17</f>
        <v>20</v>
      </c>
      <c r="BK15" s="294"/>
      <c r="BL15" s="294"/>
      <c r="BM15" s="94"/>
      <c r="BN15" s="340">
        <f>$C$8/5</f>
        <v>20</v>
      </c>
      <c r="BO15" s="341" t="s">
        <v>22</v>
      </c>
      <c r="BP15" s="340"/>
      <c r="BQ15" s="345">
        <f>BP16+BP17</f>
        <v>20</v>
      </c>
      <c r="BR15" s="294"/>
      <c r="BS15" s="294"/>
    </row>
    <row r="16" spans="1:71" s="97" customFormat="1" ht="81.75" customHeight="1">
      <c r="A16" s="296" t="s">
        <v>129</v>
      </c>
      <c r="B16" s="292" t="s">
        <v>130</v>
      </c>
      <c r="C16" s="338">
        <f>C15/2</f>
        <v>10</v>
      </c>
      <c r="D16" s="307" t="s">
        <v>44</v>
      </c>
      <c r="E16" s="185">
        <f>IF(D16="Yes",C16,0)</f>
        <v>10</v>
      </c>
      <c r="F16" s="296"/>
      <c r="G16" s="470" t="s">
        <v>1716</v>
      </c>
      <c r="H16" s="296"/>
      <c r="I16" s="96"/>
      <c r="J16" s="185">
        <f>J15/2</f>
        <v>10</v>
      </c>
      <c r="K16" s="296" t="s">
        <v>44</v>
      </c>
      <c r="L16" s="185">
        <f>IF(K16="Yes",J16,0)</f>
        <v>10</v>
      </c>
      <c r="M16" s="296"/>
      <c r="N16" s="919" t="s">
        <v>1722</v>
      </c>
      <c r="O16" s="296"/>
      <c r="P16" s="96"/>
      <c r="Q16" s="185">
        <f>Q15/2</f>
        <v>10</v>
      </c>
      <c r="R16" s="307" t="s">
        <v>44</v>
      </c>
      <c r="S16" s="185">
        <f>IF(R16="Yes",Q16,0)</f>
        <v>10</v>
      </c>
      <c r="T16" s="296"/>
      <c r="U16" s="469" t="s">
        <v>1728</v>
      </c>
      <c r="V16" s="296"/>
      <c r="W16" s="96"/>
      <c r="X16" s="185">
        <f>X15/2</f>
        <v>10</v>
      </c>
      <c r="Y16" s="296" t="s">
        <v>44</v>
      </c>
      <c r="Z16" s="185">
        <f>IF(Y16="Yes",X16,0)</f>
        <v>10</v>
      </c>
      <c r="AA16" s="296"/>
      <c r="AB16" s="470" t="s">
        <v>1949</v>
      </c>
      <c r="AC16" s="296"/>
      <c r="AD16" s="96"/>
      <c r="AE16" s="338">
        <f>AE15/2</f>
        <v>10</v>
      </c>
      <c r="AF16" s="307" t="s">
        <v>44</v>
      </c>
      <c r="AG16" s="185">
        <f>IF(AF16="Yes",AE16,0)</f>
        <v>10</v>
      </c>
      <c r="AH16" s="296"/>
      <c r="AI16" s="472" t="s">
        <v>1226</v>
      </c>
      <c r="AJ16" s="296"/>
      <c r="AK16" s="96"/>
      <c r="AL16" s="185">
        <f>AL15/2</f>
        <v>10</v>
      </c>
      <c r="AM16" s="307" t="s">
        <v>44</v>
      </c>
      <c r="AN16" s="185">
        <f>IF(AM16="Yes",AL16,0)</f>
        <v>10</v>
      </c>
      <c r="AO16" s="296"/>
      <c r="AP16" s="469" t="s">
        <v>1755</v>
      </c>
      <c r="AQ16" s="296"/>
      <c r="AR16" s="96"/>
      <c r="AS16" s="185">
        <f>AS15/2</f>
        <v>10</v>
      </c>
      <c r="AT16" s="307" t="s">
        <v>44</v>
      </c>
      <c r="AU16" s="185">
        <f>IF(AT16="Yes",AS16,0)</f>
        <v>10</v>
      </c>
      <c r="AV16" s="296"/>
      <c r="AW16" s="469" t="s">
        <v>1732</v>
      </c>
      <c r="AX16" s="296"/>
      <c r="AY16" s="96"/>
      <c r="AZ16" s="185">
        <f>AZ15/2</f>
        <v>10</v>
      </c>
      <c r="BA16" s="296" t="s">
        <v>44</v>
      </c>
      <c r="BB16" s="185">
        <f>IF(BA16="Yes",AZ16,0)</f>
        <v>10</v>
      </c>
      <c r="BC16" s="296"/>
      <c r="BD16" s="469" t="s">
        <v>1188</v>
      </c>
      <c r="BE16" s="296"/>
      <c r="BF16" s="96"/>
      <c r="BG16" s="185">
        <f>BG15/2</f>
        <v>10</v>
      </c>
      <c r="BH16" s="296" t="s">
        <v>44</v>
      </c>
      <c r="BI16" s="185">
        <f>IF(BH16="Yes",BG16,0)</f>
        <v>10</v>
      </c>
      <c r="BJ16" s="296"/>
      <c r="BK16" s="469" t="s">
        <v>1498</v>
      </c>
      <c r="BL16" s="296"/>
      <c r="BM16" s="96"/>
      <c r="BN16" s="338">
        <f>BN15/2</f>
        <v>10</v>
      </c>
      <c r="BO16" s="307" t="s">
        <v>44</v>
      </c>
      <c r="BP16" s="338">
        <f>IF(BO16="Yes",BN16,0)</f>
        <v>10</v>
      </c>
      <c r="BQ16" s="307"/>
      <c r="BR16" s="470" t="s">
        <v>1746</v>
      </c>
      <c r="BS16" s="296"/>
    </row>
    <row r="17" spans="1:71" s="97" customFormat="1" ht="81.75" customHeight="1">
      <c r="A17" s="296" t="s">
        <v>131</v>
      </c>
      <c r="B17" s="292" t="s">
        <v>1324</v>
      </c>
      <c r="C17" s="338">
        <f>C15/2</f>
        <v>10</v>
      </c>
      <c r="D17" s="307" t="s">
        <v>44</v>
      </c>
      <c r="E17" s="185">
        <f>IF(D17="Yes",C17,0)</f>
        <v>10</v>
      </c>
      <c r="F17" s="296"/>
      <c r="G17" s="470" t="s">
        <v>1716</v>
      </c>
      <c r="H17" s="296"/>
      <c r="I17" s="98"/>
      <c r="J17" s="185">
        <f>J15/2</f>
        <v>10</v>
      </c>
      <c r="K17" s="296" t="s">
        <v>44</v>
      </c>
      <c r="L17" s="185">
        <f>IF(K17="Yes",J17,0)</f>
        <v>10</v>
      </c>
      <c r="M17" s="296"/>
      <c r="N17" s="472" t="s">
        <v>1183</v>
      </c>
      <c r="O17" s="296"/>
      <c r="P17" s="98"/>
      <c r="Q17" s="185">
        <f>Q15/2</f>
        <v>10</v>
      </c>
      <c r="R17" s="307" t="s">
        <v>44</v>
      </c>
      <c r="S17" s="185">
        <f>IF(R17="Yes",Q17,0)</f>
        <v>10</v>
      </c>
      <c r="T17" s="296"/>
      <c r="U17" s="469" t="s">
        <v>1728</v>
      </c>
      <c r="V17" s="296"/>
      <c r="W17" s="98"/>
      <c r="X17" s="185">
        <f>X15/2</f>
        <v>10</v>
      </c>
      <c r="Y17" s="296" t="s">
        <v>44</v>
      </c>
      <c r="Z17" s="185">
        <f>IF(Y17="Yes",X17,0)</f>
        <v>10</v>
      </c>
      <c r="AA17" s="296"/>
      <c r="AB17" s="470" t="s">
        <v>1949</v>
      </c>
      <c r="AC17" s="296"/>
      <c r="AD17" s="98"/>
      <c r="AE17" s="338">
        <f>AE15/2</f>
        <v>10</v>
      </c>
      <c r="AF17" s="307" t="s">
        <v>44</v>
      </c>
      <c r="AG17" s="185">
        <f>IF(AF17="Yes",AE17,0)</f>
        <v>10</v>
      </c>
      <c r="AH17" s="296"/>
      <c r="AI17" s="472" t="s">
        <v>1226</v>
      </c>
      <c r="AJ17" s="296"/>
      <c r="AK17" s="98"/>
      <c r="AL17" s="185">
        <f>AL15/2</f>
        <v>10</v>
      </c>
      <c r="AM17" s="307" t="s">
        <v>44</v>
      </c>
      <c r="AN17" s="185">
        <f>IF(AM17="Yes",AL17,0)</f>
        <v>10</v>
      </c>
      <c r="AO17" s="296"/>
      <c r="AP17" s="469" t="s">
        <v>1755</v>
      </c>
      <c r="AQ17" s="296"/>
      <c r="AR17" s="98"/>
      <c r="AS17" s="185">
        <f>AS15/2</f>
        <v>10</v>
      </c>
      <c r="AT17" s="307" t="s">
        <v>44</v>
      </c>
      <c r="AU17" s="185">
        <f>IF(AT17="Yes",AS17,0)</f>
        <v>10</v>
      </c>
      <c r="AV17" s="296"/>
      <c r="AW17" s="296" t="s">
        <v>1732</v>
      </c>
      <c r="AX17" s="296"/>
      <c r="AY17" s="98"/>
      <c r="AZ17" s="185">
        <f>AZ15/2</f>
        <v>10</v>
      </c>
      <c r="BA17" s="296" t="s">
        <v>44</v>
      </c>
      <c r="BB17" s="185">
        <f>IF(BA17="Yes",AZ17,0)</f>
        <v>10</v>
      </c>
      <c r="BC17" s="296"/>
      <c r="BD17" s="469" t="s">
        <v>1733</v>
      </c>
      <c r="BE17" s="296"/>
      <c r="BF17" s="98"/>
      <c r="BG17" s="185">
        <f>BG15/2</f>
        <v>10</v>
      </c>
      <c r="BH17" s="296" t="s">
        <v>44</v>
      </c>
      <c r="BI17" s="185">
        <f>IF(BH17="Yes",BG17,0)</f>
        <v>10</v>
      </c>
      <c r="BJ17" s="296"/>
      <c r="BK17" s="469" t="s">
        <v>1758</v>
      </c>
      <c r="BL17" s="296"/>
      <c r="BM17" s="98"/>
      <c r="BN17" s="338">
        <f>BN15/2</f>
        <v>10</v>
      </c>
      <c r="BO17" s="307" t="s">
        <v>44</v>
      </c>
      <c r="BP17" s="338">
        <f>IF(BO17="Yes",BN17,0)</f>
        <v>10</v>
      </c>
      <c r="BQ17" s="307"/>
      <c r="BR17" s="470" t="s">
        <v>1746</v>
      </c>
      <c r="BS17" s="296"/>
    </row>
    <row r="18" spans="1:71" s="97" customFormat="1" ht="12.75">
      <c r="A18" s="296"/>
      <c r="B18" s="292"/>
      <c r="C18" s="338"/>
      <c r="D18" s="307"/>
      <c r="E18" s="185"/>
      <c r="F18" s="296"/>
      <c r="G18" s="296"/>
      <c r="H18" s="296"/>
      <c r="I18" s="98"/>
      <c r="J18" s="185"/>
      <c r="K18" s="296"/>
      <c r="L18" s="185"/>
      <c r="M18" s="296"/>
      <c r="N18" s="474"/>
      <c r="O18" s="296"/>
      <c r="P18" s="98"/>
      <c r="Q18" s="185"/>
      <c r="R18" s="296"/>
      <c r="S18" s="185"/>
      <c r="T18" s="296"/>
      <c r="U18" s="296"/>
      <c r="V18" s="296"/>
      <c r="W18" s="98"/>
      <c r="X18" s="185"/>
      <c r="Y18" s="296"/>
      <c r="Z18" s="185"/>
      <c r="AA18" s="296"/>
      <c r="AB18" s="296"/>
      <c r="AC18" s="296"/>
      <c r="AD18" s="98"/>
      <c r="AE18" s="185"/>
      <c r="AF18" s="296"/>
      <c r="AG18" s="185"/>
      <c r="AH18" s="296"/>
      <c r="AI18" s="307"/>
      <c r="AJ18" s="296"/>
      <c r="AK18" s="98"/>
      <c r="AL18" s="185"/>
      <c r="AM18" s="296"/>
      <c r="AN18" s="185"/>
      <c r="AO18" s="296"/>
      <c r="AP18" s="296"/>
      <c r="AQ18" s="296"/>
      <c r="AR18" s="98"/>
      <c r="AS18" s="185"/>
      <c r="AT18" s="296"/>
      <c r="AU18" s="185"/>
      <c r="AV18" s="296"/>
      <c r="AW18" s="296"/>
      <c r="AX18" s="296"/>
      <c r="AY18" s="98"/>
      <c r="AZ18" s="185"/>
      <c r="BA18" s="296"/>
      <c r="BB18" s="185"/>
      <c r="BC18" s="296"/>
      <c r="BD18" s="296"/>
      <c r="BE18" s="296"/>
      <c r="BF18" s="98"/>
      <c r="BG18" s="185"/>
      <c r="BH18" s="296"/>
      <c r="BI18" s="185"/>
      <c r="BJ18" s="296"/>
      <c r="BK18" s="296"/>
      <c r="BL18" s="296"/>
      <c r="BM18" s="98"/>
      <c r="BN18" s="338"/>
      <c r="BO18" s="307"/>
      <c r="BP18" s="338"/>
      <c r="BQ18" s="307"/>
      <c r="BR18" s="307"/>
      <c r="BS18" s="296"/>
    </row>
    <row r="19" spans="1:71" s="97" customFormat="1" ht="12.75">
      <c r="A19" s="296"/>
      <c r="B19" s="292"/>
      <c r="C19" s="338"/>
      <c r="D19" s="296"/>
      <c r="E19" s="185"/>
      <c r="F19" s="298"/>
      <c r="G19" s="296"/>
      <c r="H19" s="296"/>
      <c r="I19" s="98"/>
      <c r="J19" s="185"/>
      <c r="K19" s="296"/>
      <c r="L19" s="185"/>
      <c r="M19" s="298"/>
      <c r="N19" s="474"/>
      <c r="O19" s="296"/>
      <c r="P19" s="98"/>
      <c r="Q19" s="185"/>
      <c r="R19" s="296"/>
      <c r="S19" s="185"/>
      <c r="T19" s="298"/>
      <c r="U19" s="296"/>
      <c r="V19" s="296"/>
      <c r="W19" s="98"/>
      <c r="X19" s="185"/>
      <c r="Y19" s="296"/>
      <c r="Z19" s="185"/>
      <c r="AA19" s="298"/>
      <c r="AB19" s="296"/>
      <c r="AC19" s="296"/>
      <c r="AD19" s="98"/>
      <c r="AE19" s="185"/>
      <c r="AF19" s="296"/>
      <c r="AG19" s="185"/>
      <c r="AH19" s="298"/>
      <c r="AI19" s="307"/>
      <c r="AJ19" s="296"/>
      <c r="AK19" s="98"/>
      <c r="AL19" s="185"/>
      <c r="AM19" s="296"/>
      <c r="AN19" s="185"/>
      <c r="AO19" s="298"/>
      <c r="AP19" s="296"/>
      <c r="AQ19" s="296"/>
      <c r="AR19" s="98"/>
      <c r="AS19" s="185"/>
      <c r="AT19" s="296"/>
      <c r="AU19" s="185"/>
      <c r="AV19" s="298"/>
      <c r="AW19" s="296"/>
      <c r="AX19" s="296"/>
      <c r="AY19" s="98"/>
      <c r="AZ19" s="185"/>
      <c r="BA19" s="296"/>
      <c r="BB19" s="185"/>
      <c r="BC19" s="298"/>
      <c r="BD19" s="296"/>
      <c r="BE19" s="296"/>
      <c r="BF19" s="98"/>
      <c r="BG19" s="185"/>
      <c r="BH19" s="296"/>
      <c r="BI19" s="185"/>
      <c r="BJ19" s="298"/>
      <c r="BK19" s="296"/>
      <c r="BL19" s="296"/>
      <c r="BM19" s="98"/>
      <c r="BN19" s="185"/>
      <c r="BO19" s="296"/>
      <c r="BP19" s="185"/>
      <c r="BQ19" s="298"/>
      <c r="BR19" s="307"/>
      <c r="BS19" s="296"/>
    </row>
    <row r="20" spans="1:71" s="95" customFormat="1" ht="12.75">
      <c r="A20" s="294" t="s">
        <v>132</v>
      </c>
      <c r="B20" s="287" t="s">
        <v>1353</v>
      </c>
      <c r="C20" s="340">
        <f>$C$8/5</f>
        <v>20</v>
      </c>
      <c r="D20" s="294" t="s">
        <v>22</v>
      </c>
      <c r="E20" s="133"/>
      <c r="F20" s="295">
        <f>SUM(E22:E24)</f>
        <v>13.333333333333334</v>
      </c>
      <c r="G20" s="296"/>
      <c r="H20" s="294"/>
      <c r="I20" s="99"/>
      <c r="J20" s="133">
        <f>$C$8/5</f>
        <v>20</v>
      </c>
      <c r="K20" s="294" t="s">
        <v>22</v>
      </c>
      <c r="L20" s="133"/>
      <c r="M20" s="295">
        <f>SUM(L22:L24)</f>
        <v>20</v>
      </c>
      <c r="N20" s="473"/>
      <c r="O20" s="294"/>
      <c r="P20" s="99"/>
      <c r="Q20" s="133">
        <f>$C$8/5</f>
        <v>20</v>
      </c>
      <c r="R20" s="294" t="s">
        <v>22</v>
      </c>
      <c r="S20" s="133"/>
      <c r="T20" s="295">
        <f>SUM(S22:S24)</f>
        <v>20</v>
      </c>
      <c r="U20" s="294"/>
      <c r="V20" s="294"/>
      <c r="W20" s="99"/>
      <c r="X20" s="133">
        <f>$C$8/5</f>
        <v>20</v>
      </c>
      <c r="Y20" s="294" t="s">
        <v>22</v>
      </c>
      <c r="Z20" s="133"/>
      <c r="AA20" s="295">
        <f>SUM(Z22:Z24)</f>
        <v>20</v>
      </c>
      <c r="AB20" s="294"/>
      <c r="AC20" s="294"/>
      <c r="AD20" s="99"/>
      <c r="AE20" s="133">
        <f>$C$8/5</f>
        <v>20</v>
      </c>
      <c r="AF20" s="294" t="s">
        <v>22</v>
      </c>
      <c r="AG20" s="133"/>
      <c r="AH20" s="295">
        <f>SUM(AG22:AG24)</f>
        <v>0</v>
      </c>
      <c r="AI20" s="341"/>
      <c r="AJ20" s="294"/>
      <c r="AK20" s="99"/>
      <c r="AL20" s="133">
        <f>$C$8/5</f>
        <v>20</v>
      </c>
      <c r="AM20" s="294" t="s">
        <v>22</v>
      </c>
      <c r="AN20" s="133"/>
      <c r="AO20" s="295">
        <f>SUM(AN22:AN24)</f>
        <v>20</v>
      </c>
      <c r="AP20" s="294"/>
      <c r="AQ20" s="294"/>
      <c r="AR20" s="99"/>
      <c r="AS20" s="133">
        <f>$C$8/5</f>
        <v>20</v>
      </c>
      <c r="AT20" s="294" t="s">
        <v>22</v>
      </c>
      <c r="AU20" s="133"/>
      <c r="AV20" s="295">
        <f>SUM(AU22:AU24)</f>
        <v>20</v>
      </c>
      <c r="AW20" s="294"/>
      <c r="AX20" s="294"/>
      <c r="AY20" s="99"/>
      <c r="AZ20" s="133">
        <f>$C$8/5</f>
        <v>20</v>
      </c>
      <c r="BA20" s="294" t="s">
        <v>22</v>
      </c>
      <c r="BB20" s="133"/>
      <c r="BC20" s="295">
        <f>SUM(BB22:BB24)</f>
        <v>20</v>
      </c>
      <c r="BD20" s="294"/>
      <c r="BE20" s="294"/>
      <c r="BF20" s="99"/>
      <c r="BG20" s="133">
        <f>$C$8/5</f>
        <v>20</v>
      </c>
      <c r="BH20" s="294" t="s">
        <v>22</v>
      </c>
      <c r="BI20" s="133"/>
      <c r="BJ20" s="295">
        <f>SUM(BI22:BI24)</f>
        <v>20</v>
      </c>
      <c r="BK20" s="294"/>
      <c r="BL20" s="294"/>
      <c r="BM20" s="99"/>
      <c r="BN20" s="133">
        <f>$C$8/5</f>
        <v>20</v>
      </c>
      <c r="BO20" s="294" t="s">
        <v>22</v>
      </c>
      <c r="BP20" s="133"/>
      <c r="BQ20" s="295">
        <f>SUM(BP22:BP24)</f>
        <v>20</v>
      </c>
      <c r="BR20" s="294"/>
      <c r="BS20" s="294"/>
    </row>
    <row r="21" spans="1:71" s="95" customFormat="1" ht="25.5">
      <c r="A21" s="294"/>
      <c r="B21" s="303" t="s">
        <v>135</v>
      </c>
      <c r="C21" s="338"/>
      <c r="D21" s="294"/>
      <c r="E21" s="133"/>
      <c r="F21" s="295"/>
      <c r="G21" s="296"/>
      <c r="H21" s="294"/>
      <c r="I21" s="99"/>
      <c r="J21" s="133"/>
      <c r="K21" s="294"/>
      <c r="L21" s="133"/>
      <c r="M21" s="295"/>
      <c r="N21" s="473"/>
      <c r="O21" s="294"/>
      <c r="P21" s="99"/>
      <c r="Q21" s="133"/>
      <c r="R21" s="294"/>
      <c r="S21" s="133"/>
      <c r="T21" s="295"/>
      <c r="U21" s="294"/>
      <c r="V21" s="294"/>
      <c r="W21" s="99"/>
      <c r="X21" s="133"/>
      <c r="Y21" s="294"/>
      <c r="Z21" s="133"/>
      <c r="AA21" s="295"/>
      <c r="AB21" s="296"/>
      <c r="AC21" s="294"/>
      <c r="AD21" s="99"/>
      <c r="AE21" s="133"/>
      <c r="AF21" s="294"/>
      <c r="AG21" s="133"/>
      <c r="AH21" s="295"/>
      <c r="AI21" s="341"/>
      <c r="AJ21" s="294"/>
      <c r="AK21" s="99"/>
      <c r="AL21" s="133"/>
      <c r="AM21" s="294"/>
      <c r="AN21" s="133"/>
      <c r="AO21" s="295"/>
      <c r="AP21" s="294"/>
      <c r="AQ21" s="294"/>
      <c r="AR21" s="99"/>
      <c r="AS21" s="133"/>
      <c r="AT21" s="294"/>
      <c r="AU21" s="133"/>
      <c r="AV21" s="295"/>
      <c r="AW21" s="294"/>
      <c r="AX21" s="294"/>
      <c r="AY21" s="99"/>
      <c r="AZ21" s="133"/>
      <c r="BA21" s="294"/>
      <c r="BB21" s="133"/>
      <c r="BC21" s="295"/>
      <c r="BD21" s="294"/>
      <c r="BE21" s="294"/>
      <c r="BF21" s="99"/>
      <c r="BG21" s="133"/>
      <c r="BH21" s="294"/>
      <c r="BI21" s="133"/>
      <c r="BJ21" s="295"/>
      <c r="BK21" s="294"/>
      <c r="BL21" s="294"/>
      <c r="BM21" s="99"/>
      <c r="BN21" s="133"/>
      <c r="BO21" s="294"/>
      <c r="BP21" s="133"/>
      <c r="BQ21" s="295"/>
      <c r="BR21" s="294"/>
      <c r="BS21" s="294"/>
    </row>
    <row r="22" spans="1:71" s="97" customFormat="1" ht="57.75" customHeight="1">
      <c r="A22" s="296" t="s">
        <v>1000</v>
      </c>
      <c r="B22" s="292" t="s">
        <v>137</v>
      </c>
      <c r="C22" s="338">
        <f>C20/3</f>
        <v>6.666666666666667</v>
      </c>
      <c r="D22" s="296" t="s">
        <v>44</v>
      </c>
      <c r="E22" s="185">
        <f>IF(D22="Yes",C22,0)</f>
        <v>6.666666666666667</v>
      </c>
      <c r="F22" s="296"/>
      <c r="G22" s="470" t="s">
        <v>1198</v>
      </c>
      <c r="H22" s="296"/>
      <c r="I22" s="98"/>
      <c r="J22" s="185">
        <f>J20/3</f>
        <v>6.666666666666667</v>
      </c>
      <c r="K22" s="296" t="s">
        <v>44</v>
      </c>
      <c r="L22" s="185">
        <f>IF(K22="Yes",J22,0)</f>
        <v>6.666666666666667</v>
      </c>
      <c r="M22" s="296"/>
      <c r="N22" s="472" t="s">
        <v>1184</v>
      </c>
      <c r="O22" s="296"/>
      <c r="P22" s="98"/>
      <c r="Q22" s="185">
        <f>Q20/3</f>
        <v>6.666666666666667</v>
      </c>
      <c r="R22" s="296" t="s">
        <v>44</v>
      </c>
      <c r="S22" s="185">
        <f>IF(R22="Yes",Q22,0)</f>
        <v>6.666666666666667</v>
      </c>
      <c r="T22" s="296"/>
      <c r="U22" s="469" t="s">
        <v>1729</v>
      </c>
      <c r="V22" s="296"/>
      <c r="W22" s="98"/>
      <c r="X22" s="185">
        <f>X20/3</f>
        <v>6.666666666666667</v>
      </c>
      <c r="Y22" s="296" t="s">
        <v>44</v>
      </c>
      <c r="Z22" s="185">
        <f>IF(Y22="Yes",X22,0)</f>
        <v>6.666666666666667</v>
      </c>
      <c r="AA22" s="296"/>
      <c r="AB22" s="470" t="s">
        <v>1950</v>
      </c>
      <c r="AC22" s="296"/>
      <c r="AD22" s="98"/>
      <c r="AE22" s="185">
        <f>AE20/3</f>
        <v>6.666666666666667</v>
      </c>
      <c r="AF22" s="296" t="s">
        <v>47</v>
      </c>
      <c r="AG22" s="185">
        <f>IF(AF22="Yes",AE22,0)</f>
        <v>0</v>
      </c>
      <c r="AH22" s="296"/>
      <c r="AI22" s="296"/>
      <c r="AJ22" s="296"/>
      <c r="AK22" s="98"/>
      <c r="AL22" s="185">
        <f>AL20/3</f>
        <v>6.666666666666667</v>
      </c>
      <c r="AM22" s="296" t="s">
        <v>44</v>
      </c>
      <c r="AN22" s="185">
        <f>IF(AM22="Yes",AL22,0)</f>
        <v>6.666666666666667</v>
      </c>
      <c r="AO22" s="296"/>
      <c r="AP22" s="469" t="s">
        <v>1759</v>
      </c>
      <c r="AQ22" s="296"/>
      <c r="AR22" s="98"/>
      <c r="AS22" s="185">
        <f>AS20/3</f>
        <v>6.666666666666667</v>
      </c>
      <c r="AT22" s="296" t="s">
        <v>44</v>
      </c>
      <c r="AU22" s="185">
        <f>IF(AT22="Yes",AS22,0)</f>
        <v>6.666666666666667</v>
      </c>
      <c r="AV22" s="296"/>
      <c r="AW22" s="469" t="s">
        <v>1180</v>
      </c>
      <c r="AX22" s="296"/>
      <c r="AY22" s="98"/>
      <c r="AZ22" s="185">
        <f>AZ20/3</f>
        <v>6.666666666666667</v>
      </c>
      <c r="BA22" s="296" t="s">
        <v>44</v>
      </c>
      <c r="BB22" s="185">
        <f>IF(BA22="Yes",AZ22,0)</f>
        <v>6.666666666666667</v>
      </c>
      <c r="BC22" s="296"/>
      <c r="BD22" s="469" t="s">
        <v>1734</v>
      </c>
      <c r="BE22" s="296"/>
      <c r="BF22" s="98"/>
      <c r="BG22" s="185">
        <f>BG20/3</f>
        <v>6.666666666666667</v>
      </c>
      <c r="BH22" s="296" t="s">
        <v>44</v>
      </c>
      <c r="BI22" s="185">
        <f>IF(BH22="Yes",BG22,0)</f>
        <v>6.666666666666667</v>
      </c>
      <c r="BJ22" s="296"/>
      <c r="BK22" s="469" t="s">
        <v>1214</v>
      </c>
      <c r="BL22" s="296"/>
      <c r="BM22" s="98"/>
      <c r="BN22" s="185">
        <f>BN20/3</f>
        <v>6.666666666666667</v>
      </c>
      <c r="BO22" s="296" t="s">
        <v>44</v>
      </c>
      <c r="BP22" s="185">
        <f>IF(BO22="Yes",BN22,0)</f>
        <v>6.666666666666667</v>
      </c>
      <c r="BQ22" s="296"/>
      <c r="BR22" s="469" t="s">
        <v>1201</v>
      </c>
      <c r="BS22" s="296"/>
    </row>
    <row r="23" spans="1:71" s="97" customFormat="1" ht="42" customHeight="1">
      <c r="A23" s="296" t="s">
        <v>1001</v>
      </c>
      <c r="B23" s="292" t="s">
        <v>139</v>
      </c>
      <c r="C23" s="338">
        <f>C20/3</f>
        <v>6.666666666666667</v>
      </c>
      <c r="D23" s="296" t="s">
        <v>47</v>
      </c>
      <c r="E23" s="185">
        <f>IF(D23="Yes",C23,0)</f>
        <v>0</v>
      </c>
      <c r="F23" s="296"/>
      <c r="G23" s="296"/>
      <c r="H23" s="296"/>
      <c r="I23" s="98"/>
      <c r="J23" s="185">
        <f>J20/3</f>
        <v>6.666666666666667</v>
      </c>
      <c r="K23" s="307" t="s">
        <v>44</v>
      </c>
      <c r="L23" s="185">
        <f>IF(K23="Yes",J23,0)</f>
        <v>6.666666666666667</v>
      </c>
      <c r="M23" s="296"/>
      <c r="N23" s="472" t="s">
        <v>1182</v>
      </c>
      <c r="O23" s="296"/>
      <c r="P23" s="98"/>
      <c r="Q23" s="185">
        <f>Q20/3</f>
        <v>6.666666666666667</v>
      </c>
      <c r="R23" s="296" t="s">
        <v>44</v>
      </c>
      <c r="S23" s="185">
        <f>IF(R23="Yes",Q23,0)</f>
        <v>6.666666666666667</v>
      </c>
      <c r="T23" s="296"/>
      <c r="U23" s="469" t="s">
        <v>1172</v>
      </c>
      <c r="V23" s="296"/>
      <c r="W23" s="98"/>
      <c r="X23" s="185">
        <f>X20/3</f>
        <v>6.666666666666667</v>
      </c>
      <c r="Y23" s="296" t="s">
        <v>44</v>
      </c>
      <c r="Z23" s="185">
        <f>IF(Y23="Yes",X23,0)</f>
        <v>6.666666666666667</v>
      </c>
      <c r="AA23" s="296"/>
      <c r="AB23" s="470" t="s">
        <v>1951</v>
      </c>
      <c r="AC23" s="296"/>
      <c r="AD23" s="98"/>
      <c r="AE23" s="185">
        <f>AE20/3</f>
        <v>6.666666666666667</v>
      </c>
      <c r="AF23" s="296" t="s">
        <v>47</v>
      </c>
      <c r="AG23" s="185">
        <f>IF(AF23="Yes",AE23,0)</f>
        <v>0</v>
      </c>
      <c r="AH23" s="296"/>
      <c r="AI23" s="296"/>
      <c r="AJ23" s="296"/>
      <c r="AK23" s="98"/>
      <c r="AL23" s="185">
        <f>AL20/3</f>
        <v>6.666666666666667</v>
      </c>
      <c r="AM23" s="296" t="s">
        <v>44</v>
      </c>
      <c r="AN23" s="185">
        <f>IF(AM23="Yes",AL23,0)</f>
        <v>6.666666666666667</v>
      </c>
      <c r="AO23" s="296"/>
      <c r="AP23" s="469" t="s">
        <v>1760</v>
      </c>
      <c r="AQ23" s="296"/>
      <c r="AR23" s="98"/>
      <c r="AS23" s="185">
        <f>AS20/3</f>
        <v>6.666666666666667</v>
      </c>
      <c r="AT23" s="296" t="s">
        <v>44</v>
      </c>
      <c r="AU23" s="185">
        <f>IF(AT23="Yes",AS23,0)</f>
        <v>6.666666666666667</v>
      </c>
      <c r="AV23" s="296"/>
      <c r="AW23" s="469" t="s">
        <v>1181</v>
      </c>
      <c r="AX23" s="296"/>
      <c r="AY23" s="98"/>
      <c r="AZ23" s="185">
        <f>AZ20/3</f>
        <v>6.666666666666667</v>
      </c>
      <c r="BA23" s="296" t="s">
        <v>44</v>
      </c>
      <c r="BB23" s="185">
        <f>IF(BA23="Yes",AZ23,0)</f>
        <v>6.666666666666667</v>
      </c>
      <c r="BC23" s="296"/>
      <c r="BD23" s="469" t="s">
        <v>1735</v>
      </c>
      <c r="BE23" s="296"/>
      <c r="BF23" s="98"/>
      <c r="BG23" s="185">
        <f>BG20/3</f>
        <v>6.666666666666667</v>
      </c>
      <c r="BH23" s="296" t="s">
        <v>44</v>
      </c>
      <c r="BI23" s="185">
        <f>IF(BH23="Yes",BG23,0)</f>
        <v>6.666666666666667</v>
      </c>
      <c r="BJ23" s="296"/>
      <c r="BK23" s="469" t="s">
        <v>1215</v>
      </c>
      <c r="BL23" s="296"/>
      <c r="BM23" s="98"/>
      <c r="BN23" s="185">
        <f>BN20/3</f>
        <v>6.666666666666667</v>
      </c>
      <c r="BO23" s="296" t="s">
        <v>44</v>
      </c>
      <c r="BP23" s="185">
        <f>IF(BO23="Yes",BN23,0)</f>
        <v>6.666666666666667</v>
      </c>
      <c r="BQ23" s="296"/>
      <c r="BR23" s="469" t="s">
        <v>1200</v>
      </c>
      <c r="BS23" s="296"/>
    </row>
    <row r="24" spans="1:71" s="97" customFormat="1" ht="76.5">
      <c r="A24" s="296" t="s">
        <v>1002</v>
      </c>
      <c r="B24" s="292" t="s">
        <v>140</v>
      </c>
      <c r="C24" s="185">
        <f>C20/3</f>
        <v>6.666666666666667</v>
      </c>
      <c r="D24" s="296" t="s">
        <v>44</v>
      </c>
      <c r="E24" s="185">
        <f>IF(D24="Yes",C24,0)</f>
        <v>6.666666666666667</v>
      </c>
      <c r="F24" s="296"/>
      <c r="G24" s="296" t="s">
        <v>1440</v>
      </c>
      <c r="H24" s="296"/>
      <c r="I24" s="98"/>
      <c r="J24" s="185">
        <f>J20/3</f>
        <v>6.666666666666667</v>
      </c>
      <c r="K24" s="296" t="s">
        <v>44</v>
      </c>
      <c r="L24" s="185">
        <f>IF(K24="Yes",J24,0)</f>
        <v>6.666666666666667</v>
      </c>
      <c r="M24" s="296"/>
      <c r="N24" s="472" t="s">
        <v>1207</v>
      </c>
      <c r="O24" s="296"/>
      <c r="P24" s="98"/>
      <c r="Q24" s="185">
        <f>Q20/3</f>
        <v>6.666666666666667</v>
      </c>
      <c r="R24" s="296" t="s">
        <v>44</v>
      </c>
      <c r="S24" s="185">
        <f>IF(R24="Yes",Q24,0)</f>
        <v>6.666666666666667</v>
      </c>
      <c r="T24" s="296"/>
      <c r="U24" s="469" t="s">
        <v>1191</v>
      </c>
      <c r="V24" s="296"/>
      <c r="W24" s="98"/>
      <c r="X24" s="185">
        <f>X20/3</f>
        <v>6.666666666666667</v>
      </c>
      <c r="Y24" s="296" t="s">
        <v>44</v>
      </c>
      <c r="Z24" s="185">
        <f>IF(Y24="Yes",X24,0)</f>
        <v>6.666666666666667</v>
      </c>
      <c r="AA24" s="296"/>
      <c r="AB24" s="470" t="s">
        <v>1952</v>
      </c>
      <c r="AC24" s="296"/>
      <c r="AD24" s="98"/>
      <c r="AE24" s="185">
        <f>AE20/3</f>
        <v>6.666666666666667</v>
      </c>
      <c r="AF24" s="296" t="s">
        <v>47</v>
      </c>
      <c r="AG24" s="185">
        <f>IF(AF24="Yes",AE24,0)</f>
        <v>0</v>
      </c>
      <c r="AH24" s="296"/>
      <c r="AI24" s="296"/>
      <c r="AJ24" s="296"/>
      <c r="AK24" s="98"/>
      <c r="AL24" s="185">
        <f>AL20/3</f>
        <v>6.666666666666667</v>
      </c>
      <c r="AM24" s="296" t="s">
        <v>44</v>
      </c>
      <c r="AN24" s="185">
        <f>IF(AM24="Yes",AL24,0)</f>
        <v>6.666666666666667</v>
      </c>
      <c r="AO24" s="296"/>
      <c r="AP24" s="469" t="s">
        <v>1761</v>
      </c>
      <c r="AQ24" s="296"/>
      <c r="AR24" s="98"/>
      <c r="AS24" s="185">
        <f>AS20/3</f>
        <v>6.666666666666667</v>
      </c>
      <c r="AT24" s="296" t="s">
        <v>44</v>
      </c>
      <c r="AU24" s="185">
        <f>IF(AT24="Yes",AS24,0)</f>
        <v>6.666666666666667</v>
      </c>
      <c r="AV24" s="296"/>
      <c r="AW24" s="469" t="s">
        <v>1203</v>
      </c>
      <c r="AX24" s="296"/>
      <c r="AY24" s="98"/>
      <c r="AZ24" s="185">
        <f>AZ20/3</f>
        <v>6.666666666666667</v>
      </c>
      <c r="BA24" s="296" t="s">
        <v>44</v>
      </c>
      <c r="BB24" s="185">
        <f>IF(BA24="Yes",AZ24,0)</f>
        <v>6.666666666666667</v>
      </c>
      <c r="BC24" s="296"/>
      <c r="BD24" s="469" t="s">
        <v>1736</v>
      </c>
      <c r="BE24" s="296"/>
      <c r="BF24" s="98"/>
      <c r="BG24" s="185">
        <f>BG20/3</f>
        <v>6.666666666666667</v>
      </c>
      <c r="BH24" s="296" t="s">
        <v>44</v>
      </c>
      <c r="BI24" s="185">
        <f>IF(BH24="Yes",BG24,0)</f>
        <v>6.666666666666667</v>
      </c>
      <c r="BJ24" s="296"/>
      <c r="BK24" s="469" t="s">
        <v>1192</v>
      </c>
      <c r="BL24" s="296"/>
      <c r="BM24" s="98"/>
      <c r="BN24" s="185">
        <f>BN20/3</f>
        <v>6.666666666666667</v>
      </c>
      <c r="BO24" s="296" t="s">
        <v>44</v>
      </c>
      <c r="BP24" s="185">
        <f>IF(BO24="Yes",BN24,0)</f>
        <v>6.666666666666667</v>
      </c>
      <c r="BQ24" s="296"/>
      <c r="BR24" s="469" t="s">
        <v>1200</v>
      </c>
      <c r="BS24" s="296"/>
    </row>
    <row r="25" spans="1:71">
      <c r="B25" s="292"/>
      <c r="C25" s="185"/>
      <c r="D25" s="624"/>
      <c r="E25" s="624"/>
      <c r="F25" s="624"/>
      <c r="G25" s="624"/>
      <c r="H25" s="624"/>
      <c r="J25" s="653"/>
      <c r="K25" s="624"/>
      <c r="L25" s="624"/>
      <c r="M25" s="624"/>
      <c r="N25" s="916"/>
      <c r="O25" s="624"/>
      <c r="Q25" s="653"/>
      <c r="R25" s="624"/>
      <c r="S25" s="624"/>
      <c r="T25" s="624"/>
      <c r="U25" s="659"/>
      <c r="V25" s="624"/>
      <c r="X25" s="653"/>
      <c r="Y25" s="624"/>
      <c r="Z25" s="624"/>
      <c r="AA25" s="624"/>
      <c r="AB25" s="624"/>
      <c r="AC25" s="624"/>
      <c r="AD25" s="654"/>
      <c r="AF25" s="624"/>
      <c r="AG25" s="624"/>
      <c r="AH25" s="624"/>
      <c r="AI25" s="624"/>
      <c r="AJ25" s="624"/>
      <c r="AL25" s="653"/>
      <c r="AM25" s="624"/>
      <c r="AN25" s="624"/>
      <c r="AO25" s="624"/>
      <c r="AP25" s="659"/>
      <c r="AQ25" s="624"/>
      <c r="AS25" s="653"/>
      <c r="AT25" s="624"/>
      <c r="AU25" s="624"/>
      <c r="AV25" s="624"/>
      <c r="AW25" s="658"/>
      <c r="AX25" s="624"/>
      <c r="AZ25" s="653"/>
      <c r="BA25" s="624"/>
      <c r="BB25" s="624"/>
      <c r="BC25" s="624"/>
      <c r="BD25" s="624"/>
      <c r="BE25" s="624"/>
      <c r="BG25" s="653"/>
      <c r="BH25" s="624"/>
      <c r="BI25" s="624"/>
      <c r="BJ25" s="624"/>
      <c r="BK25" s="624"/>
      <c r="BL25" s="624"/>
      <c r="BN25" s="653"/>
      <c r="BO25" s="624"/>
      <c r="BP25" s="624"/>
      <c r="BQ25" s="624"/>
      <c r="BR25" s="624"/>
      <c r="BS25" s="624"/>
    </row>
    <row r="26" spans="1:71" s="97" customFormat="1" ht="12.75">
      <c r="A26" s="296"/>
      <c r="B26" s="292"/>
      <c r="C26" s="185"/>
      <c r="D26" s="296"/>
      <c r="E26" s="118"/>
      <c r="F26" s="296"/>
      <c r="G26" s="296"/>
      <c r="H26" s="296"/>
      <c r="I26" s="96"/>
      <c r="J26" s="183"/>
      <c r="K26" s="296"/>
      <c r="L26" s="118"/>
      <c r="M26" s="296"/>
      <c r="N26" s="296"/>
      <c r="O26" s="296"/>
      <c r="P26" s="96"/>
      <c r="Q26" s="185"/>
      <c r="R26" s="648"/>
      <c r="S26" s="118"/>
      <c r="T26" s="296"/>
      <c r="U26" s="307"/>
      <c r="V26" s="296"/>
      <c r="W26" s="96"/>
      <c r="X26" s="183"/>
      <c r="Y26" s="296"/>
      <c r="Z26" s="118"/>
      <c r="AA26" s="296"/>
      <c r="AB26" s="296"/>
      <c r="AC26" s="296"/>
      <c r="AD26" s="96"/>
      <c r="AE26" s="183"/>
      <c r="AF26" s="296"/>
      <c r="AG26" s="118"/>
      <c r="AH26" s="296"/>
      <c r="AI26" s="296"/>
      <c r="AJ26" s="296"/>
      <c r="AK26" s="96"/>
      <c r="AL26" s="183"/>
      <c r="AM26" s="296"/>
      <c r="AN26" s="118"/>
      <c r="AO26" s="296"/>
      <c r="AP26" s="307"/>
      <c r="AQ26" s="296"/>
      <c r="AR26" s="96"/>
      <c r="AS26" s="183"/>
      <c r="AT26" s="296"/>
      <c r="AU26" s="118"/>
      <c r="AV26" s="296"/>
      <c r="AW26" s="296"/>
      <c r="AX26" s="296"/>
      <c r="AY26" s="96"/>
      <c r="AZ26" s="183"/>
      <c r="BA26" s="296"/>
      <c r="BB26" s="118"/>
      <c r="BC26" s="296"/>
      <c r="BD26" s="296"/>
      <c r="BE26" s="296"/>
      <c r="BF26" s="96"/>
      <c r="BG26" s="183"/>
      <c r="BH26" s="296"/>
      <c r="BI26" s="118"/>
      <c r="BJ26" s="296"/>
      <c r="BK26" s="296"/>
      <c r="BL26" s="296"/>
      <c r="BM26" s="96"/>
      <c r="BN26" s="183"/>
      <c r="BO26" s="296"/>
      <c r="BP26" s="118"/>
      <c r="BQ26" s="296"/>
      <c r="BR26" s="296"/>
      <c r="BS26" s="296"/>
    </row>
    <row r="27" spans="1:71" s="95" customFormat="1" ht="42" customHeight="1">
      <c r="A27" s="294" t="s">
        <v>134</v>
      </c>
      <c r="B27" s="287" t="s">
        <v>1318</v>
      </c>
      <c r="C27" s="133">
        <f>$C$8/5</f>
        <v>20</v>
      </c>
      <c r="D27" s="294" t="s">
        <v>22</v>
      </c>
      <c r="E27" s="133"/>
      <c r="F27" s="295">
        <f>E29+E30</f>
        <v>0</v>
      </c>
      <c r="G27" s="296"/>
      <c r="H27" s="294"/>
      <c r="I27" s="99"/>
      <c r="J27" s="133">
        <f>$C$8/5</f>
        <v>20</v>
      </c>
      <c r="K27" s="294" t="s">
        <v>22</v>
      </c>
      <c r="L27" s="133"/>
      <c r="M27" s="295">
        <f>L29+L30</f>
        <v>0</v>
      </c>
      <c r="N27" s="294"/>
      <c r="O27" s="294"/>
      <c r="P27" s="99"/>
      <c r="Q27" s="133">
        <f>$C$8/5</f>
        <v>20</v>
      </c>
      <c r="R27" s="294" t="s">
        <v>22</v>
      </c>
      <c r="S27" s="133"/>
      <c r="T27" s="295">
        <f>S29+S30</f>
        <v>0</v>
      </c>
      <c r="U27" s="341"/>
      <c r="V27" s="294"/>
      <c r="W27" s="99"/>
      <c r="X27" s="133">
        <f>$C$8/5</f>
        <v>20</v>
      </c>
      <c r="Y27" s="294" t="s">
        <v>22</v>
      </c>
      <c r="Z27" s="133"/>
      <c r="AA27" s="295">
        <f>Z29+Z30</f>
        <v>10</v>
      </c>
      <c r="AB27" s="294"/>
      <c r="AC27" s="294"/>
      <c r="AD27" s="99"/>
      <c r="AE27" s="133">
        <f>$C$8/5</f>
        <v>20</v>
      </c>
      <c r="AF27" s="294" t="s">
        <v>22</v>
      </c>
      <c r="AG27" s="133"/>
      <c r="AH27" s="295">
        <f>AG29+AG30</f>
        <v>10</v>
      </c>
      <c r="AI27" s="294"/>
      <c r="AJ27" s="294"/>
      <c r="AK27" s="99"/>
      <c r="AL27" s="133">
        <f>$C$8/5</f>
        <v>20</v>
      </c>
      <c r="AM27" s="294" t="s">
        <v>22</v>
      </c>
      <c r="AN27" s="133"/>
      <c r="AO27" s="295">
        <f>AN29+AN30</f>
        <v>0</v>
      </c>
      <c r="AP27" s="341"/>
      <c r="AQ27" s="294"/>
      <c r="AR27" s="99"/>
      <c r="AS27" s="133">
        <f>$C$8/5</f>
        <v>20</v>
      </c>
      <c r="AT27" s="294" t="s">
        <v>22</v>
      </c>
      <c r="AU27" s="133"/>
      <c r="AV27" s="295">
        <f>AU29+AU30</f>
        <v>20</v>
      </c>
      <c r="AW27" s="294"/>
      <c r="AX27" s="294"/>
      <c r="AY27" s="99"/>
      <c r="AZ27" s="133">
        <f>$C$8/5</f>
        <v>20</v>
      </c>
      <c r="BA27" s="294" t="s">
        <v>22</v>
      </c>
      <c r="BB27" s="133"/>
      <c r="BC27" s="295">
        <f>BB29+BB30</f>
        <v>20</v>
      </c>
      <c r="BD27" s="294"/>
      <c r="BE27" s="294"/>
      <c r="BF27" s="99"/>
      <c r="BG27" s="133">
        <f>$C$8/5</f>
        <v>20</v>
      </c>
      <c r="BH27" s="294" t="s">
        <v>22</v>
      </c>
      <c r="BI27" s="133"/>
      <c r="BJ27" s="657">
        <f>BI29+BI30</f>
        <v>20</v>
      </c>
      <c r="BK27" s="294"/>
      <c r="BL27" s="294"/>
      <c r="BM27" s="94"/>
      <c r="BN27" s="133">
        <f>$C$8/5</f>
        <v>20</v>
      </c>
      <c r="BO27" s="294" t="s">
        <v>22</v>
      </c>
      <c r="BP27" s="133"/>
      <c r="BQ27" s="295">
        <f>BP29+BP30</f>
        <v>20</v>
      </c>
      <c r="BR27" s="294"/>
      <c r="BS27" s="294"/>
    </row>
    <row r="28" spans="1:71" s="95" customFormat="1" ht="42" customHeight="1">
      <c r="A28" s="294"/>
      <c r="B28" s="303" t="s">
        <v>142</v>
      </c>
      <c r="C28" s="133"/>
      <c r="D28" s="294"/>
      <c r="E28" s="133"/>
      <c r="F28" s="295"/>
      <c r="G28" s="296"/>
      <c r="H28" s="294"/>
      <c r="I28" s="99"/>
      <c r="J28" s="133"/>
      <c r="K28" s="294"/>
      <c r="L28" s="133"/>
      <c r="M28" s="295"/>
      <c r="N28" s="294"/>
      <c r="O28" s="294"/>
      <c r="P28" s="99"/>
      <c r="Q28" s="133"/>
      <c r="R28" s="294"/>
      <c r="S28" s="133"/>
      <c r="T28" s="295"/>
      <c r="U28" s="341"/>
      <c r="V28" s="294"/>
      <c r="W28" s="99"/>
      <c r="X28" s="133"/>
      <c r="Y28" s="294"/>
      <c r="Z28" s="133"/>
      <c r="AA28" s="295"/>
      <c r="AB28" s="294"/>
      <c r="AC28" s="294"/>
      <c r="AD28" s="99"/>
      <c r="AE28" s="133"/>
      <c r="AF28" s="294"/>
      <c r="AG28" s="133"/>
      <c r="AH28" s="295"/>
      <c r="AI28" s="294"/>
      <c r="AJ28" s="294"/>
      <c r="AK28" s="99"/>
      <c r="AL28" s="133"/>
      <c r="AM28" s="294"/>
      <c r="AN28" s="133"/>
      <c r="AO28" s="295"/>
      <c r="AP28" s="341"/>
      <c r="AQ28" s="294"/>
      <c r="AR28" s="99"/>
      <c r="AS28" s="133"/>
      <c r="AT28" s="294"/>
      <c r="AU28" s="133"/>
      <c r="AV28" s="295"/>
      <c r="AW28" s="294"/>
      <c r="AX28" s="294"/>
      <c r="AY28" s="99"/>
      <c r="AZ28" s="133"/>
      <c r="BA28" s="294"/>
      <c r="BB28" s="133"/>
      <c r="BC28" s="295"/>
      <c r="BD28" s="294"/>
      <c r="BE28" s="294"/>
      <c r="BF28" s="99"/>
      <c r="BG28" s="133"/>
      <c r="BH28" s="294"/>
      <c r="BI28" s="133"/>
      <c r="BJ28" s="295"/>
      <c r="BK28" s="294"/>
      <c r="BL28" s="294"/>
      <c r="BM28" s="99"/>
      <c r="BN28" s="133"/>
      <c r="BO28" s="294"/>
      <c r="BP28" s="133"/>
      <c r="BQ28" s="295"/>
      <c r="BR28" s="294"/>
      <c r="BS28" s="294"/>
    </row>
    <row r="29" spans="1:71" s="97" customFormat="1" ht="93.75" customHeight="1">
      <c r="A29" s="296" t="s">
        <v>136</v>
      </c>
      <c r="B29" s="292" t="s">
        <v>143</v>
      </c>
      <c r="C29" s="185">
        <f>C27/2</f>
        <v>10</v>
      </c>
      <c r="D29" s="296" t="s">
        <v>47</v>
      </c>
      <c r="E29" s="185">
        <f>IF(D29="Yes",C29,0)</f>
        <v>0</v>
      </c>
      <c r="F29" s="296"/>
      <c r="G29" s="296"/>
      <c r="H29" s="296"/>
      <c r="I29" s="98"/>
      <c r="J29" s="185">
        <f>J27/2</f>
        <v>10</v>
      </c>
      <c r="K29" s="296" t="s">
        <v>47</v>
      </c>
      <c r="L29" s="185">
        <f>IF(K29="Yes",J29,0)</f>
        <v>0</v>
      </c>
      <c r="M29" s="296"/>
      <c r="N29" s="296"/>
      <c r="O29" s="296"/>
      <c r="P29" s="98"/>
      <c r="Q29" s="185">
        <f>Q27/2</f>
        <v>10</v>
      </c>
      <c r="R29" s="296" t="s">
        <v>47</v>
      </c>
      <c r="S29" s="185">
        <f>IF(R29="Yes",Q29,0)</f>
        <v>0</v>
      </c>
      <c r="T29" s="296"/>
      <c r="U29" s="307"/>
      <c r="V29" s="296"/>
      <c r="W29" s="98"/>
      <c r="X29" s="185">
        <f>X27/2</f>
        <v>10</v>
      </c>
      <c r="Y29" s="296" t="s">
        <v>44</v>
      </c>
      <c r="Z29" s="185">
        <f>IF(Y29="Yes",X29,0)</f>
        <v>10</v>
      </c>
      <c r="AA29" s="296"/>
      <c r="AB29" s="470" t="s">
        <v>1178</v>
      </c>
      <c r="AC29" s="296"/>
      <c r="AD29" s="98"/>
      <c r="AE29" s="185">
        <f>AE27/2</f>
        <v>10</v>
      </c>
      <c r="AF29" s="296" t="s">
        <v>47</v>
      </c>
      <c r="AG29" s="185">
        <f>IF(AF29="Yes",AE29,0)</f>
        <v>0</v>
      </c>
      <c r="AH29" s="296"/>
      <c r="AI29" s="307"/>
      <c r="AJ29" s="296"/>
      <c r="AK29" s="98"/>
      <c r="AL29" s="185">
        <f>AL27/2</f>
        <v>10</v>
      </c>
      <c r="AM29" s="296" t="s">
        <v>47</v>
      </c>
      <c r="AN29" s="185">
        <f>IF(AM29="Yes",AL29,0)</f>
        <v>0</v>
      </c>
      <c r="AO29" s="296"/>
      <c r="AP29" s="296"/>
      <c r="AQ29" s="296"/>
      <c r="AR29" s="98"/>
      <c r="AS29" s="185">
        <f>AS27/2</f>
        <v>10</v>
      </c>
      <c r="AT29" s="296" t="s">
        <v>44</v>
      </c>
      <c r="AU29" s="185">
        <f>IF(AT29="Yes",AS29,0)</f>
        <v>10</v>
      </c>
      <c r="AV29" s="296"/>
      <c r="AW29" s="469" t="s">
        <v>1204</v>
      </c>
      <c r="AX29" s="296"/>
      <c r="AY29" s="98"/>
      <c r="AZ29" s="185">
        <f>AZ27/2</f>
        <v>10</v>
      </c>
      <c r="BA29" s="296" t="s">
        <v>44</v>
      </c>
      <c r="BB29" s="185">
        <f>IF(BA29="Yes",AZ29,0)</f>
        <v>10</v>
      </c>
      <c r="BC29" s="296"/>
      <c r="BD29" s="469" t="s">
        <v>1202</v>
      </c>
      <c r="BE29" s="296"/>
      <c r="BF29" s="98"/>
      <c r="BG29" s="185">
        <f>BG27/2</f>
        <v>10</v>
      </c>
      <c r="BH29" s="296" t="s">
        <v>44</v>
      </c>
      <c r="BI29" s="185">
        <f>IF(BH29="Yes",BG29,0)</f>
        <v>10</v>
      </c>
      <c r="BJ29" s="296"/>
      <c r="BK29" s="472" t="s">
        <v>1218</v>
      </c>
      <c r="BL29" s="296"/>
      <c r="BM29" s="98"/>
      <c r="BN29" s="185">
        <f>BN27/2</f>
        <v>10</v>
      </c>
      <c r="BO29" s="296" t="s">
        <v>44</v>
      </c>
      <c r="BP29" s="185">
        <f>IF(BO29="Yes",BN29,0)</f>
        <v>10</v>
      </c>
      <c r="BQ29" s="296"/>
      <c r="BR29" s="469" t="s">
        <v>1747</v>
      </c>
      <c r="BS29" s="296"/>
    </row>
    <row r="30" spans="1:71" s="97" customFormat="1" ht="88.5" customHeight="1">
      <c r="A30" s="296" t="s">
        <v>138</v>
      </c>
      <c r="B30" s="292" t="s">
        <v>144</v>
      </c>
      <c r="C30" s="185">
        <f>C27/2</f>
        <v>10</v>
      </c>
      <c r="D30" s="296" t="s">
        <v>47</v>
      </c>
      <c r="E30" s="185">
        <f>IF(D30="Yes",C30,0)</f>
        <v>0</v>
      </c>
      <c r="F30" s="296"/>
      <c r="G30" s="296"/>
      <c r="H30" s="296"/>
      <c r="I30" s="98"/>
      <c r="J30" s="185">
        <f>J27/2</f>
        <v>10</v>
      </c>
      <c r="K30" s="296" t="s">
        <v>47</v>
      </c>
      <c r="L30" s="185">
        <f>IF(K30="Yes",J30,0)</f>
        <v>0</v>
      </c>
      <c r="M30" s="296"/>
      <c r="N30" s="296"/>
      <c r="O30" s="296"/>
      <c r="P30" s="98"/>
      <c r="Q30" s="185">
        <f>Q27/2</f>
        <v>10</v>
      </c>
      <c r="R30" s="296" t="s">
        <v>47</v>
      </c>
      <c r="S30" s="185">
        <f>IF(R30="Yes",Q30,0)</f>
        <v>0</v>
      </c>
      <c r="T30" s="296"/>
      <c r="U30" s="296"/>
      <c r="V30" s="296"/>
      <c r="W30" s="98"/>
      <c r="X30" s="185">
        <f>X27/2</f>
        <v>10</v>
      </c>
      <c r="Y30" s="296" t="s">
        <v>47</v>
      </c>
      <c r="Z30" s="185">
        <f>IF(Y30="Yes",X30,0)</f>
        <v>0</v>
      </c>
      <c r="AA30" s="296"/>
      <c r="AB30" s="296"/>
      <c r="AC30" s="296"/>
      <c r="AD30" s="98"/>
      <c r="AE30" s="185">
        <f>AE27/2</f>
        <v>10</v>
      </c>
      <c r="AF30" s="307" t="s">
        <v>44</v>
      </c>
      <c r="AG30" s="185">
        <f>IF(AF30="Yes",AE30,0)</f>
        <v>10</v>
      </c>
      <c r="AH30" s="296"/>
      <c r="AI30" s="472" t="s">
        <v>1227</v>
      </c>
      <c r="AJ30" s="296"/>
      <c r="AK30" s="98"/>
      <c r="AL30" s="185">
        <f>AL27/2</f>
        <v>10</v>
      </c>
      <c r="AM30" s="296" t="s">
        <v>47</v>
      </c>
      <c r="AN30" s="185">
        <f>IF(AM30="Yes",AL30,0)</f>
        <v>0</v>
      </c>
      <c r="AO30" s="296"/>
      <c r="AP30" s="296"/>
      <c r="AQ30" s="296"/>
      <c r="AR30" s="98"/>
      <c r="AS30" s="185">
        <f>AS27/2</f>
        <v>10</v>
      </c>
      <c r="AT30" s="296" t="s">
        <v>44</v>
      </c>
      <c r="AU30" s="185">
        <f>IF(AT30="Yes",AS30,0)</f>
        <v>10</v>
      </c>
      <c r="AV30" s="296"/>
      <c r="AW30" s="469" t="s">
        <v>1206</v>
      </c>
      <c r="AX30" s="296"/>
      <c r="AY30" s="98"/>
      <c r="AZ30" s="185">
        <f>AZ27/2</f>
        <v>10</v>
      </c>
      <c r="BA30" s="296" t="s">
        <v>44</v>
      </c>
      <c r="BB30" s="185">
        <f>IF(BA30="Yes",AZ30,0)</f>
        <v>10</v>
      </c>
      <c r="BC30" s="296"/>
      <c r="BD30" s="469" t="s">
        <v>1190</v>
      </c>
      <c r="BE30" s="296"/>
      <c r="BF30" s="98"/>
      <c r="BG30" s="185">
        <f>BG27/2</f>
        <v>10</v>
      </c>
      <c r="BH30" s="296" t="s">
        <v>44</v>
      </c>
      <c r="BI30" s="185">
        <f>IF(BH30="Yes",BG30,0)</f>
        <v>10</v>
      </c>
      <c r="BJ30" s="296"/>
      <c r="BK30" s="469" t="s">
        <v>1216</v>
      </c>
      <c r="BL30" s="296"/>
      <c r="BM30" s="98"/>
      <c r="BN30" s="185">
        <f>BN27/2</f>
        <v>10</v>
      </c>
      <c r="BO30" s="296" t="s">
        <v>44</v>
      </c>
      <c r="BP30" s="185">
        <f>IF(BO30="Yes",BN30,0)</f>
        <v>10</v>
      </c>
      <c r="BQ30" s="296"/>
      <c r="BR30" s="469" t="s">
        <v>1747</v>
      </c>
      <c r="BS30" s="296"/>
    </row>
    <row r="31" spans="1:71" s="97" customFormat="1" ht="12.75">
      <c r="A31" s="296"/>
      <c r="B31" s="292"/>
      <c r="C31" s="185"/>
      <c r="D31" s="296"/>
      <c r="E31" s="185"/>
      <c r="F31" s="296"/>
      <c r="G31" s="296"/>
      <c r="H31" s="296"/>
      <c r="I31" s="98"/>
      <c r="J31" s="185"/>
      <c r="K31" s="296"/>
      <c r="L31" s="185"/>
      <c r="M31" s="296"/>
      <c r="N31" s="296"/>
      <c r="O31" s="296"/>
      <c r="P31" s="98"/>
      <c r="Q31" s="185"/>
      <c r="R31" s="296"/>
      <c r="S31" s="185"/>
      <c r="T31" s="296"/>
      <c r="U31" s="296"/>
      <c r="V31" s="296"/>
      <c r="W31" s="98"/>
      <c r="X31" s="185"/>
      <c r="Y31" s="296"/>
      <c r="Z31" s="185"/>
      <c r="AA31" s="296"/>
      <c r="AB31" s="296"/>
      <c r="AC31" s="296"/>
      <c r="AD31" s="98"/>
      <c r="AE31" s="185"/>
      <c r="AF31" s="296"/>
      <c r="AG31" s="185"/>
      <c r="AH31" s="296"/>
      <c r="AI31" s="472"/>
      <c r="AJ31" s="296"/>
      <c r="AK31" s="98"/>
      <c r="AL31" s="185"/>
      <c r="AM31" s="296"/>
      <c r="AN31" s="185"/>
      <c r="AO31" s="296"/>
      <c r="AP31" s="296"/>
      <c r="AQ31" s="296"/>
      <c r="AR31" s="98"/>
      <c r="AS31" s="185"/>
      <c r="AT31" s="296"/>
      <c r="AU31" s="185"/>
      <c r="AV31" s="296"/>
      <c r="AW31" s="296"/>
      <c r="AX31" s="296"/>
      <c r="AY31" s="98"/>
      <c r="AZ31" s="185"/>
      <c r="BA31" s="296"/>
      <c r="BB31" s="185"/>
      <c r="BC31" s="296"/>
      <c r="BD31" s="296"/>
      <c r="BE31" s="296"/>
      <c r="BF31" s="98"/>
      <c r="BG31" s="185"/>
      <c r="BH31" s="296"/>
      <c r="BI31" s="185"/>
      <c r="BJ31" s="296"/>
      <c r="BK31" s="296"/>
      <c r="BL31" s="296"/>
      <c r="BM31" s="98"/>
      <c r="BN31" s="185"/>
      <c r="BO31" s="296"/>
      <c r="BP31" s="185"/>
      <c r="BQ31" s="296"/>
      <c r="BR31" s="296"/>
      <c r="BS31" s="296"/>
    </row>
    <row r="32" spans="1:71" s="97" customFormat="1" ht="12.75">
      <c r="A32" s="296"/>
      <c r="B32" s="292" t="s">
        <v>1413</v>
      </c>
      <c r="C32" s="185"/>
      <c r="D32" s="296"/>
      <c r="E32" s="185"/>
      <c r="F32" s="296"/>
      <c r="G32" s="296"/>
      <c r="H32" s="296"/>
      <c r="I32" s="98"/>
      <c r="J32" s="185"/>
      <c r="K32" s="296"/>
      <c r="L32" s="185"/>
      <c r="M32" s="296"/>
      <c r="N32" s="296"/>
      <c r="O32" s="296"/>
      <c r="P32" s="98"/>
      <c r="Q32" s="185"/>
      <c r="R32" s="296"/>
      <c r="S32" s="185"/>
      <c r="T32" s="296"/>
      <c r="U32" s="296"/>
      <c r="V32" s="296"/>
      <c r="W32" s="98"/>
      <c r="X32" s="185"/>
      <c r="Y32" s="296"/>
      <c r="Z32" s="185"/>
      <c r="AA32" s="296"/>
      <c r="AB32" s="296"/>
      <c r="AC32" s="296"/>
      <c r="AD32" s="98"/>
      <c r="AE32" s="185"/>
      <c r="AF32" s="296"/>
      <c r="AG32" s="185"/>
      <c r="AH32" s="296"/>
      <c r="AI32" s="307"/>
      <c r="AJ32" s="296"/>
      <c r="AK32" s="98"/>
      <c r="AL32" s="185"/>
      <c r="AM32" s="296"/>
      <c r="AN32" s="185"/>
      <c r="AO32" s="296"/>
      <c r="AP32" s="296"/>
      <c r="AQ32" s="296"/>
      <c r="AR32" s="98"/>
      <c r="AS32" s="185"/>
      <c r="AT32" s="296"/>
      <c r="AU32" s="185"/>
      <c r="AV32" s="296"/>
      <c r="AW32" s="296"/>
      <c r="AX32" s="296"/>
      <c r="AY32" s="98"/>
      <c r="AZ32" s="185"/>
      <c r="BA32" s="296"/>
      <c r="BB32" s="185"/>
      <c r="BC32" s="296"/>
      <c r="BD32" s="296"/>
      <c r="BE32" s="296"/>
      <c r="BF32" s="98"/>
      <c r="BG32" s="185"/>
      <c r="BH32" s="296"/>
      <c r="BI32" s="185"/>
      <c r="BJ32" s="296"/>
      <c r="BK32" s="296"/>
      <c r="BL32" s="296"/>
      <c r="BM32" s="98"/>
      <c r="BN32" s="185"/>
      <c r="BO32" s="296"/>
      <c r="BP32" s="185"/>
      <c r="BQ32" s="296"/>
      <c r="BR32" s="296"/>
      <c r="BS32" s="296"/>
    </row>
    <row r="33" spans="1:71" s="95" customFormat="1" ht="82.5" customHeight="1">
      <c r="A33" s="294" t="s">
        <v>141</v>
      </c>
      <c r="B33" s="287" t="s">
        <v>1319</v>
      </c>
      <c r="C33" s="133">
        <f>$C$8/5</f>
        <v>20</v>
      </c>
      <c r="D33" s="296" t="s">
        <v>44</v>
      </c>
      <c r="E33" s="185">
        <f>IF(D33="Yes",C33,0)</f>
        <v>20</v>
      </c>
      <c r="F33" s="295">
        <f>E33</f>
        <v>20</v>
      </c>
      <c r="G33" s="471" t="s">
        <v>1156</v>
      </c>
      <c r="H33" s="294"/>
      <c r="I33" s="99"/>
      <c r="J33" s="133">
        <f>$C$8/5</f>
        <v>20</v>
      </c>
      <c r="K33" s="296" t="s">
        <v>44</v>
      </c>
      <c r="L33" s="185">
        <f>IF(K33="Yes",J33,0)</f>
        <v>20</v>
      </c>
      <c r="M33" s="295">
        <f>L33</f>
        <v>20</v>
      </c>
      <c r="N33" s="469" t="s">
        <v>1946</v>
      </c>
      <c r="O33" s="294"/>
      <c r="P33" s="99"/>
      <c r="Q33" s="133">
        <f>$C$8/5</f>
        <v>20</v>
      </c>
      <c r="R33" s="296" t="s">
        <v>47</v>
      </c>
      <c r="S33" s="185">
        <f>IF(R33="Yes",Q33,0)</f>
        <v>0</v>
      </c>
      <c r="T33" s="295">
        <f>S33</f>
        <v>0</v>
      </c>
      <c r="U33" s="294"/>
      <c r="V33" s="294"/>
      <c r="W33" s="99"/>
      <c r="X33" s="133">
        <f>$C$8/5</f>
        <v>20</v>
      </c>
      <c r="Y33" s="296" t="s">
        <v>47</v>
      </c>
      <c r="Z33" s="185">
        <f>IF(Y33="Yes",X33,0)</f>
        <v>0</v>
      </c>
      <c r="AA33" s="295">
        <f>Z33</f>
        <v>0</v>
      </c>
      <c r="AB33" s="294"/>
      <c r="AC33" s="294"/>
      <c r="AD33" s="99"/>
      <c r="AE33" s="133">
        <f>$C$8/5</f>
        <v>20</v>
      </c>
      <c r="AF33" s="296" t="s">
        <v>47</v>
      </c>
      <c r="AG33" s="185">
        <f>IF(AF33="Yes",AE33,0)</f>
        <v>0</v>
      </c>
      <c r="AH33" s="295">
        <f>AG33</f>
        <v>0</v>
      </c>
      <c r="AI33" s="341"/>
      <c r="AJ33" s="294"/>
      <c r="AK33" s="99"/>
      <c r="AL33" s="133">
        <f>$C$8/5</f>
        <v>20</v>
      </c>
      <c r="AM33" s="296" t="s">
        <v>47</v>
      </c>
      <c r="AN33" s="185">
        <f>IF(AM33="Yes",AL33,0)</f>
        <v>0</v>
      </c>
      <c r="AO33" s="295">
        <f>AN33</f>
        <v>0</v>
      </c>
      <c r="AP33" s="294"/>
      <c r="AQ33" s="294"/>
      <c r="AR33" s="99"/>
      <c r="AS33" s="133">
        <f>$C$8/5</f>
        <v>20</v>
      </c>
      <c r="AT33" s="296" t="s">
        <v>47</v>
      </c>
      <c r="AU33" s="185">
        <f>IF(AT33="Yes",AS33,0)</f>
        <v>0</v>
      </c>
      <c r="AV33" s="295">
        <f>AU33</f>
        <v>0</v>
      </c>
      <c r="AW33" s="294"/>
      <c r="AX33" s="294"/>
      <c r="AY33" s="99"/>
      <c r="AZ33" s="133">
        <f>$C$8/5</f>
        <v>20</v>
      </c>
      <c r="BA33" s="307" t="s">
        <v>44</v>
      </c>
      <c r="BB33" s="185">
        <f>IF(BA33="Yes",AZ33,0)</f>
        <v>20</v>
      </c>
      <c r="BC33" s="295">
        <f>BB33</f>
        <v>20</v>
      </c>
      <c r="BD33" s="965" t="s">
        <v>1972</v>
      </c>
      <c r="BE33" s="294"/>
      <c r="BF33" s="99"/>
      <c r="BG33" s="133">
        <f>$C$8/5</f>
        <v>20</v>
      </c>
      <c r="BH33" s="296" t="s">
        <v>44</v>
      </c>
      <c r="BI33" s="185">
        <f>IF(BH33="Yes",BG33,0)</f>
        <v>20</v>
      </c>
      <c r="BJ33" s="295">
        <f>BI33</f>
        <v>20</v>
      </c>
      <c r="BK33" s="904" t="s">
        <v>1498</v>
      </c>
      <c r="BL33" s="294"/>
      <c r="BM33" s="99"/>
      <c r="BN33" s="133">
        <f>$C$8/5</f>
        <v>20</v>
      </c>
      <c r="BO33" s="296" t="s">
        <v>44</v>
      </c>
      <c r="BP33" s="185">
        <f>IF(BO33="Yes",BN33,0)</f>
        <v>20</v>
      </c>
      <c r="BQ33" s="295">
        <f>BP33</f>
        <v>20</v>
      </c>
      <c r="BR33" s="307" t="s">
        <v>1230</v>
      </c>
      <c r="BS33" s="296"/>
    </row>
    <row r="34" spans="1:71" s="97" customFormat="1" ht="12.75">
      <c r="A34" s="296"/>
      <c r="B34" s="292"/>
      <c r="C34" s="299"/>
      <c r="D34" s="296"/>
      <c r="E34" s="299"/>
      <c r="F34" s="296"/>
      <c r="G34" s="296"/>
      <c r="H34" s="296"/>
      <c r="I34" s="98"/>
      <c r="J34" s="299"/>
      <c r="K34" s="296"/>
      <c r="L34" s="299"/>
      <c r="M34" s="296"/>
      <c r="N34" s="296"/>
      <c r="O34" s="296"/>
      <c r="P34" s="98"/>
      <c r="Q34" s="299"/>
      <c r="R34" s="296"/>
      <c r="S34" s="299"/>
      <c r="T34" s="296"/>
      <c r="U34" s="296"/>
      <c r="V34" s="296"/>
      <c r="W34" s="98"/>
      <c r="X34" s="299"/>
      <c r="Y34" s="296"/>
      <c r="Z34" s="299"/>
      <c r="AA34" s="296"/>
      <c r="AB34" s="296"/>
      <c r="AC34" s="296"/>
      <c r="AD34" s="98"/>
      <c r="AE34" s="299"/>
      <c r="AF34" s="296"/>
      <c r="AG34" s="299"/>
      <c r="AH34" s="296"/>
      <c r="AI34" s="296"/>
      <c r="AJ34" s="296"/>
      <c r="AK34" s="98"/>
      <c r="AL34" s="299"/>
      <c r="AM34" s="296"/>
      <c r="AN34" s="299"/>
      <c r="AO34" s="296"/>
      <c r="AP34" s="296"/>
      <c r="AQ34" s="296"/>
      <c r="AR34" s="98"/>
      <c r="AS34" s="299"/>
      <c r="AT34" s="296"/>
      <c r="AU34" s="299"/>
      <c r="AV34" s="296"/>
      <c r="AW34" s="296"/>
      <c r="AX34" s="296"/>
      <c r="AY34" s="98"/>
      <c r="AZ34" s="299"/>
      <c r="BA34" s="296"/>
      <c r="BB34" s="299"/>
      <c r="BC34" s="296"/>
      <c r="BD34" s="296"/>
      <c r="BE34" s="296"/>
      <c r="BF34" s="98"/>
      <c r="BG34" s="299"/>
      <c r="BH34" s="296"/>
      <c r="BI34" s="299"/>
      <c r="BJ34" s="296"/>
      <c r="BK34" s="296"/>
      <c r="BL34" s="296"/>
      <c r="BM34" s="98"/>
      <c r="BN34" s="299"/>
      <c r="BO34" s="296"/>
      <c r="BP34" s="299"/>
      <c r="BQ34" s="296"/>
      <c r="BR34" s="296"/>
      <c r="BS34" s="296"/>
    </row>
    <row r="35" spans="1:71" s="95" customFormat="1" ht="12.75">
      <c r="A35" s="300" t="s">
        <v>145</v>
      </c>
      <c r="B35" s="301" t="s">
        <v>146</v>
      </c>
      <c r="C35" s="302">
        <v>100</v>
      </c>
      <c r="D35" s="300"/>
      <c r="E35" s="302"/>
      <c r="F35" s="121">
        <f>SUM(F36:F47)</f>
        <v>0</v>
      </c>
      <c r="G35" s="300"/>
      <c r="H35" s="300"/>
      <c r="I35" s="99"/>
      <c r="J35" s="302">
        <v>100</v>
      </c>
      <c r="K35" s="300"/>
      <c r="L35" s="302"/>
      <c r="M35" s="121">
        <f>SUM(M36:M47)</f>
        <v>75</v>
      </c>
      <c r="N35" s="300"/>
      <c r="O35" s="300"/>
      <c r="P35" s="99"/>
      <c r="Q35" s="302">
        <v>100</v>
      </c>
      <c r="R35" s="300"/>
      <c r="S35" s="302"/>
      <c r="T35" s="121">
        <f>SUM(T36:T47)</f>
        <v>0</v>
      </c>
      <c r="U35" s="300"/>
      <c r="V35" s="300"/>
      <c r="W35" s="99"/>
      <c r="X35" s="302">
        <v>100</v>
      </c>
      <c r="Y35" s="300"/>
      <c r="Z35" s="302"/>
      <c r="AA35" s="121">
        <f>SUM(AA36:AA47)</f>
        <v>0</v>
      </c>
      <c r="AB35" s="300"/>
      <c r="AC35" s="300"/>
      <c r="AD35" s="99"/>
      <c r="AE35" s="302">
        <v>100</v>
      </c>
      <c r="AF35" s="300"/>
      <c r="AG35" s="302"/>
      <c r="AH35" s="121">
        <f>SUM(AH36:AH47)</f>
        <v>0</v>
      </c>
      <c r="AI35" s="300"/>
      <c r="AJ35" s="300"/>
      <c r="AK35" s="99"/>
      <c r="AL35" s="302">
        <v>100</v>
      </c>
      <c r="AM35" s="300"/>
      <c r="AN35" s="302"/>
      <c r="AO35" s="121">
        <f>SUM(AO36:AO47)</f>
        <v>0</v>
      </c>
      <c r="AP35" s="300"/>
      <c r="AQ35" s="300"/>
      <c r="AR35" s="99"/>
      <c r="AS35" s="302">
        <v>100</v>
      </c>
      <c r="AT35" s="300"/>
      <c r="AU35" s="302"/>
      <c r="AV35" s="121">
        <f>SUM(AV36:AV47)</f>
        <v>50</v>
      </c>
      <c r="AW35" s="300"/>
      <c r="AX35" s="300"/>
      <c r="AY35" s="99"/>
      <c r="AZ35" s="302">
        <v>100</v>
      </c>
      <c r="BA35" s="300"/>
      <c r="BB35" s="302"/>
      <c r="BC35" s="121">
        <f>SUM(BC36:BC47)</f>
        <v>75</v>
      </c>
      <c r="BD35" s="300"/>
      <c r="BE35" s="300"/>
      <c r="BF35" s="99"/>
      <c r="BG35" s="302">
        <v>100</v>
      </c>
      <c r="BH35" s="300"/>
      <c r="BI35" s="302"/>
      <c r="BJ35" s="121">
        <f>SUM(BJ36:BJ47)</f>
        <v>50</v>
      </c>
      <c r="BK35" s="300"/>
      <c r="BL35" s="300"/>
      <c r="BM35" s="99"/>
      <c r="BN35" s="302">
        <v>100</v>
      </c>
      <c r="BO35" s="300"/>
      <c r="BP35" s="302"/>
      <c r="BQ35" s="121">
        <f>SUM(BQ36:BQ47)</f>
        <v>50</v>
      </c>
      <c r="BR35" s="300"/>
      <c r="BS35" s="300"/>
    </row>
    <row r="36" spans="1:71" s="97" customFormat="1" ht="55.5" customHeight="1">
      <c r="A36" s="294" t="s">
        <v>147</v>
      </c>
      <c r="B36" s="287" t="s">
        <v>69</v>
      </c>
      <c r="C36" s="133">
        <f>$J$35/2</f>
        <v>50</v>
      </c>
      <c r="D36" s="296"/>
      <c r="E36" s="133"/>
      <c r="F36" s="134">
        <f>SUM(E38:E44)</f>
        <v>0</v>
      </c>
      <c r="G36" s="296"/>
      <c r="H36" s="296"/>
      <c r="I36" s="98"/>
      <c r="J36" s="133">
        <f>$J$35/2</f>
        <v>50</v>
      </c>
      <c r="K36" s="296"/>
      <c r="L36" s="133"/>
      <c r="M36" s="134">
        <f>SUM(L38:L44)</f>
        <v>25</v>
      </c>
      <c r="N36" s="296"/>
      <c r="O36" s="296"/>
      <c r="P36" s="98"/>
      <c r="Q36" s="133">
        <f>$J$35/2</f>
        <v>50</v>
      </c>
      <c r="R36" s="296"/>
      <c r="S36" s="133"/>
      <c r="T36" s="134">
        <f>SUM(S38:S44)</f>
        <v>0</v>
      </c>
      <c r="U36" s="296"/>
      <c r="V36" s="296"/>
      <c r="W36" s="98"/>
      <c r="X36" s="133">
        <f>$J$35/2</f>
        <v>50</v>
      </c>
      <c r="Y36" s="296"/>
      <c r="Z36" s="133"/>
      <c r="AA36" s="134">
        <f>SUM(Z38:Z44)</f>
        <v>0</v>
      </c>
      <c r="AB36" s="296"/>
      <c r="AC36" s="296"/>
      <c r="AD36" s="98"/>
      <c r="AE36" s="133">
        <f>$J$35/2</f>
        <v>50</v>
      </c>
      <c r="AF36" s="296"/>
      <c r="AG36" s="133"/>
      <c r="AH36" s="134">
        <f>SUM(AG38:AG44)</f>
        <v>0</v>
      </c>
      <c r="AI36" s="296"/>
      <c r="AJ36" s="296"/>
      <c r="AK36" s="98"/>
      <c r="AL36" s="133">
        <f>$J$35/2</f>
        <v>50</v>
      </c>
      <c r="AM36" s="296"/>
      <c r="AN36" s="133"/>
      <c r="AO36" s="134">
        <f>SUM(AN38:AN44)</f>
        <v>0</v>
      </c>
      <c r="AP36" s="296"/>
      <c r="AQ36" s="296"/>
      <c r="AR36" s="98"/>
      <c r="AS36" s="133">
        <f>$J$35/2</f>
        <v>50</v>
      </c>
      <c r="AT36" s="296"/>
      <c r="AU36" s="133"/>
      <c r="AV36" s="134">
        <f>SUM(AU38:AU44)</f>
        <v>25</v>
      </c>
      <c r="AW36" s="296"/>
      <c r="AX36" s="296"/>
      <c r="AY36" s="98"/>
      <c r="AZ36" s="133">
        <f>$J$35/2</f>
        <v>50</v>
      </c>
      <c r="BA36" s="296"/>
      <c r="BB36" s="133"/>
      <c r="BC36" s="134">
        <f>SUM(BB38:BB44)</f>
        <v>25</v>
      </c>
      <c r="BD36" s="307"/>
      <c r="BE36" s="296"/>
      <c r="BF36" s="98"/>
      <c r="BG36" s="133">
        <f>$J$35/2</f>
        <v>50</v>
      </c>
      <c r="BH36" s="296"/>
      <c r="BI36" s="133"/>
      <c r="BJ36" s="134">
        <f>SUM(BI38:BI44)</f>
        <v>25</v>
      </c>
      <c r="BK36" s="296"/>
      <c r="BL36" s="296"/>
      <c r="BM36" s="98"/>
      <c r="BN36" s="133">
        <f>$J$35/2</f>
        <v>50</v>
      </c>
      <c r="BO36" s="296"/>
      <c r="BP36" s="133"/>
      <c r="BQ36" s="134">
        <f>SUM(BP38:BP44)</f>
        <v>0</v>
      </c>
      <c r="BR36" s="296"/>
      <c r="BS36" s="296"/>
    </row>
    <row r="37" spans="1:71" s="97" customFormat="1" ht="55.5" customHeight="1">
      <c r="A37" s="294"/>
      <c r="B37" s="303" t="s">
        <v>1320</v>
      </c>
      <c r="C37" s="133"/>
      <c r="D37" s="296"/>
      <c r="E37" s="133"/>
      <c r="F37" s="134"/>
      <c r="G37" s="296"/>
      <c r="H37" s="296"/>
      <c r="I37" s="98"/>
      <c r="J37" s="133"/>
      <c r="K37" s="296"/>
      <c r="L37" s="133"/>
      <c r="M37" s="134"/>
      <c r="N37" s="296"/>
      <c r="O37" s="296"/>
      <c r="P37" s="98"/>
      <c r="Q37" s="133"/>
      <c r="R37" s="296"/>
      <c r="S37" s="133"/>
      <c r="T37" s="134"/>
      <c r="U37" s="296"/>
      <c r="V37" s="296"/>
      <c r="W37" s="98"/>
      <c r="X37" s="133"/>
      <c r="Y37" s="296"/>
      <c r="Z37" s="133"/>
      <c r="AA37" s="134"/>
      <c r="AB37" s="296"/>
      <c r="AC37" s="296"/>
      <c r="AD37" s="98"/>
      <c r="AE37" s="133"/>
      <c r="AF37" s="296"/>
      <c r="AG37" s="133"/>
      <c r="AH37" s="134"/>
      <c r="AI37" s="296"/>
      <c r="AJ37" s="296"/>
      <c r="AK37" s="98"/>
      <c r="AL37" s="133"/>
      <c r="AM37" s="296"/>
      <c r="AN37" s="133"/>
      <c r="AO37" s="134"/>
      <c r="AP37" s="296"/>
      <c r="AQ37" s="296"/>
      <c r="AR37" s="98"/>
      <c r="AS37" s="133"/>
      <c r="AT37" s="296"/>
      <c r="AU37" s="133"/>
      <c r="AV37" s="134"/>
      <c r="AW37" s="296"/>
      <c r="AX37" s="296"/>
      <c r="AY37" s="98"/>
      <c r="AZ37" s="133"/>
      <c r="BA37" s="296"/>
      <c r="BB37" s="133"/>
      <c r="BC37" s="134"/>
      <c r="BD37" s="307"/>
      <c r="BE37" s="296"/>
      <c r="BF37" s="98"/>
      <c r="BG37" s="133"/>
      <c r="BH37" s="296"/>
      <c r="BI37" s="133"/>
      <c r="BJ37" s="134"/>
      <c r="BK37" s="296"/>
      <c r="BL37" s="296"/>
      <c r="BM37" s="98"/>
      <c r="BN37" s="133"/>
      <c r="BO37" s="296"/>
      <c r="BP37" s="133"/>
      <c r="BQ37" s="134"/>
      <c r="BR37" s="296"/>
      <c r="BS37" s="296"/>
    </row>
    <row r="38" spans="1:71" s="97" customFormat="1" ht="72.75" customHeight="1">
      <c r="A38" s="296" t="s">
        <v>70</v>
      </c>
      <c r="B38" s="292" t="s">
        <v>1175</v>
      </c>
      <c r="C38" s="185">
        <f>$C$36/2</f>
        <v>25</v>
      </c>
      <c r="D38" s="296" t="s">
        <v>47</v>
      </c>
      <c r="E38" s="33">
        <f>IF(D38="Yes",C38,IF(D38="partial",C38*0.25,0))</f>
        <v>0</v>
      </c>
      <c r="F38" s="296"/>
      <c r="G38" s="296"/>
      <c r="H38" s="296"/>
      <c r="I38" s="98"/>
      <c r="J38" s="185">
        <f>$C$36/2</f>
        <v>25</v>
      </c>
      <c r="K38" s="296" t="s">
        <v>44</v>
      </c>
      <c r="L38" s="33">
        <f>IF(K38="Yes",J38,IF(K38="partial",J38*0.25,0))</f>
        <v>25</v>
      </c>
      <c r="M38" s="296"/>
      <c r="N38" s="469" t="s">
        <v>1947</v>
      </c>
      <c r="O38" s="296"/>
      <c r="P38" s="98"/>
      <c r="Q38" s="185">
        <f>$C$36/2</f>
        <v>25</v>
      </c>
      <c r="R38" s="296" t="s">
        <v>47</v>
      </c>
      <c r="S38" s="33">
        <f>IF(R38="Yes",Q38,IF(R38="partial",Q38*0.25,0))</f>
        <v>0</v>
      </c>
      <c r="T38" s="296"/>
      <c r="U38" s="296"/>
      <c r="V38" s="296"/>
      <c r="W38" s="98"/>
      <c r="X38" s="185">
        <f>$C$36/2</f>
        <v>25</v>
      </c>
      <c r="Y38" s="296" t="s">
        <v>47</v>
      </c>
      <c r="Z38" s="33">
        <f>IF(Y38="Yes",X38,IF(Y38="partial",X38*0.25,0))</f>
        <v>0</v>
      </c>
      <c r="AA38" s="296"/>
      <c r="AB38" s="296"/>
      <c r="AC38" s="296"/>
      <c r="AD38" s="98"/>
      <c r="AE38" s="185">
        <f>$C$36/2</f>
        <v>25</v>
      </c>
      <c r="AF38" s="296" t="s">
        <v>47</v>
      </c>
      <c r="AG38" s="33">
        <f>IF(AF38="Yes",AE38,IF(AF38="partial",AE38*0.25,0))</f>
        <v>0</v>
      </c>
      <c r="AH38" s="296"/>
      <c r="AI38" s="296"/>
      <c r="AJ38" s="296"/>
      <c r="AK38" s="98"/>
      <c r="AL38" s="185">
        <f>$C$36/2</f>
        <v>25</v>
      </c>
      <c r="AM38" s="296" t="s">
        <v>47</v>
      </c>
      <c r="AN38" s="33">
        <f>IF(AM38="Yes",AL38,IF(AM38="partial",AL38*0.25,0))</f>
        <v>0</v>
      </c>
      <c r="AO38" s="296"/>
      <c r="AP38" s="296"/>
      <c r="AQ38" s="296"/>
      <c r="AR38" s="98"/>
      <c r="AS38" s="185">
        <f>$C$36/2</f>
        <v>25</v>
      </c>
      <c r="AT38" s="307" t="s">
        <v>44</v>
      </c>
      <c r="AU38" s="288">
        <f>IF(AT38="Yes",AS38,IF(AT38="partial",AS38*0.25,0))</f>
        <v>25</v>
      </c>
      <c r="AV38" s="296"/>
      <c r="AW38" s="296" t="s">
        <v>1205</v>
      </c>
      <c r="AX38" s="296"/>
      <c r="AY38" s="98"/>
      <c r="AZ38" s="338">
        <f>$C$36/2</f>
        <v>25</v>
      </c>
      <c r="BA38" s="307" t="s">
        <v>44</v>
      </c>
      <c r="BB38" s="288">
        <f>IF(BA38="Yes",AZ38,IF(BA38="partial",AZ38*0.25,0))</f>
        <v>25</v>
      </c>
      <c r="BC38" s="307"/>
      <c r="BD38" s="475" t="s">
        <v>1189</v>
      </c>
      <c r="BE38" s="296"/>
      <c r="BF38" s="98"/>
      <c r="BG38" s="185">
        <f>$C$36/2</f>
        <v>25</v>
      </c>
      <c r="BH38" s="296" t="s">
        <v>44</v>
      </c>
      <c r="BI38" s="33">
        <f>IF(BH38="Yes",BG38,IF(BH38="partial",BG38*0.25,0))</f>
        <v>25</v>
      </c>
      <c r="BJ38" s="296"/>
      <c r="BK38" s="904" t="s">
        <v>1498</v>
      </c>
      <c r="BL38" s="296"/>
      <c r="BM38" s="98"/>
      <c r="BN38" s="185">
        <f>$C$36/2</f>
        <v>25</v>
      </c>
      <c r="BO38" s="296" t="s">
        <v>47</v>
      </c>
      <c r="BP38" s="33">
        <f>IF(BO38="Yes",BN38,IF(BO38="partial",BN38*0.25,0))</f>
        <v>0</v>
      </c>
      <c r="BQ38" s="296"/>
      <c r="BR38" s="296"/>
      <c r="BS38" s="296"/>
    </row>
    <row r="39" spans="1:71" s="97" customFormat="1" ht="12.75">
      <c r="A39" s="296"/>
      <c r="B39" s="292"/>
      <c r="C39" s="185"/>
      <c r="D39" s="296"/>
      <c r="E39" s="219"/>
      <c r="F39" s="296"/>
      <c r="G39" s="296"/>
      <c r="H39" s="296"/>
      <c r="I39" s="98"/>
      <c r="J39" s="185"/>
      <c r="K39" s="296"/>
      <c r="L39" s="219"/>
      <c r="M39" s="296"/>
      <c r="N39" s="296"/>
      <c r="O39" s="296"/>
      <c r="P39" s="98"/>
      <c r="Q39" s="185"/>
      <c r="R39" s="296"/>
      <c r="S39" s="219"/>
      <c r="T39" s="296"/>
      <c r="U39" s="296"/>
      <c r="V39" s="296"/>
      <c r="W39" s="98"/>
      <c r="X39" s="185"/>
      <c r="Y39" s="296"/>
      <c r="Z39" s="219"/>
      <c r="AA39" s="296"/>
      <c r="AB39" s="296"/>
      <c r="AC39" s="296"/>
      <c r="AD39" s="98"/>
      <c r="AE39" s="185"/>
      <c r="AF39" s="296"/>
      <c r="AG39" s="219"/>
      <c r="AH39" s="296"/>
      <c r="AI39" s="296"/>
      <c r="AJ39" s="296"/>
      <c r="AK39" s="98"/>
      <c r="AL39" s="185"/>
      <c r="AM39" s="296"/>
      <c r="AN39" s="219"/>
      <c r="AO39" s="296"/>
      <c r="AP39" s="296"/>
      <c r="AQ39" s="296"/>
      <c r="AR39" s="98"/>
      <c r="AS39" s="185"/>
      <c r="AT39" s="307"/>
      <c r="AU39" s="333"/>
      <c r="AV39" s="296"/>
      <c r="AW39" s="296"/>
      <c r="AX39" s="296"/>
      <c r="AY39" s="98"/>
      <c r="AZ39" s="338"/>
      <c r="BA39" s="307"/>
      <c r="BB39" s="333"/>
      <c r="BC39" s="307"/>
      <c r="BD39" s="307"/>
      <c r="BE39" s="296"/>
      <c r="BF39" s="98"/>
      <c r="BG39" s="185"/>
      <c r="BH39" s="296"/>
      <c r="BI39" s="219"/>
      <c r="BJ39" s="296"/>
      <c r="BK39" s="296"/>
      <c r="BL39" s="296"/>
      <c r="BM39" s="98"/>
      <c r="BN39" s="185"/>
      <c r="BO39" s="296"/>
      <c r="BP39" s="219"/>
      <c r="BQ39" s="296"/>
      <c r="BR39" s="296"/>
      <c r="BS39" s="296"/>
    </row>
    <row r="40" spans="1:71" s="97" customFormat="1" ht="12.75">
      <c r="A40" s="296" t="s">
        <v>72</v>
      </c>
      <c r="B40" s="303" t="s">
        <v>888</v>
      </c>
      <c r="C40" s="185">
        <f>$C$36/2</f>
        <v>25</v>
      </c>
      <c r="D40" s="296"/>
      <c r="E40" s="219"/>
      <c r="F40" s="296"/>
      <c r="G40" s="296"/>
      <c r="H40" s="296"/>
      <c r="I40" s="98"/>
      <c r="J40" s="185">
        <f>$C$36/2</f>
        <v>25</v>
      </c>
      <c r="K40" s="296"/>
      <c r="L40" s="219"/>
      <c r="M40" s="296"/>
      <c r="N40" s="296"/>
      <c r="O40" s="296"/>
      <c r="P40" s="98"/>
      <c r="Q40" s="185">
        <f>$C$36/2</f>
        <v>25</v>
      </c>
      <c r="R40" s="296"/>
      <c r="S40" s="219"/>
      <c r="T40" s="296"/>
      <c r="U40" s="296"/>
      <c r="V40" s="296"/>
      <c r="W40" s="98"/>
      <c r="X40" s="185">
        <f>$C$36/2</f>
        <v>25</v>
      </c>
      <c r="Y40" s="296"/>
      <c r="Z40" s="219"/>
      <c r="AA40" s="296"/>
      <c r="AB40" s="296"/>
      <c r="AC40" s="296"/>
      <c r="AD40" s="98"/>
      <c r="AE40" s="185">
        <f>$C$36/2</f>
        <v>25</v>
      </c>
      <c r="AF40" s="296"/>
      <c r="AG40" s="219"/>
      <c r="AH40" s="296"/>
      <c r="AI40" s="296"/>
      <c r="AJ40" s="296"/>
      <c r="AK40" s="98"/>
      <c r="AL40" s="185">
        <f>$C$36/2</f>
        <v>25</v>
      </c>
      <c r="AM40" s="296"/>
      <c r="AN40" s="219"/>
      <c r="AO40" s="296"/>
      <c r="AP40" s="296"/>
      <c r="AQ40" s="296"/>
      <c r="AR40" s="98"/>
      <c r="AS40" s="185">
        <f>$C$36/2</f>
        <v>25</v>
      </c>
      <c r="AT40" s="307"/>
      <c r="AU40" s="333"/>
      <c r="AV40" s="296"/>
      <c r="AW40" s="296"/>
      <c r="AX40" s="296"/>
      <c r="AY40" s="98"/>
      <c r="AZ40" s="338">
        <f>$C$36/2</f>
        <v>25</v>
      </c>
      <c r="BA40" s="307"/>
      <c r="BB40" s="333"/>
      <c r="BC40" s="307"/>
      <c r="BD40" s="307"/>
      <c r="BE40" s="296"/>
      <c r="BF40" s="98"/>
      <c r="BG40" s="185">
        <f>$C$36/2</f>
        <v>25</v>
      </c>
      <c r="BH40" s="296"/>
      <c r="BI40" s="219"/>
      <c r="BJ40" s="296"/>
      <c r="BK40" s="296"/>
      <c r="BL40" s="296"/>
      <c r="BM40" s="98"/>
      <c r="BN40" s="185">
        <f>$C$36/2</f>
        <v>25</v>
      </c>
      <c r="BO40" s="296"/>
      <c r="BP40" s="219"/>
      <c r="BQ40" s="296"/>
      <c r="BR40" s="296"/>
      <c r="BS40" s="296"/>
    </row>
    <row r="41" spans="1:71" s="97" customFormat="1" ht="25.5">
      <c r="A41" s="296" t="s">
        <v>884</v>
      </c>
      <c r="B41" s="292" t="s">
        <v>73</v>
      </c>
      <c r="C41" s="185">
        <f>$C$40/4</f>
        <v>6.25</v>
      </c>
      <c r="D41" s="296" t="s">
        <v>47</v>
      </c>
      <c r="E41" s="33">
        <f>IF(D41="Yes",C41,IF(D41="partial",C41*0.25,0))</f>
        <v>0</v>
      </c>
      <c r="F41" s="296"/>
      <c r="G41" s="296"/>
      <c r="H41" s="296"/>
      <c r="I41" s="98"/>
      <c r="J41" s="185">
        <f>$C$40/4</f>
        <v>6.25</v>
      </c>
      <c r="K41" s="296" t="s">
        <v>47</v>
      </c>
      <c r="L41" s="33">
        <f>IF(K41="Yes",J41,IF(K41="partial",J41*0.25,0))</f>
        <v>0</v>
      </c>
      <c r="M41" s="296"/>
      <c r="N41" s="296"/>
      <c r="O41" s="296"/>
      <c r="P41" s="98"/>
      <c r="Q41" s="185">
        <f>$C$40/4</f>
        <v>6.25</v>
      </c>
      <c r="R41" s="296" t="s">
        <v>47</v>
      </c>
      <c r="S41" s="33">
        <f>IF(R41="Yes",Q41,IF(R41="partial",Q41*0.25,0))</f>
        <v>0</v>
      </c>
      <c r="T41" s="296"/>
      <c r="U41" s="296"/>
      <c r="V41" s="296"/>
      <c r="W41" s="98"/>
      <c r="X41" s="185">
        <f>$C$40/4</f>
        <v>6.25</v>
      </c>
      <c r="Y41" s="296" t="s">
        <v>47</v>
      </c>
      <c r="Z41" s="33">
        <f>IF(Y41="Yes",X41,IF(Y41="partial",X41*0.25,0))</f>
        <v>0</v>
      </c>
      <c r="AA41" s="296"/>
      <c r="AB41" s="296"/>
      <c r="AC41" s="296"/>
      <c r="AD41" s="98"/>
      <c r="AE41" s="185">
        <f>$C$40/4</f>
        <v>6.25</v>
      </c>
      <c r="AF41" s="296" t="s">
        <v>47</v>
      </c>
      <c r="AG41" s="33">
        <f>IF(AF41="Yes",AE41,IF(AF41="partial",AE41*0.25,0))</f>
        <v>0</v>
      </c>
      <c r="AH41" s="296"/>
      <c r="AI41" s="296"/>
      <c r="AJ41" s="296"/>
      <c r="AK41" s="98"/>
      <c r="AL41" s="185">
        <f>$C$40/4</f>
        <v>6.25</v>
      </c>
      <c r="AM41" s="296" t="s">
        <v>47</v>
      </c>
      <c r="AN41" s="33">
        <f>IF(AM41="Yes",AL41,IF(AM41="partial",AL41*0.25,0))</f>
        <v>0</v>
      </c>
      <c r="AO41" s="296"/>
      <c r="AP41" s="296"/>
      <c r="AQ41" s="296"/>
      <c r="AR41" s="98"/>
      <c r="AS41" s="185">
        <f>$C$40/4</f>
        <v>6.25</v>
      </c>
      <c r="AT41" s="307" t="s">
        <v>47</v>
      </c>
      <c r="AU41" s="288">
        <f>IF(AT41="Yes",AS41,IF(AT41="partial",AS41*0.25,0))</f>
        <v>0</v>
      </c>
      <c r="AV41" s="296"/>
      <c r="AW41" s="296"/>
      <c r="AX41" s="296"/>
      <c r="AY41" s="98"/>
      <c r="AZ41" s="338">
        <f>$C$40/4</f>
        <v>6.25</v>
      </c>
      <c r="BA41" s="307" t="s">
        <v>47</v>
      </c>
      <c r="BB41" s="288">
        <f>IF(BA41="Yes",AZ41,IF(BA41="partial",AZ41*0.25,0))</f>
        <v>0</v>
      </c>
      <c r="BC41" s="307"/>
      <c r="BD41" s="307"/>
      <c r="BE41" s="296"/>
      <c r="BF41" s="98"/>
      <c r="BG41" s="185">
        <f>$C$40/4</f>
        <v>6.25</v>
      </c>
      <c r="BH41" s="296" t="s">
        <v>47</v>
      </c>
      <c r="BI41" s="33">
        <f>IF(BH41="Yes",BG41,IF(BH41="partial",BG41*0.25,0))</f>
        <v>0</v>
      </c>
      <c r="BJ41" s="296"/>
      <c r="BK41" s="296"/>
      <c r="BL41" s="296"/>
      <c r="BM41" s="98"/>
      <c r="BN41" s="185">
        <f>$C$40/4</f>
        <v>6.25</v>
      </c>
      <c r="BO41" s="296" t="s">
        <v>47</v>
      </c>
      <c r="BP41" s="33">
        <f>IF(BO41="Yes",BN41,IF(BO41="partial",BN41*0.25,0))</f>
        <v>0</v>
      </c>
      <c r="BQ41" s="296"/>
      <c r="BR41" s="296"/>
      <c r="BS41" s="296"/>
    </row>
    <row r="42" spans="1:71" s="97" customFormat="1" ht="12.75">
      <c r="A42" s="296" t="s">
        <v>885</v>
      </c>
      <c r="B42" s="292" t="s">
        <v>74</v>
      </c>
      <c r="C42" s="185">
        <f>$C$40/4</f>
        <v>6.25</v>
      </c>
      <c r="D42" s="296" t="s">
        <v>47</v>
      </c>
      <c r="E42" s="33">
        <f>IF(D42="Yes",C42,IF(D42="partial",C42*0.25,0))</f>
        <v>0</v>
      </c>
      <c r="F42" s="296"/>
      <c r="G42" s="296"/>
      <c r="H42" s="296"/>
      <c r="I42" s="98"/>
      <c r="J42" s="185">
        <f>$C$40/4</f>
        <v>6.25</v>
      </c>
      <c r="K42" s="296" t="s">
        <v>47</v>
      </c>
      <c r="L42" s="33">
        <f>IF(K42="Yes",J42,IF(K42="partial",J42*0.25,0))</f>
        <v>0</v>
      </c>
      <c r="M42" s="296"/>
      <c r="N42" s="296"/>
      <c r="O42" s="296"/>
      <c r="P42" s="98"/>
      <c r="Q42" s="185">
        <f>$C$40/4</f>
        <v>6.25</v>
      </c>
      <c r="R42" s="296" t="s">
        <v>47</v>
      </c>
      <c r="S42" s="33">
        <f>IF(R42="Yes",Q42,IF(R42="partial",Q42*0.25,0))</f>
        <v>0</v>
      </c>
      <c r="T42" s="296"/>
      <c r="U42" s="296"/>
      <c r="V42" s="296"/>
      <c r="W42" s="98"/>
      <c r="X42" s="185">
        <f>$C$40/4</f>
        <v>6.25</v>
      </c>
      <c r="Y42" s="296" t="s">
        <v>47</v>
      </c>
      <c r="Z42" s="33">
        <f>IF(Y42="Yes",X42,IF(Y42="partial",X42*0.25,0))</f>
        <v>0</v>
      </c>
      <c r="AA42" s="296"/>
      <c r="AB42" s="296"/>
      <c r="AC42" s="296"/>
      <c r="AD42" s="98"/>
      <c r="AE42" s="185">
        <f>$C$40/4</f>
        <v>6.25</v>
      </c>
      <c r="AF42" s="296" t="s">
        <v>47</v>
      </c>
      <c r="AG42" s="33">
        <f>IF(AF42="Yes",AE42,IF(AF42="partial",AE42*0.25,0))</f>
        <v>0</v>
      </c>
      <c r="AH42" s="296"/>
      <c r="AI42" s="296"/>
      <c r="AJ42" s="296"/>
      <c r="AK42" s="98"/>
      <c r="AL42" s="185">
        <f>$C$40/4</f>
        <v>6.25</v>
      </c>
      <c r="AM42" s="296" t="s">
        <v>47</v>
      </c>
      <c r="AN42" s="33">
        <f>IF(AM42="Yes",AL42,IF(AM42="partial",AL42*0.25,0))</f>
        <v>0</v>
      </c>
      <c r="AO42" s="296"/>
      <c r="AP42" s="296"/>
      <c r="AQ42" s="296"/>
      <c r="AR42" s="98"/>
      <c r="AS42" s="185">
        <f>$C$40/4</f>
        <v>6.25</v>
      </c>
      <c r="AT42" s="307" t="s">
        <v>47</v>
      </c>
      <c r="AU42" s="288">
        <f>IF(AT42="Yes",AS42,IF(AT42="partial",AS42*0.25,0))</f>
        <v>0</v>
      </c>
      <c r="AV42" s="296"/>
      <c r="AW42" s="296"/>
      <c r="AX42" s="296"/>
      <c r="AY42" s="98"/>
      <c r="AZ42" s="338">
        <f>$C$40/4</f>
        <v>6.25</v>
      </c>
      <c r="BA42" s="307" t="s">
        <v>47</v>
      </c>
      <c r="BB42" s="288">
        <f>IF(BA42="Yes",AZ42,IF(BA42="partial",AZ42*0.25,0))</f>
        <v>0</v>
      </c>
      <c r="BC42" s="307"/>
      <c r="BD42" s="307"/>
      <c r="BE42" s="296"/>
      <c r="BF42" s="98"/>
      <c r="BG42" s="185">
        <f>$C$40/4</f>
        <v>6.25</v>
      </c>
      <c r="BH42" s="296" t="s">
        <v>47</v>
      </c>
      <c r="BI42" s="33">
        <f>IF(BH42="Yes",BG42,IF(BH42="partial",BG42*0.25,0))</f>
        <v>0</v>
      </c>
      <c r="BJ42" s="296"/>
      <c r="BK42" s="296"/>
      <c r="BL42" s="296"/>
      <c r="BM42" s="98"/>
      <c r="BN42" s="185">
        <f>$C$40/4</f>
        <v>6.25</v>
      </c>
      <c r="BO42" s="296" t="s">
        <v>47</v>
      </c>
      <c r="BP42" s="33">
        <f>IF(BO42="Yes",BN42,IF(BO42="partial",BN42*0.25,0))</f>
        <v>0</v>
      </c>
      <c r="BQ42" s="296"/>
      <c r="BR42" s="296"/>
      <c r="BS42" s="296"/>
    </row>
    <row r="43" spans="1:71" s="97" customFormat="1" ht="63.75">
      <c r="A43" s="296" t="s">
        <v>886</v>
      </c>
      <c r="B43" s="292" t="s">
        <v>1321</v>
      </c>
      <c r="C43" s="185">
        <f>$C$40/4</f>
        <v>6.25</v>
      </c>
      <c r="D43" s="296" t="s">
        <v>47</v>
      </c>
      <c r="E43" s="33">
        <f>IF(D43="Yes",C43,IF(D43="partial",C43*0.25,0))</f>
        <v>0</v>
      </c>
      <c r="F43" s="296"/>
      <c r="G43" s="296"/>
      <c r="H43" s="296"/>
      <c r="I43" s="98"/>
      <c r="J43" s="185">
        <f>$C$40/4</f>
        <v>6.25</v>
      </c>
      <c r="K43" s="296" t="s">
        <v>47</v>
      </c>
      <c r="L43" s="33">
        <f>IF(K43="Yes",J43,IF(K43="partial",J43*0.25,0))</f>
        <v>0</v>
      </c>
      <c r="M43" s="296"/>
      <c r="N43" s="296"/>
      <c r="O43" s="296"/>
      <c r="P43" s="98"/>
      <c r="Q43" s="185">
        <f>$C$40/4</f>
        <v>6.25</v>
      </c>
      <c r="R43" s="296" t="s">
        <v>47</v>
      </c>
      <c r="S43" s="33">
        <f>IF(R43="Yes",Q43,IF(R43="partial",Q43*0.25,0))</f>
        <v>0</v>
      </c>
      <c r="T43" s="296"/>
      <c r="U43" s="296"/>
      <c r="V43" s="296"/>
      <c r="W43" s="98"/>
      <c r="X43" s="185">
        <f>$C$40/4</f>
        <v>6.25</v>
      </c>
      <c r="Y43" s="296" t="s">
        <v>47</v>
      </c>
      <c r="Z43" s="33">
        <f>IF(Y43="Yes",X43,IF(Y43="partial",X43*0.25,0))</f>
        <v>0</v>
      </c>
      <c r="AA43" s="296"/>
      <c r="AB43" s="296"/>
      <c r="AC43" s="296"/>
      <c r="AD43" s="98"/>
      <c r="AE43" s="185">
        <f>$C$40/4</f>
        <v>6.25</v>
      </c>
      <c r="AF43" s="296" t="s">
        <v>47</v>
      </c>
      <c r="AG43" s="33">
        <f>IF(AF43="Yes",AE43,IF(AF43="partial",AE43*0.25,0))</f>
        <v>0</v>
      </c>
      <c r="AH43" s="296"/>
      <c r="AI43" s="296"/>
      <c r="AJ43" s="296"/>
      <c r="AK43" s="98"/>
      <c r="AL43" s="185">
        <f>$C$40/4</f>
        <v>6.25</v>
      </c>
      <c r="AM43" s="296" t="s">
        <v>47</v>
      </c>
      <c r="AN43" s="33">
        <f>IF(AM43="Yes",AL43,IF(AM43="partial",AL43*0.25,0))</f>
        <v>0</v>
      </c>
      <c r="AO43" s="296"/>
      <c r="AP43" s="296"/>
      <c r="AQ43" s="296"/>
      <c r="AR43" s="98"/>
      <c r="AS43" s="185">
        <f>$C$40/4</f>
        <v>6.25</v>
      </c>
      <c r="AT43" s="307" t="s">
        <v>47</v>
      </c>
      <c r="AU43" s="288">
        <f>IF(AT43="Yes",AS43,IF(AT43="partial",AS43*0.25,0))</f>
        <v>0</v>
      </c>
      <c r="AV43" s="296"/>
      <c r="AW43" s="296"/>
      <c r="AX43" s="296"/>
      <c r="AY43" s="98"/>
      <c r="AZ43" s="338">
        <f>$C$40/4</f>
        <v>6.25</v>
      </c>
      <c r="BA43" s="307" t="s">
        <v>47</v>
      </c>
      <c r="BB43" s="288">
        <f>IF(BA43="Yes",AZ43,IF(BA43="partial",AZ43*0.25,0))</f>
        <v>0</v>
      </c>
      <c r="BC43" s="307"/>
      <c r="BD43" s="296"/>
      <c r="BE43" s="296"/>
      <c r="BF43" s="98"/>
      <c r="BG43" s="185">
        <f>$C$40/4</f>
        <v>6.25</v>
      </c>
      <c r="BH43" s="296" t="s">
        <v>47</v>
      </c>
      <c r="BI43" s="33">
        <f>IF(BH43="Yes",BG43,IF(BH43="partial",BG43*0.25,0))</f>
        <v>0</v>
      </c>
      <c r="BJ43" s="296"/>
      <c r="BK43" s="296"/>
      <c r="BL43" s="296"/>
      <c r="BM43" s="98"/>
      <c r="BN43" s="185">
        <f>$C$40/4</f>
        <v>6.25</v>
      </c>
      <c r="BO43" s="296" t="s">
        <v>47</v>
      </c>
      <c r="BP43" s="33">
        <f>IF(BO43="Yes",BN43,IF(BO43="partial",BN43*0.25,0))</f>
        <v>0</v>
      </c>
      <c r="BQ43" s="296"/>
      <c r="BR43" s="296"/>
      <c r="BS43" s="296"/>
    </row>
    <row r="44" spans="1:71" s="97" customFormat="1" ht="25.5">
      <c r="A44" s="296" t="s">
        <v>887</v>
      </c>
      <c r="B44" s="292" t="s">
        <v>890</v>
      </c>
      <c r="C44" s="185">
        <f>$C$40/4</f>
        <v>6.25</v>
      </c>
      <c r="D44" s="296" t="s">
        <v>47</v>
      </c>
      <c r="E44" s="33">
        <f>IF(D44="Yes",C44,IF(D44="partial",C44*0.25,0))</f>
        <v>0</v>
      </c>
      <c r="F44" s="296"/>
      <c r="G44" s="296"/>
      <c r="H44" s="296"/>
      <c r="I44" s="98"/>
      <c r="J44" s="185">
        <f>$C$40/4</f>
        <v>6.25</v>
      </c>
      <c r="K44" s="296" t="s">
        <v>47</v>
      </c>
      <c r="L44" s="33">
        <f>IF(K44="Yes",J44,IF(K44="partial",J44*0.25,0))</f>
        <v>0</v>
      </c>
      <c r="M44" s="296"/>
      <c r="N44" s="296"/>
      <c r="O44" s="296"/>
      <c r="P44" s="98"/>
      <c r="Q44" s="185">
        <f>$C$40/4</f>
        <v>6.25</v>
      </c>
      <c r="R44" s="296" t="s">
        <v>47</v>
      </c>
      <c r="S44" s="33">
        <f>IF(R44="Yes",Q44,IF(R44="partial",Q44*0.25,0))</f>
        <v>0</v>
      </c>
      <c r="T44" s="296"/>
      <c r="U44" s="296"/>
      <c r="V44" s="296"/>
      <c r="W44" s="98"/>
      <c r="X44" s="185">
        <f>$C$40/4</f>
        <v>6.25</v>
      </c>
      <c r="Y44" s="296" t="s">
        <v>47</v>
      </c>
      <c r="Z44" s="33">
        <f>IF(Y44="Yes",X44,IF(Y44="partial",X44*0.25,0))</f>
        <v>0</v>
      </c>
      <c r="AA44" s="296"/>
      <c r="AB44" s="296"/>
      <c r="AC44" s="296"/>
      <c r="AD44" s="98"/>
      <c r="AE44" s="185">
        <f>$C$40/4</f>
        <v>6.25</v>
      </c>
      <c r="AF44" s="296" t="s">
        <v>47</v>
      </c>
      <c r="AG44" s="33">
        <f>IF(AF44="Yes",AE44,IF(AF44="partial",AE44*0.25,0))</f>
        <v>0</v>
      </c>
      <c r="AH44" s="296"/>
      <c r="AI44" s="296"/>
      <c r="AJ44" s="296"/>
      <c r="AK44" s="98"/>
      <c r="AL44" s="185">
        <f>$C$40/4</f>
        <v>6.25</v>
      </c>
      <c r="AM44" s="296" t="s">
        <v>47</v>
      </c>
      <c r="AN44" s="33">
        <f>IF(AM44="Yes",AL44,IF(AM44="partial",AL44*0.25,0))</f>
        <v>0</v>
      </c>
      <c r="AO44" s="296"/>
      <c r="AP44" s="296"/>
      <c r="AQ44" s="296"/>
      <c r="AR44" s="98"/>
      <c r="AS44" s="185">
        <f>$C$40/4</f>
        <v>6.25</v>
      </c>
      <c r="AT44" s="307" t="s">
        <v>47</v>
      </c>
      <c r="AU44" s="288">
        <f>IF(AT44="Yes",AS44,IF(AT44="partial",AS44*0.25,0))</f>
        <v>0</v>
      </c>
      <c r="AV44" s="296"/>
      <c r="AW44" s="296"/>
      <c r="AX44" s="296"/>
      <c r="AY44" s="98"/>
      <c r="AZ44" s="338">
        <f>$C$40/4</f>
        <v>6.25</v>
      </c>
      <c r="BA44" s="307" t="s">
        <v>47</v>
      </c>
      <c r="BB44" s="288">
        <f>IF(BA44="Yes",AZ44,IF(BA44="partial",AZ44*0.25,0))</f>
        <v>0</v>
      </c>
      <c r="BC44" s="307"/>
      <c r="BD44" s="296"/>
      <c r="BE44" s="296"/>
      <c r="BF44" s="98"/>
      <c r="BG44" s="185">
        <f>$C$40/4</f>
        <v>6.25</v>
      </c>
      <c r="BH44" s="296" t="s">
        <v>47</v>
      </c>
      <c r="BI44" s="33">
        <f>IF(BH44="Yes",BG44,IF(BH44="partial",BG44*0.25,0))</f>
        <v>0</v>
      </c>
      <c r="BJ44" s="296"/>
      <c r="BK44" s="296"/>
      <c r="BL44" s="296"/>
      <c r="BM44" s="98"/>
      <c r="BN44" s="185">
        <f>$C$40/4</f>
        <v>6.25</v>
      </c>
      <c r="BO44" s="296" t="s">
        <v>47</v>
      </c>
      <c r="BP44" s="33">
        <f>IF(BO44="Yes",BN44,IF(BO44="partial",BN44*0.25,0))</f>
        <v>0</v>
      </c>
      <c r="BQ44" s="296"/>
      <c r="BR44" s="296"/>
      <c r="BS44" s="296"/>
    </row>
    <row r="45" spans="1:71" s="97" customFormat="1" ht="12.75">
      <c r="A45" s="296"/>
      <c r="B45" s="292"/>
      <c r="C45" s="185"/>
      <c r="D45" s="296"/>
      <c r="E45" s="222"/>
      <c r="F45" s="296"/>
      <c r="G45" s="296"/>
      <c r="H45" s="296"/>
      <c r="I45" s="98"/>
      <c r="J45" s="185"/>
      <c r="K45" s="296"/>
      <c r="L45" s="222"/>
      <c r="M45" s="296"/>
      <c r="N45" s="296"/>
      <c r="O45" s="296"/>
      <c r="P45" s="98"/>
      <c r="Q45" s="185"/>
      <c r="R45" s="296"/>
      <c r="S45" s="222"/>
      <c r="T45" s="296"/>
      <c r="U45" s="296"/>
      <c r="V45" s="296"/>
      <c r="W45" s="98"/>
      <c r="X45" s="185"/>
      <c r="Y45" s="296"/>
      <c r="Z45" s="222"/>
      <c r="AA45" s="296"/>
      <c r="AB45" s="296"/>
      <c r="AC45" s="296"/>
      <c r="AD45" s="98"/>
      <c r="AE45" s="185"/>
      <c r="AF45" s="296"/>
      <c r="AG45" s="222"/>
      <c r="AH45" s="296"/>
      <c r="AI45" s="296"/>
      <c r="AJ45" s="296"/>
      <c r="AK45" s="98"/>
      <c r="AL45" s="185"/>
      <c r="AM45" s="296"/>
      <c r="AN45" s="222"/>
      <c r="AO45" s="296"/>
      <c r="AP45" s="296"/>
      <c r="AQ45" s="296"/>
      <c r="AR45" s="98"/>
      <c r="AS45" s="185"/>
      <c r="AT45" s="307"/>
      <c r="AU45" s="290"/>
      <c r="AV45" s="296"/>
      <c r="AW45" s="296"/>
      <c r="AX45" s="296"/>
      <c r="AY45" s="98"/>
      <c r="AZ45" s="338"/>
      <c r="BA45" s="307"/>
      <c r="BB45" s="290"/>
      <c r="BC45" s="307"/>
      <c r="BD45" s="296"/>
      <c r="BE45" s="296"/>
      <c r="BF45" s="98"/>
      <c r="BG45" s="185"/>
      <c r="BH45" s="296"/>
      <c r="BI45" s="222"/>
      <c r="BJ45" s="296"/>
      <c r="BK45" s="296"/>
      <c r="BL45" s="296"/>
      <c r="BM45" s="98"/>
      <c r="BN45" s="185"/>
      <c r="BO45" s="296"/>
      <c r="BP45" s="222"/>
      <c r="BQ45" s="296"/>
      <c r="BR45" s="296"/>
      <c r="BS45" s="296"/>
    </row>
    <row r="46" spans="1:71" s="97" customFormat="1" ht="12.75">
      <c r="A46" s="296"/>
      <c r="B46" s="292"/>
      <c r="C46" s="185"/>
      <c r="D46" s="296"/>
      <c r="E46" s="222"/>
      <c r="F46" s="296"/>
      <c r="G46" s="296"/>
      <c r="H46" s="296"/>
      <c r="I46" s="98"/>
      <c r="J46" s="185"/>
      <c r="K46" s="296"/>
      <c r="L46" s="222"/>
      <c r="M46" s="296"/>
      <c r="N46" s="296"/>
      <c r="O46" s="296"/>
      <c r="P46" s="98"/>
      <c r="Q46" s="185"/>
      <c r="R46" s="296"/>
      <c r="S46" s="222"/>
      <c r="T46" s="296"/>
      <c r="U46" s="296"/>
      <c r="V46" s="296"/>
      <c r="W46" s="98"/>
      <c r="X46" s="185"/>
      <c r="Y46" s="296"/>
      <c r="Z46" s="222"/>
      <c r="AA46" s="296"/>
      <c r="AB46" s="296"/>
      <c r="AC46" s="296"/>
      <c r="AD46" s="98"/>
      <c r="AE46" s="185"/>
      <c r="AF46" s="296"/>
      <c r="AG46" s="222"/>
      <c r="AH46" s="296"/>
      <c r="AI46" s="296"/>
      <c r="AJ46" s="296"/>
      <c r="AK46" s="98"/>
      <c r="AL46" s="185"/>
      <c r="AM46" s="296"/>
      <c r="AN46" s="222"/>
      <c r="AO46" s="296"/>
      <c r="AP46" s="296"/>
      <c r="AQ46" s="296"/>
      <c r="AR46" s="98"/>
      <c r="AS46" s="185"/>
      <c r="AT46" s="307"/>
      <c r="AU46" s="290"/>
      <c r="AV46" s="296"/>
      <c r="AW46" s="296"/>
      <c r="AX46" s="296"/>
      <c r="AY46" s="98"/>
      <c r="AZ46" s="338"/>
      <c r="BA46" s="307"/>
      <c r="BB46" s="290"/>
      <c r="BC46" s="307"/>
      <c r="BD46" s="296"/>
      <c r="BE46" s="296"/>
      <c r="BF46" s="98"/>
      <c r="BG46" s="185"/>
      <c r="BH46" s="296"/>
      <c r="BI46" s="222"/>
      <c r="BJ46" s="296"/>
      <c r="BK46" s="296"/>
      <c r="BL46" s="296"/>
      <c r="BM46" s="98"/>
      <c r="BN46" s="185"/>
      <c r="BO46" s="296"/>
      <c r="BP46" s="222"/>
      <c r="BQ46" s="296"/>
      <c r="BR46" s="296"/>
      <c r="BS46" s="296"/>
    </row>
    <row r="47" spans="1:71" s="97" customFormat="1" ht="12.75">
      <c r="A47" s="296" t="s">
        <v>1046</v>
      </c>
      <c r="B47" s="287" t="s">
        <v>1322</v>
      </c>
      <c r="C47" s="133">
        <f>C35/2</f>
        <v>50</v>
      </c>
      <c r="D47" s="296"/>
      <c r="E47" s="222"/>
      <c r="F47" s="134">
        <f>E48+E49</f>
        <v>0</v>
      </c>
      <c r="G47" s="296"/>
      <c r="H47" s="296"/>
      <c r="I47" s="98"/>
      <c r="J47" s="133">
        <f>J35/2</f>
        <v>50</v>
      </c>
      <c r="K47" s="296"/>
      <c r="L47" s="222"/>
      <c r="M47" s="134">
        <f>L48+L49</f>
        <v>50</v>
      </c>
      <c r="N47" s="296"/>
      <c r="O47" s="296"/>
      <c r="P47" s="98"/>
      <c r="Q47" s="133">
        <f>Q35/2</f>
        <v>50</v>
      </c>
      <c r="R47" s="296"/>
      <c r="S47" s="222"/>
      <c r="T47" s="134">
        <f>S48+S49</f>
        <v>0</v>
      </c>
      <c r="U47" s="296"/>
      <c r="V47" s="296"/>
      <c r="W47" s="98"/>
      <c r="X47" s="133">
        <f>X35/2</f>
        <v>50</v>
      </c>
      <c r="Y47" s="296"/>
      <c r="Z47" s="222"/>
      <c r="AA47" s="134">
        <f>Z48+Z49</f>
        <v>0</v>
      </c>
      <c r="AB47" s="296"/>
      <c r="AC47" s="296"/>
      <c r="AD47" s="98"/>
      <c r="AE47" s="133">
        <f>AE35/2</f>
        <v>50</v>
      </c>
      <c r="AF47" s="296"/>
      <c r="AG47" s="222"/>
      <c r="AH47" s="134">
        <f>AG48+AG49</f>
        <v>0</v>
      </c>
      <c r="AI47" s="296"/>
      <c r="AJ47" s="296"/>
      <c r="AK47" s="98"/>
      <c r="AL47" s="133">
        <f>AL35/2</f>
        <v>50</v>
      </c>
      <c r="AM47" s="296"/>
      <c r="AN47" s="222"/>
      <c r="AO47" s="134">
        <f>AN48+AN49</f>
        <v>0</v>
      </c>
      <c r="AP47" s="296"/>
      <c r="AQ47" s="296"/>
      <c r="AR47" s="98"/>
      <c r="AS47" s="133">
        <f>AS35/2</f>
        <v>50</v>
      </c>
      <c r="AT47" s="307"/>
      <c r="AU47" s="290"/>
      <c r="AV47" s="134">
        <f>AU48+AU49</f>
        <v>25</v>
      </c>
      <c r="AW47" s="296"/>
      <c r="AX47" s="296"/>
      <c r="AY47" s="98"/>
      <c r="AZ47" s="340">
        <f>AZ35/2</f>
        <v>50</v>
      </c>
      <c r="BA47" s="307"/>
      <c r="BB47" s="290"/>
      <c r="BC47" s="344">
        <f>BB48+BB49</f>
        <v>50</v>
      </c>
      <c r="BD47" s="296"/>
      <c r="BE47" s="296"/>
      <c r="BF47" s="98"/>
      <c r="BG47" s="133">
        <f>BG35/2</f>
        <v>50</v>
      </c>
      <c r="BH47" s="296"/>
      <c r="BI47" s="222"/>
      <c r="BJ47" s="134">
        <f>BI48+BI49</f>
        <v>25</v>
      </c>
      <c r="BK47" s="296"/>
      <c r="BL47" s="296"/>
      <c r="BM47" s="98"/>
      <c r="BN47" s="133">
        <f>BN35/2</f>
        <v>50</v>
      </c>
      <c r="BO47" s="296"/>
      <c r="BP47" s="222"/>
      <c r="BQ47" s="134">
        <f>BP48+BP49</f>
        <v>50</v>
      </c>
      <c r="BR47" s="296"/>
      <c r="BS47" s="296"/>
    </row>
    <row r="48" spans="1:71" s="97" customFormat="1" ht="58.5" customHeight="1">
      <c r="A48" s="307" t="s">
        <v>1033</v>
      </c>
      <c r="B48" s="292" t="s">
        <v>940</v>
      </c>
      <c r="C48" s="185">
        <f>C47/2</f>
        <v>25</v>
      </c>
      <c r="D48" s="296" t="s">
        <v>47</v>
      </c>
      <c r="E48" s="289">
        <f>IF(D48="Yes",C48,0)</f>
        <v>0</v>
      </c>
      <c r="G48" s="296"/>
      <c r="H48" s="296"/>
      <c r="I48" s="98"/>
      <c r="J48" s="126">
        <f>J47/2</f>
        <v>25</v>
      </c>
      <c r="K48" s="296" t="s">
        <v>44</v>
      </c>
      <c r="L48" s="289">
        <f>IF(K48="Yes",J48,0)</f>
        <v>25</v>
      </c>
      <c r="N48" s="469" t="s">
        <v>1947</v>
      </c>
      <c r="O48" s="296"/>
      <c r="P48" s="98"/>
      <c r="Q48" s="126">
        <f>Q47/2</f>
        <v>25</v>
      </c>
      <c r="R48" s="296" t="s">
        <v>47</v>
      </c>
      <c r="S48" s="289">
        <f>IF(R48="Yes",Q48,0)</f>
        <v>0</v>
      </c>
      <c r="U48" s="296"/>
      <c r="V48" s="296"/>
      <c r="W48" s="98"/>
      <c r="X48" s="126">
        <f>X47/2</f>
        <v>25</v>
      </c>
      <c r="Y48" s="296" t="s">
        <v>47</v>
      </c>
      <c r="Z48" s="289">
        <f>IF(Y48="Yes",X48,0)</f>
        <v>0</v>
      </c>
      <c r="AB48" s="296"/>
      <c r="AC48" s="296"/>
      <c r="AD48" s="98"/>
      <c r="AE48" s="126">
        <f>AE47/2</f>
        <v>25</v>
      </c>
      <c r="AF48" s="296" t="s">
        <v>47</v>
      </c>
      <c r="AG48" s="289">
        <f>IF(AF48="Yes",AE48,0)</f>
        <v>0</v>
      </c>
      <c r="AI48" s="296"/>
      <c r="AJ48" s="296"/>
      <c r="AK48" s="98"/>
      <c r="AL48" s="126">
        <f>AL47/2</f>
        <v>25</v>
      </c>
      <c r="AM48" s="296" t="s">
        <v>47</v>
      </c>
      <c r="AN48" s="289">
        <f>IF(AM48="Yes",AL48,0)</f>
        <v>0</v>
      </c>
      <c r="AP48" s="296"/>
      <c r="AQ48" s="296"/>
      <c r="AR48" s="98"/>
      <c r="AS48" s="126">
        <f>AS47/2</f>
        <v>25</v>
      </c>
      <c r="AT48" s="307" t="s">
        <v>47</v>
      </c>
      <c r="AU48" s="289">
        <f>IF(AT48="Yes",AS48,0)</f>
        <v>0</v>
      </c>
      <c r="AW48" s="296"/>
      <c r="AX48" s="296"/>
      <c r="AY48" s="98"/>
      <c r="AZ48" s="812">
        <f>AZ47/2</f>
        <v>25</v>
      </c>
      <c r="BA48" s="307" t="s">
        <v>44</v>
      </c>
      <c r="BB48" s="289">
        <f>IF(BA48="Yes",AZ48,0)</f>
        <v>25</v>
      </c>
      <c r="BC48" s="342"/>
      <c r="BD48" s="470" t="s">
        <v>1953</v>
      </c>
      <c r="BE48" s="655"/>
      <c r="BF48" s="98"/>
      <c r="BG48" s="126">
        <f>BG47/2</f>
        <v>25</v>
      </c>
      <c r="BH48" s="296" t="s">
        <v>44</v>
      </c>
      <c r="BI48" s="289">
        <f>IF(BH48="Yes",BG48,0)</f>
        <v>25</v>
      </c>
      <c r="BJ48" s="296"/>
      <c r="BK48" s="904" t="s">
        <v>1498</v>
      </c>
      <c r="BL48" s="296"/>
      <c r="BM48" s="650"/>
      <c r="BN48" s="813">
        <f>BN47/2</f>
        <v>25</v>
      </c>
      <c r="BO48" s="307" t="s">
        <v>44</v>
      </c>
      <c r="BP48" s="289">
        <f>IF(BO48="Yes",BN48,0)</f>
        <v>25</v>
      </c>
      <c r="BR48" s="470" t="s">
        <v>1955</v>
      </c>
      <c r="BS48" s="296"/>
    </row>
    <row r="49" spans="1:71" s="97" customFormat="1" ht="42" customHeight="1">
      <c r="A49" s="307" t="s">
        <v>1034</v>
      </c>
      <c r="B49" s="292" t="s">
        <v>161</v>
      </c>
      <c r="C49" s="185">
        <f>C47/2</f>
        <v>25</v>
      </c>
      <c r="D49" s="296" t="s">
        <v>47</v>
      </c>
      <c r="E49" s="33">
        <f>IF(D49="Yes",C49,IF(D49="partial",C49*0.25,0))</f>
        <v>0</v>
      </c>
      <c r="F49" s="296"/>
      <c r="G49" s="296"/>
      <c r="H49" s="647"/>
      <c r="I49" s="648"/>
      <c r="J49" s="652">
        <f>J47/2</f>
        <v>25</v>
      </c>
      <c r="K49" s="296" t="s">
        <v>44</v>
      </c>
      <c r="L49" s="33">
        <f>IF(K49="Yes",J49,IF(K49="partial",J49*0.25,0))</f>
        <v>25</v>
      </c>
      <c r="M49" s="296"/>
      <c r="N49" s="469" t="s">
        <v>1167</v>
      </c>
      <c r="O49" s="647"/>
      <c r="P49" s="648"/>
      <c r="Q49" s="652">
        <f>Q47/2</f>
        <v>25</v>
      </c>
      <c r="R49" s="296" t="s">
        <v>47</v>
      </c>
      <c r="S49" s="33">
        <f>IF(R49="Yes",Q49,IF(R49="partial",Q49*0.25,0))</f>
        <v>0</v>
      </c>
      <c r="T49" s="296"/>
      <c r="U49" s="296"/>
      <c r="V49" s="647"/>
      <c r="W49" s="648"/>
      <c r="X49" s="652">
        <f>X47/2</f>
        <v>25</v>
      </c>
      <c r="Y49" s="296" t="s">
        <v>47</v>
      </c>
      <c r="Z49" s="33">
        <f>IF(Y49="Yes",X49,IF(Y49="partial",X49*0.25,0))</f>
        <v>0</v>
      </c>
      <c r="AA49" s="296"/>
      <c r="AB49" s="296"/>
      <c r="AC49" s="647"/>
      <c r="AD49" s="648"/>
      <c r="AE49" s="652">
        <f>AE47/2</f>
        <v>25</v>
      </c>
      <c r="AF49" s="296" t="s">
        <v>47</v>
      </c>
      <c r="AG49" s="33">
        <f>IF(AF49="Yes",AE49,IF(AF49="partial",AE49*0.25,0))</f>
        <v>0</v>
      </c>
      <c r="AH49" s="296"/>
      <c r="AI49" s="296"/>
      <c r="AJ49" s="647"/>
      <c r="AK49" s="648"/>
      <c r="AL49" s="652">
        <f>AL47/2</f>
        <v>25</v>
      </c>
      <c r="AM49" s="296" t="s">
        <v>47</v>
      </c>
      <c r="AN49" s="33">
        <f>IF(AM49="Yes",AL49,IF(AM49="partial",AL49*0.25,0))</f>
        <v>0</v>
      </c>
      <c r="AO49" s="296"/>
      <c r="AP49" s="296"/>
      <c r="AQ49" s="647"/>
      <c r="AR49" s="651"/>
      <c r="AS49" s="185">
        <f>AS47/2</f>
        <v>25</v>
      </c>
      <c r="AT49" s="307" t="s">
        <v>44</v>
      </c>
      <c r="AU49" s="288">
        <f>IF(AT49="Yes",AS49,IF(AT49="partial",AS49*0.25,0))</f>
        <v>25</v>
      </c>
      <c r="AV49" s="296"/>
      <c r="AW49" s="469" t="s">
        <v>1208</v>
      </c>
      <c r="AX49" s="647"/>
      <c r="AY49" s="648"/>
      <c r="AZ49" s="652">
        <f>AZ47/2</f>
        <v>25</v>
      </c>
      <c r="BA49" s="296" t="s">
        <v>44</v>
      </c>
      <c r="BB49" s="33">
        <f>IF(BA49="Yes",AZ49,IF(BA49="partial",AZ49*0.25,0))</f>
        <v>25</v>
      </c>
      <c r="BC49" s="296"/>
      <c r="BD49" s="924" t="s">
        <v>1737</v>
      </c>
      <c r="BE49" s="649"/>
      <c r="BF49" s="304"/>
      <c r="BG49" s="652">
        <f>BG47/2</f>
        <v>25</v>
      </c>
      <c r="BH49" s="296" t="s">
        <v>47</v>
      </c>
      <c r="BI49" s="33">
        <f>IF(BH49="Yes",BG49,IF(BH49="partial",BG49*0.25,0))</f>
        <v>0</v>
      </c>
      <c r="BJ49" s="296"/>
      <c r="BK49" s="296"/>
      <c r="BL49" s="647"/>
      <c r="BM49" s="651"/>
      <c r="BN49" s="813">
        <f>BN47/2</f>
        <v>25</v>
      </c>
      <c r="BO49" s="307" t="s">
        <v>44</v>
      </c>
      <c r="BP49" s="33">
        <f>IF(BO49="Yes",BN49,IF(BO49="partial",BN49*0.25,0))</f>
        <v>25</v>
      </c>
      <c r="BQ49" s="296"/>
      <c r="BR49" s="470" t="s">
        <v>1748</v>
      </c>
      <c r="BS49" s="649"/>
    </row>
    <row r="50" spans="1:71" s="97" customFormat="1" ht="12.75">
      <c r="A50" s="296"/>
      <c r="B50" s="292"/>
      <c r="C50" s="185"/>
      <c r="D50" s="296"/>
      <c r="E50" s="185"/>
      <c r="F50" s="296"/>
      <c r="G50" s="296"/>
      <c r="H50" s="296"/>
      <c r="I50" s="98"/>
      <c r="J50" s="185"/>
      <c r="K50" s="296"/>
      <c r="L50" s="185"/>
      <c r="M50" s="296"/>
      <c r="N50" s="296"/>
      <c r="O50" s="296"/>
      <c r="P50" s="98"/>
      <c r="Q50" s="185"/>
      <c r="R50" s="296"/>
      <c r="S50" s="185"/>
      <c r="T50" s="296"/>
      <c r="U50" s="296"/>
      <c r="V50" s="296"/>
      <c r="W50" s="98"/>
      <c r="X50" s="185"/>
      <c r="Y50" s="296"/>
      <c r="Z50" s="185"/>
      <c r="AA50" s="296"/>
      <c r="AB50" s="296"/>
      <c r="AC50" s="296"/>
      <c r="AD50" s="98"/>
      <c r="AE50" s="185"/>
      <c r="AF50" s="296"/>
      <c r="AG50" s="185"/>
      <c r="AH50" s="296"/>
      <c r="AI50" s="296"/>
      <c r="AJ50" s="296"/>
      <c r="AK50" s="98"/>
      <c r="AL50" s="185"/>
      <c r="AM50" s="296"/>
      <c r="AN50" s="185"/>
      <c r="AO50" s="296"/>
      <c r="AP50" s="296"/>
      <c r="AQ50" s="296"/>
      <c r="AR50" s="98"/>
      <c r="AS50" s="185"/>
      <c r="AT50" s="296"/>
      <c r="AU50" s="185"/>
      <c r="AV50" s="296"/>
      <c r="AW50" s="296"/>
      <c r="AX50" s="296"/>
      <c r="AY50" s="98"/>
      <c r="AZ50" s="185"/>
      <c r="BA50" s="296"/>
      <c r="BB50" s="185"/>
      <c r="BC50" s="296"/>
      <c r="BD50" s="296"/>
      <c r="BE50" s="656"/>
      <c r="BF50" s="98"/>
      <c r="BG50" s="185"/>
      <c r="BH50" s="296"/>
      <c r="BI50" s="185"/>
      <c r="BJ50" s="296"/>
      <c r="BK50" s="296"/>
      <c r="BL50" s="296"/>
      <c r="BM50" s="98"/>
      <c r="BN50" s="185"/>
      <c r="BO50" s="296"/>
      <c r="BP50" s="185"/>
      <c r="BQ50" s="296"/>
      <c r="BR50" s="296"/>
      <c r="BS50" s="296"/>
    </row>
    <row r="51" spans="1:71" s="95" customFormat="1" ht="12.75">
      <c r="A51" s="300" t="s">
        <v>162</v>
      </c>
      <c r="B51" s="301" t="s">
        <v>163</v>
      </c>
      <c r="C51" s="302">
        <v>100</v>
      </c>
      <c r="D51" s="300"/>
      <c r="E51" s="302"/>
      <c r="F51" s="121">
        <f>F53+F61</f>
        <v>29.166666666666668</v>
      </c>
      <c r="G51" s="300"/>
      <c r="H51" s="300"/>
      <c r="I51" s="99"/>
      <c r="J51" s="302">
        <v>100</v>
      </c>
      <c r="K51" s="300"/>
      <c r="L51" s="302"/>
      <c r="M51" s="121">
        <f>M53+M61</f>
        <v>68.333333333333343</v>
      </c>
      <c r="N51" s="300"/>
      <c r="O51" s="300"/>
      <c r="P51" s="99"/>
      <c r="Q51" s="302">
        <v>100</v>
      </c>
      <c r="R51" s="300"/>
      <c r="S51" s="302"/>
      <c r="T51" s="121">
        <f>T53+T61</f>
        <v>10</v>
      </c>
      <c r="U51" s="300"/>
      <c r="V51" s="300"/>
      <c r="W51" s="99"/>
      <c r="X51" s="302">
        <v>100</v>
      </c>
      <c r="Y51" s="300"/>
      <c r="Z51" s="302"/>
      <c r="AA51" s="93">
        <f>AA53+AA61</f>
        <v>10</v>
      </c>
      <c r="AB51" s="300"/>
      <c r="AC51" s="300"/>
      <c r="AD51" s="99"/>
      <c r="AE51" s="302">
        <v>100</v>
      </c>
      <c r="AF51" s="300"/>
      <c r="AG51" s="302"/>
      <c r="AH51" s="121">
        <f>AH53+AH61</f>
        <v>31.666666666666664</v>
      </c>
      <c r="AI51" s="300"/>
      <c r="AJ51" s="300"/>
      <c r="AK51" s="99"/>
      <c r="AL51" s="302">
        <v>100</v>
      </c>
      <c r="AM51" s="300"/>
      <c r="AN51" s="302"/>
      <c r="AO51" s="121">
        <f>AO53+AO61</f>
        <v>11.666666666666666</v>
      </c>
      <c r="AP51" s="300"/>
      <c r="AQ51" s="300"/>
      <c r="AR51" s="99"/>
      <c r="AS51" s="302">
        <v>100</v>
      </c>
      <c r="AT51" s="300"/>
      <c r="AU51" s="302"/>
      <c r="AV51" s="121">
        <f>AV53+AV61</f>
        <v>13.333333333333332</v>
      </c>
      <c r="AW51" s="300"/>
      <c r="AX51" s="300"/>
      <c r="AY51" s="99"/>
      <c r="AZ51" s="302">
        <v>100</v>
      </c>
      <c r="BA51" s="300"/>
      <c r="BB51" s="302"/>
      <c r="BC51" s="121">
        <f>BC53+BC61</f>
        <v>55</v>
      </c>
      <c r="BD51" s="300"/>
      <c r="BE51" s="300"/>
      <c r="BF51" s="99"/>
      <c r="BG51" s="302">
        <v>100</v>
      </c>
      <c r="BH51" s="300"/>
      <c r="BI51" s="302"/>
      <c r="BJ51" s="121">
        <f>BJ53+BJ61</f>
        <v>63.333333333333336</v>
      </c>
      <c r="BK51" s="300"/>
      <c r="BL51" s="300"/>
      <c r="BM51" s="99"/>
      <c r="BN51" s="302">
        <v>100</v>
      </c>
      <c r="BO51" s="300"/>
      <c r="BP51" s="302"/>
      <c r="BQ51" s="121">
        <f>BQ53+BQ61</f>
        <v>61.666666666666664</v>
      </c>
      <c r="BR51" s="300"/>
      <c r="BS51" s="300"/>
    </row>
    <row r="52" spans="1:71" s="97" customFormat="1" ht="12.75">
      <c r="A52" s="296"/>
      <c r="B52" s="292"/>
      <c r="C52" s="185"/>
      <c r="D52" s="296"/>
      <c r="E52" s="185"/>
      <c r="F52" s="296"/>
      <c r="G52" s="296"/>
      <c r="H52" s="296"/>
      <c r="I52" s="98"/>
      <c r="J52" s="185"/>
      <c r="K52" s="296"/>
      <c r="L52" s="185"/>
      <c r="M52" s="296"/>
      <c r="N52" s="296"/>
      <c r="O52" s="296"/>
      <c r="P52" s="98"/>
      <c r="Q52" s="185"/>
      <c r="R52" s="296"/>
      <c r="S52" s="185"/>
      <c r="T52" s="296"/>
      <c r="U52" s="296"/>
      <c r="V52" s="296"/>
      <c r="W52" s="98"/>
      <c r="X52" s="185"/>
      <c r="Y52" s="296"/>
      <c r="Z52" s="185"/>
      <c r="AA52" s="296"/>
      <c r="AB52" s="296"/>
      <c r="AC52" s="296"/>
      <c r="AD52" s="98"/>
      <c r="AE52" s="185"/>
      <c r="AF52" s="296"/>
      <c r="AG52" s="185"/>
      <c r="AH52" s="296"/>
      <c r="AI52" s="296"/>
      <c r="AJ52" s="296"/>
      <c r="AK52" s="98"/>
      <c r="AL52" s="185"/>
      <c r="AM52" s="296"/>
      <c r="AN52" s="185"/>
      <c r="AO52" s="296"/>
      <c r="AP52" s="296"/>
      <c r="AQ52" s="296"/>
      <c r="AR52" s="98"/>
      <c r="AS52" s="185"/>
      <c r="AT52" s="296"/>
      <c r="AU52" s="185"/>
      <c r="AV52" s="296"/>
      <c r="AW52" s="296"/>
      <c r="AX52" s="296"/>
      <c r="AY52" s="98"/>
      <c r="AZ52" s="185"/>
      <c r="BA52" s="296"/>
      <c r="BB52" s="185"/>
      <c r="BC52" s="296"/>
      <c r="BD52" s="296"/>
      <c r="BE52" s="296"/>
      <c r="BF52" s="98"/>
      <c r="BG52" s="185"/>
      <c r="BH52" s="296"/>
      <c r="BI52" s="185"/>
      <c r="BJ52" s="296"/>
      <c r="BK52" s="296"/>
      <c r="BL52" s="296"/>
      <c r="BM52" s="98"/>
      <c r="BN52" s="185"/>
      <c r="BO52" s="296"/>
      <c r="BP52" s="185"/>
      <c r="BQ52" s="296"/>
      <c r="BR52" s="296"/>
      <c r="BS52" s="296"/>
    </row>
    <row r="53" spans="1:71" s="95" customFormat="1" ht="38.25" customHeight="1">
      <c r="A53" s="294" t="s">
        <v>164</v>
      </c>
      <c r="B53" s="287" t="s">
        <v>1383</v>
      </c>
      <c r="C53" s="133">
        <f>C51/2</f>
        <v>50</v>
      </c>
      <c r="D53" s="294" t="s">
        <v>22</v>
      </c>
      <c r="E53" s="296"/>
      <c r="F53" s="133">
        <f>SUM(E54:E59)</f>
        <v>22.5</v>
      </c>
      <c r="G53" s="294"/>
      <c r="H53" s="294"/>
      <c r="I53" s="99"/>
      <c r="J53" s="133">
        <f>J51/2</f>
        <v>50</v>
      </c>
      <c r="K53" s="294" t="s">
        <v>22</v>
      </c>
      <c r="L53" s="814"/>
      <c r="M53" s="133">
        <f>SUM(L54:L59)</f>
        <v>50</v>
      </c>
      <c r="N53" s="294"/>
      <c r="O53" s="294"/>
      <c r="P53" s="99"/>
      <c r="Q53" s="133">
        <f>Q51/2</f>
        <v>50</v>
      </c>
      <c r="R53" s="294" t="s">
        <v>22</v>
      </c>
      <c r="S53" s="814"/>
      <c r="T53" s="133">
        <f>SUM(S54:S59)</f>
        <v>0</v>
      </c>
      <c r="U53" s="294"/>
      <c r="V53" s="294"/>
      <c r="W53" s="99"/>
      <c r="X53" s="133">
        <f>X51/2</f>
        <v>50</v>
      </c>
      <c r="Y53" s="294" t="s">
        <v>22</v>
      </c>
      <c r="Z53" s="814"/>
      <c r="AA53" s="133">
        <f>SUM(Z54:Z59)</f>
        <v>0</v>
      </c>
      <c r="AB53" s="294"/>
      <c r="AC53" s="294"/>
      <c r="AD53" s="99"/>
      <c r="AE53" s="340">
        <f>AE51/2</f>
        <v>50</v>
      </c>
      <c r="AF53" s="341" t="s">
        <v>22</v>
      </c>
      <c r="AG53" s="814"/>
      <c r="AH53" s="133">
        <f>SUM(AG54:AG59)</f>
        <v>20</v>
      </c>
      <c r="AI53" s="294"/>
      <c r="AJ53" s="294"/>
      <c r="AK53" s="99"/>
      <c r="AL53" s="340">
        <f>AL51/2</f>
        <v>50</v>
      </c>
      <c r="AM53" s="294" t="s">
        <v>22</v>
      </c>
      <c r="AN53" s="814"/>
      <c r="AO53" s="133">
        <f>SUM(AN54:AN59)</f>
        <v>0</v>
      </c>
      <c r="AP53" s="294"/>
      <c r="AQ53" s="294"/>
      <c r="AR53" s="99"/>
      <c r="AS53" s="133">
        <f>AS51/2</f>
        <v>50</v>
      </c>
      <c r="AT53" s="294" t="s">
        <v>22</v>
      </c>
      <c r="AU53" s="814"/>
      <c r="AV53" s="133">
        <f>SUM(AU54:AU59)</f>
        <v>0</v>
      </c>
      <c r="AW53" s="294"/>
      <c r="AX53" s="294"/>
      <c r="AY53" s="99"/>
      <c r="AZ53" s="133">
        <f>AZ51/2</f>
        <v>50</v>
      </c>
      <c r="BA53" s="294" t="s">
        <v>22</v>
      </c>
      <c r="BB53" s="814"/>
      <c r="BC53" s="133">
        <f>SUM(BB54:BB59)</f>
        <v>40</v>
      </c>
      <c r="BD53" s="294"/>
      <c r="BE53" s="294"/>
      <c r="BF53" s="99"/>
      <c r="BG53" s="133">
        <f>BG51/2</f>
        <v>50</v>
      </c>
      <c r="BH53" s="294" t="s">
        <v>22</v>
      </c>
      <c r="BI53" s="814"/>
      <c r="BJ53" s="133">
        <f>SUM(BI54:BI59)</f>
        <v>50</v>
      </c>
      <c r="BK53" s="294"/>
      <c r="BL53" s="294"/>
      <c r="BM53" s="99"/>
      <c r="BN53" s="340">
        <f>BN51/2</f>
        <v>50</v>
      </c>
      <c r="BO53" s="341" t="s">
        <v>22</v>
      </c>
      <c r="BP53" s="343"/>
      <c r="BQ53" s="340">
        <f>SUM(BP54:BP59)</f>
        <v>40</v>
      </c>
      <c r="BR53" s="294"/>
      <c r="BS53" s="341"/>
    </row>
    <row r="54" spans="1:71" s="97" customFormat="1" ht="38.25">
      <c r="A54" s="296" t="s">
        <v>165</v>
      </c>
      <c r="B54" s="292" t="s">
        <v>166</v>
      </c>
      <c r="C54" s="185">
        <f>$C$53/5</f>
        <v>10</v>
      </c>
      <c r="D54" s="307" t="s">
        <v>47</v>
      </c>
      <c r="E54" s="33">
        <f>IF(D54="Yes",C54,IF(D54="partial",C54*0.25,0))</f>
        <v>0</v>
      </c>
      <c r="F54" s="296"/>
      <c r="G54" s="296"/>
      <c r="H54" s="296"/>
      <c r="I54" s="98"/>
      <c r="J54" s="338">
        <f>$J$53/5</f>
        <v>10</v>
      </c>
      <c r="K54" s="307" t="s">
        <v>44</v>
      </c>
      <c r="L54" s="33">
        <f>IF(K54="Yes",J54,IF(K54="partial",J54*0.25,0))</f>
        <v>10</v>
      </c>
      <c r="M54" s="296"/>
      <c r="N54" s="469" t="s">
        <v>1723</v>
      </c>
      <c r="O54" s="296"/>
      <c r="P54" s="98"/>
      <c r="Q54" s="338">
        <f>$Q$53/5</f>
        <v>10</v>
      </c>
      <c r="R54" s="296" t="s">
        <v>47</v>
      </c>
      <c r="S54" s="33">
        <f>IF(R54="Yes",Q54,IF(R54="partial",Q54*0.25,0))</f>
        <v>0</v>
      </c>
      <c r="T54" s="296"/>
      <c r="U54" s="296"/>
      <c r="V54" s="296"/>
      <c r="W54" s="98"/>
      <c r="X54" s="338">
        <f>$X$53/5</f>
        <v>10</v>
      </c>
      <c r="Y54" s="296" t="s">
        <v>47</v>
      </c>
      <c r="Z54" s="33">
        <f>IF(Y54="Yes",X54,IF(Y54="partial",X54*0.25,0))</f>
        <v>0</v>
      </c>
      <c r="AA54" s="296"/>
      <c r="AB54" s="296"/>
      <c r="AC54" s="296"/>
      <c r="AD54" s="98"/>
      <c r="AE54" s="338">
        <f>$AE$53/5</f>
        <v>10</v>
      </c>
      <c r="AF54" s="307" t="s">
        <v>47</v>
      </c>
      <c r="AG54" s="33">
        <f>IF(AF54="Yes",AE54,IF(AF54="partial",AE54*0.25,0))</f>
        <v>0</v>
      </c>
      <c r="AH54" s="296"/>
      <c r="AI54" s="296"/>
      <c r="AJ54" s="296"/>
      <c r="AK54" s="98"/>
      <c r="AL54" s="338">
        <f>$AL$53/5</f>
        <v>10</v>
      </c>
      <c r="AM54" s="296" t="s">
        <v>47</v>
      </c>
      <c r="AN54" s="33">
        <f>IF(AM54="Yes",AL54,IF(AM54="partial",AL54*0.25,0))</f>
        <v>0</v>
      </c>
      <c r="AO54" s="296"/>
      <c r="AP54" s="296"/>
      <c r="AQ54" s="296"/>
      <c r="AR54" s="98"/>
      <c r="AS54" s="338">
        <f>$AS$53/5</f>
        <v>10</v>
      </c>
      <c r="AT54" s="307" t="s">
        <v>47</v>
      </c>
      <c r="AU54" s="288">
        <f>IF(AT54="Yes",AS54,IF(AT54="partial",AS54*0.25,0))</f>
        <v>0</v>
      </c>
      <c r="AV54" s="307"/>
      <c r="AW54" s="296"/>
      <c r="AX54" s="307"/>
      <c r="AY54" s="98"/>
      <c r="AZ54" s="338">
        <f>$AZ$53/5</f>
        <v>10</v>
      </c>
      <c r="BA54" s="307" t="s">
        <v>44</v>
      </c>
      <c r="BB54" s="288">
        <f>IF(BA54="Yes",AZ54,IF(BA54="partial",AZ54*0.25,0))</f>
        <v>10</v>
      </c>
      <c r="BC54" s="307"/>
      <c r="BD54" s="922" t="s">
        <v>1738</v>
      </c>
      <c r="BE54" s="307"/>
      <c r="BF54" s="98"/>
      <c r="BG54" s="338">
        <f>$BG$53/5</f>
        <v>10</v>
      </c>
      <c r="BH54" s="307" t="s">
        <v>44</v>
      </c>
      <c r="BI54" s="288">
        <f>IF(BH54="Yes",BG54,IF(BH54="partial",BG54*0.25,0))</f>
        <v>10</v>
      </c>
      <c r="BJ54" s="307"/>
      <c r="BK54" s="904" t="s">
        <v>1498</v>
      </c>
      <c r="BL54" s="307"/>
      <c r="BM54" s="98"/>
      <c r="BN54" s="338">
        <f>$BN$53/5</f>
        <v>10</v>
      </c>
      <c r="BO54" s="307" t="s">
        <v>44</v>
      </c>
      <c r="BP54" s="288">
        <f>IF(BO54="Yes",BN54,IF(BO54="partial",BN54*0.25,0))</f>
        <v>10</v>
      </c>
      <c r="BQ54" s="307"/>
      <c r="BR54" s="470" t="s">
        <v>1749</v>
      </c>
      <c r="BS54" s="307"/>
    </row>
    <row r="55" spans="1:71" s="97" customFormat="1" ht="84.75" customHeight="1">
      <c r="A55" s="296" t="s">
        <v>167</v>
      </c>
      <c r="B55" s="292" t="s">
        <v>168</v>
      </c>
      <c r="C55" s="338">
        <f>$C$53/5</f>
        <v>10</v>
      </c>
      <c r="D55" s="307" t="s">
        <v>44</v>
      </c>
      <c r="E55" s="33">
        <f>IF(D55="Yes",C55,IF(D55="partial",C55*0.25,0))</f>
        <v>10</v>
      </c>
      <c r="F55" s="296"/>
      <c r="G55" s="470" t="s">
        <v>1196</v>
      </c>
      <c r="H55" s="296"/>
      <c r="I55" s="98"/>
      <c r="J55" s="338">
        <f>$J$53/5</f>
        <v>10</v>
      </c>
      <c r="K55" s="307" t="s">
        <v>44</v>
      </c>
      <c r="L55" s="33">
        <f>IF(K55="Yes",J55,IF(K55="partial",J55*0.25,0))</f>
        <v>10</v>
      </c>
      <c r="M55" s="296"/>
      <c r="N55" s="469" t="s">
        <v>1723</v>
      </c>
      <c r="O55" s="296"/>
      <c r="P55" s="98"/>
      <c r="Q55" s="338">
        <f>$Q$53/5</f>
        <v>10</v>
      </c>
      <c r="R55" s="296" t="s">
        <v>47</v>
      </c>
      <c r="S55" s="33">
        <f>IF(R55="Yes",Q55,IF(R55="partial",Q55*0.25,0))</f>
        <v>0</v>
      </c>
      <c r="T55" s="296"/>
      <c r="U55" s="296"/>
      <c r="V55" s="296"/>
      <c r="W55" s="98"/>
      <c r="X55" s="338">
        <f>$X$53/5</f>
        <v>10</v>
      </c>
      <c r="Y55" s="296" t="s">
        <v>47</v>
      </c>
      <c r="Z55" s="33">
        <f>IF(Y55="Yes",X55,IF(Y55="partial",X55*0.25,0))</f>
        <v>0</v>
      </c>
      <c r="AA55" s="296"/>
      <c r="AB55" s="296"/>
      <c r="AC55" s="296"/>
      <c r="AD55" s="98"/>
      <c r="AE55" s="338">
        <f>$AE$53/5</f>
        <v>10</v>
      </c>
      <c r="AF55" s="307" t="s">
        <v>44</v>
      </c>
      <c r="AG55" s="33">
        <f>IF(AF55="Yes",AE55,IF(AF55="partial",AE55*0.25,0))</f>
        <v>10</v>
      </c>
      <c r="AH55" s="296"/>
      <c r="AI55" s="472" t="s">
        <v>1977</v>
      </c>
      <c r="AJ55" s="296"/>
      <c r="AK55" s="98"/>
      <c r="AL55" s="338">
        <f>$AL$53/5</f>
        <v>10</v>
      </c>
      <c r="AM55" s="296" t="s">
        <v>47</v>
      </c>
      <c r="AN55" s="33">
        <f>IF(AM55="Yes",AL55,IF(AM55="partial",AL55*0.25,0))</f>
        <v>0</v>
      </c>
      <c r="AO55" s="296"/>
      <c r="AP55" s="296"/>
      <c r="AQ55" s="296"/>
      <c r="AR55" s="98"/>
      <c r="AS55" s="338">
        <f>$AS$53/5</f>
        <v>10</v>
      </c>
      <c r="AT55" s="307" t="s">
        <v>47</v>
      </c>
      <c r="AU55" s="288">
        <f>IF(AT55="Yes",AS55,IF(AT55="partial",AS55*0.25,0))</f>
        <v>0</v>
      </c>
      <c r="AV55" s="307"/>
      <c r="AW55" s="296"/>
      <c r="AX55" s="307"/>
      <c r="AY55" s="98"/>
      <c r="AZ55" s="338">
        <f>$AZ$53/5</f>
        <v>10</v>
      </c>
      <c r="BA55" s="307" t="s">
        <v>44</v>
      </c>
      <c r="BB55" s="288">
        <f>IF(BA55="Yes",AZ55,IF(BA55="partial",AZ55*0.25,0))</f>
        <v>10</v>
      </c>
      <c r="BC55" s="307"/>
      <c r="BD55" s="469" t="s">
        <v>1743</v>
      </c>
      <c r="BE55" s="307"/>
      <c r="BF55" s="98"/>
      <c r="BG55" s="338">
        <f>$BG$53/5</f>
        <v>10</v>
      </c>
      <c r="BH55" s="307" t="s">
        <v>44</v>
      </c>
      <c r="BI55" s="288">
        <f>IF(BH55="Yes",BG55,IF(BH55="partial",BG55*0.25,0))</f>
        <v>10</v>
      </c>
      <c r="BJ55" s="307"/>
      <c r="BK55" s="904" t="s">
        <v>1498</v>
      </c>
      <c r="BL55" s="307"/>
      <c r="BM55" s="98"/>
      <c r="BN55" s="338">
        <f>$BN$53/5</f>
        <v>10</v>
      </c>
      <c r="BO55" s="307" t="s">
        <v>44</v>
      </c>
      <c r="BP55" s="288">
        <f>IF(BO55="Yes",BN55,IF(BO55="partial",BN55*0.25,0))</f>
        <v>10</v>
      </c>
      <c r="BQ55" s="307"/>
      <c r="BR55" s="470" t="s">
        <v>1750</v>
      </c>
      <c r="BS55" s="307"/>
    </row>
    <row r="56" spans="1:71" s="97" customFormat="1" ht="88.5" customHeight="1">
      <c r="A56" s="296" t="s">
        <v>169</v>
      </c>
      <c r="B56" s="292" t="s">
        <v>1045</v>
      </c>
      <c r="C56" s="338">
        <f>$C$53/5</f>
        <v>10</v>
      </c>
      <c r="D56" s="307" t="s">
        <v>44</v>
      </c>
      <c r="E56" s="33">
        <f>IF(D56="Yes",C56,IF(D56="partial",C56*0.25,0))</f>
        <v>10</v>
      </c>
      <c r="F56" s="296"/>
      <c r="G56" s="471" t="s">
        <v>1197</v>
      </c>
      <c r="H56" s="296"/>
      <c r="I56" s="98"/>
      <c r="J56" s="338">
        <f>$J$53/5</f>
        <v>10</v>
      </c>
      <c r="K56" s="307" t="s">
        <v>44</v>
      </c>
      <c r="L56" s="33">
        <f>IF(K56="Yes",J56,IF(K56="partial",J56*0.25,0))</f>
        <v>10</v>
      </c>
      <c r="M56" s="296"/>
      <c r="N56" s="469" t="s">
        <v>1168</v>
      </c>
      <c r="O56" s="296"/>
      <c r="P56" s="98"/>
      <c r="Q56" s="338">
        <f>$Q$53/5</f>
        <v>10</v>
      </c>
      <c r="R56" s="296" t="s">
        <v>47</v>
      </c>
      <c r="S56" s="33">
        <f>IF(R56="Yes",Q56,IF(R56="partial",Q56*0.25,0))</f>
        <v>0</v>
      </c>
      <c r="T56" s="296"/>
      <c r="U56" s="296"/>
      <c r="V56" s="296"/>
      <c r="W56" s="98"/>
      <c r="X56" s="338">
        <f>$X$53/5</f>
        <v>10</v>
      </c>
      <c r="Y56" s="296" t="s">
        <v>47</v>
      </c>
      <c r="Z56" s="33">
        <f>IF(Y56="Yes",X56,IF(Y56="partial",X56*0.25,0))</f>
        <v>0</v>
      </c>
      <c r="AA56" s="296"/>
      <c r="AB56" s="296"/>
      <c r="AC56" s="296"/>
      <c r="AD56" s="98"/>
      <c r="AE56" s="338">
        <f>$AE$53/5</f>
        <v>10</v>
      </c>
      <c r="AF56" s="307" t="s">
        <v>44</v>
      </c>
      <c r="AG56" s="33">
        <f>IF(AF56="Yes",AE56,IF(AF56="partial",AE56*0.25,0))</f>
        <v>10</v>
      </c>
      <c r="AH56" s="296"/>
      <c r="AI56" s="472" t="s">
        <v>1179</v>
      </c>
      <c r="AJ56" s="296"/>
      <c r="AK56" s="98"/>
      <c r="AL56" s="338">
        <f>$AL$53/5</f>
        <v>10</v>
      </c>
      <c r="AM56" s="296" t="s">
        <v>47</v>
      </c>
      <c r="AN56" s="33">
        <f>IF(AM56="Yes",AL56,IF(AM56="partial",AL56*0.25,0))</f>
        <v>0</v>
      </c>
      <c r="AO56" s="296"/>
      <c r="AP56" s="296"/>
      <c r="AQ56" s="296"/>
      <c r="AR56" s="98"/>
      <c r="AS56" s="338">
        <f>$AS$53/5</f>
        <v>10</v>
      </c>
      <c r="AT56" s="307" t="s">
        <v>47</v>
      </c>
      <c r="AU56" s="288">
        <f>IF(AT56="Yes",AS56,IF(AT56="partial",AS56*0.25,0))</f>
        <v>0</v>
      </c>
      <c r="AV56" s="307"/>
      <c r="AW56" s="296"/>
      <c r="AX56" s="307"/>
      <c r="AY56" s="98"/>
      <c r="AZ56" s="338">
        <f>$AZ$53/5</f>
        <v>10</v>
      </c>
      <c r="BA56" s="307" t="s">
        <v>44</v>
      </c>
      <c r="BB56" s="288">
        <f>IF(BA56="Yes",AZ56,IF(BA56="partial",AZ56*0.25,0))</f>
        <v>10</v>
      </c>
      <c r="BC56" s="307"/>
      <c r="BD56" s="469" t="s">
        <v>1738</v>
      </c>
      <c r="BE56" s="307"/>
      <c r="BF56" s="98"/>
      <c r="BG56" s="338">
        <f>$BG$53/5</f>
        <v>10</v>
      </c>
      <c r="BH56" s="307" t="s">
        <v>44</v>
      </c>
      <c r="BI56" s="288">
        <f>IF(BH56="Yes",BG56,IF(BH56="partial",BG56*0.25,0))</f>
        <v>10</v>
      </c>
      <c r="BJ56" s="307"/>
      <c r="BK56" s="469" t="s">
        <v>1756</v>
      </c>
      <c r="BL56" s="307"/>
      <c r="BM56" s="98"/>
      <c r="BN56" s="338">
        <f>$BN$53/5</f>
        <v>10</v>
      </c>
      <c r="BO56" s="307" t="s">
        <v>44</v>
      </c>
      <c r="BP56" s="288">
        <f>IF(BO56="Yes",BN56,IF(BO56="partial",BN56*0.25,0))</f>
        <v>10</v>
      </c>
      <c r="BQ56" s="307"/>
      <c r="BR56" s="470" t="s">
        <v>1750</v>
      </c>
      <c r="BS56" s="307"/>
    </row>
    <row r="57" spans="1:71" s="97" customFormat="1" ht="38.25">
      <c r="A57" s="296" t="s">
        <v>170</v>
      </c>
      <c r="B57" s="292" t="s">
        <v>171</v>
      </c>
      <c r="C57" s="338">
        <f>$C$53/5</f>
        <v>10</v>
      </c>
      <c r="D57" s="307" t="s">
        <v>76</v>
      </c>
      <c r="E57" s="118">
        <f>IF(D57="Yes",C57,IF(D57="partial",C57*0.25,0))</f>
        <v>2.5</v>
      </c>
      <c r="F57" s="296"/>
      <c r="G57" s="915" t="s">
        <v>1716</v>
      </c>
      <c r="H57" s="296"/>
      <c r="I57" s="98"/>
      <c r="J57" s="338">
        <f>$J$53/5</f>
        <v>10</v>
      </c>
      <c r="K57" s="307" t="s">
        <v>44</v>
      </c>
      <c r="L57" s="33">
        <f>IF(K57="Yes",J57,IF(K57="partial",J57*0.25,0))</f>
        <v>10</v>
      </c>
      <c r="M57" s="296"/>
      <c r="N57" s="469" t="s">
        <v>1723</v>
      </c>
      <c r="O57" s="296"/>
      <c r="P57" s="98"/>
      <c r="Q57" s="338">
        <f>$Q$53/5</f>
        <v>10</v>
      </c>
      <c r="R57" s="296" t="s">
        <v>47</v>
      </c>
      <c r="S57" s="33">
        <f>IF(R57="Yes",Q57,IF(R57="partial",Q57*0.25,0))</f>
        <v>0</v>
      </c>
      <c r="T57" s="296"/>
      <c r="U57" s="296"/>
      <c r="V57" s="296"/>
      <c r="W57" s="98"/>
      <c r="X57" s="338">
        <f>$X$53/5</f>
        <v>10</v>
      </c>
      <c r="Y57" s="296" t="s">
        <v>47</v>
      </c>
      <c r="Z57" s="33">
        <f>IF(Y57="Yes",X57,IF(Y57="partial",X57*0.25,0))</f>
        <v>0</v>
      </c>
      <c r="AA57" s="296"/>
      <c r="AB57" s="296"/>
      <c r="AC57" s="296"/>
      <c r="AD57" s="98"/>
      <c r="AE57" s="338">
        <f>$AE$53/5</f>
        <v>10</v>
      </c>
      <c r="AF57" s="307" t="s">
        <v>47</v>
      </c>
      <c r="AG57" s="33">
        <f>IF(AF57="Yes",AE57,IF(AF57="partial",AE57*0.25,0))</f>
        <v>0</v>
      </c>
      <c r="AH57" s="296"/>
      <c r="AI57" s="296"/>
      <c r="AJ57" s="296"/>
      <c r="AK57" s="98"/>
      <c r="AL57" s="338">
        <f>$AL$53/5</f>
        <v>10</v>
      </c>
      <c r="AM57" s="296" t="s">
        <v>47</v>
      </c>
      <c r="AN57" s="33">
        <f>IF(AM57="Yes",AL57,IF(AM57="partial",AL57*0.25,0))</f>
        <v>0</v>
      </c>
      <c r="AO57" s="296"/>
      <c r="AP57" s="296"/>
      <c r="AQ57" s="296"/>
      <c r="AR57" s="98"/>
      <c r="AS57" s="338">
        <f>$AS$53/5</f>
        <v>10</v>
      </c>
      <c r="AT57" s="307" t="s">
        <v>47</v>
      </c>
      <c r="AU57" s="288">
        <f>IF(AT57="Yes",AS57,IF(AT57="partial",AS57*0.25,0))</f>
        <v>0</v>
      </c>
      <c r="AV57" s="307"/>
      <c r="AW57" s="296"/>
      <c r="AX57" s="307"/>
      <c r="AY57" s="98"/>
      <c r="AZ57" s="338">
        <f>$AZ$53/5</f>
        <v>10</v>
      </c>
      <c r="BA57" s="307" t="s">
        <v>44</v>
      </c>
      <c r="BB57" s="288">
        <f>IF(BA57="Yes",AZ57,IF(BA57="partial",AZ57*0.25,0))</f>
        <v>10</v>
      </c>
      <c r="BC57" s="307"/>
      <c r="BD57" s="469" t="s">
        <v>1738</v>
      </c>
      <c r="BE57" s="307"/>
      <c r="BF57" s="98"/>
      <c r="BG57" s="338">
        <f>$BG$53/5</f>
        <v>10</v>
      </c>
      <c r="BH57" s="307" t="s">
        <v>44</v>
      </c>
      <c r="BI57" s="288">
        <f>IF(BH57="Yes",BG57,IF(BH57="partial",BG57*0.25,0))</f>
        <v>10</v>
      </c>
      <c r="BJ57" s="307"/>
      <c r="BK57" s="469" t="s">
        <v>1756</v>
      </c>
      <c r="BL57" s="307"/>
      <c r="BM57" s="98"/>
      <c r="BN57" s="338">
        <f>$BN$53/5</f>
        <v>10</v>
      </c>
      <c r="BO57" s="307" t="s">
        <v>44</v>
      </c>
      <c r="BP57" s="288">
        <f>IF(BO57="Yes",BN57,IF(BO57="partial",BN57*0.25,0))</f>
        <v>10</v>
      </c>
      <c r="BQ57" s="307"/>
      <c r="BR57" s="470" t="s">
        <v>1749</v>
      </c>
      <c r="BS57" s="307"/>
    </row>
    <row r="58" spans="1:71" s="97" customFormat="1" ht="51">
      <c r="A58" s="296" t="s">
        <v>172</v>
      </c>
      <c r="B58" s="292" t="s">
        <v>173</v>
      </c>
      <c r="C58" s="338">
        <f>$C$53/5</f>
        <v>10</v>
      </c>
      <c r="D58" s="307" t="s">
        <v>47</v>
      </c>
      <c r="E58" s="33">
        <f>IF(D58="Yes",C58,IF(D58="partial",C58*0.25,0))</f>
        <v>0</v>
      </c>
      <c r="F58" s="296"/>
      <c r="G58" s="296"/>
      <c r="H58" s="296"/>
      <c r="I58" s="98"/>
      <c r="J58" s="338">
        <f>$J$53/5</f>
        <v>10</v>
      </c>
      <c r="K58" s="307" t="s">
        <v>44</v>
      </c>
      <c r="L58" s="33">
        <f>IF(K58="Yes",J58,IF(K58="partial",J58*0.25,0))</f>
        <v>10</v>
      </c>
      <c r="M58" s="296"/>
      <c r="N58" s="469" t="s">
        <v>1169</v>
      </c>
      <c r="O58" s="296"/>
      <c r="P58" s="98"/>
      <c r="Q58" s="338">
        <f>$Q$53/5</f>
        <v>10</v>
      </c>
      <c r="R58" s="296" t="s">
        <v>47</v>
      </c>
      <c r="S58" s="33">
        <f>IF(R58="Yes",Q58,IF(R58="partial",Q58*0.25,0))</f>
        <v>0</v>
      </c>
      <c r="T58" s="296"/>
      <c r="U58" s="296"/>
      <c r="V58" s="296"/>
      <c r="W58" s="98"/>
      <c r="X58" s="338">
        <f>$X$53/5</f>
        <v>10</v>
      </c>
      <c r="Y58" s="296" t="s">
        <v>47</v>
      </c>
      <c r="Z58" s="33">
        <f>IF(Y58="Yes",X58,IF(Y58="partial",X58*0.25,0))</f>
        <v>0</v>
      </c>
      <c r="AA58" s="296"/>
      <c r="AB58" s="296"/>
      <c r="AC58" s="296"/>
      <c r="AD58" s="98"/>
      <c r="AE58" s="338">
        <f>$AE$53/5</f>
        <v>10</v>
      </c>
      <c r="AF58" s="307" t="s">
        <v>47</v>
      </c>
      <c r="AG58" s="33">
        <f>IF(AF58="Yes",AE58,IF(AF58="partial",AE58*0.25,0))</f>
        <v>0</v>
      </c>
      <c r="AH58" s="296"/>
      <c r="AI58" s="296"/>
      <c r="AJ58" s="296"/>
      <c r="AK58" s="98"/>
      <c r="AL58" s="338">
        <f>$AL$53/5</f>
        <v>10</v>
      </c>
      <c r="AM58" s="296" t="s">
        <v>47</v>
      </c>
      <c r="AN58" s="33">
        <f>IF(AM58="Yes",AL58,IF(AM58="partial",AL58*0.25,0))</f>
        <v>0</v>
      </c>
      <c r="AO58" s="296"/>
      <c r="AP58" s="296"/>
      <c r="AQ58" s="296"/>
      <c r="AR58" s="98"/>
      <c r="AS58" s="338">
        <f>$AS$53/5</f>
        <v>10</v>
      </c>
      <c r="AT58" s="307" t="s">
        <v>47</v>
      </c>
      <c r="AU58" s="288">
        <f>IF(AT58="Yes",AS58,IF(AT58="partial",AS58*0.25,0))</f>
        <v>0</v>
      </c>
      <c r="AV58" s="307"/>
      <c r="AW58" s="296"/>
      <c r="AX58" s="307"/>
      <c r="AY58" s="98"/>
      <c r="AZ58" s="338">
        <f>$AZ$53/5</f>
        <v>10</v>
      </c>
      <c r="BA58" s="307" t="s">
        <v>47</v>
      </c>
      <c r="BB58" s="288">
        <f>IF(BA58="Yes",AZ58,IF(BA58="partial",AZ58*0.25,0))</f>
        <v>0</v>
      </c>
      <c r="BC58" s="307"/>
      <c r="BD58" s="469"/>
      <c r="BF58" s="98"/>
      <c r="BG58" s="338">
        <f>$BG$53/5</f>
        <v>10</v>
      </c>
      <c r="BH58" s="307" t="s">
        <v>44</v>
      </c>
      <c r="BI58" s="288">
        <f>IF(BH58="Yes",BG58,IF(BH58="partial",BG58*0.25,0))</f>
        <v>10</v>
      </c>
      <c r="BJ58" s="307"/>
      <c r="BK58" s="904" t="s">
        <v>1498</v>
      </c>
      <c r="BL58" s="307"/>
      <c r="BM58" s="98"/>
      <c r="BN58" s="338">
        <f>$BN$53/5</f>
        <v>10</v>
      </c>
      <c r="BO58" s="307" t="s">
        <v>47</v>
      </c>
      <c r="BP58" s="288">
        <f>IF(BO58="Yes",BN58,IF(BO58="partial",BN58*0.25,0))</f>
        <v>0</v>
      </c>
      <c r="BQ58" s="307"/>
      <c r="BR58" s="296"/>
      <c r="BS58" s="307"/>
    </row>
    <row r="59" spans="1:71" s="97" customFormat="1" ht="12.75">
      <c r="A59" s="296"/>
      <c r="B59" s="292"/>
      <c r="C59" s="338"/>
      <c r="D59" s="307"/>
      <c r="E59" s="185"/>
      <c r="F59" s="296"/>
      <c r="G59" s="296"/>
      <c r="H59" s="296"/>
      <c r="I59" s="98"/>
      <c r="J59" s="338"/>
      <c r="K59" s="307"/>
      <c r="L59" s="185"/>
      <c r="M59" s="296"/>
      <c r="N59" s="296"/>
      <c r="O59" s="296"/>
      <c r="P59" s="98"/>
      <c r="Q59" s="185"/>
      <c r="R59" s="296"/>
      <c r="S59" s="185"/>
      <c r="T59" s="296"/>
      <c r="U59" s="296"/>
      <c r="V59" s="296"/>
      <c r="W59" s="98"/>
      <c r="X59" s="185"/>
      <c r="Y59" s="296"/>
      <c r="Z59" s="185"/>
      <c r="AA59" s="296"/>
      <c r="AB59" s="296"/>
      <c r="AC59" s="296"/>
      <c r="AD59" s="98"/>
      <c r="AE59" s="185"/>
      <c r="AF59" s="296"/>
      <c r="AG59" s="185"/>
      <c r="AH59" s="296"/>
      <c r="AI59" s="296"/>
      <c r="AJ59" s="296"/>
      <c r="AK59" s="98"/>
      <c r="AL59" s="338"/>
      <c r="AM59" s="296"/>
      <c r="AN59" s="185"/>
      <c r="AO59" s="296"/>
      <c r="AP59" s="296"/>
      <c r="AQ59" s="296"/>
      <c r="AR59" s="98"/>
      <c r="AS59" s="338"/>
      <c r="AT59" s="307"/>
      <c r="AU59" s="338"/>
      <c r="AV59" s="307"/>
      <c r="AW59" s="296"/>
      <c r="AX59" s="307"/>
      <c r="AY59" s="98"/>
      <c r="AZ59" s="338"/>
      <c r="BA59" s="307"/>
      <c r="BB59" s="338"/>
      <c r="BC59" s="307"/>
      <c r="BD59" s="296"/>
      <c r="BE59" s="307"/>
      <c r="BF59" s="98"/>
      <c r="BG59" s="338"/>
      <c r="BH59" s="307"/>
      <c r="BI59" s="338"/>
      <c r="BJ59" s="307"/>
      <c r="BK59" s="296"/>
      <c r="BL59" s="307"/>
      <c r="BM59" s="98"/>
      <c r="BN59" s="338"/>
      <c r="BO59" s="307"/>
      <c r="BP59" s="338"/>
      <c r="BQ59" s="307"/>
      <c r="BR59" s="296"/>
      <c r="BS59" s="307"/>
    </row>
    <row r="60" spans="1:71" s="97" customFormat="1" ht="12.75">
      <c r="A60" s="296"/>
      <c r="B60" s="292"/>
      <c r="C60" s="185"/>
      <c r="D60" s="296"/>
      <c r="E60" s="185"/>
      <c r="F60" s="296"/>
      <c r="G60" s="296"/>
      <c r="H60" s="296"/>
      <c r="I60" s="98"/>
      <c r="J60" s="338"/>
      <c r="K60" s="307"/>
      <c r="L60" s="185"/>
      <c r="M60" s="296"/>
      <c r="N60" s="296"/>
      <c r="O60" s="296"/>
      <c r="P60" s="98"/>
      <c r="Q60" s="185"/>
      <c r="R60" s="296"/>
      <c r="S60" s="185"/>
      <c r="T60" s="296"/>
      <c r="U60" s="296"/>
      <c r="V60" s="296"/>
      <c r="W60" s="98"/>
      <c r="X60" s="185"/>
      <c r="Y60" s="296"/>
      <c r="Z60" s="185"/>
      <c r="AA60" s="296"/>
      <c r="AB60" s="296"/>
      <c r="AC60" s="296"/>
      <c r="AD60" s="98"/>
      <c r="AE60" s="185"/>
      <c r="AF60" s="296"/>
      <c r="AG60" s="185"/>
      <c r="AH60" s="296"/>
      <c r="AI60" s="296"/>
      <c r="AJ60" s="296"/>
      <c r="AK60" s="98"/>
      <c r="AL60" s="185"/>
      <c r="AM60" s="296"/>
      <c r="AN60" s="185"/>
      <c r="AO60" s="296"/>
      <c r="AP60" s="296"/>
      <c r="AQ60" s="296"/>
      <c r="AR60" s="98"/>
      <c r="AS60" s="338"/>
      <c r="AT60" s="307"/>
      <c r="AU60" s="338"/>
      <c r="AV60" s="307"/>
      <c r="AW60" s="296"/>
      <c r="AX60" s="307"/>
      <c r="AY60" s="98"/>
      <c r="AZ60" s="338"/>
      <c r="BA60" s="307"/>
      <c r="BB60" s="338"/>
      <c r="BC60" s="307"/>
      <c r="BD60" s="296"/>
      <c r="BE60" s="307"/>
      <c r="BF60" s="98"/>
      <c r="BG60" s="338"/>
      <c r="BH60" s="307"/>
      <c r="BI60" s="338"/>
      <c r="BJ60" s="307"/>
      <c r="BK60" s="296"/>
      <c r="BL60" s="307"/>
      <c r="BM60" s="98"/>
      <c r="BN60" s="338"/>
      <c r="BO60" s="307"/>
      <c r="BP60" s="338"/>
      <c r="BQ60" s="307"/>
      <c r="BR60" s="296"/>
      <c r="BS60" s="307"/>
    </row>
    <row r="61" spans="1:71" s="95" customFormat="1" ht="25.5" customHeight="1">
      <c r="A61" s="294" t="s">
        <v>174</v>
      </c>
      <c r="B61" s="287" t="s">
        <v>1323</v>
      </c>
      <c r="C61" s="340">
        <f>C51/2</f>
        <v>50</v>
      </c>
      <c r="D61" s="294" t="s">
        <v>22</v>
      </c>
      <c r="E61" s="307"/>
      <c r="F61" s="133">
        <f>SUM(E63:E67)</f>
        <v>6.666666666666667</v>
      </c>
      <c r="G61" s="294"/>
      <c r="H61" s="294"/>
      <c r="I61" s="99"/>
      <c r="J61" s="340">
        <f>J51/2</f>
        <v>50</v>
      </c>
      <c r="K61" s="341" t="s">
        <v>22</v>
      </c>
      <c r="L61" s="625"/>
      <c r="M61" s="133">
        <f>SUM(L63:L67)</f>
        <v>18.333333333333336</v>
      </c>
      <c r="N61" s="294"/>
      <c r="O61" s="294"/>
      <c r="P61" s="99"/>
      <c r="Q61" s="133">
        <f>Q51/2</f>
        <v>50</v>
      </c>
      <c r="R61" s="294" t="s">
        <v>22</v>
      </c>
      <c r="S61" s="625"/>
      <c r="T61" s="133">
        <f>SUM(S63:S67)</f>
        <v>10</v>
      </c>
      <c r="U61" s="294"/>
      <c r="V61" s="294"/>
      <c r="W61" s="99"/>
      <c r="X61" s="133">
        <f>X51/2</f>
        <v>50</v>
      </c>
      <c r="Y61" s="294" t="s">
        <v>22</v>
      </c>
      <c r="Z61" s="625"/>
      <c r="AA61" s="134">
        <f>SUM(Z63:Z67)</f>
        <v>10</v>
      </c>
      <c r="AB61" s="294"/>
      <c r="AC61" s="294"/>
      <c r="AD61" s="99"/>
      <c r="AE61" s="133">
        <f>AE51/2</f>
        <v>50</v>
      </c>
      <c r="AF61" s="294" t="s">
        <v>22</v>
      </c>
      <c r="AG61" s="625"/>
      <c r="AH61" s="133">
        <f>SUM(AG63:AG67)</f>
        <v>11.666666666666666</v>
      </c>
      <c r="AI61" s="294"/>
      <c r="AJ61" s="294"/>
      <c r="AK61" s="99"/>
      <c r="AL61" s="133">
        <f>AL51/2</f>
        <v>50</v>
      </c>
      <c r="AM61" s="294" t="s">
        <v>22</v>
      </c>
      <c r="AN61" s="625"/>
      <c r="AO61" s="133">
        <f>SUM(AN63:AN67)</f>
        <v>11.666666666666666</v>
      </c>
      <c r="AP61" s="294"/>
      <c r="AQ61" s="294"/>
      <c r="AR61" s="99"/>
      <c r="AS61" s="340">
        <f>AS51/2</f>
        <v>50</v>
      </c>
      <c r="AT61" s="341" t="s">
        <v>22</v>
      </c>
      <c r="AU61" s="343"/>
      <c r="AV61" s="340">
        <f>SUM(AU63:AU67)</f>
        <v>13.333333333333332</v>
      </c>
      <c r="AW61" s="294"/>
      <c r="AX61" s="341"/>
      <c r="AY61" s="99"/>
      <c r="AZ61" s="340">
        <f>AZ51/2</f>
        <v>50</v>
      </c>
      <c r="BA61" s="341" t="s">
        <v>22</v>
      </c>
      <c r="BB61" s="343"/>
      <c r="BC61" s="340">
        <f>SUM(BB63:BB67)</f>
        <v>15</v>
      </c>
      <c r="BD61" s="294"/>
      <c r="BE61" s="341"/>
      <c r="BF61" s="99"/>
      <c r="BG61" s="340">
        <f>BG51/2</f>
        <v>50</v>
      </c>
      <c r="BH61" s="341" t="s">
        <v>22</v>
      </c>
      <c r="BI61" s="343"/>
      <c r="BJ61" s="340">
        <f>SUM(BI63:BI67)</f>
        <v>13.333333333333334</v>
      </c>
      <c r="BK61" s="294"/>
      <c r="BL61" s="341"/>
      <c r="BM61" s="99"/>
      <c r="BN61" s="340">
        <f>BN51/2</f>
        <v>50</v>
      </c>
      <c r="BO61" s="341" t="s">
        <v>22</v>
      </c>
      <c r="BP61" s="343"/>
      <c r="BQ61" s="340">
        <f>SUM(BP63:BP67)</f>
        <v>21.666666666666664</v>
      </c>
      <c r="BR61" s="294"/>
      <c r="BS61" s="341"/>
    </row>
    <row r="62" spans="1:71" s="95" customFormat="1" ht="25.5" customHeight="1">
      <c r="A62" s="294"/>
      <c r="B62" s="303" t="s">
        <v>1354</v>
      </c>
      <c r="C62" s="338"/>
      <c r="D62" s="294"/>
      <c r="E62" s="307"/>
      <c r="F62" s="133"/>
      <c r="G62" s="294"/>
      <c r="H62" s="294"/>
      <c r="I62" s="99"/>
      <c r="J62" s="340"/>
      <c r="K62" s="341"/>
      <c r="L62" s="625"/>
      <c r="M62" s="133"/>
      <c r="N62" s="294"/>
      <c r="O62" s="294"/>
      <c r="P62" s="99"/>
      <c r="Q62" s="133"/>
      <c r="R62" s="294"/>
      <c r="S62" s="625"/>
      <c r="T62" s="133"/>
      <c r="U62" s="294"/>
      <c r="V62" s="294"/>
      <c r="W62" s="99"/>
      <c r="X62" s="133"/>
      <c r="Y62" s="294"/>
      <c r="Z62" s="625"/>
      <c r="AA62" s="134"/>
      <c r="AB62" s="294"/>
      <c r="AC62" s="294"/>
      <c r="AD62" s="99"/>
      <c r="AE62" s="133"/>
      <c r="AF62" s="294"/>
      <c r="AG62" s="625"/>
      <c r="AH62" s="133"/>
      <c r="AI62" s="294"/>
      <c r="AJ62" s="294"/>
      <c r="AK62" s="99"/>
      <c r="AL62" s="133"/>
      <c r="AM62" s="294"/>
      <c r="AN62" s="625"/>
      <c r="AO62" s="133"/>
      <c r="AP62" s="294"/>
      <c r="AQ62" s="294"/>
      <c r="AR62" s="99"/>
      <c r="AS62" s="340"/>
      <c r="AT62" s="341"/>
      <c r="AU62" s="343"/>
      <c r="AV62" s="340"/>
      <c r="AW62" s="294"/>
      <c r="AX62" s="341"/>
      <c r="AY62" s="99"/>
      <c r="AZ62" s="340"/>
      <c r="BA62" s="341"/>
      <c r="BB62" s="343"/>
      <c r="BC62" s="340"/>
      <c r="BD62" s="294"/>
      <c r="BE62" s="341"/>
      <c r="BF62" s="99"/>
      <c r="BG62" s="340"/>
      <c r="BH62" s="341"/>
      <c r="BI62" s="343"/>
      <c r="BJ62" s="340"/>
      <c r="BK62" s="294"/>
      <c r="BL62" s="341"/>
      <c r="BM62" s="99"/>
      <c r="BN62" s="340"/>
      <c r="BO62" s="341"/>
      <c r="BP62" s="343"/>
      <c r="BQ62" s="340"/>
      <c r="BR62" s="294"/>
      <c r="BS62" s="341"/>
    </row>
    <row r="63" spans="1:71" s="97" customFormat="1" ht="135" customHeight="1">
      <c r="A63" s="296" t="s">
        <v>175</v>
      </c>
      <c r="B63" s="292" t="s">
        <v>176</v>
      </c>
      <c r="C63" s="338">
        <f>C61/3</f>
        <v>16.666666666666668</v>
      </c>
      <c r="D63" s="296" t="s">
        <v>44</v>
      </c>
      <c r="E63" s="185">
        <f>D64*C63</f>
        <v>5</v>
      </c>
      <c r="F63" s="296"/>
      <c r="G63" s="989" t="s">
        <v>1157</v>
      </c>
      <c r="H63" s="307" t="s">
        <v>1077</v>
      </c>
      <c r="I63" s="98"/>
      <c r="J63" s="338">
        <f>J61/3</f>
        <v>16.666666666666668</v>
      </c>
      <c r="K63" s="780" t="s">
        <v>44</v>
      </c>
      <c r="L63" s="185">
        <f>K64*J63</f>
        <v>10</v>
      </c>
      <c r="M63" s="296"/>
      <c r="N63" s="990" t="s">
        <v>1724</v>
      </c>
      <c r="O63" s="307" t="s">
        <v>1077</v>
      </c>
      <c r="P63" s="98"/>
      <c r="Q63" s="185">
        <f>Q61/3</f>
        <v>16.666666666666668</v>
      </c>
      <c r="R63" s="296" t="s">
        <v>44</v>
      </c>
      <c r="S63" s="118">
        <f>R64*Q63</f>
        <v>10</v>
      </c>
      <c r="T63" s="626"/>
      <c r="U63" s="990" t="s">
        <v>1726</v>
      </c>
      <c r="V63" s="307" t="s">
        <v>1077</v>
      </c>
      <c r="W63" s="98"/>
      <c r="X63" s="185">
        <f>X61/3</f>
        <v>16.666666666666668</v>
      </c>
      <c r="Y63" s="296" t="s">
        <v>44</v>
      </c>
      <c r="Z63" s="118">
        <f>Y64*X63</f>
        <v>5</v>
      </c>
      <c r="AA63" s="296"/>
      <c r="AB63" s="469" t="s">
        <v>1730</v>
      </c>
      <c r="AC63" s="307" t="s">
        <v>1077</v>
      </c>
      <c r="AD63" s="98"/>
      <c r="AE63" s="185">
        <f>AE61/3</f>
        <v>16.666666666666668</v>
      </c>
      <c r="AF63" s="296" t="s">
        <v>44</v>
      </c>
      <c r="AG63" s="185">
        <f>AF64*AE63</f>
        <v>11.666666666666666</v>
      </c>
      <c r="AH63" s="296"/>
      <c r="AI63" s="472" t="s">
        <v>1995</v>
      </c>
      <c r="AJ63" s="307" t="s">
        <v>1077</v>
      </c>
      <c r="AK63" s="98"/>
      <c r="AL63" s="185">
        <f>AL61/3</f>
        <v>16.666666666666668</v>
      </c>
      <c r="AM63" s="296" t="s">
        <v>44</v>
      </c>
      <c r="AN63" s="185">
        <f>AM64*AL63</f>
        <v>11.666666666666666</v>
      </c>
      <c r="AO63" s="296"/>
      <c r="AP63" s="469" t="s">
        <v>1993</v>
      </c>
      <c r="AQ63" s="307" t="s">
        <v>1077</v>
      </c>
      <c r="AR63" s="98"/>
      <c r="AS63" s="338">
        <f>AS61/3</f>
        <v>16.666666666666668</v>
      </c>
      <c r="AT63" s="307" t="s">
        <v>44</v>
      </c>
      <c r="AU63" s="338">
        <f>AT64*AS63</f>
        <v>11.666666666666666</v>
      </c>
      <c r="AV63" s="307"/>
      <c r="AW63" s="469" t="s">
        <v>1994</v>
      </c>
      <c r="AX63" s="307" t="s">
        <v>1077</v>
      </c>
      <c r="AY63" s="98"/>
      <c r="AZ63" s="338">
        <f>AZ61/3</f>
        <v>16.666666666666668</v>
      </c>
      <c r="BA63" s="307" t="s">
        <v>44</v>
      </c>
      <c r="BB63" s="338">
        <f>BA64*AZ63</f>
        <v>11.666666666666666</v>
      </c>
      <c r="BC63" s="307"/>
      <c r="BD63" s="990" t="s">
        <v>1739</v>
      </c>
      <c r="BE63" s="307" t="s">
        <v>1077</v>
      </c>
      <c r="BF63" s="98"/>
      <c r="BG63" s="338">
        <f>BG61/3</f>
        <v>16.666666666666668</v>
      </c>
      <c r="BH63" s="307" t="s">
        <v>44</v>
      </c>
      <c r="BI63" s="338">
        <f>BH64*BG63</f>
        <v>8.3333333333333339</v>
      </c>
      <c r="BJ63" s="307"/>
      <c r="BK63" s="296" t="s">
        <v>1757</v>
      </c>
      <c r="BL63" s="307" t="s">
        <v>1077</v>
      </c>
      <c r="BM63" s="98"/>
      <c r="BN63" s="338">
        <f>BN61/3</f>
        <v>16.666666666666668</v>
      </c>
      <c r="BO63" s="307" t="s">
        <v>44</v>
      </c>
      <c r="BP63" s="338">
        <f>BO64*BN63</f>
        <v>11.666666666666666</v>
      </c>
      <c r="BQ63" s="307"/>
      <c r="BR63" s="469" t="s">
        <v>1751</v>
      </c>
      <c r="BS63" s="307" t="s">
        <v>1077</v>
      </c>
    </row>
    <row r="64" spans="1:71" s="97" customFormat="1" ht="12.75">
      <c r="A64" s="296"/>
      <c r="B64" s="292" t="s">
        <v>1378</v>
      </c>
      <c r="C64" s="817"/>
      <c r="D64" s="306">
        <v>0.3</v>
      </c>
      <c r="E64" s="306"/>
      <c r="F64" s="296"/>
      <c r="G64" s="296"/>
      <c r="H64" s="296"/>
      <c r="I64" s="98"/>
      <c r="K64" s="815">
        <v>0.6</v>
      </c>
      <c r="L64" s="339"/>
      <c r="M64" s="296"/>
      <c r="P64" s="98"/>
      <c r="R64" s="923">
        <v>0.6</v>
      </c>
      <c r="S64" s="306"/>
      <c r="T64" s="307"/>
      <c r="U64" s="307"/>
      <c r="V64" s="296"/>
      <c r="W64" s="98"/>
      <c r="Y64" s="339">
        <v>0.3</v>
      </c>
      <c r="Z64" s="339"/>
      <c r="AA64" s="296"/>
      <c r="AB64" s="296"/>
      <c r="AC64" s="296"/>
      <c r="AD64" s="98"/>
      <c r="AF64" s="306">
        <v>0.7</v>
      </c>
      <c r="AG64" s="306"/>
      <c r="AH64" s="296"/>
      <c r="AI64" s="472"/>
      <c r="AJ64" s="296"/>
      <c r="AK64" s="98"/>
      <c r="AM64" s="306">
        <v>0.7</v>
      </c>
      <c r="AN64" s="306"/>
      <c r="AO64" s="296"/>
      <c r="AP64" s="296"/>
      <c r="AQ64" s="296"/>
      <c r="AR64" s="98"/>
      <c r="AT64" s="306">
        <v>0.7</v>
      </c>
      <c r="AU64" s="306"/>
      <c r="AV64" s="296"/>
      <c r="AW64" s="296"/>
      <c r="AX64" s="296"/>
      <c r="AY64" s="98"/>
      <c r="BA64" s="306">
        <v>0.7</v>
      </c>
      <c r="BB64" s="306"/>
      <c r="BC64" s="296"/>
      <c r="BD64" s="296"/>
      <c r="BE64" s="296"/>
      <c r="BF64" s="98"/>
      <c r="BH64" s="306">
        <v>0.5</v>
      </c>
      <c r="BI64" s="306"/>
      <c r="BJ64" s="296"/>
      <c r="BK64" s="296"/>
      <c r="BL64" s="296"/>
      <c r="BM64" s="98"/>
      <c r="BO64" s="306">
        <v>0.7</v>
      </c>
      <c r="BP64" s="306"/>
      <c r="BQ64" s="296"/>
      <c r="BR64" s="296"/>
      <c r="BS64" s="296"/>
    </row>
    <row r="65" spans="1:71" s="97" customFormat="1" ht="90" customHeight="1">
      <c r="A65" s="296" t="s">
        <v>177</v>
      </c>
      <c r="B65" s="292" t="s">
        <v>178</v>
      </c>
      <c r="C65" s="185">
        <f>C61/3</f>
        <v>16.666666666666668</v>
      </c>
      <c r="D65" s="307" t="s">
        <v>44</v>
      </c>
      <c r="E65" s="338">
        <f>D66*C65</f>
        <v>1.666666666666667</v>
      </c>
      <c r="F65" s="296"/>
      <c r="G65" s="469" t="s">
        <v>1158</v>
      </c>
      <c r="H65" s="296" t="s">
        <v>179</v>
      </c>
      <c r="I65" s="98"/>
      <c r="J65" s="185">
        <f>J61/3</f>
        <v>16.666666666666668</v>
      </c>
      <c r="K65" s="781" t="s">
        <v>47</v>
      </c>
      <c r="L65" s="338">
        <f>K66*J65</f>
        <v>0</v>
      </c>
      <c r="M65" s="296"/>
      <c r="N65" s="296" t="s">
        <v>1035</v>
      </c>
      <c r="O65" s="307" t="s">
        <v>179</v>
      </c>
      <c r="P65" s="98"/>
      <c r="Q65" s="338">
        <f>Q61/3</f>
        <v>16.666666666666668</v>
      </c>
      <c r="R65" s="307" t="s">
        <v>47</v>
      </c>
      <c r="S65" s="338">
        <f>R66*Q65</f>
        <v>0</v>
      </c>
      <c r="T65" s="307"/>
      <c r="U65" s="307" t="s">
        <v>1225</v>
      </c>
      <c r="V65" s="296" t="s">
        <v>179</v>
      </c>
      <c r="W65" s="98"/>
      <c r="X65" s="185">
        <f>X61/3</f>
        <v>16.666666666666668</v>
      </c>
      <c r="Y65" s="307" t="s">
        <v>47</v>
      </c>
      <c r="Z65" s="338">
        <f>Y66*X65</f>
        <v>0</v>
      </c>
      <c r="AA65" s="296"/>
      <c r="AB65" s="296"/>
      <c r="AC65" s="296" t="s">
        <v>179</v>
      </c>
      <c r="AD65" s="98"/>
      <c r="AE65" s="185">
        <f>AE61/3</f>
        <v>16.666666666666668</v>
      </c>
      <c r="AF65" s="307" t="s">
        <v>47</v>
      </c>
      <c r="AG65" s="338">
        <f>AF66*AE65</f>
        <v>0</v>
      </c>
      <c r="AH65" s="307"/>
      <c r="AI65" s="472"/>
      <c r="AJ65" s="296" t="s">
        <v>179</v>
      </c>
      <c r="AK65" s="98"/>
      <c r="AL65" s="185">
        <f>AL61/3</f>
        <v>16.666666666666668</v>
      </c>
      <c r="AM65" s="296" t="s">
        <v>47</v>
      </c>
      <c r="AN65" s="185">
        <f>AM66*AL65</f>
        <v>0</v>
      </c>
      <c r="AO65" s="296"/>
      <c r="AP65" s="296"/>
      <c r="AQ65" s="296" t="s">
        <v>179</v>
      </c>
      <c r="AR65" s="98"/>
      <c r="AS65" s="185">
        <f>AS61/3</f>
        <v>16.666666666666668</v>
      </c>
      <c r="AT65" s="296" t="s">
        <v>47</v>
      </c>
      <c r="AU65" s="185">
        <f>AT66*AS65</f>
        <v>0</v>
      </c>
      <c r="AV65" s="296"/>
      <c r="AW65" s="296"/>
      <c r="AX65" s="296" t="s">
        <v>179</v>
      </c>
      <c r="AY65" s="98"/>
      <c r="AZ65" s="185">
        <f>AZ61/3</f>
        <v>16.666666666666668</v>
      </c>
      <c r="BA65" s="296" t="s">
        <v>44</v>
      </c>
      <c r="BB65" s="185">
        <f>BA66*AZ65</f>
        <v>1.666666666666667</v>
      </c>
      <c r="BC65" s="307"/>
      <c r="BD65" s="296" t="s">
        <v>1740</v>
      </c>
      <c r="BE65" s="296" t="s">
        <v>179</v>
      </c>
      <c r="BF65" s="98"/>
      <c r="BG65" s="185">
        <f>BG61/3</f>
        <v>16.666666666666668</v>
      </c>
      <c r="BH65" s="296" t="s">
        <v>47</v>
      </c>
      <c r="BI65" s="185">
        <f>BH66*BG65</f>
        <v>0</v>
      </c>
      <c r="BJ65" s="296"/>
      <c r="BK65" s="296"/>
      <c r="BL65" s="296" t="s">
        <v>179</v>
      </c>
      <c r="BM65" s="98"/>
      <c r="BN65" s="185">
        <f>BN61/3</f>
        <v>16.666666666666668</v>
      </c>
      <c r="BO65" s="296" t="s">
        <v>44</v>
      </c>
      <c r="BP65" s="185">
        <f>BO66*BN65</f>
        <v>5</v>
      </c>
      <c r="BQ65" s="296"/>
      <c r="BR65" s="469" t="s">
        <v>1231</v>
      </c>
      <c r="BS65" s="296" t="s">
        <v>179</v>
      </c>
    </row>
    <row r="66" spans="1:71" s="97" customFormat="1" ht="12.75">
      <c r="A66" s="296"/>
      <c r="B66" s="292" t="s">
        <v>180</v>
      </c>
      <c r="C66" s="817"/>
      <c r="D66" s="339">
        <v>0.1</v>
      </c>
      <c r="E66" s="339"/>
      <c r="F66" s="296"/>
      <c r="G66" s="296"/>
      <c r="H66" s="296"/>
      <c r="I66" s="98"/>
      <c r="K66" s="815">
        <v>0</v>
      </c>
      <c r="L66" s="339"/>
      <c r="M66" s="296"/>
      <c r="N66" s="296"/>
      <c r="O66" s="296"/>
      <c r="P66" s="98"/>
      <c r="Q66" s="342"/>
      <c r="R66" s="339">
        <v>0</v>
      </c>
      <c r="S66" s="339"/>
      <c r="T66" s="307"/>
      <c r="U66" s="307"/>
      <c r="V66" s="296"/>
      <c r="W66" s="98"/>
      <c r="Y66" s="339">
        <v>0</v>
      </c>
      <c r="Z66" s="339"/>
      <c r="AA66" s="296"/>
      <c r="AB66" s="296"/>
      <c r="AC66" s="296"/>
      <c r="AD66" s="98"/>
      <c r="AF66" s="339">
        <v>0</v>
      </c>
      <c r="AG66" s="339"/>
      <c r="AH66" s="307"/>
      <c r="AI66" s="472"/>
      <c r="AJ66" s="296"/>
      <c r="AK66" s="98"/>
      <c r="AM66" s="306">
        <v>0</v>
      </c>
      <c r="AN66" s="306"/>
      <c r="AO66" s="296"/>
      <c r="AP66" s="296"/>
      <c r="AQ66" s="296"/>
      <c r="AR66" s="98"/>
      <c r="AT66" s="306">
        <v>0</v>
      </c>
      <c r="AU66" s="306"/>
      <c r="AV66" s="296"/>
      <c r="AW66" s="296"/>
      <c r="AX66" s="296"/>
      <c r="AY66" s="98"/>
      <c r="BA66" s="306">
        <v>0.1</v>
      </c>
      <c r="BB66" s="306"/>
      <c r="BC66" s="307"/>
      <c r="BD66" s="296"/>
      <c r="BE66" s="296"/>
      <c r="BF66" s="98"/>
      <c r="BH66" s="306">
        <v>0</v>
      </c>
      <c r="BI66" s="306"/>
      <c r="BJ66" s="296"/>
      <c r="BK66" s="296"/>
      <c r="BL66" s="296"/>
      <c r="BM66" s="98"/>
      <c r="BO66" s="306">
        <v>0.3</v>
      </c>
      <c r="BP66" s="306"/>
      <c r="BQ66" s="296"/>
      <c r="BR66" s="469"/>
      <c r="BS66" s="296"/>
    </row>
    <row r="67" spans="1:71" s="97" customFormat="1" ht="89.25">
      <c r="A67" s="296" t="s">
        <v>181</v>
      </c>
      <c r="B67" s="292" t="s">
        <v>182</v>
      </c>
      <c r="C67" s="185">
        <f>C61/3</f>
        <v>16.666666666666668</v>
      </c>
      <c r="D67" s="296" t="s">
        <v>47</v>
      </c>
      <c r="E67" s="185">
        <f>D68*C67</f>
        <v>0</v>
      </c>
      <c r="F67" s="296"/>
      <c r="G67" s="296"/>
      <c r="H67" s="296" t="s">
        <v>117</v>
      </c>
      <c r="I67" s="98"/>
      <c r="J67" s="185">
        <f>J61/3</f>
        <v>16.666666666666668</v>
      </c>
      <c r="K67" s="782" t="s">
        <v>44</v>
      </c>
      <c r="L67" s="185">
        <f>K68*J67</f>
        <v>8.3333333333333339</v>
      </c>
      <c r="M67" s="296"/>
      <c r="N67" s="469" t="s">
        <v>1724</v>
      </c>
      <c r="O67" s="296" t="s">
        <v>117</v>
      </c>
      <c r="P67" s="98"/>
      <c r="Q67" s="185">
        <f>Q61/3</f>
        <v>16.666666666666668</v>
      </c>
      <c r="R67" s="296" t="s">
        <v>47</v>
      </c>
      <c r="S67" s="185">
        <f>R68*Q67</f>
        <v>0</v>
      </c>
      <c r="T67" s="296"/>
      <c r="U67" s="307"/>
      <c r="V67" s="296" t="s">
        <v>117</v>
      </c>
      <c r="W67" s="98"/>
      <c r="X67" s="185">
        <f>X61/3</f>
        <v>16.666666666666668</v>
      </c>
      <c r="Y67" s="307" t="s">
        <v>44</v>
      </c>
      <c r="Z67" s="338">
        <f>Y68*X67</f>
        <v>5</v>
      </c>
      <c r="AA67" s="296"/>
      <c r="AB67" s="922" t="s">
        <v>1731</v>
      </c>
      <c r="AC67" s="296" t="s">
        <v>117</v>
      </c>
      <c r="AD67" s="98"/>
      <c r="AE67" s="185">
        <f>AE61/3</f>
        <v>16.666666666666668</v>
      </c>
      <c r="AF67" s="296" t="s">
        <v>47</v>
      </c>
      <c r="AG67" s="185">
        <f>AF68*AE67</f>
        <v>0</v>
      </c>
      <c r="AH67" s="296"/>
      <c r="AI67" s="472"/>
      <c r="AJ67" s="296" t="s">
        <v>117</v>
      </c>
      <c r="AK67" s="98"/>
      <c r="AL67" s="185">
        <f>AL61/3</f>
        <v>16.666666666666668</v>
      </c>
      <c r="AM67" s="296" t="s">
        <v>47</v>
      </c>
      <c r="AN67" s="185">
        <f>AM68*AL67</f>
        <v>0</v>
      </c>
      <c r="AO67" s="296"/>
      <c r="AP67" s="296"/>
      <c r="AQ67" s="296" t="s">
        <v>117</v>
      </c>
      <c r="AR67" s="98"/>
      <c r="AS67" s="185">
        <f>AS61/3</f>
        <v>16.666666666666668</v>
      </c>
      <c r="AT67" s="296" t="s">
        <v>44</v>
      </c>
      <c r="AU67" s="185">
        <f>AT68*AS67</f>
        <v>1.666666666666667</v>
      </c>
      <c r="AV67" s="296"/>
      <c r="AW67" s="471" t="s">
        <v>1209</v>
      </c>
      <c r="AX67" s="296" t="s">
        <v>117</v>
      </c>
      <c r="AY67" s="98"/>
      <c r="AZ67" s="185">
        <f>AZ61/3</f>
        <v>16.666666666666668</v>
      </c>
      <c r="BA67" s="296" t="s">
        <v>44</v>
      </c>
      <c r="BB67" s="185">
        <f>BA68*AZ67</f>
        <v>1.666666666666667</v>
      </c>
      <c r="BC67" s="296"/>
      <c r="BD67" s="296" t="s">
        <v>1740</v>
      </c>
      <c r="BE67" s="296" t="s">
        <v>117</v>
      </c>
      <c r="BF67" s="98"/>
      <c r="BG67" s="185">
        <f>BG61/3</f>
        <v>16.666666666666668</v>
      </c>
      <c r="BH67" s="296" t="s">
        <v>44</v>
      </c>
      <c r="BI67" s="185">
        <f>BH68*BG67</f>
        <v>5</v>
      </c>
      <c r="BJ67" s="296"/>
      <c r="BK67" s="296" t="s">
        <v>1499</v>
      </c>
      <c r="BL67" s="296" t="s">
        <v>117</v>
      </c>
      <c r="BM67" s="98"/>
      <c r="BN67" s="185">
        <f>BN61/3</f>
        <v>16.666666666666668</v>
      </c>
      <c r="BO67" s="296" t="s">
        <v>44</v>
      </c>
      <c r="BP67" s="185">
        <f>BO68*BN67</f>
        <v>5</v>
      </c>
      <c r="BQ67" s="296"/>
      <c r="BR67" s="469" t="s">
        <v>1752</v>
      </c>
      <c r="BS67" s="296" t="s">
        <v>117</v>
      </c>
    </row>
    <row r="68" spans="1:71" s="97" customFormat="1" ht="12.75">
      <c r="A68" s="296"/>
      <c r="B68" s="292" t="s">
        <v>118</v>
      </c>
      <c r="C68" s="817"/>
      <c r="D68" s="306">
        <v>0</v>
      </c>
      <c r="E68" s="306"/>
      <c r="F68" s="296"/>
      <c r="G68" s="296"/>
      <c r="H68" s="296"/>
      <c r="I68" s="98"/>
      <c r="K68" s="816">
        <v>0.5</v>
      </c>
      <c r="L68" s="306"/>
      <c r="M68" s="296"/>
      <c r="N68" s="307"/>
      <c r="O68" s="296"/>
      <c r="P68" s="98"/>
      <c r="R68" s="306">
        <v>0</v>
      </c>
      <c r="S68" s="306"/>
      <c r="T68" s="296"/>
      <c r="U68" s="296"/>
      <c r="V68" s="296"/>
      <c r="W68" s="98"/>
      <c r="Y68" s="339">
        <v>0.3</v>
      </c>
      <c r="Z68" s="339"/>
      <c r="AA68" s="296"/>
      <c r="AB68" s="307"/>
      <c r="AC68" s="296"/>
      <c r="AD68" s="98"/>
      <c r="AF68" s="306">
        <v>0</v>
      </c>
      <c r="AG68" s="306"/>
      <c r="AH68" s="296"/>
      <c r="AI68" s="296"/>
      <c r="AJ68" s="296"/>
      <c r="AK68" s="98"/>
      <c r="AM68" s="306">
        <v>0</v>
      </c>
      <c r="AN68" s="306"/>
      <c r="AO68" s="296"/>
      <c r="AP68" s="296"/>
      <c r="AQ68" s="296"/>
      <c r="AR68" s="98"/>
      <c r="AT68" s="306">
        <v>0.1</v>
      </c>
      <c r="AU68" s="306"/>
      <c r="AV68" s="296"/>
      <c r="AW68" s="296"/>
      <c r="AX68" s="296"/>
      <c r="AY68" s="98"/>
      <c r="BA68" s="306">
        <v>0.1</v>
      </c>
      <c r="BB68" s="306"/>
      <c r="BC68" s="296"/>
      <c r="BD68" s="296"/>
      <c r="BE68" s="296"/>
      <c r="BF68" s="98"/>
      <c r="BH68" s="306">
        <v>0.3</v>
      </c>
      <c r="BI68" s="306"/>
      <c r="BJ68" s="296"/>
      <c r="BK68" s="296"/>
      <c r="BL68" s="296"/>
      <c r="BM68" s="98"/>
      <c r="BO68" s="306">
        <v>0.3</v>
      </c>
      <c r="BP68" s="306"/>
      <c r="BQ68" s="296"/>
      <c r="BR68" s="296"/>
      <c r="BS68" s="296"/>
    </row>
    <row r="69" spans="1:71" s="97" customFormat="1" ht="12.75">
      <c r="A69" s="296"/>
      <c r="B69" s="292"/>
      <c r="C69" s="299"/>
      <c r="D69" s="296"/>
      <c r="E69" s="299"/>
      <c r="F69" s="296"/>
      <c r="G69" s="296"/>
      <c r="H69" s="296"/>
      <c r="I69" s="98"/>
      <c r="J69" s="299"/>
      <c r="K69" s="656"/>
      <c r="L69" s="299"/>
      <c r="M69" s="296"/>
      <c r="N69" s="296"/>
      <c r="O69" s="296"/>
      <c r="P69" s="98"/>
      <c r="Q69" s="299"/>
      <c r="R69" s="296"/>
      <c r="S69" s="299"/>
      <c r="T69" s="296"/>
      <c r="U69" s="296"/>
      <c r="V69" s="296"/>
      <c r="W69" s="98"/>
      <c r="X69" s="299"/>
      <c r="Y69" s="296"/>
      <c r="Z69" s="299"/>
      <c r="AA69" s="296"/>
      <c r="AB69" s="296"/>
      <c r="AC69" s="296"/>
      <c r="AD69" s="98"/>
      <c r="AE69" s="299"/>
      <c r="AF69" s="296"/>
      <c r="AG69" s="299"/>
      <c r="AH69" s="296"/>
      <c r="AI69" s="296"/>
      <c r="AJ69" s="296"/>
      <c r="AK69" s="98"/>
      <c r="AL69" s="299"/>
      <c r="AM69" s="296"/>
      <c r="AN69" s="299"/>
      <c r="AO69" s="296"/>
      <c r="AP69" s="296"/>
      <c r="AQ69" s="296"/>
      <c r="AR69" s="98"/>
      <c r="AS69" s="299"/>
      <c r="AT69" s="296"/>
      <c r="AU69" s="299"/>
      <c r="AV69" s="296"/>
      <c r="AW69" s="296"/>
      <c r="AX69" s="296"/>
      <c r="AY69" s="98"/>
      <c r="AZ69" s="299"/>
      <c r="BA69" s="296"/>
      <c r="BB69" s="299"/>
      <c r="BC69" s="296"/>
      <c r="BD69" s="296"/>
      <c r="BE69" s="296"/>
      <c r="BF69" s="98"/>
      <c r="BG69" s="299"/>
      <c r="BH69" s="296"/>
      <c r="BI69" s="299"/>
      <c r="BJ69" s="296"/>
      <c r="BK69" s="296"/>
      <c r="BL69" s="296"/>
      <c r="BM69" s="98"/>
      <c r="BN69" s="299"/>
      <c r="BO69" s="296"/>
      <c r="BP69" s="299"/>
      <c r="BQ69" s="296"/>
      <c r="BR69" s="296"/>
      <c r="BS69" s="296"/>
    </row>
    <row r="70" spans="1:71" s="95" customFormat="1" ht="27" customHeight="1">
      <c r="A70" s="300" t="s">
        <v>119</v>
      </c>
      <c r="B70" s="301" t="s">
        <v>120</v>
      </c>
      <c r="C70" s="302">
        <v>100</v>
      </c>
      <c r="D70" s="300"/>
      <c r="E70" s="302"/>
      <c r="F70" s="121">
        <f>F72+F81</f>
        <v>26.666666666666668</v>
      </c>
      <c r="G70" s="300"/>
      <c r="H70" s="300"/>
      <c r="I70" s="99"/>
      <c r="J70" s="302">
        <v>100</v>
      </c>
      <c r="K70" s="300"/>
      <c r="L70" s="302"/>
      <c r="M70" s="121">
        <f>M72+M81</f>
        <v>81.666666666666671</v>
      </c>
      <c r="N70" s="300"/>
      <c r="O70" s="300"/>
      <c r="P70" s="99"/>
      <c r="Q70" s="302">
        <v>100</v>
      </c>
      <c r="R70" s="300"/>
      <c r="S70" s="302"/>
      <c r="T70" s="121">
        <f>T72+T81</f>
        <v>0</v>
      </c>
      <c r="U70" s="300"/>
      <c r="V70" s="300"/>
      <c r="W70" s="99"/>
      <c r="X70" s="302">
        <v>100</v>
      </c>
      <c r="Y70" s="300"/>
      <c r="Z70" s="302"/>
      <c r="AA70" s="121">
        <f>AA72+AA81</f>
        <v>0</v>
      </c>
      <c r="AB70" s="300"/>
      <c r="AC70" s="300"/>
      <c r="AD70" s="99"/>
      <c r="AE70" s="302">
        <v>100</v>
      </c>
      <c r="AF70" s="300"/>
      <c r="AG70" s="302"/>
      <c r="AH70" s="121">
        <f>AH72+AH81</f>
        <v>16.666666666666668</v>
      </c>
      <c r="AI70" s="300"/>
      <c r="AJ70" s="300"/>
      <c r="AK70" s="99"/>
      <c r="AL70" s="302">
        <v>100</v>
      </c>
      <c r="AM70" s="300"/>
      <c r="AN70" s="302"/>
      <c r="AO70" s="121">
        <f>AO72+AO81</f>
        <v>0</v>
      </c>
      <c r="AP70" s="300"/>
      <c r="AQ70" s="300"/>
      <c r="AR70" s="99"/>
      <c r="AS70" s="302">
        <v>100</v>
      </c>
      <c r="AT70" s="300"/>
      <c r="AU70" s="302"/>
      <c r="AV70" s="121">
        <f>AV72+AV81</f>
        <v>0</v>
      </c>
      <c r="AW70" s="300"/>
      <c r="AX70" s="300"/>
      <c r="AY70" s="99"/>
      <c r="AZ70" s="302">
        <v>100</v>
      </c>
      <c r="BA70" s="300"/>
      <c r="BB70" s="302"/>
      <c r="BC70" s="121">
        <f>BC72+BC81</f>
        <v>63.333333333333336</v>
      </c>
      <c r="BD70" s="300"/>
      <c r="BE70" s="300"/>
      <c r="BF70" s="99"/>
      <c r="BG70" s="302">
        <v>100</v>
      </c>
      <c r="BH70" s="300"/>
      <c r="BI70" s="302"/>
      <c r="BJ70" s="121">
        <f>BJ72+BJ81</f>
        <v>63.333333333333336</v>
      </c>
      <c r="BK70" s="300"/>
      <c r="BL70" s="300"/>
      <c r="BM70" s="99"/>
      <c r="BN70" s="302">
        <v>100</v>
      </c>
      <c r="BO70" s="300"/>
      <c r="BP70" s="302"/>
      <c r="BQ70" s="121">
        <f>BQ72+BQ81</f>
        <v>73.333333333333343</v>
      </c>
      <c r="BR70" s="300"/>
      <c r="BS70" s="300"/>
    </row>
    <row r="71" spans="1:71" s="97" customFormat="1">
      <c r="A71" s="296"/>
      <c r="B71" s="287" t="s">
        <v>1425</v>
      </c>
      <c r="C71" s="133"/>
      <c r="D71" s="296"/>
      <c r="E71" s="185"/>
      <c r="F71" s="296"/>
      <c r="G71" s="296"/>
      <c r="H71" s="296"/>
      <c r="I71" s="98"/>
      <c r="J71" s="185"/>
      <c r="K71" s="296"/>
      <c r="L71" s="185"/>
      <c r="M71" s="296"/>
      <c r="N71" s="917"/>
      <c r="O71" s="296"/>
      <c r="P71" s="98"/>
      <c r="Q71" s="185"/>
      <c r="R71" s="296"/>
      <c r="S71" s="185"/>
      <c r="T71" s="296"/>
      <c r="U71" s="296"/>
      <c r="V71" s="296"/>
      <c r="W71" s="98"/>
      <c r="X71" s="185"/>
      <c r="Y71" s="296"/>
      <c r="Z71" s="185"/>
      <c r="AA71" s="296"/>
      <c r="AB71" s="296"/>
      <c r="AC71" s="296"/>
      <c r="AD71" s="98"/>
      <c r="AE71" s="185"/>
      <c r="AF71" s="296"/>
      <c r="AG71" s="185"/>
      <c r="AH71" s="296"/>
      <c r="AI71" s="296"/>
      <c r="AJ71" s="296"/>
      <c r="AK71" s="98"/>
      <c r="AL71" s="185"/>
      <c r="AM71" s="296"/>
      <c r="AN71" s="185"/>
      <c r="AO71" s="296"/>
      <c r="AP71" s="296"/>
      <c r="AQ71" s="296"/>
      <c r="AR71" s="98"/>
      <c r="AS71" s="185"/>
      <c r="AT71" s="296"/>
      <c r="AU71" s="185"/>
      <c r="AV71" s="296"/>
      <c r="AW71" s="296"/>
      <c r="AX71" s="296"/>
      <c r="AY71" s="98"/>
      <c r="AZ71" s="185"/>
      <c r="BA71" s="296"/>
      <c r="BB71" s="185"/>
      <c r="BC71" s="296"/>
      <c r="BD71" s="297"/>
      <c r="BE71" s="296"/>
      <c r="BF71" s="98"/>
      <c r="BG71" s="185"/>
      <c r="BH71" s="296"/>
      <c r="BI71" s="185"/>
      <c r="BJ71" s="296"/>
      <c r="BK71" s="296"/>
      <c r="BL71" s="296"/>
      <c r="BM71" s="98"/>
      <c r="BN71" s="185"/>
      <c r="BO71" s="296"/>
      <c r="BP71" s="185"/>
      <c r="BQ71" s="296"/>
      <c r="BR71" s="296"/>
      <c r="BS71" s="296"/>
    </row>
    <row r="72" spans="1:71" s="95" customFormat="1" ht="65.25" customHeight="1">
      <c r="A72" s="294" t="s">
        <v>121</v>
      </c>
      <c r="B72" s="287" t="s">
        <v>122</v>
      </c>
      <c r="C72" s="133">
        <f>C70/2</f>
        <v>50</v>
      </c>
      <c r="D72" s="294" t="s">
        <v>22</v>
      </c>
      <c r="E72" s="133"/>
      <c r="F72" s="295">
        <f>SUM(E73:E78)</f>
        <v>16.666666666666668</v>
      </c>
      <c r="G72" s="294"/>
      <c r="H72" s="294"/>
      <c r="I72" s="99"/>
      <c r="J72" s="133">
        <f>J70/2</f>
        <v>50</v>
      </c>
      <c r="K72" s="294" t="s">
        <v>22</v>
      </c>
      <c r="L72" s="133"/>
      <c r="M72" s="295">
        <f>SUM(L73:L78)</f>
        <v>41.666666666666671</v>
      </c>
      <c r="N72" s="307" t="s">
        <v>103</v>
      </c>
      <c r="O72" s="294"/>
      <c r="P72" s="99"/>
      <c r="Q72" s="133">
        <f>Q70/2</f>
        <v>50</v>
      </c>
      <c r="R72" s="294" t="s">
        <v>22</v>
      </c>
      <c r="S72" s="133"/>
      <c r="T72" s="295">
        <f>SUM(S73:S78)</f>
        <v>0</v>
      </c>
      <c r="U72" s="294"/>
      <c r="V72" s="294"/>
      <c r="W72" s="99"/>
      <c r="X72" s="133">
        <f>X70/2</f>
        <v>50</v>
      </c>
      <c r="Y72" s="294" t="s">
        <v>22</v>
      </c>
      <c r="Z72" s="133"/>
      <c r="AA72" s="295">
        <f>SUM(Z73:Z78)</f>
        <v>0</v>
      </c>
      <c r="AB72" s="294"/>
      <c r="AC72" s="294"/>
      <c r="AD72" s="99"/>
      <c r="AE72" s="133">
        <f>AE70/2</f>
        <v>50</v>
      </c>
      <c r="AF72" s="294" t="s">
        <v>22</v>
      </c>
      <c r="AG72" s="133"/>
      <c r="AH72" s="295">
        <f>SUM(AG73:AG78)</f>
        <v>16.666666666666668</v>
      </c>
      <c r="AI72" s="472"/>
      <c r="AJ72" s="294"/>
      <c r="AK72" s="99"/>
      <c r="AL72" s="133">
        <f>AL70/2</f>
        <v>50</v>
      </c>
      <c r="AM72" s="294" t="s">
        <v>22</v>
      </c>
      <c r="AN72" s="133"/>
      <c r="AO72" s="295">
        <f>SUM(AN73:AN78)</f>
        <v>0</v>
      </c>
      <c r="AP72" s="294"/>
      <c r="AQ72" s="294"/>
      <c r="AR72" s="99"/>
      <c r="AS72" s="133">
        <f>AS70/2</f>
        <v>50</v>
      </c>
      <c r="AT72" s="294" t="s">
        <v>22</v>
      </c>
      <c r="AU72" s="133"/>
      <c r="AV72" s="295">
        <f>SUM(AU73:AU78)</f>
        <v>0</v>
      </c>
      <c r="AW72" s="294"/>
      <c r="AX72" s="294"/>
      <c r="AY72" s="99"/>
      <c r="AZ72" s="133">
        <f>AZ70/2</f>
        <v>50</v>
      </c>
      <c r="BA72" s="294" t="s">
        <v>22</v>
      </c>
      <c r="BB72" s="133"/>
      <c r="BC72" s="295">
        <f>SUM(BB73:BB78)</f>
        <v>33.333333333333336</v>
      </c>
      <c r="BD72" s="294"/>
      <c r="BE72" s="294"/>
      <c r="BF72" s="99"/>
      <c r="BG72" s="133">
        <f>BG70/2</f>
        <v>50</v>
      </c>
      <c r="BH72" s="294" t="s">
        <v>22</v>
      </c>
      <c r="BI72" s="133"/>
      <c r="BJ72" s="295">
        <f>SUM(BI73:BI78)</f>
        <v>33.333333333333336</v>
      </c>
      <c r="BK72" s="296" t="s">
        <v>1229</v>
      </c>
      <c r="BL72" s="294"/>
      <c r="BM72" s="99"/>
      <c r="BN72" s="133">
        <f>BN70/2</f>
        <v>50</v>
      </c>
      <c r="BO72" s="294" t="s">
        <v>22</v>
      </c>
      <c r="BP72" s="133"/>
      <c r="BQ72" s="295">
        <f>SUM(BP73:BP78)</f>
        <v>33.333333333333336</v>
      </c>
      <c r="BR72" s="296"/>
      <c r="BS72" s="294"/>
    </row>
    <row r="73" spans="1:71" s="97" customFormat="1" ht="51">
      <c r="A73" s="296" t="s">
        <v>123</v>
      </c>
      <c r="B73" s="292" t="s">
        <v>192</v>
      </c>
      <c r="C73" s="185">
        <f t="shared" ref="C73:C78" si="0">$C$72/6</f>
        <v>8.3333333333333339</v>
      </c>
      <c r="D73" s="296" t="s">
        <v>47</v>
      </c>
      <c r="E73" s="33">
        <f t="shared" ref="E73:E78" si="1">IF(D73="Yes",C73,IF(D73="partial",C73*0.25,0))</f>
        <v>0</v>
      </c>
      <c r="F73" s="296"/>
      <c r="G73" s="296"/>
      <c r="H73" s="296"/>
      <c r="I73" s="98"/>
      <c r="J73" s="185">
        <f t="shared" ref="J73:J78" si="2">$C$72/6</f>
        <v>8.3333333333333339</v>
      </c>
      <c r="K73" s="296" t="s">
        <v>44</v>
      </c>
      <c r="L73" s="33">
        <f t="shared" ref="L73:L78" si="3">IF(K73="Yes",J73,IF(K73="partial",J73*0.25,0))</f>
        <v>8.3333333333333339</v>
      </c>
      <c r="M73" s="296"/>
      <c r="N73" s="918" t="s">
        <v>1948</v>
      </c>
      <c r="O73" s="296"/>
      <c r="P73" s="98"/>
      <c r="Q73" s="185">
        <f t="shared" ref="Q73:Q78" si="4">$C$72/6</f>
        <v>8.3333333333333339</v>
      </c>
      <c r="R73" s="296" t="s">
        <v>47</v>
      </c>
      <c r="S73" s="33">
        <f t="shared" ref="S73:S78" si="5">IF(R73="Yes",Q73,IF(R73="partial",Q73*0.25,0))</f>
        <v>0</v>
      </c>
      <c r="T73" s="296"/>
      <c r="U73" s="296"/>
      <c r="V73" s="296"/>
      <c r="W73" s="98"/>
      <c r="X73" s="185">
        <f t="shared" ref="X73:X78" si="6">$C$72/6</f>
        <v>8.3333333333333339</v>
      </c>
      <c r="Y73" s="296" t="s">
        <v>47</v>
      </c>
      <c r="Z73" s="33">
        <f t="shared" ref="Z73:Z78" si="7">IF(Y73="Yes",X73,IF(Y73="partial",X73*0.25,0))</f>
        <v>0</v>
      </c>
      <c r="AA73" s="296"/>
      <c r="AB73" s="296"/>
      <c r="AC73" s="296"/>
      <c r="AD73" s="98"/>
      <c r="AE73" s="185">
        <f t="shared" ref="AE73:AE78" si="8">$C$72/6</f>
        <v>8.3333333333333339</v>
      </c>
      <c r="AF73" s="307" t="s">
        <v>47</v>
      </c>
      <c r="AG73" s="33">
        <f t="shared" ref="AG73:AG78" si="9">IF(AF73="Yes",AE73,IF(AF73="partial",AE73*0.25,0))</f>
        <v>0</v>
      </c>
      <c r="AH73" s="296"/>
      <c r="AI73" s="472"/>
      <c r="AJ73" s="296"/>
      <c r="AK73" s="98"/>
      <c r="AL73" s="185">
        <f t="shared" ref="AL73:AL78" si="10">$C$72/6</f>
        <v>8.3333333333333339</v>
      </c>
      <c r="AM73" s="296" t="s">
        <v>47</v>
      </c>
      <c r="AN73" s="33">
        <f t="shared" ref="AN73:AN78" si="11">IF(AM73="Yes",AL73,IF(AM73="partial",AL73*0.25,0))</f>
        <v>0</v>
      </c>
      <c r="AO73" s="296"/>
      <c r="AP73" s="296"/>
      <c r="AQ73" s="296"/>
      <c r="AR73" s="98"/>
      <c r="AS73" s="185">
        <f t="shared" ref="AS73:AS78" si="12">$C$72/6</f>
        <v>8.3333333333333339</v>
      </c>
      <c r="AT73" s="296" t="s">
        <v>47</v>
      </c>
      <c r="AU73" s="33">
        <f t="shared" ref="AU73:AU78" si="13">IF(AT73="Yes",AS73,IF(AT73="partial",AS73*0.25,0))</f>
        <v>0</v>
      </c>
      <c r="AV73" s="296"/>
      <c r="AW73" s="296"/>
      <c r="AX73" s="296"/>
      <c r="AY73" s="98"/>
      <c r="AZ73" s="185">
        <f t="shared" ref="AZ73:AZ78" si="14">$C$72/6</f>
        <v>8.3333333333333339</v>
      </c>
      <c r="BA73" s="296" t="s">
        <v>44</v>
      </c>
      <c r="BB73" s="33">
        <f t="shared" ref="BB73:BB78" si="15">IF(BA73="Yes",AZ73,IF(BA73="partial",AZ73*0.25,0))</f>
        <v>8.3333333333333339</v>
      </c>
      <c r="BC73" s="296"/>
      <c r="BD73" s="296" t="s">
        <v>1741</v>
      </c>
      <c r="BE73" s="296"/>
      <c r="BF73" s="98"/>
      <c r="BG73" s="185">
        <f t="shared" ref="BG73:BG78" si="16">$C$72/6</f>
        <v>8.3333333333333339</v>
      </c>
      <c r="BH73" s="296" t="s">
        <v>44</v>
      </c>
      <c r="BI73" s="33">
        <f t="shared" ref="BI73:BI78" si="17">IF(BH73="Yes",BG73,IF(BH73="partial",BG73*0.25,0))</f>
        <v>8.3333333333333339</v>
      </c>
      <c r="BJ73" s="296"/>
      <c r="BK73" s="296" t="s">
        <v>1498</v>
      </c>
      <c r="BL73" s="296"/>
      <c r="BM73" s="98"/>
      <c r="BN73" s="185">
        <f t="shared" ref="BN73:BN78" si="18">$C$72/6</f>
        <v>8.3333333333333339</v>
      </c>
      <c r="BO73" s="307" t="s">
        <v>44</v>
      </c>
      <c r="BP73" s="33">
        <f t="shared" ref="BP73:BP78" si="19">IF(BO73="Yes",BN73,IF(BO73="partial",BN73*0.25,0))</f>
        <v>8.3333333333333339</v>
      </c>
      <c r="BQ73" s="296"/>
      <c r="BR73" s="469" t="s">
        <v>1753</v>
      </c>
      <c r="BS73" s="296"/>
    </row>
    <row r="74" spans="1:71" s="97" customFormat="1" ht="76.5">
      <c r="A74" s="307" t="s">
        <v>1086</v>
      </c>
      <c r="B74" s="292" t="s">
        <v>194</v>
      </c>
      <c r="C74" s="185">
        <f t="shared" si="0"/>
        <v>8.3333333333333339</v>
      </c>
      <c r="D74" s="307" t="s">
        <v>44</v>
      </c>
      <c r="E74" s="33">
        <f t="shared" si="1"/>
        <v>8.3333333333333339</v>
      </c>
      <c r="F74" s="296"/>
      <c r="G74" s="470" t="s">
        <v>1159</v>
      </c>
      <c r="H74" s="296"/>
      <c r="I74" s="98"/>
      <c r="J74" s="185">
        <f t="shared" si="2"/>
        <v>8.3333333333333339</v>
      </c>
      <c r="K74" s="296" t="s">
        <v>44</v>
      </c>
      <c r="L74" s="33">
        <f t="shared" si="3"/>
        <v>8.3333333333333339</v>
      </c>
      <c r="M74" s="296"/>
      <c r="N74" s="472" t="s">
        <v>1168</v>
      </c>
      <c r="O74" s="296"/>
      <c r="P74" s="98"/>
      <c r="Q74" s="185">
        <f t="shared" si="4"/>
        <v>8.3333333333333339</v>
      </c>
      <c r="R74" s="296" t="s">
        <v>47</v>
      </c>
      <c r="S74" s="33">
        <f t="shared" si="5"/>
        <v>0</v>
      </c>
      <c r="T74" s="296"/>
      <c r="U74" s="296"/>
      <c r="V74" s="296"/>
      <c r="W74" s="98"/>
      <c r="X74" s="185">
        <f t="shared" si="6"/>
        <v>8.3333333333333339</v>
      </c>
      <c r="Y74" s="296" t="s">
        <v>47</v>
      </c>
      <c r="Z74" s="33">
        <f t="shared" si="7"/>
        <v>0</v>
      </c>
      <c r="AA74" s="296"/>
      <c r="AB74" s="296"/>
      <c r="AC74" s="296"/>
      <c r="AD74" s="98"/>
      <c r="AE74" s="185">
        <f t="shared" si="8"/>
        <v>8.3333333333333339</v>
      </c>
      <c r="AF74" s="307" t="s">
        <v>44</v>
      </c>
      <c r="AG74" s="33">
        <f t="shared" si="9"/>
        <v>8.3333333333333339</v>
      </c>
      <c r="AH74" s="296"/>
      <c r="AI74" s="472" t="s">
        <v>1978</v>
      </c>
      <c r="AJ74" s="296"/>
      <c r="AK74" s="98"/>
      <c r="AL74" s="185">
        <f t="shared" si="10"/>
        <v>8.3333333333333339</v>
      </c>
      <c r="AM74" s="296" t="s">
        <v>47</v>
      </c>
      <c r="AN74" s="33">
        <f t="shared" si="11"/>
        <v>0</v>
      </c>
      <c r="AO74" s="296"/>
      <c r="AP74" s="296"/>
      <c r="AQ74" s="296"/>
      <c r="AR74" s="98"/>
      <c r="AS74" s="185">
        <f t="shared" si="12"/>
        <v>8.3333333333333339</v>
      </c>
      <c r="AT74" s="296" t="s">
        <v>47</v>
      </c>
      <c r="AU74" s="33">
        <f t="shared" si="13"/>
        <v>0</v>
      </c>
      <c r="AV74" s="296"/>
      <c r="AW74" s="296"/>
      <c r="AX74" s="296"/>
      <c r="AY74" s="98"/>
      <c r="AZ74" s="185">
        <f t="shared" si="14"/>
        <v>8.3333333333333339</v>
      </c>
      <c r="BA74" s="296" t="s">
        <v>44</v>
      </c>
      <c r="BB74" s="33">
        <f t="shared" si="15"/>
        <v>8.3333333333333339</v>
      </c>
      <c r="BC74" s="296"/>
      <c r="BD74" s="469" t="s">
        <v>1744</v>
      </c>
      <c r="BE74" s="307"/>
      <c r="BF74" s="98"/>
      <c r="BG74" s="185">
        <f t="shared" si="16"/>
        <v>8.3333333333333339</v>
      </c>
      <c r="BH74" s="296" t="s">
        <v>44</v>
      </c>
      <c r="BI74" s="33">
        <f t="shared" si="17"/>
        <v>8.3333333333333339</v>
      </c>
      <c r="BJ74" s="296"/>
      <c r="BK74" s="904" t="s">
        <v>1498</v>
      </c>
      <c r="BL74" s="296"/>
      <c r="BM74" s="98"/>
      <c r="BN74" s="185">
        <f t="shared" si="18"/>
        <v>8.3333333333333339</v>
      </c>
      <c r="BO74" s="307" t="s">
        <v>44</v>
      </c>
      <c r="BP74" s="33">
        <f t="shared" si="19"/>
        <v>8.3333333333333339</v>
      </c>
      <c r="BQ74" s="296"/>
      <c r="BR74" s="470" t="s">
        <v>1750</v>
      </c>
      <c r="BS74" s="296"/>
    </row>
    <row r="75" spans="1:71" s="97" customFormat="1" ht="76.5">
      <c r="A75" s="307" t="s">
        <v>1087</v>
      </c>
      <c r="B75" s="292" t="s">
        <v>1057</v>
      </c>
      <c r="C75" s="185">
        <f t="shared" si="0"/>
        <v>8.3333333333333339</v>
      </c>
      <c r="D75" s="307" t="s">
        <v>44</v>
      </c>
      <c r="E75" s="33">
        <f t="shared" si="1"/>
        <v>8.3333333333333339</v>
      </c>
      <c r="F75" s="296"/>
      <c r="G75" s="470" t="s">
        <v>1196</v>
      </c>
      <c r="H75" s="296"/>
      <c r="I75" s="98"/>
      <c r="J75" s="185">
        <f t="shared" si="2"/>
        <v>8.3333333333333339</v>
      </c>
      <c r="K75" s="296" t="s">
        <v>44</v>
      </c>
      <c r="L75" s="33">
        <f t="shared" si="3"/>
        <v>8.3333333333333339</v>
      </c>
      <c r="M75" s="296"/>
      <c r="N75" s="469" t="s">
        <v>1168</v>
      </c>
      <c r="O75" s="296"/>
      <c r="P75" s="98"/>
      <c r="Q75" s="185">
        <f t="shared" si="4"/>
        <v>8.3333333333333339</v>
      </c>
      <c r="R75" s="296" t="s">
        <v>47</v>
      </c>
      <c r="S75" s="33">
        <f t="shared" si="5"/>
        <v>0</v>
      </c>
      <c r="T75" s="296"/>
      <c r="U75" s="296"/>
      <c r="V75" s="296"/>
      <c r="W75" s="98"/>
      <c r="X75" s="185">
        <f t="shared" si="6"/>
        <v>8.3333333333333339</v>
      </c>
      <c r="Y75" s="296" t="s">
        <v>47</v>
      </c>
      <c r="Z75" s="33">
        <f t="shared" si="7"/>
        <v>0</v>
      </c>
      <c r="AA75" s="296"/>
      <c r="AB75" s="296"/>
      <c r="AC75" s="296"/>
      <c r="AD75" s="98"/>
      <c r="AE75" s="185">
        <f t="shared" si="8"/>
        <v>8.3333333333333339</v>
      </c>
      <c r="AF75" s="307" t="s">
        <v>44</v>
      </c>
      <c r="AG75" s="33">
        <f t="shared" si="9"/>
        <v>8.3333333333333339</v>
      </c>
      <c r="AH75" s="296"/>
      <c r="AI75" s="472" t="s">
        <v>1978</v>
      </c>
      <c r="AJ75" s="296"/>
      <c r="AK75" s="98"/>
      <c r="AL75" s="185">
        <f t="shared" si="10"/>
        <v>8.3333333333333339</v>
      </c>
      <c r="AM75" s="296" t="s">
        <v>47</v>
      </c>
      <c r="AN75" s="33">
        <f t="shared" si="11"/>
        <v>0</v>
      </c>
      <c r="AO75" s="296"/>
      <c r="AP75" s="296"/>
      <c r="AQ75" s="296"/>
      <c r="AR75" s="98"/>
      <c r="AS75" s="185">
        <f t="shared" si="12"/>
        <v>8.3333333333333339</v>
      </c>
      <c r="AT75" s="296" t="s">
        <v>47</v>
      </c>
      <c r="AU75" s="33">
        <f t="shared" si="13"/>
        <v>0</v>
      </c>
      <c r="AV75" s="296"/>
      <c r="AW75" s="296"/>
      <c r="AX75" s="296"/>
      <c r="AY75" s="98"/>
      <c r="AZ75" s="185">
        <f t="shared" si="14"/>
        <v>8.3333333333333339</v>
      </c>
      <c r="BA75" s="296" t="s">
        <v>44</v>
      </c>
      <c r="BB75" s="33">
        <f t="shared" si="15"/>
        <v>8.3333333333333339</v>
      </c>
      <c r="BC75" s="296"/>
      <c r="BD75" s="469" t="s">
        <v>1745</v>
      </c>
      <c r="BE75" s="307"/>
      <c r="BF75" s="98"/>
      <c r="BG75" s="185">
        <f t="shared" si="16"/>
        <v>8.3333333333333339</v>
      </c>
      <c r="BH75" s="296" t="s">
        <v>44</v>
      </c>
      <c r="BI75" s="33">
        <f t="shared" si="17"/>
        <v>8.3333333333333339</v>
      </c>
      <c r="BJ75" s="296"/>
      <c r="BK75" s="904" t="s">
        <v>1498</v>
      </c>
      <c r="BL75" s="296"/>
      <c r="BM75" s="98"/>
      <c r="BN75" s="185">
        <f t="shared" si="18"/>
        <v>8.3333333333333339</v>
      </c>
      <c r="BO75" s="307" t="s">
        <v>44</v>
      </c>
      <c r="BP75" s="33">
        <f t="shared" si="19"/>
        <v>8.3333333333333339</v>
      </c>
      <c r="BQ75" s="296"/>
      <c r="BR75" s="470" t="s">
        <v>1750</v>
      </c>
      <c r="BS75" s="296"/>
    </row>
    <row r="76" spans="1:71" s="97" customFormat="1" ht="51">
      <c r="A76" s="296" t="s">
        <v>196</v>
      </c>
      <c r="B76" s="292" t="s">
        <v>197</v>
      </c>
      <c r="C76" s="185">
        <f t="shared" si="0"/>
        <v>8.3333333333333339</v>
      </c>
      <c r="D76" s="296" t="s">
        <v>47</v>
      </c>
      <c r="E76" s="33">
        <f t="shared" si="1"/>
        <v>0</v>
      </c>
      <c r="F76" s="296"/>
      <c r="G76" s="296"/>
      <c r="H76" s="296"/>
      <c r="I76" s="98"/>
      <c r="J76" s="185">
        <f t="shared" si="2"/>
        <v>8.3333333333333339</v>
      </c>
      <c r="K76" s="296" t="s">
        <v>47</v>
      </c>
      <c r="L76" s="33">
        <f t="shared" si="3"/>
        <v>0</v>
      </c>
      <c r="M76" s="296"/>
      <c r="N76" s="296"/>
      <c r="O76" s="296"/>
      <c r="P76" s="98"/>
      <c r="Q76" s="185">
        <f t="shared" si="4"/>
        <v>8.3333333333333339</v>
      </c>
      <c r="R76" s="296" t="s">
        <v>47</v>
      </c>
      <c r="S76" s="33">
        <f t="shared" si="5"/>
        <v>0</v>
      </c>
      <c r="T76" s="296"/>
      <c r="U76" s="296"/>
      <c r="V76" s="296"/>
      <c r="W76" s="98"/>
      <c r="X76" s="185">
        <f t="shared" si="6"/>
        <v>8.3333333333333339</v>
      </c>
      <c r="Y76" s="296" t="s">
        <v>47</v>
      </c>
      <c r="Z76" s="33">
        <f t="shared" si="7"/>
        <v>0</v>
      </c>
      <c r="AA76" s="296"/>
      <c r="AB76" s="296"/>
      <c r="AC76" s="296"/>
      <c r="AD76" s="98"/>
      <c r="AE76" s="185">
        <f t="shared" si="8"/>
        <v>8.3333333333333339</v>
      </c>
      <c r="AF76" s="307" t="s">
        <v>47</v>
      </c>
      <c r="AG76" s="33">
        <f t="shared" si="9"/>
        <v>0</v>
      </c>
      <c r="AH76" s="296"/>
      <c r="AI76" s="296"/>
      <c r="AJ76" s="296"/>
      <c r="AK76" s="98"/>
      <c r="AL76" s="185">
        <f t="shared" si="10"/>
        <v>8.3333333333333339</v>
      </c>
      <c r="AM76" s="296" t="s">
        <v>47</v>
      </c>
      <c r="AN76" s="33">
        <f t="shared" si="11"/>
        <v>0</v>
      </c>
      <c r="AO76" s="296"/>
      <c r="AP76" s="296"/>
      <c r="AQ76" s="296"/>
      <c r="AR76" s="98"/>
      <c r="AS76" s="185">
        <f t="shared" si="12"/>
        <v>8.3333333333333339</v>
      </c>
      <c r="AT76" s="296" t="s">
        <v>47</v>
      </c>
      <c r="AU76" s="33">
        <f t="shared" si="13"/>
        <v>0</v>
      </c>
      <c r="AV76" s="296"/>
      <c r="AW76" s="296"/>
      <c r="AX76" s="296"/>
      <c r="AY76" s="98"/>
      <c r="AZ76" s="185">
        <f t="shared" si="14"/>
        <v>8.3333333333333339</v>
      </c>
      <c r="BA76" s="296" t="s">
        <v>47</v>
      </c>
      <c r="BB76" s="33">
        <f t="shared" si="15"/>
        <v>0</v>
      </c>
      <c r="BC76" s="296"/>
      <c r="BD76" s="296"/>
      <c r="BE76" s="296"/>
      <c r="BF76" s="98"/>
      <c r="BG76" s="185">
        <f t="shared" si="16"/>
        <v>8.3333333333333339</v>
      </c>
      <c r="BH76" s="296" t="s">
        <v>47</v>
      </c>
      <c r="BI76" s="33">
        <f t="shared" si="17"/>
        <v>0</v>
      </c>
      <c r="BJ76" s="296"/>
      <c r="BK76" s="296"/>
      <c r="BL76" s="296"/>
      <c r="BM76" s="98"/>
      <c r="BN76" s="185">
        <f t="shared" si="18"/>
        <v>8.3333333333333339</v>
      </c>
      <c r="BO76" s="307" t="s">
        <v>47</v>
      </c>
      <c r="BP76" s="33">
        <f t="shared" si="19"/>
        <v>0</v>
      </c>
      <c r="BQ76" s="296"/>
      <c r="BR76" s="296"/>
      <c r="BS76" s="296"/>
    </row>
    <row r="77" spans="1:71" s="97" customFormat="1" ht="38.25">
      <c r="A77" s="296" t="s">
        <v>198</v>
      </c>
      <c r="B77" s="292" t="s">
        <v>199</v>
      </c>
      <c r="C77" s="185">
        <f t="shared" si="0"/>
        <v>8.3333333333333339</v>
      </c>
      <c r="D77" s="296" t="s">
        <v>47</v>
      </c>
      <c r="E77" s="33">
        <f t="shared" si="1"/>
        <v>0</v>
      </c>
      <c r="F77" s="296"/>
      <c r="G77" s="296"/>
      <c r="H77" s="296"/>
      <c r="I77" s="98"/>
      <c r="J77" s="185">
        <f t="shared" si="2"/>
        <v>8.3333333333333339</v>
      </c>
      <c r="K77" s="307" t="s">
        <v>44</v>
      </c>
      <c r="L77" s="33">
        <f t="shared" si="3"/>
        <v>8.3333333333333339</v>
      </c>
      <c r="M77" s="296"/>
      <c r="N77" s="469" t="s">
        <v>1725</v>
      </c>
      <c r="O77" s="296"/>
      <c r="P77" s="98"/>
      <c r="Q77" s="185">
        <f t="shared" si="4"/>
        <v>8.3333333333333339</v>
      </c>
      <c r="R77" s="296" t="s">
        <v>47</v>
      </c>
      <c r="S77" s="33">
        <f t="shared" si="5"/>
        <v>0</v>
      </c>
      <c r="T77" s="296"/>
      <c r="U77" s="296"/>
      <c r="V77" s="296"/>
      <c r="W77" s="98"/>
      <c r="X77" s="185">
        <f t="shared" si="6"/>
        <v>8.3333333333333339</v>
      </c>
      <c r="Y77" s="296" t="s">
        <v>47</v>
      </c>
      <c r="Z77" s="33">
        <f t="shared" si="7"/>
        <v>0</v>
      </c>
      <c r="AA77" s="296"/>
      <c r="AB77" s="296"/>
      <c r="AC77" s="296"/>
      <c r="AD77" s="98"/>
      <c r="AE77" s="185">
        <f t="shared" si="8"/>
        <v>8.3333333333333339</v>
      </c>
      <c r="AF77" s="296" t="s">
        <v>47</v>
      </c>
      <c r="AG77" s="33">
        <f t="shared" si="9"/>
        <v>0</v>
      </c>
      <c r="AH77" s="296"/>
      <c r="AI77" s="296"/>
      <c r="AJ77" s="296"/>
      <c r="AK77" s="98"/>
      <c r="AL77" s="185">
        <f t="shared" si="10"/>
        <v>8.3333333333333339</v>
      </c>
      <c r="AM77" s="296" t="s">
        <v>47</v>
      </c>
      <c r="AN77" s="33">
        <f t="shared" si="11"/>
        <v>0</v>
      </c>
      <c r="AO77" s="296"/>
      <c r="AP77" s="296"/>
      <c r="AQ77" s="296"/>
      <c r="AR77" s="98"/>
      <c r="AS77" s="185">
        <f t="shared" si="12"/>
        <v>8.3333333333333339</v>
      </c>
      <c r="AT77" s="296" t="s">
        <v>47</v>
      </c>
      <c r="AU77" s="33">
        <f t="shared" si="13"/>
        <v>0</v>
      </c>
      <c r="AV77" s="296"/>
      <c r="AW77" s="296"/>
      <c r="AX77" s="296"/>
      <c r="AY77" s="98"/>
      <c r="AZ77" s="185">
        <f t="shared" si="14"/>
        <v>8.3333333333333339</v>
      </c>
      <c r="BA77" s="296" t="s">
        <v>47</v>
      </c>
      <c r="BB77" s="33">
        <f t="shared" si="15"/>
        <v>0</v>
      </c>
      <c r="BC77" s="296"/>
      <c r="BD77" s="296"/>
      <c r="BE77" s="296"/>
      <c r="BF77" s="98"/>
      <c r="BG77" s="185">
        <f t="shared" si="16"/>
        <v>8.3333333333333339</v>
      </c>
      <c r="BH77" s="296" t="s">
        <v>47</v>
      </c>
      <c r="BI77" s="33">
        <f t="shared" si="17"/>
        <v>0</v>
      </c>
      <c r="BJ77" s="296"/>
      <c r="BK77" s="296"/>
      <c r="BL77" s="296"/>
      <c r="BM77" s="98"/>
      <c r="BN77" s="185">
        <f t="shared" si="18"/>
        <v>8.3333333333333339</v>
      </c>
      <c r="BO77" s="307" t="s">
        <v>47</v>
      </c>
      <c r="BP77" s="33">
        <f t="shared" si="19"/>
        <v>0</v>
      </c>
      <c r="BQ77" s="296"/>
      <c r="BR77" s="296"/>
      <c r="BS77" s="296"/>
    </row>
    <row r="78" spans="1:71" s="97" customFormat="1" ht="51">
      <c r="A78" s="296" t="s">
        <v>200</v>
      </c>
      <c r="B78" s="292" t="s">
        <v>1409</v>
      </c>
      <c r="C78" s="185">
        <f t="shared" si="0"/>
        <v>8.3333333333333339</v>
      </c>
      <c r="D78" s="296" t="s">
        <v>47</v>
      </c>
      <c r="E78" s="33">
        <f t="shared" si="1"/>
        <v>0</v>
      </c>
      <c r="F78" s="296"/>
      <c r="G78" s="296"/>
      <c r="H78" s="296"/>
      <c r="I78" s="98"/>
      <c r="J78" s="185">
        <f t="shared" si="2"/>
        <v>8.3333333333333339</v>
      </c>
      <c r="K78" s="296" t="s">
        <v>44</v>
      </c>
      <c r="L78" s="33">
        <f t="shared" si="3"/>
        <v>8.3333333333333339</v>
      </c>
      <c r="M78" s="296"/>
      <c r="N78" s="472" t="s">
        <v>1170</v>
      </c>
      <c r="O78" s="296"/>
      <c r="P78" s="98"/>
      <c r="Q78" s="185">
        <f t="shared" si="4"/>
        <v>8.3333333333333339</v>
      </c>
      <c r="R78" s="296" t="s">
        <v>47</v>
      </c>
      <c r="S78" s="33">
        <f t="shared" si="5"/>
        <v>0</v>
      </c>
      <c r="T78" s="296"/>
      <c r="U78" s="296"/>
      <c r="V78" s="296"/>
      <c r="W78" s="98"/>
      <c r="X78" s="185">
        <f t="shared" si="6"/>
        <v>8.3333333333333339</v>
      </c>
      <c r="Y78" s="296" t="s">
        <v>47</v>
      </c>
      <c r="Z78" s="33">
        <f t="shared" si="7"/>
        <v>0</v>
      </c>
      <c r="AA78" s="296"/>
      <c r="AB78" s="296"/>
      <c r="AC78" s="296"/>
      <c r="AD78" s="98"/>
      <c r="AE78" s="185">
        <f t="shared" si="8"/>
        <v>8.3333333333333339</v>
      </c>
      <c r="AF78" s="296" t="s">
        <v>47</v>
      </c>
      <c r="AG78" s="33">
        <f t="shared" si="9"/>
        <v>0</v>
      </c>
      <c r="AH78" s="296"/>
      <c r="AI78" s="296"/>
      <c r="AJ78" s="296"/>
      <c r="AK78" s="98"/>
      <c r="AL78" s="185">
        <f t="shared" si="10"/>
        <v>8.3333333333333339</v>
      </c>
      <c r="AM78" s="296" t="s">
        <v>47</v>
      </c>
      <c r="AN78" s="33">
        <f t="shared" si="11"/>
        <v>0</v>
      </c>
      <c r="AO78" s="296"/>
      <c r="AP78" s="296"/>
      <c r="AQ78" s="296"/>
      <c r="AR78" s="98"/>
      <c r="AS78" s="185">
        <f t="shared" si="12"/>
        <v>8.3333333333333339</v>
      </c>
      <c r="AT78" s="296" t="s">
        <v>47</v>
      </c>
      <c r="AU78" s="33">
        <f t="shared" si="13"/>
        <v>0</v>
      </c>
      <c r="AV78" s="296"/>
      <c r="AW78" s="296"/>
      <c r="AX78" s="296"/>
      <c r="AY78" s="98"/>
      <c r="AZ78" s="185">
        <f t="shared" si="14"/>
        <v>8.3333333333333339</v>
      </c>
      <c r="BA78" s="307" t="s">
        <v>44</v>
      </c>
      <c r="BB78" s="33">
        <f t="shared" si="15"/>
        <v>8.3333333333333339</v>
      </c>
      <c r="BC78" s="296"/>
      <c r="BD78" s="296" t="s">
        <v>1733</v>
      </c>
      <c r="BE78" s="296"/>
      <c r="BF78" s="98"/>
      <c r="BG78" s="185">
        <f t="shared" si="16"/>
        <v>8.3333333333333339</v>
      </c>
      <c r="BH78" s="296" t="s">
        <v>44</v>
      </c>
      <c r="BI78" s="33">
        <f t="shared" si="17"/>
        <v>8.3333333333333339</v>
      </c>
      <c r="BJ78" s="296"/>
      <c r="BK78" s="904" t="s">
        <v>1498</v>
      </c>
      <c r="BL78" s="296"/>
      <c r="BM78" s="98"/>
      <c r="BN78" s="185">
        <f t="shared" si="18"/>
        <v>8.3333333333333339</v>
      </c>
      <c r="BO78" s="307" t="s">
        <v>44</v>
      </c>
      <c r="BP78" s="33">
        <f t="shared" si="19"/>
        <v>8.3333333333333339</v>
      </c>
      <c r="BQ78" s="296"/>
      <c r="BR78" s="469" t="s">
        <v>1754</v>
      </c>
      <c r="BS78" s="296"/>
    </row>
    <row r="79" spans="1:71" s="97" customFormat="1" ht="12.75">
      <c r="A79" s="296"/>
      <c r="B79" s="292"/>
      <c r="C79" s="185"/>
      <c r="D79" s="296"/>
      <c r="E79" s="185"/>
      <c r="F79" s="296"/>
      <c r="G79" s="296"/>
      <c r="H79" s="296"/>
      <c r="I79" s="98"/>
      <c r="J79" s="185"/>
      <c r="K79" s="296"/>
      <c r="L79" s="185"/>
      <c r="M79" s="296"/>
      <c r="N79" s="307"/>
      <c r="O79" s="296"/>
      <c r="P79" s="98"/>
      <c r="Q79" s="185"/>
      <c r="R79" s="296"/>
      <c r="S79" s="185"/>
      <c r="T79" s="296"/>
      <c r="U79" s="296"/>
      <c r="V79" s="296"/>
      <c r="W79" s="98"/>
      <c r="X79" s="185"/>
      <c r="Y79" s="296"/>
      <c r="Z79" s="185"/>
      <c r="AA79" s="296"/>
      <c r="AB79" s="296"/>
      <c r="AC79" s="296"/>
      <c r="AD79" s="98"/>
      <c r="AE79" s="185"/>
      <c r="AF79" s="296"/>
      <c r="AG79" s="185"/>
      <c r="AH79" s="296"/>
      <c r="AI79" s="296"/>
      <c r="AJ79" s="296"/>
      <c r="AK79" s="98"/>
      <c r="AL79" s="185"/>
      <c r="AM79" s="296"/>
      <c r="AN79" s="185"/>
      <c r="AO79" s="296"/>
      <c r="AP79" s="296"/>
      <c r="AQ79" s="296"/>
      <c r="AR79" s="98"/>
      <c r="AS79" s="185"/>
      <c r="AT79" s="296"/>
      <c r="AU79" s="185"/>
      <c r="AV79" s="296"/>
      <c r="AW79" s="296"/>
      <c r="AX79" s="296"/>
      <c r="AY79" s="98"/>
      <c r="AZ79" s="185"/>
      <c r="BA79" s="296"/>
      <c r="BB79" s="185"/>
      <c r="BC79" s="296"/>
      <c r="BD79" s="296"/>
      <c r="BE79" s="296"/>
      <c r="BF79" s="98"/>
      <c r="BG79" s="185"/>
      <c r="BH79" s="296"/>
      <c r="BI79" s="185"/>
      <c r="BJ79" s="296"/>
      <c r="BK79" s="296"/>
      <c r="BL79" s="296"/>
      <c r="BM79" s="98"/>
      <c r="BN79" s="185"/>
      <c r="BO79" s="296"/>
      <c r="BP79" s="185"/>
      <c r="BQ79" s="296"/>
      <c r="BR79" s="296"/>
      <c r="BS79" s="296"/>
    </row>
    <row r="80" spans="1:71" s="97" customFormat="1" ht="12.75">
      <c r="A80" s="296"/>
      <c r="B80" s="287" t="s">
        <v>1426</v>
      </c>
      <c r="C80" s="133"/>
      <c r="D80" s="296"/>
      <c r="E80" s="185"/>
      <c r="F80" s="296"/>
      <c r="G80" s="305"/>
      <c r="H80" s="296"/>
      <c r="I80" s="98"/>
      <c r="J80" s="185"/>
      <c r="K80" s="296"/>
      <c r="L80" s="185"/>
      <c r="M80" s="296"/>
      <c r="N80" s="307"/>
      <c r="O80" s="296"/>
      <c r="P80" s="98"/>
      <c r="Q80" s="185"/>
      <c r="R80" s="296"/>
      <c r="S80" s="185"/>
      <c r="T80" s="296"/>
      <c r="U80" s="296"/>
      <c r="V80" s="296"/>
      <c r="W80" s="98"/>
      <c r="X80" s="185"/>
      <c r="Y80" s="296"/>
      <c r="Z80" s="185"/>
      <c r="AA80" s="296"/>
      <c r="AB80" s="296"/>
      <c r="AC80" s="296"/>
      <c r="AD80" s="98"/>
      <c r="AE80" s="185"/>
      <c r="AF80" s="296"/>
      <c r="AG80" s="185"/>
      <c r="AH80" s="296"/>
      <c r="AI80" s="296"/>
      <c r="AJ80" s="296"/>
      <c r="AK80" s="98"/>
      <c r="AL80" s="185"/>
      <c r="AM80" s="296"/>
      <c r="AN80" s="185"/>
      <c r="AO80" s="296"/>
      <c r="AP80" s="296"/>
      <c r="AQ80" s="296"/>
      <c r="AR80" s="98"/>
      <c r="AS80" s="185"/>
      <c r="AT80" s="296"/>
      <c r="AU80" s="185"/>
      <c r="AV80" s="296"/>
      <c r="AW80" s="296"/>
      <c r="AX80" s="296"/>
      <c r="AY80" s="98"/>
      <c r="AZ80" s="185"/>
      <c r="BA80" s="296"/>
      <c r="BB80" s="185"/>
      <c r="BC80" s="296"/>
      <c r="BD80" s="296"/>
      <c r="BE80" s="296"/>
      <c r="BF80" s="98"/>
      <c r="BG80" s="185"/>
      <c r="BH80" s="296"/>
      <c r="BI80" s="185"/>
      <c r="BJ80" s="296"/>
      <c r="BK80" s="296"/>
      <c r="BL80" s="296"/>
      <c r="BM80" s="98"/>
      <c r="BN80" s="185"/>
      <c r="BO80" s="296"/>
      <c r="BP80" s="185"/>
      <c r="BQ80" s="296"/>
      <c r="BR80" s="296"/>
      <c r="BS80" s="296"/>
    </row>
    <row r="81" spans="1:71" s="95" customFormat="1" ht="38.25">
      <c r="A81" s="294" t="s">
        <v>201</v>
      </c>
      <c r="B81" s="287" t="s">
        <v>202</v>
      </c>
      <c r="C81" s="133">
        <f>C70/2</f>
        <v>50</v>
      </c>
      <c r="D81" s="134" t="s">
        <v>22</v>
      </c>
      <c r="E81" s="133"/>
      <c r="F81" s="134">
        <f>SUM(E82:E86)</f>
        <v>10</v>
      </c>
      <c r="H81" s="294"/>
      <c r="I81" s="99"/>
      <c r="J81" s="133">
        <f>J70/2</f>
        <v>50</v>
      </c>
      <c r="K81" s="134" t="s">
        <v>22</v>
      </c>
      <c r="L81" s="133"/>
      <c r="M81" s="134">
        <f>SUM(L82:L86)</f>
        <v>40</v>
      </c>
      <c r="N81" s="307"/>
      <c r="O81" s="294"/>
      <c r="P81" s="99"/>
      <c r="Q81" s="133">
        <f>Q70/2</f>
        <v>50</v>
      </c>
      <c r="R81" s="134" t="s">
        <v>22</v>
      </c>
      <c r="S81" s="133"/>
      <c r="T81" s="134">
        <f>SUM(S82:S86)</f>
        <v>0</v>
      </c>
      <c r="U81" s="294"/>
      <c r="V81" s="294"/>
      <c r="W81" s="99"/>
      <c r="X81" s="133">
        <f>X70/2</f>
        <v>50</v>
      </c>
      <c r="Y81" s="134" t="s">
        <v>22</v>
      </c>
      <c r="Z81" s="133"/>
      <c r="AA81" s="134">
        <f>SUM(Z82:Z86)</f>
        <v>0</v>
      </c>
      <c r="AB81" s="294"/>
      <c r="AC81" s="294"/>
      <c r="AD81" s="99"/>
      <c r="AE81" s="133">
        <f>AE70/2</f>
        <v>50</v>
      </c>
      <c r="AF81" s="134" t="s">
        <v>22</v>
      </c>
      <c r="AG81" s="133"/>
      <c r="AH81" s="134">
        <f>SUM(AG82:AG86)</f>
        <v>0</v>
      </c>
      <c r="AI81" s="294"/>
      <c r="AJ81" s="294"/>
      <c r="AK81" s="99"/>
      <c r="AL81" s="133">
        <f>AL70/2</f>
        <v>50</v>
      </c>
      <c r="AM81" s="134" t="s">
        <v>22</v>
      </c>
      <c r="AN81" s="133"/>
      <c r="AO81" s="134">
        <f>SUM(AN82:AN86)</f>
        <v>0</v>
      </c>
      <c r="AP81" s="294"/>
      <c r="AQ81" s="294"/>
      <c r="AR81" s="99"/>
      <c r="AS81" s="133">
        <f>AS70/2</f>
        <v>50</v>
      </c>
      <c r="AT81" s="134" t="s">
        <v>22</v>
      </c>
      <c r="AU81" s="133"/>
      <c r="AV81" s="134">
        <f>SUM(AU82:AU86)</f>
        <v>0</v>
      </c>
      <c r="AW81" s="294"/>
      <c r="AX81" s="294"/>
      <c r="AY81" s="99"/>
      <c r="AZ81" s="133">
        <f>AZ70/2</f>
        <v>50</v>
      </c>
      <c r="BA81" s="134" t="s">
        <v>22</v>
      </c>
      <c r="BB81" s="133"/>
      <c r="BC81" s="134">
        <f>SUM(BB82:BB86)</f>
        <v>30</v>
      </c>
      <c r="BD81" s="296" t="s">
        <v>1228</v>
      </c>
      <c r="BE81" s="294"/>
      <c r="BF81" s="99"/>
      <c r="BG81" s="133">
        <f>BG70/2</f>
        <v>50</v>
      </c>
      <c r="BH81" s="134" t="s">
        <v>22</v>
      </c>
      <c r="BI81" s="133"/>
      <c r="BJ81" s="134">
        <f>SUM(BI82:BI86)</f>
        <v>30</v>
      </c>
      <c r="BK81" s="296"/>
      <c r="BL81" s="294"/>
      <c r="BM81" s="99"/>
      <c r="BN81" s="133">
        <f>BN70/2</f>
        <v>50</v>
      </c>
      <c r="BO81" s="134" t="s">
        <v>22</v>
      </c>
      <c r="BP81" s="133"/>
      <c r="BQ81" s="134">
        <f>SUM(BP82:BP86)</f>
        <v>40</v>
      </c>
      <c r="BR81" s="294"/>
      <c r="BS81" s="294"/>
    </row>
    <row r="82" spans="1:71" s="97" customFormat="1" ht="71.25" customHeight="1">
      <c r="A82" s="296" t="s">
        <v>203</v>
      </c>
      <c r="B82" s="292" t="s">
        <v>204</v>
      </c>
      <c r="C82" s="185">
        <f>$C$81/5</f>
        <v>10</v>
      </c>
      <c r="D82" s="118" t="s">
        <v>76</v>
      </c>
      <c r="E82" s="33">
        <f>IF(D82="Yes",C82,IF(D82="partial",C82*0.25,0))</f>
        <v>2.5</v>
      </c>
      <c r="F82" s="296"/>
      <c r="G82" s="470" t="s">
        <v>1160</v>
      </c>
      <c r="H82" s="296"/>
      <c r="I82" s="98"/>
      <c r="J82" s="185">
        <f>$C$81/5</f>
        <v>10</v>
      </c>
      <c r="K82" s="289" t="s">
        <v>44</v>
      </c>
      <c r="L82" s="289">
        <f>IF(K82="Yes",J82,IF(K82="partial",J82*0.25,0))</f>
        <v>10</v>
      </c>
      <c r="M82" s="307"/>
      <c r="N82" s="472" t="s">
        <v>1184</v>
      </c>
      <c r="O82" s="296"/>
      <c r="P82" s="98"/>
      <c r="Q82" s="185">
        <f>$C$81/5</f>
        <v>10</v>
      </c>
      <c r="R82" s="118" t="s">
        <v>47</v>
      </c>
      <c r="S82" s="33">
        <f>IF(R82="Yes",Q82,IF(R82="partial",Q82*0.25,0))</f>
        <v>0</v>
      </c>
      <c r="T82" s="296"/>
      <c r="U82" s="296"/>
      <c r="V82" s="296"/>
      <c r="W82" s="98"/>
      <c r="X82" s="185">
        <f>$C$81/5</f>
        <v>10</v>
      </c>
      <c r="Y82" s="118" t="s">
        <v>47</v>
      </c>
      <c r="Z82" s="33">
        <f>IF(Y82="Yes",X82,IF(Y82="partial",X82*0.25,0))</f>
        <v>0</v>
      </c>
      <c r="AA82" s="296"/>
      <c r="AB82" s="296"/>
      <c r="AC82" s="296"/>
      <c r="AD82" s="98"/>
      <c r="AE82" s="185">
        <f>$C$81/5</f>
        <v>10</v>
      </c>
      <c r="AF82" s="118" t="s">
        <v>47</v>
      </c>
      <c r="AG82" s="33">
        <f>IF(AF82="Yes",AE82,IF(AF82="partial",AE82*0.25,0))</f>
        <v>0</v>
      </c>
      <c r="AH82" s="296"/>
      <c r="AI82" s="296"/>
      <c r="AJ82" s="296"/>
      <c r="AK82" s="98"/>
      <c r="AL82" s="185">
        <f>$C$81/5</f>
        <v>10</v>
      </c>
      <c r="AM82" s="118" t="s">
        <v>47</v>
      </c>
      <c r="AN82" s="33">
        <f>IF(AM82="Yes",AL82,IF(AM82="partial",AL82*0.25,0))</f>
        <v>0</v>
      </c>
      <c r="AO82" s="296"/>
      <c r="AP82" s="296"/>
      <c r="AQ82" s="296"/>
      <c r="AR82" s="98"/>
      <c r="AS82" s="185">
        <f>$C$81/5</f>
        <v>10</v>
      </c>
      <c r="AT82" s="118" t="s">
        <v>47</v>
      </c>
      <c r="AU82" s="33">
        <f>IF(AT82="Yes",AS82,IF(AT82="partial",AS82*0.25,0))</f>
        <v>0</v>
      </c>
      <c r="AV82" s="296"/>
      <c r="AW82" s="296"/>
      <c r="AX82" s="296"/>
      <c r="AY82" s="98"/>
      <c r="AZ82" s="185">
        <f>$C$81/5</f>
        <v>10</v>
      </c>
      <c r="BA82" s="118" t="s">
        <v>44</v>
      </c>
      <c r="BB82" s="33">
        <f>IF(BA82="Yes",AZ82,IF(BA82="partial",AZ82*0.25,0))</f>
        <v>10</v>
      </c>
      <c r="BC82" s="296"/>
      <c r="BD82" s="296" t="s">
        <v>1742</v>
      </c>
      <c r="BE82" s="296"/>
      <c r="BF82" s="98"/>
      <c r="BG82" s="185">
        <f>$C$81/5</f>
        <v>10</v>
      </c>
      <c r="BH82" s="289" t="s">
        <v>44</v>
      </c>
      <c r="BI82" s="33">
        <f>IF(BH82="Yes",BG82,IF(BH82="partial",BG82*0.25,0))</f>
        <v>10</v>
      </c>
      <c r="BJ82" s="296"/>
      <c r="BK82" s="470" t="s">
        <v>1954</v>
      </c>
      <c r="BL82" s="296"/>
      <c r="BM82" s="98"/>
      <c r="BN82" s="185">
        <f>$C$81/5</f>
        <v>10</v>
      </c>
      <c r="BO82" s="118" t="s">
        <v>44</v>
      </c>
      <c r="BP82" s="33">
        <f>IF(BO82="Yes",BN82,IF(BO82="partial",BN82*0.25,0))</f>
        <v>10</v>
      </c>
      <c r="BQ82" s="296"/>
      <c r="BR82" s="472" t="s">
        <v>1232</v>
      </c>
      <c r="BS82" s="296"/>
    </row>
    <row r="83" spans="1:71" s="97" customFormat="1" ht="77.25" customHeight="1">
      <c r="A83" s="296" t="s">
        <v>193</v>
      </c>
      <c r="B83" s="292" t="s">
        <v>205</v>
      </c>
      <c r="C83" s="185">
        <f>$C$81/5</f>
        <v>10</v>
      </c>
      <c r="D83" s="118" t="s">
        <v>76</v>
      </c>
      <c r="E83" s="33">
        <f>IF(D83="Yes",C83,IF(D83="partial",C83*0.25,0))</f>
        <v>2.5</v>
      </c>
      <c r="F83" s="296"/>
      <c r="G83" s="470" t="s">
        <v>1160</v>
      </c>
      <c r="H83" s="296"/>
      <c r="I83" s="98"/>
      <c r="J83" s="185">
        <f>$C$81/5</f>
        <v>10</v>
      </c>
      <c r="K83" s="289" t="s">
        <v>44</v>
      </c>
      <c r="L83" s="289">
        <f>IF(K83="Yes",J83,IF(K83="partial",J83*0.25,0))</f>
        <v>10</v>
      </c>
      <c r="M83" s="307"/>
      <c r="N83" s="472" t="s">
        <v>1182</v>
      </c>
      <c r="O83" s="296"/>
      <c r="P83" s="98"/>
      <c r="Q83" s="185">
        <f>$C$81/5</f>
        <v>10</v>
      </c>
      <c r="R83" s="118" t="s">
        <v>47</v>
      </c>
      <c r="S83" s="33">
        <f>IF(R83="Yes",Q83,IF(R83="partial",Q83*0.25,0))</f>
        <v>0</v>
      </c>
      <c r="T83" s="296"/>
      <c r="U83" s="296"/>
      <c r="V83" s="296"/>
      <c r="W83" s="98"/>
      <c r="X83" s="185">
        <f>$C$81/5</f>
        <v>10</v>
      </c>
      <c r="Y83" s="118" t="s">
        <v>47</v>
      </c>
      <c r="Z83" s="33">
        <f>IF(Y83="Yes",X83,IF(Y83="partial",X83*0.25,0))</f>
        <v>0</v>
      </c>
      <c r="AA83" s="296"/>
      <c r="AB83" s="296"/>
      <c r="AC83" s="296"/>
      <c r="AD83" s="98"/>
      <c r="AE83" s="185">
        <f>$C$81/5</f>
        <v>10</v>
      </c>
      <c r="AF83" s="118" t="s">
        <v>47</v>
      </c>
      <c r="AG83" s="33">
        <f>IF(AF83="Yes",AE83,IF(AF83="partial",AE83*0.25,0))</f>
        <v>0</v>
      </c>
      <c r="AH83" s="296"/>
      <c r="AI83" s="296"/>
      <c r="AJ83" s="296"/>
      <c r="AK83" s="98"/>
      <c r="AL83" s="185">
        <f>$C$81/5</f>
        <v>10</v>
      </c>
      <c r="AM83" s="118" t="s">
        <v>47</v>
      </c>
      <c r="AN83" s="33">
        <f>IF(AM83="Yes",AL83,IF(AM83="partial",AL83*0.25,0))</f>
        <v>0</v>
      </c>
      <c r="AO83" s="296"/>
      <c r="AP83" s="296"/>
      <c r="AQ83" s="296"/>
      <c r="AR83" s="98"/>
      <c r="AS83" s="185">
        <f>$C$81/5</f>
        <v>10</v>
      </c>
      <c r="AT83" s="118" t="s">
        <v>47</v>
      </c>
      <c r="AU83" s="33">
        <f>IF(AT83="Yes",AS83,IF(AT83="partial",AS83*0.25,0))</f>
        <v>0</v>
      </c>
      <c r="AV83" s="296"/>
      <c r="AW83" s="296"/>
      <c r="AX83" s="296"/>
      <c r="AY83" s="98"/>
      <c r="AZ83" s="185">
        <f>$C$81/5</f>
        <v>10</v>
      </c>
      <c r="BA83" s="118" t="s">
        <v>44</v>
      </c>
      <c r="BB83" s="33">
        <f>IF(BA83="Yes",AZ83,IF(BA83="partial",AZ83*0.25,0))</f>
        <v>10</v>
      </c>
      <c r="BC83" s="296"/>
      <c r="BD83" s="296" t="s">
        <v>1742</v>
      </c>
      <c r="BE83" s="296"/>
      <c r="BF83" s="98"/>
      <c r="BG83" s="185">
        <f>$C$81/5</f>
        <v>10</v>
      </c>
      <c r="BH83" s="118" t="s">
        <v>44</v>
      </c>
      <c r="BI83" s="33">
        <f>IF(BH83="Yes",BG83,IF(BH83="partial",BG83*0.25,0))</f>
        <v>10</v>
      </c>
      <c r="BJ83" s="296"/>
      <c r="BK83" s="307" t="s">
        <v>1229</v>
      </c>
      <c r="BL83" s="296"/>
      <c r="BM83" s="98"/>
      <c r="BN83" s="185">
        <f>$C$81/5</f>
        <v>10</v>
      </c>
      <c r="BO83" s="118" t="s">
        <v>44</v>
      </c>
      <c r="BP83" s="33">
        <f>IF(BO83="Yes",BN83,IF(BO83="partial",BN83*0.25,0))</f>
        <v>10</v>
      </c>
      <c r="BQ83" s="296"/>
      <c r="BR83" s="472" t="s">
        <v>1232</v>
      </c>
      <c r="BS83" s="296"/>
    </row>
    <row r="84" spans="1:71" s="97" customFormat="1" ht="51.75" customHeight="1">
      <c r="A84" s="296" t="s">
        <v>195</v>
      </c>
      <c r="B84" s="292" t="s">
        <v>206</v>
      </c>
      <c r="C84" s="185">
        <f>$C$81/5</f>
        <v>10</v>
      </c>
      <c r="D84" s="118" t="s">
        <v>76</v>
      </c>
      <c r="E84" s="33">
        <f>IF(D84="Yes",C84,IF(D84="partial",C84*0.25,0))</f>
        <v>2.5</v>
      </c>
      <c r="F84" s="296"/>
      <c r="G84" s="470" t="s">
        <v>1161</v>
      </c>
      <c r="H84" s="296"/>
      <c r="I84" s="98"/>
      <c r="J84" s="185">
        <f>$C$81/5</f>
        <v>10</v>
      </c>
      <c r="K84" s="289" t="s">
        <v>44</v>
      </c>
      <c r="L84" s="289">
        <f>IF(K84="Yes",J84,IF(K84="partial",J84*0.25,0))</f>
        <v>10</v>
      </c>
      <c r="M84" s="307"/>
      <c r="N84" s="472" t="s">
        <v>1171</v>
      </c>
      <c r="O84" s="296"/>
      <c r="P84" s="98"/>
      <c r="Q84" s="185">
        <f>$C$81/5</f>
        <v>10</v>
      </c>
      <c r="R84" s="118" t="s">
        <v>47</v>
      </c>
      <c r="S84" s="33">
        <f>IF(R84="Yes",Q84,IF(R84="partial",Q84*0.25,0))</f>
        <v>0</v>
      </c>
      <c r="T84" s="296"/>
      <c r="U84" s="296"/>
      <c r="V84" s="296"/>
      <c r="W84" s="98"/>
      <c r="X84" s="185">
        <f>$C$81/5</f>
        <v>10</v>
      </c>
      <c r="Y84" s="118" t="s">
        <v>47</v>
      </c>
      <c r="Z84" s="33">
        <f>IF(Y84="Yes",X84,IF(Y84="partial",X84*0.25,0))</f>
        <v>0</v>
      </c>
      <c r="AA84" s="296"/>
      <c r="AB84" s="296"/>
      <c r="AC84" s="296"/>
      <c r="AD84" s="98"/>
      <c r="AE84" s="185">
        <f>$C$81/5</f>
        <v>10</v>
      </c>
      <c r="AF84" s="118" t="s">
        <v>47</v>
      </c>
      <c r="AG84" s="33">
        <f>IF(AF84="Yes",AE84,IF(AF84="partial",AE84*0.25,0))</f>
        <v>0</v>
      </c>
      <c r="AH84" s="296"/>
      <c r="AI84" s="296"/>
      <c r="AJ84" s="296"/>
      <c r="AK84" s="98"/>
      <c r="AL84" s="185">
        <f>$C$81/5</f>
        <v>10</v>
      </c>
      <c r="AM84" s="118" t="s">
        <v>47</v>
      </c>
      <c r="AN84" s="33">
        <f>IF(AM84="Yes",AL84,IF(AM84="partial",AL84*0.25,0))</f>
        <v>0</v>
      </c>
      <c r="AO84" s="296"/>
      <c r="AP84" s="296"/>
      <c r="AQ84" s="296"/>
      <c r="AR84" s="98"/>
      <c r="AS84" s="185">
        <f>$C$81/5</f>
        <v>10</v>
      </c>
      <c r="AT84" s="118" t="s">
        <v>47</v>
      </c>
      <c r="AU84" s="33">
        <f>IF(AT84="Yes",AS84,IF(AT84="partial",AS84*0.25,0))</f>
        <v>0</v>
      </c>
      <c r="AV84" s="296"/>
      <c r="AW84" s="296"/>
      <c r="AX84" s="296"/>
      <c r="AY84" s="98"/>
      <c r="AZ84" s="185">
        <f>$C$81/5</f>
        <v>10</v>
      </c>
      <c r="BA84" s="118" t="s">
        <v>47</v>
      </c>
      <c r="BB84" s="33">
        <f>IF(BA84="Yes",AZ84,IF(BA84="partial",AZ84*0.25,0))</f>
        <v>0</v>
      </c>
      <c r="BC84" s="296"/>
      <c r="BD84" s="296"/>
      <c r="BE84" s="296"/>
      <c r="BF84" s="98"/>
      <c r="BG84" s="185">
        <f>$C$81/5</f>
        <v>10</v>
      </c>
      <c r="BH84" s="118" t="s">
        <v>47</v>
      </c>
      <c r="BI84" s="33">
        <f>IF(BH84="Yes",BG84,IF(BH84="partial",BG84*0.25,0))</f>
        <v>0</v>
      </c>
      <c r="BJ84" s="296"/>
      <c r="BK84" s="296"/>
      <c r="BL84" s="296"/>
      <c r="BM84" s="98"/>
      <c r="BN84" s="185">
        <f>$C$81/5</f>
        <v>10</v>
      </c>
      <c r="BO84" s="118" t="s">
        <v>44</v>
      </c>
      <c r="BP84" s="33">
        <f>IF(BO84="Yes",BN84,IF(BO84="partial",BN84*0.25,0))</f>
        <v>10</v>
      </c>
      <c r="BQ84" s="296"/>
      <c r="BR84" s="472" t="s">
        <v>1232</v>
      </c>
      <c r="BS84" s="296"/>
    </row>
    <row r="85" spans="1:71" s="97" customFormat="1" ht="105.75" customHeight="1">
      <c r="A85" s="296" t="s">
        <v>207</v>
      </c>
      <c r="B85" s="292" t="s">
        <v>208</v>
      </c>
      <c r="C85" s="185">
        <f>$C$81/5</f>
        <v>10</v>
      </c>
      <c r="D85" s="118" t="s">
        <v>76</v>
      </c>
      <c r="E85" s="33">
        <f>IF(D85="Yes",C85,IF(D85="partial",C85*0.25,0))</f>
        <v>2.5</v>
      </c>
      <c r="F85" s="296"/>
      <c r="G85" s="470" t="s">
        <v>1162</v>
      </c>
      <c r="H85" s="296"/>
      <c r="I85" s="98"/>
      <c r="J85" s="185">
        <f>$C$81/5</f>
        <v>10</v>
      </c>
      <c r="K85" s="289" t="s">
        <v>44</v>
      </c>
      <c r="L85" s="289">
        <f>IF(K85="Yes",J85,IF(K85="partial",J85*0.25,0))</f>
        <v>10</v>
      </c>
      <c r="M85" s="307"/>
      <c r="N85" s="472" t="s">
        <v>1224</v>
      </c>
      <c r="O85" s="296"/>
      <c r="P85" s="98"/>
      <c r="Q85" s="185">
        <f>$C$81/5</f>
        <v>10</v>
      </c>
      <c r="R85" s="118" t="s">
        <v>47</v>
      </c>
      <c r="S85" s="33">
        <f>IF(R85="Yes",Q85,IF(R85="partial",Q85*0.25,0))</f>
        <v>0</v>
      </c>
      <c r="T85" s="296"/>
      <c r="U85" s="296"/>
      <c r="V85" s="296"/>
      <c r="W85" s="98"/>
      <c r="X85" s="185">
        <f>$C$81/5</f>
        <v>10</v>
      </c>
      <c r="Y85" s="118" t="s">
        <v>47</v>
      </c>
      <c r="Z85" s="33">
        <f>IF(Y85="Yes",X85,IF(Y85="partial",X85*0.25,0))</f>
        <v>0</v>
      </c>
      <c r="AA85" s="296"/>
      <c r="AB85" s="296"/>
      <c r="AC85" s="296"/>
      <c r="AD85" s="98"/>
      <c r="AE85" s="185">
        <f>$C$81/5</f>
        <v>10</v>
      </c>
      <c r="AF85" s="118" t="s">
        <v>47</v>
      </c>
      <c r="AG85" s="33">
        <f>IF(AF85="Yes",AE85,IF(AF85="partial",AE85*0.25,0))</f>
        <v>0</v>
      </c>
      <c r="AH85" s="296"/>
      <c r="AI85" s="296"/>
      <c r="AJ85" s="296"/>
      <c r="AK85" s="98"/>
      <c r="AL85" s="185">
        <f>$C$81/5</f>
        <v>10</v>
      </c>
      <c r="AM85" s="118" t="s">
        <v>47</v>
      </c>
      <c r="AN85" s="33">
        <f>IF(AM85="Yes",AL85,IF(AM85="partial",AL85*0.25,0))</f>
        <v>0</v>
      </c>
      <c r="AO85" s="296"/>
      <c r="AP85" s="296"/>
      <c r="AQ85" s="296"/>
      <c r="AR85" s="98"/>
      <c r="AS85" s="185">
        <f>$C$81/5</f>
        <v>10</v>
      </c>
      <c r="AT85" s="118" t="s">
        <v>47</v>
      </c>
      <c r="AU85" s="33">
        <f>IF(AT85="Yes",AS85,IF(AT85="partial",AS85*0.25,0))</f>
        <v>0</v>
      </c>
      <c r="AV85" s="296"/>
      <c r="AW85" s="296"/>
      <c r="AX85" s="296"/>
      <c r="AY85" s="98"/>
      <c r="AZ85" s="185">
        <f>$C$81/5</f>
        <v>10</v>
      </c>
      <c r="BA85" s="118" t="s">
        <v>44</v>
      </c>
      <c r="BB85" s="33">
        <f>IF(BA85="Yes",AZ85,IF(BA85="partial",AZ85*0.25,0))</f>
        <v>10</v>
      </c>
      <c r="BC85" s="296"/>
      <c r="BD85" s="296" t="s">
        <v>1742</v>
      </c>
      <c r="BE85" s="296"/>
      <c r="BF85" s="98"/>
      <c r="BG85" s="185">
        <f>$C$81/5</f>
        <v>10</v>
      </c>
      <c r="BH85" s="118" t="s">
        <v>44</v>
      </c>
      <c r="BI85" s="33">
        <f>IF(BH85="Yes",BG85,IF(BH85="partial",BG85*0.25,0))</f>
        <v>10</v>
      </c>
      <c r="BJ85" s="296"/>
      <c r="BK85" s="307" t="s">
        <v>1229</v>
      </c>
      <c r="BL85" s="296"/>
      <c r="BM85" s="98"/>
      <c r="BN85" s="185">
        <f>$C$81/5</f>
        <v>10</v>
      </c>
      <c r="BO85" s="118" t="s">
        <v>44</v>
      </c>
      <c r="BP85" s="33">
        <f>IF(BO85="Yes",BN85,IF(BO85="partial",BN85*0.25,0))</f>
        <v>10</v>
      </c>
      <c r="BQ85" s="296"/>
      <c r="BR85" s="472" t="s">
        <v>1232</v>
      </c>
      <c r="BS85" s="296"/>
    </row>
    <row r="86" spans="1:71" s="97" customFormat="1" ht="33" customHeight="1">
      <c r="A86" s="296" t="s">
        <v>209</v>
      </c>
      <c r="B86" s="292" t="s">
        <v>210</v>
      </c>
      <c r="C86" s="185">
        <f>$C$81/5</f>
        <v>10</v>
      </c>
      <c r="D86" s="296" t="s">
        <v>47</v>
      </c>
      <c r="E86" s="33">
        <f>IF(D86="Yes",C86,IF(D86="partial",C86*0.25,0))</f>
        <v>0</v>
      </c>
      <c r="F86" s="296"/>
      <c r="G86" s="296"/>
      <c r="H86" s="296"/>
      <c r="I86" s="98"/>
      <c r="J86" s="185">
        <f>$C$81/5</f>
        <v>10</v>
      </c>
      <c r="K86" s="307" t="s">
        <v>47</v>
      </c>
      <c r="L86" s="289">
        <f>IF(K86="Yes",J86,IF(K86="partial",J86*0.25,0))</f>
        <v>0</v>
      </c>
      <c r="M86" s="307"/>
      <c r="N86" s="307"/>
      <c r="O86" s="296"/>
      <c r="P86" s="98"/>
      <c r="Q86" s="185">
        <f>$C$81/5</f>
        <v>10</v>
      </c>
      <c r="R86" s="296" t="s">
        <v>47</v>
      </c>
      <c r="S86" s="33">
        <f>IF(R86="Yes",Q86,IF(R86="partial",Q86*0.25,0))</f>
        <v>0</v>
      </c>
      <c r="T86" s="296"/>
      <c r="U86" s="296"/>
      <c r="V86" s="296"/>
      <c r="W86" s="98"/>
      <c r="X86" s="185">
        <f>$C$81/5</f>
        <v>10</v>
      </c>
      <c r="Y86" s="296" t="s">
        <v>47</v>
      </c>
      <c r="Z86" s="33">
        <f>IF(Y86="Yes",X86,IF(Y86="partial",X86*0.25,0))</f>
        <v>0</v>
      </c>
      <c r="AA86" s="296"/>
      <c r="AB86" s="296"/>
      <c r="AC86" s="296"/>
      <c r="AD86" s="98"/>
      <c r="AE86" s="185">
        <f>$C$81/5</f>
        <v>10</v>
      </c>
      <c r="AF86" s="296" t="s">
        <v>47</v>
      </c>
      <c r="AG86" s="33">
        <f>IF(AF86="Yes",AE86,IF(AF86="partial",AE86*0.25,0))</f>
        <v>0</v>
      </c>
      <c r="AH86" s="296"/>
      <c r="AI86" s="296"/>
      <c r="AJ86" s="296"/>
      <c r="AK86" s="98"/>
      <c r="AL86" s="185">
        <f>$C$81/5</f>
        <v>10</v>
      </c>
      <c r="AM86" s="296" t="s">
        <v>47</v>
      </c>
      <c r="AN86" s="33">
        <f>IF(AM86="Yes",AL86,IF(AM86="partial",AL86*0.25,0))</f>
        <v>0</v>
      </c>
      <c r="AO86" s="296"/>
      <c r="AP86" s="296"/>
      <c r="AQ86" s="296"/>
      <c r="AR86" s="98"/>
      <c r="AS86" s="185">
        <f>$C$81/5</f>
        <v>10</v>
      </c>
      <c r="AT86" s="296" t="s">
        <v>47</v>
      </c>
      <c r="AU86" s="33">
        <f>IF(AT86="Yes",AS86,IF(AT86="partial",AS86*0.25,0))</f>
        <v>0</v>
      </c>
      <c r="AV86" s="296"/>
      <c r="AW86" s="296"/>
      <c r="AX86" s="296"/>
      <c r="AY86" s="98"/>
      <c r="AZ86" s="185">
        <f>$C$81/5</f>
        <v>10</v>
      </c>
      <c r="BA86" s="296" t="s">
        <v>47</v>
      </c>
      <c r="BB86" s="33">
        <f>IF(BA86="Yes",AZ86,IF(BA86="partial",AZ86*0.25,0))</f>
        <v>0</v>
      </c>
      <c r="BC86" s="296"/>
      <c r="BD86" s="296"/>
      <c r="BE86" s="296"/>
      <c r="BF86" s="98"/>
      <c r="BG86" s="185">
        <f>$C$81/5</f>
        <v>10</v>
      </c>
      <c r="BH86" s="296" t="s">
        <v>47</v>
      </c>
      <c r="BI86" s="33">
        <f>IF(BH86="Yes",BG86,IF(BH86="partial",BG86*0.25,0))</f>
        <v>0</v>
      </c>
      <c r="BJ86" s="296"/>
      <c r="BK86" s="296"/>
      <c r="BL86" s="296"/>
      <c r="BM86" s="98"/>
      <c r="BN86" s="185">
        <f>$C$81/5</f>
        <v>10</v>
      </c>
      <c r="BO86" s="296" t="s">
        <v>47</v>
      </c>
      <c r="BP86" s="33">
        <f>IF(BO86="Yes",BN86,IF(BO86="partial",BN86*0.25,0))</f>
        <v>0</v>
      </c>
      <c r="BQ86" s="296"/>
      <c r="BR86" s="296"/>
      <c r="BS86" s="296"/>
    </row>
    <row r="87" spans="1:71" s="97" customFormat="1" ht="12.75">
      <c r="A87" s="296"/>
      <c r="B87" s="292"/>
      <c r="C87" s="299"/>
      <c r="D87" s="296"/>
      <c r="E87" s="299"/>
      <c r="F87" s="296"/>
      <c r="G87" s="296"/>
      <c r="H87" s="296"/>
      <c r="I87" s="98"/>
      <c r="J87" s="299"/>
      <c r="K87" s="296"/>
      <c r="L87" s="299"/>
      <c r="M87" s="296"/>
      <c r="N87" s="296"/>
      <c r="O87" s="296"/>
      <c r="P87" s="98"/>
      <c r="Q87" s="299"/>
      <c r="R87" s="296"/>
      <c r="S87" s="299"/>
      <c r="T87" s="296"/>
      <c r="U87" s="296"/>
      <c r="V87" s="296"/>
      <c r="W87" s="98"/>
      <c r="X87" s="299"/>
      <c r="Y87" s="296"/>
      <c r="Z87" s="299"/>
      <c r="AA87" s="296"/>
      <c r="AB87" s="296"/>
      <c r="AC87" s="296"/>
      <c r="AD87" s="98"/>
      <c r="AE87" s="299"/>
      <c r="AF87" s="296"/>
      <c r="AG87" s="299"/>
      <c r="AH87" s="296"/>
      <c r="AI87" s="296"/>
      <c r="AJ87" s="296"/>
      <c r="AK87" s="98"/>
      <c r="AL87" s="299"/>
      <c r="AM87" s="296"/>
      <c r="AN87" s="299"/>
      <c r="AO87" s="296"/>
      <c r="AP87" s="296"/>
      <c r="AQ87" s="296"/>
      <c r="AR87" s="98"/>
      <c r="AS87" s="299"/>
      <c r="AT87" s="296"/>
      <c r="AU87" s="299"/>
      <c r="AV87" s="296"/>
      <c r="AW87" s="296"/>
      <c r="AX87" s="296"/>
      <c r="AY87" s="98"/>
      <c r="AZ87" s="299"/>
      <c r="BA87" s="296"/>
      <c r="BB87" s="299"/>
      <c r="BC87" s="296"/>
      <c r="BD87" s="296"/>
      <c r="BE87" s="296"/>
      <c r="BF87" s="98"/>
      <c r="BG87" s="299"/>
      <c r="BH87" s="296"/>
      <c r="BI87" s="299"/>
      <c r="BJ87" s="296"/>
      <c r="BK87" s="296"/>
      <c r="BL87" s="296"/>
      <c r="BM87" s="98"/>
      <c r="BN87" s="299"/>
      <c r="BO87" s="296"/>
      <c r="BP87" s="299"/>
      <c r="BQ87" s="296"/>
      <c r="BR87" s="296"/>
      <c r="BS87" s="296"/>
    </row>
    <row r="88" spans="1:71" s="101" customFormat="1" ht="18.75">
      <c r="A88" s="308"/>
      <c r="B88" s="309" t="s">
        <v>211</v>
      </c>
      <c r="C88" s="310"/>
      <c r="D88" s="308"/>
      <c r="E88" s="310"/>
      <c r="F88" s="308">
        <f>F70+F51+F35+F8</f>
        <v>124.16666666666669</v>
      </c>
      <c r="G88" s="308"/>
      <c r="H88" s="308"/>
      <c r="I88" s="100"/>
      <c r="J88" s="310"/>
      <c r="K88" s="308"/>
      <c r="L88" s="310"/>
      <c r="M88" s="308">
        <f>M70+M51+M35+M8</f>
        <v>300</v>
      </c>
      <c r="N88" s="308"/>
      <c r="O88" s="308"/>
      <c r="P88" s="100"/>
      <c r="Q88" s="310"/>
      <c r="R88" s="308"/>
      <c r="S88" s="310"/>
      <c r="T88" s="308">
        <f>T70+T51+T35+T8</f>
        <v>55</v>
      </c>
      <c r="U88" s="308"/>
      <c r="V88" s="308"/>
      <c r="W88" s="100"/>
      <c r="X88" s="310"/>
      <c r="Y88" s="308"/>
      <c r="Z88" s="310"/>
      <c r="AA88" s="308">
        <f>AA70+AA51+AA35+AA8</f>
        <v>60</v>
      </c>
      <c r="AB88" s="308"/>
      <c r="AC88" s="308"/>
      <c r="AD88" s="100"/>
      <c r="AE88" s="310"/>
      <c r="AF88" s="308"/>
      <c r="AG88" s="310"/>
      <c r="AH88" s="308">
        <f>AH70+AH51+AH35+AH8</f>
        <v>78.333333333333329</v>
      </c>
      <c r="AI88" s="308"/>
      <c r="AJ88" s="308"/>
      <c r="AK88" s="100"/>
      <c r="AL88" s="310"/>
      <c r="AM88" s="308"/>
      <c r="AN88" s="310"/>
      <c r="AO88" s="308">
        <f>AO70+AO51+AO35+AO8</f>
        <v>51.666666666666664</v>
      </c>
      <c r="AP88" s="308"/>
      <c r="AQ88" s="308"/>
      <c r="AR88" s="100"/>
      <c r="AS88" s="310"/>
      <c r="AT88" s="308"/>
      <c r="AU88" s="310"/>
      <c r="AV88" s="308">
        <f>AV70+AV51+AV35+AV8</f>
        <v>123.33333333333333</v>
      </c>
      <c r="AW88" s="308"/>
      <c r="AX88" s="308"/>
      <c r="AY88" s="100"/>
      <c r="AZ88" s="310"/>
      <c r="BA88" s="308"/>
      <c r="BB88" s="310"/>
      <c r="BC88" s="308">
        <f>BC70+BC51+BC35+BC8</f>
        <v>288.33333333333337</v>
      </c>
      <c r="BD88" s="308"/>
      <c r="BE88" s="308"/>
      <c r="BF88" s="100"/>
      <c r="BG88" s="310"/>
      <c r="BH88" s="308"/>
      <c r="BI88" s="310"/>
      <c r="BJ88" s="308">
        <f>BJ70+BJ51+BJ35+BJ8</f>
        <v>261.66666666666669</v>
      </c>
      <c r="BK88" s="308"/>
      <c r="BL88" s="308"/>
      <c r="BM88" s="100"/>
      <c r="BN88" s="310"/>
      <c r="BO88" s="308"/>
      <c r="BP88" s="310"/>
      <c r="BQ88" s="308">
        <f>BQ70+BQ51+BQ35+BQ8</f>
        <v>280</v>
      </c>
      <c r="BR88" s="308"/>
      <c r="BS88" s="308"/>
    </row>
    <row r="89" spans="1:71" s="101" customFormat="1" ht="18.75">
      <c r="A89" s="308"/>
      <c r="B89" s="309" t="s">
        <v>212</v>
      </c>
      <c r="C89" s="310"/>
      <c r="D89" s="308"/>
      <c r="E89" s="310"/>
      <c r="F89" s="308">
        <f>(F88/4)</f>
        <v>31.041666666666671</v>
      </c>
      <c r="G89" s="308"/>
      <c r="H89" s="308"/>
      <c r="I89" s="100"/>
      <c r="J89" s="310"/>
      <c r="K89" s="308"/>
      <c r="L89" s="310"/>
      <c r="M89" s="308">
        <f>(M88/4)</f>
        <v>75</v>
      </c>
      <c r="N89" s="308"/>
      <c r="O89" s="308"/>
      <c r="P89" s="100"/>
      <c r="Q89" s="310"/>
      <c r="R89" s="308"/>
      <c r="S89" s="310"/>
      <c r="T89" s="308">
        <f>(T88/4)</f>
        <v>13.75</v>
      </c>
      <c r="U89" s="308"/>
      <c r="V89" s="308"/>
      <c r="W89" s="100"/>
      <c r="X89" s="310"/>
      <c r="Y89" s="308"/>
      <c r="Z89" s="310"/>
      <c r="AA89" s="308">
        <f>(AA88/4)</f>
        <v>15</v>
      </c>
      <c r="AB89" s="308"/>
      <c r="AC89" s="308"/>
      <c r="AD89" s="100"/>
      <c r="AE89" s="310"/>
      <c r="AF89" s="308"/>
      <c r="AG89" s="310"/>
      <c r="AH89" s="308">
        <f>(AH88/4)</f>
        <v>19.583333333333332</v>
      </c>
      <c r="AI89" s="308"/>
      <c r="AJ89" s="308"/>
      <c r="AK89" s="100"/>
      <c r="AL89" s="310"/>
      <c r="AM89" s="308"/>
      <c r="AN89" s="310"/>
      <c r="AO89" s="308">
        <f>(AO88/4)</f>
        <v>12.916666666666666</v>
      </c>
      <c r="AP89" s="308"/>
      <c r="AQ89" s="308"/>
      <c r="AR89" s="100"/>
      <c r="AS89" s="310"/>
      <c r="AT89" s="308"/>
      <c r="AU89" s="310"/>
      <c r="AV89" s="308">
        <f>(AV88/4)</f>
        <v>30.833333333333332</v>
      </c>
      <c r="AW89" s="308"/>
      <c r="AX89" s="308"/>
      <c r="AY89" s="100"/>
      <c r="AZ89" s="310"/>
      <c r="BA89" s="308"/>
      <c r="BB89" s="310"/>
      <c r="BC89" s="308">
        <f>(BC88/4)</f>
        <v>72.083333333333343</v>
      </c>
      <c r="BD89" s="308"/>
      <c r="BE89" s="308"/>
      <c r="BF89" s="100"/>
      <c r="BG89" s="310"/>
      <c r="BH89" s="308"/>
      <c r="BI89" s="310"/>
      <c r="BJ89" s="308">
        <f>(BJ88/4)</f>
        <v>65.416666666666671</v>
      </c>
      <c r="BK89" s="308"/>
      <c r="BL89" s="308"/>
      <c r="BM89" s="100"/>
      <c r="BN89" s="310"/>
      <c r="BO89" s="308"/>
      <c r="BP89" s="310"/>
      <c r="BQ89" s="308">
        <f>(BQ88/4)</f>
        <v>70</v>
      </c>
      <c r="BR89" s="308"/>
      <c r="BS89" s="308"/>
    </row>
    <row r="90" spans="1:71">
      <c r="A90" s="311"/>
      <c r="B90" s="311"/>
      <c r="C90" s="311"/>
      <c r="D90" s="311"/>
      <c r="E90" s="311"/>
      <c r="F90" s="311"/>
      <c r="G90" s="311"/>
      <c r="H90" s="311"/>
      <c r="J90" s="311"/>
      <c r="K90" s="311"/>
      <c r="L90" s="311"/>
      <c r="M90" s="311"/>
      <c r="N90" s="311"/>
      <c r="O90" s="311"/>
      <c r="Q90" s="311"/>
      <c r="R90" s="311"/>
      <c r="S90" s="311"/>
      <c r="T90" s="311"/>
      <c r="U90" s="311"/>
      <c r="V90" s="311"/>
      <c r="X90" s="311"/>
      <c r="Y90" s="311"/>
      <c r="Z90" s="311"/>
      <c r="AA90" s="311"/>
      <c r="AB90" s="311"/>
      <c r="AC90" s="311"/>
      <c r="AE90" s="311"/>
      <c r="AF90" s="311"/>
      <c r="AG90" s="311"/>
      <c r="AH90" s="311"/>
      <c r="AI90" s="311"/>
      <c r="AJ90" s="311"/>
      <c r="AL90" s="311"/>
      <c r="AM90" s="311"/>
      <c r="AN90" s="311"/>
      <c r="AO90" s="311"/>
      <c r="AP90" s="311"/>
      <c r="AQ90" s="311"/>
      <c r="AS90" s="311"/>
      <c r="AT90" s="311"/>
      <c r="AU90" s="311"/>
      <c r="AV90" s="311"/>
      <c r="AW90" s="311"/>
      <c r="AX90" s="311"/>
      <c r="AZ90" s="311"/>
      <c r="BA90" s="311"/>
      <c r="BB90" s="311"/>
      <c r="BC90" s="311"/>
      <c r="BD90" s="311"/>
      <c r="BE90" s="311"/>
      <c r="BG90" s="311"/>
      <c r="BH90" s="311"/>
      <c r="BI90" s="311"/>
      <c r="BJ90" s="311"/>
      <c r="BK90" s="311"/>
      <c r="BL90" s="311"/>
      <c r="BN90" s="311"/>
      <c r="BO90" s="311"/>
      <c r="BP90" s="311"/>
      <c r="BQ90" s="311"/>
      <c r="BR90" s="311"/>
      <c r="BS90" s="311"/>
    </row>
    <row r="91" spans="1:71">
      <c r="A91" s="311"/>
      <c r="B91" s="311"/>
      <c r="C91" s="311"/>
      <c r="D91" s="311"/>
      <c r="E91" s="311"/>
      <c r="F91" s="311"/>
      <c r="G91" s="311"/>
      <c r="H91" s="311"/>
      <c r="J91" s="311"/>
      <c r="K91" s="311"/>
      <c r="L91" s="311"/>
      <c r="M91" s="311"/>
      <c r="N91" s="311"/>
      <c r="O91" s="311"/>
      <c r="Q91" s="311"/>
      <c r="R91" s="311"/>
      <c r="S91" s="311"/>
      <c r="T91" s="311"/>
      <c r="U91" s="311"/>
      <c r="V91" s="311"/>
      <c r="X91" s="311"/>
      <c r="Y91" s="311"/>
      <c r="Z91" s="311"/>
      <c r="AA91" s="311"/>
      <c r="AB91" s="311"/>
      <c r="AC91" s="311"/>
      <c r="AE91" s="311"/>
      <c r="AF91" s="311"/>
      <c r="AG91" s="311"/>
      <c r="AH91" s="311"/>
      <c r="AI91" s="311"/>
      <c r="AJ91" s="311"/>
      <c r="AL91" s="311"/>
      <c r="AM91" s="311"/>
      <c r="AN91" s="311"/>
      <c r="AO91" s="311"/>
      <c r="AP91" s="311"/>
      <c r="AQ91" s="311"/>
      <c r="AS91" s="311"/>
      <c r="AT91" s="311"/>
      <c r="AU91" s="311"/>
      <c r="AV91" s="311"/>
      <c r="AW91" s="311"/>
      <c r="AX91" s="311"/>
      <c r="AZ91" s="311"/>
      <c r="BA91" s="311"/>
      <c r="BB91" s="311"/>
      <c r="BC91" s="311"/>
      <c r="BD91" s="311"/>
      <c r="BE91" s="311"/>
      <c r="BG91" s="311"/>
      <c r="BH91" s="311"/>
      <c r="BI91" s="311"/>
      <c r="BJ91" s="311"/>
      <c r="BK91" s="311"/>
      <c r="BL91" s="311"/>
      <c r="BN91" s="311"/>
      <c r="BO91" s="311"/>
      <c r="BP91" s="311"/>
      <c r="BQ91" s="311"/>
      <c r="BR91" s="311"/>
      <c r="BS91" s="311"/>
    </row>
    <row r="92" spans="1:71">
      <c r="A92" s="311"/>
      <c r="B92" s="311"/>
      <c r="C92" s="72"/>
      <c r="D92" s="311"/>
      <c r="E92" s="311"/>
      <c r="F92" s="311"/>
      <c r="G92" s="311"/>
      <c r="H92" s="311"/>
      <c r="J92" s="72"/>
      <c r="K92" s="311"/>
      <c r="L92" s="311"/>
      <c r="M92" s="311"/>
      <c r="N92" s="311"/>
      <c r="O92" s="311"/>
      <c r="Q92" s="72"/>
      <c r="R92" s="311"/>
      <c r="S92" s="311"/>
      <c r="T92" s="311"/>
      <c r="U92" s="311"/>
      <c r="V92" s="311"/>
      <c r="X92" s="72"/>
      <c r="Y92" s="311"/>
      <c r="Z92" s="311"/>
      <c r="AA92" s="311"/>
      <c r="AB92" s="311"/>
      <c r="AC92" s="311"/>
      <c r="AE92" s="72"/>
      <c r="AF92" s="311"/>
      <c r="AG92" s="311"/>
      <c r="AH92" s="311"/>
      <c r="AI92" s="311"/>
      <c r="AJ92" s="311"/>
      <c r="AL92" s="72"/>
      <c r="AM92" s="311"/>
      <c r="AN92" s="311"/>
      <c r="AO92" s="311"/>
      <c r="AP92" s="311"/>
      <c r="AQ92" s="311"/>
      <c r="AS92" s="72"/>
      <c r="AT92" s="311"/>
      <c r="AU92" s="311"/>
      <c r="AV92" s="311"/>
      <c r="AW92" s="311"/>
      <c r="AX92" s="311"/>
      <c r="AZ92" s="72"/>
      <c r="BA92" s="311"/>
      <c r="BB92" s="311"/>
      <c r="BC92" s="311"/>
      <c r="BD92" s="311"/>
      <c r="BE92" s="311"/>
      <c r="BG92" s="72"/>
      <c r="BH92" s="311"/>
      <c r="BI92" s="311"/>
      <c r="BJ92" s="311"/>
      <c r="BK92" s="311"/>
      <c r="BL92" s="311"/>
      <c r="BN92" s="72"/>
      <c r="BO92" s="311"/>
      <c r="BP92" s="311"/>
      <c r="BQ92" s="311"/>
      <c r="BR92" s="311"/>
      <c r="BS92" s="311"/>
    </row>
    <row r="93" spans="1:71">
      <c r="A93" s="311"/>
      <c r="B93" s="311"/>
      <c r="C93" s="311"/>
      <c r="D93" s="311"/>
      <c r="E93" s="311"/>
      <c r="F93" s="311"/>
      <c r="G93" s="311"/>
      <c r="H93" s="311"/>
      <c r="J93" s="311"/>
      <c r="K93" s="311"/>
      <c r="L93" s="311"/>
      <c r="M93" s="311"/>
      <c r="N93" s="311"/>
      <c r="O93" s="311"/>
      <c r="Q93" s="311"/>
      <c r="R93" s="311"/>
      <c r="S93" s="311"/>
      <c r="T93" s="311"/>
      <c r="U93" s="311"/>
      <c r="V93" s="311"/>
      <c r="X93" s="311"/>
      <c r="Y93" s="311"/>
      <c r="Z93" s="311"/>
      <c r="AA93" s="311"/>
      <c r="AB93" s="311"/>
      <c r="AC93" s="311"/>
      <c r="AE93" s="311"/>
      <c r="AF93" s="311"/>
      <c r="AG93" s="311"/>
      <c r="AH93" s="311"/>
      <c r="AI93" s="311"/>
      <c r="AJ93" s="311"/>
      <c r="AL93" s="311"/>
      <c r="AM93" s="311"/>
      <c r="AN93" s="311"/>
      <c r="AO93" s="311"/>
      <c r="AP93" s="311"/>
      <c r="AQ93" s="311"/>
      <c r="AS93" s="311"/>
      <c r="AT93" s="311"/>
      <c r="AU93" s="311"/>
      <c r="AV93" s="311"/>
      <c r="AW93" s="311"/>
      <c r="AX93" s="311"/>
      <c r="AZ93" s="311"/>
      <c r="BA93" s="311"/>
      <c r="BB93" s="311"/>
      <c r="BC93" s="311"/>
      <c r="BD93" s="311"/>
      <c r="BE93" s="311"/>
      <c r="BG93" s="311"/>
      <c r="BH93" s="311"/>
      <c r="BI93" s="311"/>
      <c r="BJ93" s="311"/>
      <c r="BK93" s="311"/>
      <c r="BL93" s="311"/>
      <c r="BN93" s="311"/>
      <c r="BO93" s="311"/>
      <c r="BP93" s="311"/>
      <c r="BQ93" s="311"/>
      <c r="BR93" s="311"/>
      <c r="BS93" s="311"/>
    </row>
    <row r="94" spans="1:71">
      <c r="A94" s="311"/>
      <c r="B94" s="311"/>
      <c r="C94" s="311"/>
      <c r="D94" s="311"/>
      <c r="E94" s="311"/>
      <c r="F94" s="311"/>
      <c r="G94" s="311"/>
      <c r="H94" s="311"/>
      <c r="J94" s="311"/>
      <c r="K94" s="311"/>
      <c r="L94" s="311"/>
      <c r="M94" s="311"/>
      <c r="N94" s="311"/>
      <c r="O94" s="311"/>
      <c r="Q94" s="311"/>
      <c r="R94" s="311"/>
      <c r="S94" s="311"/>
      <c r="T94" s="311"/>
      <c r="U94" s="311"/>
      <c r="V94" s="311"/>
      <c r="X94" s="311"/>
      <c r="Y94" s="311"/>
      <c r="Z94" s="311"/>
      <c r="AA94" s="311"/>
      <c r="AB94" s="311"/>
      <c r="AC94" s="311"/>
      <c r="AE94" s="311"/>
      <c r="AF94" s="311"/>
      <c r="AG94" s="311"/>
      <c r="AH94" s="311"/>
      <c r="AI94" s="311"/>
      <c r="AJ94" s="311"/>
      <c r="AL94" s="311"/>
      <c r="AM94" s="311"/>
      <c r="AN94" s="311"/>
      <c r="AO94" s="311"/>
      <c r="AP94" s="311"/>
      <c r="AQ94" s="311"/>
      <c r="AS94" s="311"/>
      <c r="AT94" s="311"/>
      <c r="AU94" s="311"/>
      <c r="AV94" s="311"/>
      <c r="AW94" s="311"/>
      <c r="AX94" s="311"/>
      <c r="AZ94" s="311"/>
      <c r="BA94" s="311"/>
      <c r="BB94" s="311"/>
      <c r="BC94" s="311"/>
      <c r="BD94" s="311"/>
      <c r="BE94" s="311"/>
      <c r="BG94" s="311"/>
      <c r="BH94" s="311"/>
      <c r="BI94" s="311"/>
      <c r="BJ94" s="311"/>
      <c r="BK94" s="311"/>
      <c r="BL94" s="311"/>
      <c r="BN94" s="311"/>
      <c r="BO94" s="311"/>
      <c r="BP94" s="311"/>
      <c r="BQ94" s="311"/>
      <c r="BR94" s="311"/>
      <c r="BS94" s="311"/>
    </row>
    <row r="95" spans="1:71">
      <c r="A95" s="311"/>
      <c r="B95" s="311"/>
      <c r="C95" s="311"/>
      <c r="D95" s="311"/>
      <c r="E95" s="311"/>
      <c r="F95" s="311"/>
      <c r="G95" s="311"/>
      <c r="H95" s="311"/>
      <c r="J95" s="311"/>
      <c r="K95" s="311"/>
      <c r="L95" s="311"/>
      <c r="M95" s="311"/>
      <c r="N95" s="311"/>
      <c r="O95" s="311"/>
      <c r="Q95" s="311"/>
      <c r="R95" s="311"/>
      <c r="S95" s="311"/>
      <c r="T95" s="311"/>
      <c r="U95" s="311"/>
      <c r="V95" s="311"/>
      <c r="X95" s="311"/>
      <c r="Y95" s="311"/>
      <c r="Z95" s="311"/>
      <c r="AA95" s="311"/>
      <c r="AB95" s="311"/>
      <c r="AC95" s="311"/>
      <c r="AE95" s="311"/>
      <c r="AF95" s="311"/>
      <c r="AG95" s="311"/>
      <c r="AH95" s="311"/>
      <c r="AI95" s="311"/>
      <c r="AJ95" s="311"/>
      <c r="AL95" s="311"/>
      <c r="AM95" s="311"/>
      <c r="AN95" s="311"/>
      <c r="AO95" s="311"/>
      <c r="AP95" s="311"/>
      <c r="AQ95" s="311"/>
      <c r="AS95" s="311"/>
      <c r="AT95" s="311"/>
      <c r="AU95" s="311"/>
      <c r="AV95" s="311"/>
      <c r="AW95" s="311"/>
      <c r="AX95" s="311"/>
      <c r="AZ95" s="311"/>
      <c r="BA95" s="311"/>
      <c r="BB95" s="311"/>
      <c r="BC95" s="311"/>
      <c r="BD95" s="311"/>
      <c r="BE95" s="311"/>
      <c r="BG95" s="311"/>
      <c r="BH95" s="311"/>
      <c r="BI95" s="311"/>
      <c r="BJ95" s="311"/>
      <c r="BK95" s="311"/>
      <c r="BL95" s="311"/>
      <c r="BN95" s="311"/>
      <c r="BO95" s="311"/>
      <c r="BP95" s="311"/>
      <c r="BQ95" s="311"/>
      <c r="BR95" s="311"/>
      <c r="BS95" s="311"/>
    </row>
    <row r="96" spans="1:71">
      <c r="A96" s="311"/>
      <c r="B96" s="311"/>
      <c r="C96" s="311"/>
      <c r="D96" s="311"/>
      <c r="E96" s="311"/>
      <c r="F96" s="311"/>
      <c r="G96" s="311"/>
      <c r="H96" s="311"/>
      <c r="J96" s="311"/>
      <c r="K96" s="311"/>
      <c r="L96" s="311"/>
      <c r="M96" s="311"/>
      <c r="N96" s="311"/>
      <c r="O96" s="311"/>
      <c r="Q96" s="311"/>
      <c r="R96" s="311"/>
      <c r="S96" s="311"/>
      <c r="T96" s="311"/>
      <c r="U96" s="311"/>
      <c r="V96" s="311"/>
      <c r="X96" s="311"/>
      <c r="Y96" s="311"/>
      <c r="Z96" s="311"/>
      <c r="AA96" s="311"/>
      <c r="AB96" s="311"/>
      <c r="AC96" s="311"/>
      <c r="AE96" s="311"/>
      <c r="AF96" s="311"/>
      <c r="AG96" s="311"/>
      <c r="AH96" s="311"/>
      <c r="AI96" s="311"/>
      <c r="AJ96" s="311"/>
      <c r="AL96" s="311"/>
      <c r="AM96" s="311"/>
      <c r="AN96" s="311"/>
      <c r="AO96" s="311"/>
      <c r="AP96" s="311"/>
      <c r="AQ96" s="311"/>
      <c r="AS96" s="311"/>
      <c r="AT96" s="311"/>
      <c r="AU96" s="311"/>
      <c r="AV96" s="311"/>
      <c r="AW96" s="311"/>
      <c r="AX96" s="311"/>
      <c r="AZ96" s="311"/>
      <c r="BA96" s="311"/>
      <c r="BB96" s="311"/>
      <c r="BC96" s="311"/>
      <c r="BD96" s="311"/>
      <c r="BE96" s="311"/>
      <c r="BG96" s="311"/>
      <c r="BH96" s="311"/>
      <c r="BI96" s="311"/>
      <c r="BJ96" s="311"/>
      <c r="BK96" s="311"/>
      <c r="BL96" s="311"/>
      <c r="BN96" s="311"/>
      <c r="BO96" s="311"/>
      <c r="BP96" s="311"/>
      <c r="BQ96" s="311"/>
      <c r="BR96" s="311"/>
      <c r="BS96" s="311"/>
    </row>
    <row r="97" spans="1:71">
      <c r="A97" s="311"/>
      <c r="B97" s="311"/>
      <c r="C97" s="311"/>
      <c r="D97" s="311"/>
      <c r="E97" s="311"/>
      <c r="F97" s="311"/>
      <c r="G97" s="311"/>
      <c r="H97" s="311"/>
      <c r="J97" s="311"/>
      <c r="K97" s="311"/>
      <c r="L97" s="311"/>
      <c r="M97" s="311"/>
      <c r="N97" s="311"/>
      <c r="O97" s="311"/>
      <c r="Q97" s="311"/>
      <c r="R97" s="311"/>
      <c r="S97" s="311"/>
      <c r="T97" s="311"/>
      <c r="U97" s="311"/>
      <c r="V97" s="311"/>
      <c r="X97" s="311"/>
      <c r="Y97" s="311"/>
      <c r="Z97" s="311"/>
      <c r="AA97" s="311"/>
      <c r="AB97" s="311"/>
      <c r="AC97" s="311"/>
      <c r="AE97" s="311"/>
      <c r="AF97" s="311"/>
      <c r="AG97" s="311"/>
      <c r="AH97" s="311"/>
      <c r="AI97" s="311"/>
      <c r="AJ97" s="311"/>
      <c r="AL97" s="311"/>
      <c r="AM97" s="311"/>
      <c r="AN97" s="311"/>
      <c r="AO97" s="311"/>
      <c r="AP97" s="311"/>
      <c r="AQ97" s="311"/>
      <c r="AS97" s="311"/>
      <c r="AT97" s="311"/>
      <c r="AU97" s="311"/>
      <c r="AV97" s="311"/>
      <c r="AW97" s="311"/>
      <c r="AX97" s="311"/>
      <c r="AZ97" s="311"/>
      <c r="BA97" s="311"/>
      <c r="BB97" s="311"/>
      <c r="BC97" s="311"/>
      <c r="BD97" s="311"/>
      <c r="BE97" s="311"/>
      <c r="BG97" s="311"/>
      <c r="BH97" s="311"/>
      <c r="BI97" s="311"/>
      <c r="BJ97" s="311"/>
      <c r="BK97" s="311"/>
      <c r="BL97" s="311"/>
      <c r="BN97" s="311"/>
      <c r="BO97" s="311"/>
      <c r="BP97" s="311"/>
      <c r="BQ97" s="311"/>
      <c r="BR97" s="311"/>
      <c r="BS97" s="311"/>
    </row>
    <row r="98" spans="1:71">
      <c r="A98" s="311"/>
      <c r="B98" s="311"/>
      <c r="C98" s="311"/>
      <c r="D98" s="311"/>
      <c r="E98" s="311"/>
      <c r="F98" s="311"/>
      <c r="G98" s="311"/>
      <c r="H98" s="311"/>
      <c r="J98" s="311"/>
      <c r="K98" s="311"/>
      <c r="L98" s="311"/>
      <c r="M98" s="311"/>
      <c r="N98" s="311"/>
      <c r="O98" s="311"/>
      <c r="Q98" s="311"/>
      <c r="R98" s="311"/>
      <c r="S98" s="311"/>
      <c r="T98" s="311"/>
      <c r="U98" s="311"/>
      <c r="V98" s="311"/>
      <c r="X98" s="311"/>
      <c r="Y98" s="311"/>
      <c r="Z98" s="311"/>
      <c r="AA98" s="311"/>
      <c r="AB98" s="311"/>
      <c r="AC98" s="311"/>
      <c r="AE98" s="311"/>
      <c r="AF98" s="311"/>
      <c r="AG98" s="311"/>
      <c r="AH98" s="311"/>
      <c r="AI98" s="311"/>
      <c r="AJ98" s="311"/>
      <c r="AL98" s="311"/>
      <c r="AM98" s="311"/>
      <c r="AN98" s="311"/>
      <c r="AO98" s="311"/>
      <c r="AP98" s="311"/>
      <c r="AQ98" s="311"/>
      <c r="AS98" s="311"/>
      <c r="AT98" s="311"/>
      <c r="AU98" s="311"/>
      <c r="AV98" s="311"/>
      <c r="AW98" s="311"/>
      <c r="AX98" s="311"/>
      <c r="AZ98" s="311"/>
      <c r="BA98" s="311"/>
      <c r="BB98" s="311"/>
      <c r="BC98" s="311"/>
      <c r="BD98" s="311"/>
      <c r="BE98" s="311"/>
      <c r="BG98" s="311"/>
      <c r="BH98" s="311"/>
      <c r="BI98" s="311"/>
      <c r="BJ98" s="311"/>
      <c r="BK98" s="311"/>
      <c r="BL98" s="311"/>
      <c r="BN98" s="311"/>
      <c r="BO98" s="311"/>
      <c r="BP98" s="311"/>
      <c r="BQ98" s="311"/>
      <c r="BR98" s="311"/>
      <c r="BS98" s="311"/>
    </row>
    <row r="99" spans="1:71">
      <c r="A99" s="311"/>
      <c r="B99" s="311"/>
      <c r="C99" s="311"/>
      <c r="D99" s="311"/>
      <c r="E99" s="311"/>
      <c r="F99" s="311"/>
      <c r="G99" s="311"/>
      <c r="H99" s="311"/>
      <c r="J99" s="311"/>
      <c r="K99" s="311"/>
      <c r="L99" s="311"/>
      <c r="M99" s="311"/>
      <c r="N99" s="311"/>
      <c r="O99" s="311"/>
      <c r="Q99" s="311"/>
      <c r="R99" s="311"/>
      <c r="S99" s="311"/>
      <c r="T99" s="311"/>
      <c r="U99" s="311"/>
      <c r="V99" s="311"/>
      <c r="X99" s="311"/>
      <c r="Y99" s="311"/>
      <c r="Z99" s="311"/>
      <c r="AA99" s="311"/>
      <c r="AB99" s="311"/>
      <c r="AC99" s="311"/>
      <c r="AE99" s="311"/>
      <c r="AF99" s="311"/>
      <c r="AG99" s="311"/>
      <c r="AH99" s="311"/>
      <c r="AI99" s="311"/>
      <c r="AJ99" s="311"/>
      <c r="AL99" s="311"/>
      <c r="AM99" s="311"/>
      <c r="AN99" s="311"/>
      <c r="AO99" s="311"/>
      <c r="AP99" s="311"/>
      <c r="AQ99" s="311"/>
      <c r="AS99" s="311"/>
      <c r="AT99" s="311"/>
      <c r="AU99" s="311"/>
      <c r="AV99" s="311"/>
      <c r="AW99" s="311"/>
      <c r="AX99" s="311"/>
      <c r="AZ99" s="311"/>
      <c r="BA99" s="311"/>
      <c r="BB99" s="311"/>
      <c r="BC99" s="311"/>
      <c r="BD99" s="311"/>
      <c r="BE99" s="311"/>
      <c r="BG99" s="311"/>
      <c r="BH99" s="311"/>
      <c r="BI99" s="311"/>
      <c r="BJ99" s="311"/>
      <c r="BK99" s="311"/>
      <c r="BL99" s="311"/>
      <c r="BN99" s="311"/>
      <c r="BO99" s="311"/>
      <c r="BP99" s="311"/>
      <c r="BQ99" s="311"/>
      <c r="BR99" s="311"/>
      <c r="BS99" s="311"/>
    </row>
  </sheetData>
  <customSheetViews>
    <customSheetView guid="{AC8114FE-0E11-4AA8-B6CA-5B2F81AEBCDF}" scale="70">
      <pane xSplit="2" ySplit="6" topLeftCell="C19" activePane="bottomRight" state="frozenSplit"/>
      <selection pane="bottomRight" activeCell="H23" sqref="H23"/>
      <pageMargins left="0.7" right="0.7" top="0.75" bottom="0.75" header="0.3" footer="0.3"/>
    </customSheetView>
    <customSheetView guid="{1ACE4EF3-4217-4C29-A5F1-1A754D8682CB}">
      <pane xSplit="2" ySplit="6" topLeftCell="C7" activePane="bottomRight" state="frozenSplit"/>
      <selection pane="bottomRight" activeCell="B45" sqref="B45"/>
      <pageMargins left="0.7" right="0.7" top="0.75" bottom="0.75" header="0.3" footer="0.3"/>
    </customSheetView>
    <customSheetView guid="{733417AD-A81C-41E8-924D-FD406F37F1DB}" scale="60">
      <pane xSplit="2" ySplit="6" topLeftCell="AG8" activePane="bottomRight" state="frozenSplit"/>
      <selection pane="bottomRight" activeCell="AK10" sqref="AK10"/>
      <pageMargins left="0.7" right="0.7" top="0.75" bottom="0.75" header="0.3" footer="0.3"/>
    </customSheetView>
    <customSheetView guid="{956B348E-9ADF-42F8-BE70-7DA67EB885BA}" scale="70">
      <pane xSplit="2" ySplit="6" topLeftCell="C46" activePane="bottomRight" state="frozenSplit"/>
      <selection pane="bottomRight" activeCell="C52" sqref="C52"/>
      <pageMargins left="0.7" right="0.7" top="0.75" bottom="0.75" header="0.3" footer="0.3"/>
    </customSheetView>
    <customSheetView guid="{068A9C4B-C065-024A-BE76-8527014D5B54}" scale="75">
      <pane xSplit="2" ySplit="6.0714285714285712" topLeftCell="C16" activePane="bottomRight" state="frozenSplit"/>
      <selection pane="bottomRight" activeCell="G27" sqref="G27"/>
      <pageMargins left="0.7" right="0.7" top="0.75" bottom="0.75" header="0.3" footer="0.3"/>
    </customSheetView>
    <customSheetView guid="{FED14FF2-CBAF-4B29-94DC-47DAE2EED47A}" scale="75">
      <pane xSplit="2" ySplit="6" topLeftCell="C7" activePane="bottomRight" state="frozenSplit"/>
      <selection pane="bottomRight" activeCell="R12" sqref="R12"/>
      <pageMargins left="0.7" right="0.7" top="0.75" bottom="0.75" header="0.3" footer="0.3"/>
    </customSheetView>
  </customSheetViews>
  <mergeCells count="10">
    <mergeCell ref="AS4:AW4"/>
    <mergeCell ref="AZ4:BD4"/>
    <mergeCell ref="BG4:BK4"/>
    <mergeCell ref="BN4:BR4"/>
    <mergeCell ref="C4:G4"/>
    <mergeCell ref="J4:N4"/>
    <mergeCell ref="Q4:U4"/>
    <mergeCell ref="X4:AB4"/>
    <mergeCell ref="AE4:AI4"/>
    <mergeCell ref="AL4:AP4"/>
  </mergeCells>
  <phoneticPr fontId="99" type="noConversion"/>
  <hyperlinks>
    <hyperlink ref="BR10" r:id="rId1" location="axzz2KrDXELQY,%2021.12.2012%20and%20"/>
    <hyperlink ref="BR72" r:id="rId2" display="http://www.unilever.com/images/sd_Unilever_Sustainable_Agriculture_Code_2010_tcm13-216557.pdf"/>
    <hyperlink ref="BR11" r:id="rId3"/>
    <hyperlink ref="BR12" r:id="rId4"/>
    <hyperlink ref="BR16" r:id="rId5"/>
    <hyperlink ref="BR17" r:id="rId6"/>
    <hyperlink ref="AI75" r:id="rId7"/>
    <hyperlink ref="G63" r:id="rId8"/>
    <hyperlink ref="N63" r:id="rId9"/>
    <hyperlink ref="U63" r:id="rId10"/>
    <hyperlink ref="BD63" r:id="rId11"/>
  </hyperlinks>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BV77"/>
  <sheetViews>
    <sheetView zoomScale="75" zoomScaleNormal="75" zoomScalePageLayoutView="75" workbookViewId="0">
      <pane xSplit="2" ySplit="6" topLeftCell="C7" activePane="bottomRight" state="frozenSplit"/>
      <selection pane="topRight" activeCell="C1" sqref="C1"/>
      <selection pane="bottomLeft" activeCell="A7" sqref="A7"/>
      <selection pane="bottomRight"/>
    </sheetView>
  </sheetViews>
  <sheetFormatPr defaultColWidth="8.85546875" defaultRowHeight="15"/>
  <cols>
    <col min="1" max="1" width="12.85546875" style="250" customWidth="1"/>
    <col min="2" max="2" width="54.42578125" style="250" customWidth="1"/>
    <col min="3" max="6" width="13" style="250" customWidth="1"/>
    <col min="7" max="7" width="63.42578125" style="250" customWidth="1"/>
    <col min="8" max="8" width="8.85546875" style="372"/>
    <col min="9" max="9" width="13" style="250" customWidth="1"/>
    <col min="10" max="10" width="12.85546875" style="250" customWidth="1"/>
    <col min="11" max="12" width="13" style="250" customWidth="1"/>
    <col min="13" max="13" width="63.42578125" style="250" customWidth="1"/>
    <col min="14" max="14" width="8.85546875" style="372"/>
    <col min="15" max="15" width="13" style="250" customWidth="1"/>
    <col min="16" max="16" width="12.85546875" style="250" customWidth="1"/>
    <col min="17" max="18" width="13" style="250" customWidth="1"/>
    <col min="19" max="19" width="63.42578125" style="250" customWidth="1"/>
    <col min="20" max="20" width="8.85546875" style="372"/>
    <col min="21" max="21" width="13" style="250" customWidth="1"/>
    <col min="22" max="22" width="12.85546875" style="250" customWidth="1"/>
    <col min="23" max="24" width="13" style="250" customWidth="1"/>
    <col min="25" max="25" width="63.42578125" style="250" customWidth="1"/>
    <col min="26" max="26" width="8.85546875" style="372"/>
    <col min="27" max="27" width="13" style="250" customWidth="1"/>
    <col min="28" max="28" width="12.85546875" style="250" customWidth="1"/>
    <col min="29" max="30" width="13" style="250" customWidth="1"/>
    <col min="31" max="31" width="63.42578125" style="250" customWidth="1"/>
    <col min="32" max="32" width="8.85546875" style="372"/>
    <col min="33" max="33" width="13" style="250" customWidth="1"/>
    <col min="34" max="34" width="12.85546875" style="250" customWidth="1"/>
    <col min="35" max="36" width="13" style="250" customWidth="1"/>
    <col min="37" max="37" width="63.42578125" style="250" customWidth="1"/>
    <col min="38" max="38" width="8.85546875" style="372"/>
    <col min="39" max="39" width="13" style="250" customWidth="1"/>
    <col min="40" max="40" width="12.85546875" style="250" customWidth="1"/>
    <col min="41" max="42" width="13" style="250" customWidth="1"/>
    <col min="43" max="43" width="63.42578125" style="250" customWidth="1"/>
    <col min="44" max="44" width="8.85546875" style="372"/>
    <col min="45" max="45" width="13" style="250" customWidth="1"/>
    <col min="46" max="46" width="12.85546875" style="250" customWidth="1"/>
    <col min="47" max="48" width="13" style="250" customWidth="1"/>
    <col min="49" max="49" width="63.42578125" style="250" customWidth="1"/>
    <col min="50" max="50" width="8.85546875" style="372"/>
    <col min="51" max="51" width="13" style="250" customWidth="1"/>
    <col min="52" max="52" width="12.85546875" style="250" customWidth="1"/>
    <col min="53" max="54" width="13" style="250" customWidth="1"/>
    <col min="55" max="55" width="63.42578125" style="250" customWidth="1"/>
    <col min="56" max="56" width="8.85546875" style="372"/>
    <col min="57" max="57" width="13" style="250" customWidth="1"/>
    <col min="58" max="58" width="14.42578125" style="250" customWidth="1"/>
    <col min="59" max="60" width="13" style="250" customWidth="1"/>
    <col min="61" max="61" width="63.42578125" style="250" customWidth="1"/>
    <col min="62" max="16384" width="8.85546875" style="373"/>
  </cols>
  <sheetData>
    <row r="1" spans="1:61" s="4" customFormat="1" ht="21">
      <c r="A1" s="1"/>
      <c r="B1" s="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698"/>
      <c r="AL1" s="3"/>
      <c r="AM1" s="3"/>
      <c r="AN1" s="3"/>
      <c r="AO1" s="3"/>
      <c r="AP1" s="3"/>
      <c r="AQ1" s="3"/>
      <c r="AR1" s="3"/>
      <c r="AS1" s="3"/>
      <c r="AT1" s="3"/>
      <c r="AU1" s="3"/>
      <c r="AV1" s="3"/>
      <c r="AW1" s="3"/>
      <c r="AX1" s="3"/>
      <c r="AY1" s="3"/>
      <c r="AZ1" s="3"/>
      <c r="BA1" s="3"/>
      <c r="BB1" s="3"/>
      <c r="BC1" s="3"/>
      <c r="BD1" s="3"/>
      <c r="BE1" s="3"/>
      <c r="BF1" s="3"/>
      <c r="BG1" s="3"/>
      <c r="BH1" s="3"/>
      <c r="BI1" s="3"/>
    </row>
    <row r="2" spans="1:61" s="293" customFormat="1" ht="46.5">
      <c r="A2" s="5"/>
      <c r="B2" s="6" t="s">
        <v>24</v>
      </c>
      <c r="C2" s="7"/>
      <c r="D2" s="7"/>
      <c r="E2" s="7"/>
      <c r="F2" s="7"/>
      <c r="G2" s="8"/>
      <c r="H2" s="9"/>
      <c r="I2" s="7"/>
      <c r="J2" s="7"/>
      <c r="K2" s="7"/>
      <c r="L2" s="7"/>
      <c r="M2" s="8"/>
      <c r="N2" s="9"/>
      <c r="O2" s="7"/>
      <c r="P2" s="7"/>
      <c r="Q2" s="7"/>
      <c r="R2" s="7"/>
      <c r="S2" s="8"/>
      <c r="T2" s="9"/>
      <c r="U2" s="7"/>
      <c r="V2" s="7"/>
      <c r="W2" s="7"/>
      <c r="X2" s="7"/>
      <c r="Y2" s="8"/>
      <c r="Z2" s="9"/>
      <c r="AA2" s="7"/>
      <c r="AB2" s="7"/>
      <c r="AC2" s="7"/>
      <c r="AD2" s="7"/>
      <c r="AE2" s="8"/>
      <c r="AF2" s="9"/>
      <c r="AG2" s="7"/>
      <c r="AH2" s="7"/>
      <c r="AI2" s="7"/>
      <c r="AJ2" s="7"/>
      <c r="AK2" s="8"/>
      <c r="AL2" s="9"/>
      <c r="AM2" s="7"/>
      <c r="AN2" s="7"/>
      <c r="AO2" s="7"/>
      <c r="AP2" s="7"/>
      <c r="AQ2" s="8"/>
      <c r="AR2" s="9"/>
      <c r="AS2" s="7"/>
      <c r="AT2" s="7"/>
      <c r="AU2" s="7"/>
      <c r="AV2" s="7"/>
      <c r="AW2" s="8"/>
      <c r="AX2" s="9"/>
      <c r="AY2" s="7"/>
      <c r="AZ2" s="7"/>
      <c r="BA2" s="7"/>
      <c r="BB2" s="7"/>
      <c r="BC2" s="8"/>
      <c r="BD2" s="9"/>
      <c r="BE2" s="7"/>
      <c r="BF2" s="7"/>
      <c r="BG2" s="7"/>
      <c r="BH2" s="7"/>
      <c r="BI2" s="8"/>
    </row>
    <row r="3" spans="1:61" s="293" customFormat="1" ht="15" customHeight="1">
      <c r="A3" s="10"/>
      <c r="B3" s="11"/>
      <c r="C3" s="10"/>
      <c r="D3" s="10"/>
      <c r="E3" s="10"/>
      <c r="F3" s="10"/>
      <c r="G3" s="10"/>
      <c r="H3" s="9"/>
      <c r="I3" s="10"/>
      <c r="J3" s="10"/>
      <c r="K3" s="10"/>
      <c r="L3" s="10"/>
      <c r="M3" s="10"/>
      <c r="N3" s="9"/>
      <c r="O3" s="10"/>
      <c r="P3" s="10"/>
      <c r="Q3" s="10"/>
      <c r="R3" s="10"/>
      <c r="S3" s="10"/>
      <c r="T3" s="9"/>
      <c r="U3" s="10"/>
      <c r="V3" s="10"/>
      <c r="W3" s="10"/>
      <c r="X3" s="10"/>
      <c r="Y3" s="10"/>
      <c r="Z3" s="9"/>
      <c r="AA3" s="10"/>
      <c r="AB3" s="10"/>
      <c r="AC3" s="10"/>
      <c r="AD3" s="10"/>
      <c r="AE3" s="10"/>
      <c r="AF3" s="9"/>
      <c r="AG3" s="10"/>
      <c r="AH3" s="10"/>
      <c r="AI3" s="10"/>
      <c r="AJ3" s="10"/>
      <c r="AK3" s="10"/>
      <c r="AL3" s="9"/>
      <c r="AM3" s="10"/>
      <c r="AN3" s="10"/>
      <c r="AO3" s="10"/>
      <c r="AP3" s="10"/>
      <c r="AQ3" s="10"/>
      <c r="AR3" s="9"/>
      <c r="AS3" s="10"/>
      <c r="AT3" s="10"/>
      <c r="AU3" s="10"/>
      <c r="AV3" s="10"/>
      <c r="AW3" s="10"/>
      <c r="AX3" s="9"/>
      <c r="AY3" s="10"/>
      <c r="AZ3" s="10"/>
      <c r="BA3" s="10"/>
      <c r="BB3" s="10"/>
      <c r="BC3" s="10"/>
      <c r="BD3" s="9"/>
      <c r="BE3" s="10"/>
      <c r="BF3" s="10"/>
      <c r="BG3" s="10"/>
      <c r="BH3" s="10"/>
      <c r="BI3" s="10"/>
    </row>
    <row r="4" spans="1:61" s="293" customFormat="1" ht="66" customHeight="1">
      <c r="A4" s="10"/>
      <c r="B4" s="9"/>
      <c r="C4" s="977" t="s">
        <v>25</v>
      </c>
      <c r="D4" s="975"/>
      <c r="E4" s="975"/>
      <c r="F4" s="975"/>
      <c r="G4" s="975"/>
      <c r="H4" s="9"/>
      <c r="I4" s="976" t="s">
        <v>26</v>
      </c>
      <c r="J4" s="975"/>
      <c r="K4" s="975"/>
      <c r="L4" s="975"/>
      <c r="M4" s="975"/>
      <c r="N4" s="9"/>
      <c r="O4" s="976" t="s">
        <v>27</v>
      </c>
      <c r="P4" s="975"/>
      <c r="Q4" s="975"/>
      <c r="R4" s="975"/>
      <c r="S4" s="975"/>
      <c r="T4" s="9"/>
      <c r="U4" s="976" t="s">
        <v>28</v>
      </c>
      <c r="V4" s="975"/>
      <c r="W4" s="975"/>
      <c r="X4" s="975"/>
      <c r="Y4" s="975"/>
      <c r="Z4" s="9"/>
      <c r="AA4" s="976" t="s">
        <v>1437</v>
      </c>
      <c r="AB4" s="975"/>
      <c r="AC4" s="975"/>
      <c r="AD4" s="975"/>
      <c r="AE4" s="975"/>
      <c r="AF4" s="9"/>
      <c r="AG4" s="976" t="s">
        <v>29</v>
      </c>
      <c r="AH4" s="975"/>
      <c r="AI4" s="975"/>
      <c r="AJ4" s="975"/>
      <c r="AK4" s="975"/>
      <c r="AL4" s="9"/>
      <c r="AM4" s="976" t="s">
        <v>30</v>
      </c>
      <c r="AN4" s="975"/>
      <c r="AO4" s="975"/>
      <c r="AP4" s="975"/>
      <c r="AQ4" s="975"/>
      <c r="AR4" s="9"/>
      <c r="AS4" s="976" t="s">
        <v>31</v>
      </c>
      <c r="AT4" s="975"/>
      <c r="AU4" s="975"/>
      <c r="AV4" s="975"/>
      <c r="AW4" s="975"/>
      <c r="AX4" s="9"/>
      <c r="AY4" s="976" t="s">
        <v>32</v>
      </c>
      <c r="AZ4" s="975"/>
      <c r="BA4" s="975"/>
      <c r="BB4" s="975"/>
      <c r="BC4" s="975"/>
      <c r="BD4" s="9"/>
      <c r="BE4" s="976" t="s">
        <v>33</v>
      </c>
      <c r="BF4" s="975"/>
      <c r="BG4" s="975"/>
      <c r="BH4" s="975"/>
      <c r="BI4" s="975"/>
    </row>
    <row r="5" spans="1:61" s="293" customFormat="1">
      <c r="A5" s="10"/>
      <c r="B5" s="12"/>
      <c r="C5" s="10"/>
      <c r="D5" s="10"/>
      <c r="E5" s="10"/>
      <c r="F5" s="10"/>
      <c r="G5" s="10"/>
      <c r="H5" s="9"/>
      <c r="I5" s="10"/>
      <c r="J5" s="10"/>
      <c r="K5" s="10"/>
      <c r="L5" s="10"/>
      <c r="M5" s="10"/>
      <c r="N5" s="9"/>
      <c r="O5" s="10"/>
      <c r="P5" s="10"/>
      <c r="Q5" s="10"/>
      <c r="R5" s="10"/>
      <c r="S5" s="10"/>
      <c r="T5" s="9"/>
      <c r="U5" s="10"/>
      <c r="V5" s="10"/>
      <c r="W5" s="10"/>
      <c r="X5" s="10"/>
      <c r="Y5" s="10"/>
      <c r="Z5" s="9"/>
      <c r="AA5" s="10"/>
      <c r="AB5" s="10"/>
      <c r="AC5" s="10"/>
      <c r="AD5" s="10"/>
      <c r="AE5" s="10"/>
      <c r="AF5" s="9"/>
      <c r="AG5" s="10"/>
      <c r="AH5" s="10"/>
      <c r="AI5" s="10"/>
      <c r="AJ5" s="10"/>
      <c r="AK5" s="10"/>
      <c r="AL5" s="9"/>
      <c r="AM5" s="10"/>
      <c r="AN5" s="10"/>
      <c r="AO5" s="10"/>
      <c r="AP5" s="10"/>
      <c r="AQ5" s="10"/>
      <c r="AR5" s="9"/>
      <c r="AS5" s="10"/>
      <c r="AT5" s="10"/>
      <c r="AU5" s="10"/>
      <c r="AV5" s="10"/>
      <c r="AW5" s="10"/>
      <c r="AX5" s="9"/>
      <c r="AY5" s="10"/>
      <c r="AZ5" s="10"/>
      <c r="BA5" s="10"/>
      <c r="BB5" s="10"/>
      <c r="BC5" s="10"/>
      <c r="BD5" s="9"/>
      <c r="BE5" s="10"/>
      <c r="BF5" s="10"/>
      <c r="BG5" s="10"/>
      <c r="BH5" s="10"/>
      <c r="BI5" s="10"/>
    </row>
    <row r="6" spans="1:61" s="17" customFormat="1" ht="18.75">
      <c r="A6" s="13" t="s">
        <v>34</v>
      </c>
      <c r="B6" s="14" t="s">
        <v>35</v>
      </c>
      <c r="C6" s="15" t="s">
        <v>36</v>
      </c>
      <c r="D6" s="13" t="s">
        <v>37</v>
      </c>
      <c r="E6" s="13" t="s">
        <v>38</v>
      </c>
      <c r="F6" s="13" t="s">
        <v>39</v>
      </c>
      <c r="G6" s="13" t="s">
        <v>40</v>
      </c>
      <c r="H6" s="16"/>
      <c r="I6" s="15" t="s">
        <v>36</v>
      </c>
      <c r="J6" s="13" t="s">
        <v>37</v>
      </c>
      <c r="K6" s="13" t="s">
        <v>38</v>
      </c>
      <c r="L6" s="13" t="s">
        <v>39</v>
      </c>
      <c r="M6" s="13" t="s">
        <v>40</v>
      </c>
      <c r="N6" s="16"/>
      <c r="O6" s="15" t="s">
        <v>36</v>
      </c>
      <c r="P6" s="13" t="s">
        <v>37</v>
      </c>
      <c r="Q6" s="13" t="s">
        <v>38</v>
      </c>
      <c r="R6" s="13" t="s">
        <v>39</v>
      </c>
      <c r="S6" s="13" t="s">
        <v>40</v>
      </c>
      <c r="T6" s="16"/>
      <c r="U6" s="15" t="s">
        <v>36</v>
      </c>
      <c r="V6" s="13" t="s">
        <v>37</v>
      </c>
      <c r="W6" s="13" t="s">
        <v>38</v>
      </c>
      <c r="X6" s="13" t="s">
        <v>39</v>
      </c>
      <c r="Y6" s="13" t="s">
        <v>40</v>
      </c>
      <c r="Z6" s="16"/>
      <c r="AA6" s="15" t="s">
        <v>36</v>
      </c>
      <c r="AB6" s="13" t="s">
        <v>37</v>
      </c>
      <c r="AC6" s="13" t="s">
        <v>38</v>
      </c>
      <c r="AD6" s="13" t="s">
        <v>39</v>
      </c>
      <c r="AE6" s="13" t="s">
        <v>40</v>
      </c>
      <c r="AF6" s="16"/>
      <c r="AG6" s="15" t="s">
        <v>36</v>
      </c>
      <c r="AH6" s="13" t="s">
        <v>37</v>
      </c>
      <c r="AI6" s="13" t="s">
        <v>38</v>
      </c>
      <c r="AJ6" s="13" t="s">
        <v>39</v>
      </c>
      <c r="AK6" s="13" t="s">
        <v>40</v>
      </c>
      <c r="AL6" s="16"/>
      <c r="AM6" s="15" t="s">
        <v>36</v>
      </c>
      <c r="AN6" s="13" t="s">
        <v>37</v>
      </c>
      <c r="AO6" s="13" t="s">
        <v>38</v>
      </c>
      <c r="AP6" s="13" t="s">
        <v>39</v>
      </c>
      <c r="AQ6" s="13" t="s">
        <v>40</v>
      </c>
      <c r="AR6" s="16"/>
      <c r="AS6" s="15" t="s">
        <v>36</v>
      </c>
      <c r="AT6" s="13" t="s">
        <v>37</v>
      </c>
      <c r="AU6" s="13" t="s">
        <v>38</v>
      </c>
      <c r="AV6" s="13" t="s">
        <v>39</v>
      </c>
      <c r="AW6" s="13" t="s">
        <v>40</v>
      </c>
      <c r="AX6" s="16"/>
      <c r="AY6" s="15" t="s">
        <v>36</v>
      </c>
      <c r="AZ6" s="13" t="s">
        <v>37</v>
      </c>
      <c r="BA6" s="13" t="s">
        <v>38</v>
      </c>
      <c r="BB6" s="13" t="s">
        <v>39</v>
      </c>
      <c r="BC6" s="13" t="s">
        <v>40</v>
      </c>
      <c r="BD6" s="16"/>
      <c r="BE6" s="15" t="s">
        <v>36</v>
      </c>
      <c r="BF6" s="848" t="s">
        <v>37</v>
      </c>
      <c r="BG6" s="13" t="s">
        <v>38</v>
      </c>
      <c r="BH6" s="13" t="s">
        <v>39</v>
      </c>
      <c r="BI6" s="13" t="s">
        <v>40</v>
      </c>
    </row>
    <row r="7" spans="1:61" s="24" customFormat="1" ht="12" customHeight="1">
      <c r="A7" s="18"/>
      <c r="B7" s="19"/>
      <c r="C7" s="20"/>
      <c r="D7" s="21"/>
      <c r="E7" s="22"/>
      <c r="F7" s="22"/>
      <c r="G7" s="22"/>
      <c r="H7" s="23"/>
      <c r="I7" s="20"/>
      <c r="J7" s="21"/>
      <c r="K7" s="22"/>
      <c r="L7" s="22"/>
      <c r="M7" s="22"/>
      <c r="N7" s="23"/>
      <c r="O7" s="20"/>
      <c r="P7" s="21"/>
      <c r="Q7" s="22"/>
      <c r="R7" s="22"/>
      <c r="S7" s="22"/>
      <c r="T7" s="23"/>
      <c r="U7" s="20"/>
      <c r="V7" s="21"/>
      <c r="W7" s="22"/>
      <c r="X7" s="22"/>
      <c r="Y7" s="22"/>
      <c r="Z7" s="23"/>
      <c r="AA7" s="20"/>
      <c r="AB7" s="21"/>
      <c r="AC7" s="22"/>
      <c r="AD7" s="22"/>
      <c r="AE7" s="22"/>
      <c r="AF7" s="23"/>
      <c r="AG7" s="20"/>
      <c r="AH7" s="21"/>
      <c r="AI7" s="22"/>
      <c r="AJ7" s="22"/>
      <c r="AK7" s="22"/>
      <c r="AL7" s="23"/>
      <c r="AM7" s="20"/>
      <c r="AN7" s="21"/>
      <c r="AO7" s="22"/>
      <c r="AP7" s="22"/>
      <c r="AQ7" s="22"/>
      <c r="AR7" s="23"/>
      <c r="AS7" s="20"/>
      <c r="AT7" s="21"/>
      <c r="AU7" s="22"/>
      <c r="AV7" s="22"/>
      <c r="AW7" s="22"/>
      <c r="AX7" s="23"/>
      <c r="AY7" s="20"/>
      <c r="AZ7" s="21"/>
      <c r="BA7" s="22"/>
      <c r="BB7" s="22"/>
      <c r="BC7" s="22"/>
      <c r="BD7" s="23"/>
      <c r="BE7" s="834"/>
      <c r="BF7" s="850"/>
      <c r="BG7" s="20"/>
      <c r="BH7" s="22"/>
      <c r="BI7" s="22"/>
    </row>
    <row r="8" spans="1:61" s="29" customFormat="1" ht="12.75">
      <c r="A8" s="25" t="s">
        <v>41</v>
      </c>
      <c r="B8" s="26" t="s">
        <v>42</v>
      </c>
      <c r="C8" s="27">
        <v>100</v>
      </c>
      <c r="D8" s="25"/>
      <c r="E8" s="25"/>
      <c r="F8" s="25">
        <f>SUM(F9:F21)</f>
        <v>39.285714285714285</v>
      </c>
      <c r="G8" s="25"/>
      <c r="H8" s="28"/>
      <c r="I8" s="27">
        <v>100</v>
      </c>
      <c r="J8" s="25"/>
      <c r="K8" s="25"/>
      <c r="L8" s="25">
        <f>SUM(L9:L21)</f>
        <v>85.714285714285722</v>
      </c>
      <c r="M8" s="25"/>
      <c r="N8" s="28"/>
      <c r="O8" s="27">
        <v>100</v>
      </c>
      <c r="P8" s="25"/>
      <c r="Q8" s="25"/>
      <c r="R8" s="25">
        <f>SUM(R9:R21)</f>
        <v>25</v>
      </c>
      <c r="S8" s="25"/>
      <c r="T8" s="28"/>
      <c r="U8" s="27">
        <v>100</v>
      </c>
      <c r="V8" s="25"/>
      <c r="W8" s="25"/>
      <c r="X8" s="25">
        <f>SUM(X9:X21)</f>
        <v>25</v>
      </c>
      <c r="Y8" s="25"/>
      <c r="Z8" s="28"/>
      <c r="AA8" s="27">
        <v>100</v>
      </c>
      <c r="AB8" s="25"/>
      <c r="AC8" s="25"/>
      <c r="AD8" s="25">
        <f>SUM(AD9:AD21)</f>
        <v>78.571428571428569</v>
      </c>
      <c r="AE8" s="25"/>
      <c r="AF8" s="28"/>
      <c r="AG8" s="27">
        <v>100</v>
      </c>
      <c r="AH8" s="25"/>
      <c r="AI8" s="25"/>
      <c r="AJ8" s="25">
        <f>SUM(AJ9:AJ21)</f>
        <v>64.285714285714292</v>
      </c>
      <c r="AK8" s="25"/>
      <c r="AL8" s="28"/>
      <c r="AM8" s="27">
        <v>100</v>
      </c>
      <c r="AN8" s="25"/>
      <c r="AO8" s="25"/>
      <c r="AP8" s="25">
        <f>SUM(AP9:AP21)</f>
        <v>85.714285714285722</v>
      </c>
      <c r="AQ8" s="25"/>
      <c r="AR8" s="28"/>
      <c r="AS8" s="27">
        <v>100</v>
      </c>
      <c r="AT8" s="25"/>
      <c r="AU8" s="25"/>
      <c r="AV8" s="25">
        <f>SUM(AV9:AV21)</f>
        <v>92.857142857142861</v>
      </c>
      <c r="AW8" s="25"/>
      <c r="AX8" s="28"/>
      <c r="AY8" s="27">
        <v>100</v>
      </c>
      <c r="AZ8" s="25"/>
      <c r="BA8" s="25"/>
      <c r="BB8" s="25">
        <f>SUM(BB9:BB21)</f>
        <v>39.285714285714285</v>
      </c>
      <c r="BC8" s="25"/>
      <c r="BD8" s="28"/>
      <c r="BE8" s="835">
        <v>100</v>
      </c>
      <c r="BF8" s="851"/>
      <c r="BG8" s="27"/>
      <c r="BH8" s="25">
        <f>SUM(BH9:BH21)</f>
        <v>100</v>
      </c>
      <c r="BI8" s="25"/>
    </row>
    <row r="9" spans="1:61" s="36" customFormat="1" ht="41.25" customHeight="1">
      <c r="A9" s="30" t="s">
        <v>43</v>
      </c>
      <c r="B9" s="46" t="s">
        <v>1355</v>
      </c>
      <c r="C9" s="31">
        <f>C8/2</f>
        <v>50</v>
      </c>
      <c r="D9" s="32"/>
      <c r="E9" s="33"/>
      <c r="F9" s="32">
        <f>SUM(E11:E17)</f>
        <v>14.285714285714286</v>
      </c>
      <c r="G9" s="34"/>
      <c r="H9" s="35"/>
      <c r="I9" s="836">
        <f>I8/2</f>
        <v>50</v>
      </c>
      <c r="J9" s="852"/>
      <c r="K9" s="39"/>
      <c r="L9" s="719">
        <f>SUM(K11:K17)</f>
        <v>35.714285714285715</v>
      </c>
      <c r="M9" s="872" t="s">
        <v>1076</v>
      </c>
      <c r="N9" s="35"/>
      <c r="O9" s="31">
        <f>O8/2</f>
        <v>50</v>
      </c>
      <c r="P9" s="32"/>
      <c r="Q9" s="33"/>
      <c r="R9" s="32">
        <f>SUM(Q11:Q17)</f>
        <v>0</v>
      </c>
      <c r="S9" s="34"/>
      <c r="T9" s="35"/>
      <c r="U9" s="836">
        <f>U8/2</f>
        <v>50</v>
      </c>
      <c r="V9" s="852"/>
      <c r="W9" s="39"/>
      <c r="X9" s="719">
        <f>SUM(W11:W17)</f>
        <v>0</v>
      </c>
      <c r="Y9" s="883"/>
      <c r="Z9" s="35"/>
      <c r="AA9" s="31">
        <f>AA8/2</f>
        <v>50</v>
      </c>
      <c r="AB9" s="32"/>
      <c r="AC9" s="33"/>
      <c r="AD9" s="32">
        <f>SUM(AC11:AC17)</f>
        <v>28.571428571428573</v>
      </c>
      <c r="AE9" s="34"/>
      <c r="AF9" s="35"/>
      <c r="AG9" s="31">
        <f>AG8/2</f>
        <v>50</v>
      </c>
      <c r="AH9" s="32"/>
      <c r="AI9" s="33"/>
      <c r="AJ9" s="32">
        <f>SUM(AI11:AI17)</f>
        <v>14.285714285714286</v>
      </c>
      <c r="AK9" s="34"/>
      <c r="AL9" s="35"/>
      <c r="AM9" s="31">
        <f>AM8/2</f>
        <v>50</v>
      </c>
      <c r="AN9" s="33" t="s">
        <v>44</v>
      </c>
      <c r="AO9" s="33"/>
      <c r="AP9" s="32">
        <f>SUM(AO11:AO17)</f>
        <v>35.714285714285715</v>
      </c>
      <c r="AQ9" s="34"/>
      <c r="AR9" s="35"/>
      <c r="AS9" s="31">
        <f>AS8/2</f>
        <v>50</v>
      </c>
      <c r="AT9" s="32"/>
      <c r="AU9" s="33"/>
      <c r="AV9" s="32">
        <f>SUM(AU11:AU17)</f>
        <v>42.857142857142861</v>
      </c>
      <c r="AW9" s="34"/>
      <c r="AX9" s="35"/>
      <c r="AY9" s="836">
        <f>AY8/2</f>
        <v>50</v>
      </c>
      <c r="AZ9" s="852"/>
      <c r="BA9" s="39"/>
      <c r="BB9" s="32">
        <f>SUM(BA11:BA17)</f>
        <v>14.285714285714286</v>
      </c>
      <c r="BC9" s="34"/>
      <c r="BD9" s="35"/>
      <c r="BE9" s="836">
        <f>BE8/2</f>
        <v>50</v>
      </c>
      <c r="BF9" s="852"/>
      <c r="BG9" s="39"/>
      <c r="BH9" s="32">
        <f>SUM(BG11:BG17)</f>
        <v>50.000000000000007</v>
      </c>
      <c r="BI9" s="34"/>
    </row>
    <row r="10" spans="1:61" s="36" customFormat="1" ht="41.25" customHeight="1">
      <c r="A10" s="30"/>
      <c r="B10" s="488" t="s">
        <v>1356</v>
      </c>
      <c r="C10" s="31"/>
      <c r="D10" s="32"/>
      <c r="E10" s="33"/>
      <c r="F10" s="32"/>
      <c r="G10" s="34"/>
      <c r="H10" s="35"/>
      <c r="I10" s="836"/>
      <c r="J10" s="852"/>
      <c r="K10" s="39"/>
      <c r="L10" s="719"/>
      <c r="M10" s="872"/>
      <c r="N10" s="35"/>
      <c r="O10" s="31"/>
      <c r="P10" s="32"/>
      <c r="Q10" s="33"/>
      <c r="R10" s="32"/>
      <c r="S10" s="34"/>
      <c r="T10" s="35"/>
      <c r="U10" s="836"/>
      <c r="V10" s="852"/>
      <c r="W10" s="39"/>
      <c r="X10" s="719"/>
      <c r="Y10" s="883"/>
      <c r="Z10" s="35"/>
      <c r="AA10" s="31"/>
      <c r="AB10" s="32"/>
      <c r="AC10" s="33"/>
      <c r="AD10" s="32"/>
      <c r="AE10" s="34"/>
      <c r="AF10" s="35"/>
      <c r="AG10" s="31"/>
      <c r="AH10" s="32"/>
      <c r="AI10" s="33"/>
      <c r="AJ10" s="32"/>
      <c r="AK10" s="34"/>
      <c r="AL10" s="35"/>
      <c r="AM10" s="31"/>
      <c r="AN10" s="32"/>
      <c r="AO10" s="33"/>
      <c r="AP10" s="32"/>
      <c r="AQ10" s="34"/>
      <c r="AR10" s="35"/>
      <c r="AS10" s="31"/>
      <c r="AT10" s="32"/>
      <c r="AU10" s="33"/>
      <c r="AV10" s="32"/>
      <c r="AW10" s="34"/>
      <c r="AX10" s="35"/>
      <c r="AY10" s="836"/>
      <c r="AZ10" s="852"/>
      <c r="BA10" s="39"/>
      <c r="BB10" s="32"/>
      <c r="BC10" s="34"/>
      <c r="BD10" s="35"/>
      <c r="BE10" s="836"/>
      <c r="BF10" s="852"/>
      <c r="BG10" s="39"/>
      <c r="BH10" s="32"/>
      <c r="BI10" s="34"/>
    </row>
    <row r="11" spans="1:61" s="36" customFormat="1" ht="50.25" customHeight="1">
      <c r="A11" s="37" t="s">
        <v>45</v>
      </c>
      <c r="B11" s="38" t="s">
        <v>46</v>
      </c>
      <c r="C11" s="39">
        <f>$C$9/7</f>
        <v>7.1428571428571432</v>
      </c>
      <c r="D11" s="33" t="s">
        <v>47</v>
      </c>
      <c r="E11" s="33">
        <f t="shared" ref="E11:E17" si="0">IF(D11="Yes",C11,0)</f>
        <v>0</v>
      </c>
      <c r="F11" s="33"/>
      <c r="G11" s="34"/>
      <c r="H11" s="35"/>
      <c r="I11" s="115">
        <f>$C$9/7</f>
        <v>7.1428571428571432</v>
      </c>
      <c r="J11" s="853" t="s">
        <v>44</v>
      </c>
      <c r="K11" s="39">
        <f t="shared" ref="K11:K17" si="1">IF(J11="Yes",I11,0)</f>
        <v>7.1428571428571432</v>
      </c>
      <c r="L11" s="713"/>
      <c r="M11" s="872" t="s">
        <v>1103</v>
      </c>
      <c r="N11" s="35"/>
      <c r="O11" s="39">
        <f>$C$9/7</f>
        <v>7.1428571428571432</v>
      </c>
      <c r="P11" s="33" t="s">
        <v>47</v>
      </c>
      <c r="Q11" s="33">
        <f t="shared" ref="Q11:Q17" si="2">IF(P11="Yes",O11,0)</f>
        <v>0</v>
      </c>
      <c r="R11" s="33"/>
      <c r="S11" s="34"/>
      <c r="T11" s="35"/>
      <c r="U11" s="115">
        <f>$C$9/7</f>
        <v>7.1428571428571432</v>
      </c>
      <c r="V11" s="853" t="s">
        <v>47</v>
      </c>
      <c r="W11" s="39">
        <f t="shared" ref="W11:W17" si="3">IF(V11="Yes",U11,0)</f>
        <v>0</v>
      </c>
      <c r="X11" s="713"/>
      <c r="Y11" s="883"/>
      <c r="Z11" s="35"/>
      <c r="AA11" s="39">
        <f>$C$9/7</f>
        <v>7.1428571428571432</v>
      </c>
      <c r="AB11" s="288" t="s">
        <v>44</v>
      </c>
      <c r="AC11" s="33">
        <f t="shared" ref="AC11:AC17" si="4">IF(AB11="Yes",AA11,0)</f>
        <v>7.1428571428571432</v>
      </c>
      <c r="AD11" s="33"/>
      <c r="AE11" s="327" t="s">
        <v>1882</v>
      </c>
      <c r="AF11" s="35"/>
      <c r="AG11" s="39">
        <f>$C$9/7</f>
        <v>7.1428571428571432</v>
      </c>
      <c r="AH11" s="33" t="s">
        <v>47</v>
      </c>
      <c r="AI11" s="33">
        <f t="shared" ref="AI11:AI17" si="5">IF(AH11="Yes",AG11,0)</f>
        <v>0</v>
      </c>
      <c r="AJ11" s="33"/>
      <c r="AK11" s="631"/>
      <c r="AL11" s="35"/>
      <c r="AM11" s="39">
        <f>$C$9/7</f>
        <v>7.1428571428571432</v>
      </c>
      <c r="AN11" s="33" t="s">
        <v>44</v>
      </c>
      <c r="AO11" s="33">
        <f t="shared" ref="AO11:AO17" si="6">IF(AN11="Yes",AM11,0)</f>
        <v>7.1428571428571432</v>
      </c>
      <c r="AP11" s="33"/>
      <c r="AQ11" s="327" t="s">
        <v>1128</v>
      </c>
      <c r="AR11" s="35"/>
      <c r="AS11" s="39">
        <f>$C$9/7</f>
        <v>7.1428571428571432</v>
      </c>
      <c r="AT11" s="33" t="s">
        <v>44</v>
      </c>
      <c r="AU11" s="33">
        <f t="shared" ref="AU11:AU17" si="7">IF(AT11="Yes",AS11,0)</f>
        <v>7.1428571428571432</v>
      </c>
      <c r="AV11" s="33"/>
      <c r="AW11" s="327" t="s">
        <v>1890</v>
      </c>
      <c r="AX11" s="35"/>
      <c r="AY11" s="115">
        <f>$C$9/7</f>
        <v>7.1428571428571432</v>
      </c>
      <c r="AZ11" s="853" t="s">
        <v>44</v>
      </c>
      <c r="BA11" s="39">
        <f t="shared" ref="BA11:BA17" si="8">IF(AZ11="Yes",AY11,0)</f>
        <v>7.1428571428571432</v>
      </c>
      <c r="BB11" s="33"/>
      <c r="BC11" s="327" t="s">
        <v>1122</v>
      </c>
      <c r="BD11" s="35"/>
      <c r="BE11" s="115">
        <f>$C$9/7</f>
        <v>7.1428571428571432</v>
      </c>
      <c r="BF11" s="853" t="s">
        <v>44</v>
      </c>
      <c r="BG11" s="39">
        <f t="shared" ref="BG11:BG17" si="9">IF(BF11="Yes",BE11,0)</f>
        <v>7.1428571428571432</v>
      </c>
      <c r="BH11" s="33"/>
      <c r="BI11" s="327" t="s">
        <v>1152</v>
      </c>
    </row>
    <row r="12" spans="1:61" s="36" customFormat="1" ht="59.25" customHeight="1">
      <c r="A12" s="37" t="s">
        <v>48</v>
      </c>
      <c r="B12" s="38" t="s">
        <v>49</v>
      </c>
      <c r="C12" s="39">
        <f t="shared" ref="C12:C17" si="10">$C$9/7</f>
        <v>7.1428571428571432</v>
      </c>
      <c r="D12" s="33" t="s">
        <v>47</v>
      </c>
      <c r="E12" s="33">
        <f t="shared" si="0"/>
        <v>0</v>
      </c>
      <c r="F12" s="33"/>
      <c r="G12" s="34"/>
      <c r="H12" s="35"/>
      <c r="I12" s="115">
        <f t="shared" ref="I12:I17" si="11">$C$9/7</f>
        <v>7.1428571428571432</v>
      </c>
      <c r="J12" s="853" t="s">
        <v>47</v>
      </c>
      <c r="K12" s="39">
        <f t="shared" si="1"/>
        <v>0</v>
      </c>
      <c r="L12" s="713"/>
      <c r="M12" s="859"/>
      <c r="N12" s="35"/>
      <c r="O12" s="39">
        <f t="shared" ref="O12:O17" si="12">$C$9/7</f>
        <v>7.1428571428571432</v>
      </c>
      <c r="P12" s="33" t="s">
        <v>47</v>
      </c>
      <c r="Q12" s="33">
        <f t="shared" si="2"/>
        <v>0</v>
      </c>
      <c r="R12" s="33"/>
      <c r="S12" s="34"/>
      <c r="T12" s="35"/>
      <c r="U12" s="115">
        <f t="shared" ref="U12:U17" si="13">$C$9/7</f>
        <v>7.1428571428571432</v>
      </c>
      <c r="V12" s="853" t="s">
        <v>47</v>
      </c>
      <c r="W12" s="39">
        <f t="shared" si="3"/>
        <v>0</v>
      </c>
      <c r="X12" s="713"/>
      <c r="Y12" s="883"/>
      <c r="Z12" s="35"/>
      <c r="AA12" s="39">
        <f t="shared" ref="AA12:AA17" si="14">$C$9/7</f>
        <v>7.1428571428571432</v>
      </c>
      <c r="AB12" s="288" t="s">
        <v>44</v>
      </c>
      <c r="AC12" s="33">
        <f t="shared" si="4"/>
        <v>7.1428571428571432</v>
      </c>
      <c r="AD12" s="33"/>
      <c r="AE12" s="327" t="s">
        <v>920</v>
      </c>
      <c r="AF12" s="35"/>
      <c r="AG12" s="39">
        <f t="shared" ref="AG12:AG17" si="15">$C$9/7</f>
        <v>7.1428571428571432</v>
      </c>
      <c r="AH12" s="33" t="s">
        <v>47</v>
      </c>
      <c r="AI12" s="33">
        <f t="shared" si="5"/>
        <v>0</v>
      </c>
      <c r="AJ12" s="33"/>
      <c r="AK12" s="34"/>
      <c r="AL12" s="35"/>
      <c r="AM12" s="39">
        <f t="shared" ref="AM12:AM17" si="16">$C$9/7</f>
        <v>7.1428571428571432</v>
      </c>
      <c r="AN12" s="33" t="s">
        <v>44</v>
      </c>
      <c r="AO12" s="33">
        <f t="shared" si="6"/>
        <v>7.1428571428571432</v>
      </c>
      <c r="AP12" s="33"/>
      <c r="AQ12" s="327" t="s">
        <v>1129</v>
      </c>
      <c r="AR12" s="35"/>
      <c r="AS12" s="39">
        <f t="shared" ref="AS12:AS17" si="17">$C$9/7</f>
        <v>7.1428571428571432</v>
      </c>
      <c r="AT12" s="33" t="s">
        <v>44</v>
      </c>
      <c r="AU12" s="33">
        <f t="shared" si="7"/>
        <v>7.1428571428571432</v>
      </c>
      <c r="AV12" s="33"/>
      <c r="AW12" s="327" t="s">
        <v>1905</v>
      </c>
      <c r="AX12" s="35"/>
      <c r="AY12" s="115">
        <f t="shared" ref="AY12:AY17" si="18">$C$9/7</f>
        <v>7.1428571428571432</v>
      </c>
      <c r="AZ12" s="853" t="s">
        <v>47</v>
      </c>
      <c r="BA12" s="39">
        <f t="shared" si="8"/>
        <v>0</v>
      </c>
      <c r="BB12" s="33"/>
      <c r="BC12" s="34"/>
      <c r="BD12" s="35"/>
      <c r="BE12" s="115">
        <f t="shared" ref="BE12:BE17" si="19">$C$9/7</f>
        <v>7.1428571428571432</v>
      </c>
      <c r="BF12" s="853" t="s">
        <v>44</v>
      </c>
      <c r="BG12" s="39">
        <f t="shared" si="9"/>
        <v>7.1428571428571432</v>
      </c>
      <c r="BH12" s="33"/>
      <c r="BI12" s="327" t="s">
        <v>1153</v>
      </c>
    </row>
    <row r="13" spans="1:61" s="36" customFormat="1" ht="49.5" customHeight="1">
      <c r="A13" s="37" t="s">
        <v>50</v>
      </c>
      <c r="B13" s="40" t="s">
        <v>51</v>
      </c>
      <c r="C13" s="39">
        <f t="shared" si="10"/>
        <v>7.1428571428571432</v>
      </c>
      <c r="D13" s="33" t="s">
        <v>44</v>
      </c>
      <c r="E13" s="33">
        <f t="shared" si="0"/>
        <v>7.1428571428571432</v>
      </c>
      <c r="F13" s="33"/>
      <c r="G13" s="349" t="s">
        <v>1095</v>
      </c>
      <c r="H13" s="35"/>
      <c r="I13" s="115">
        <f t="shared" si="11"/>
        <v>7.1428571428571432</v>
      </c>
      <c r="J13" s="853" t="s">
        <v>44</v>
      </c>
      <c r="K13" s="39">
        <f t="shared" si="1"/>
        <v>7.1428571428571432</v>
      </c>
      <c r="L13" s="713"/>
      <c r="M13" s="872" t="s">
        <v>1104</v>
      </c>
      <c r="N13" s="35"/>
      <c r="O13" s="39">
        <f t="shared" si="12"/>
        <v>7.1428571428571432</v>
      </c>
      <c r="P13" s="33" t="s">
        <v>47</v>
      </c>
      <c r="Q13" s="33">
        <f t="shared" si="2"/>
        <v>0</v>
      </c>
      <c r="R13" s="33"/>
      <c r="S13" s="34"/>
      <c r="T13" s="35"/>
      <c r="U13" s="115">
        <f t="shared" si="13"/>
        <v>7.1428571428571432</v>
      </c>
      <c r="V13" s="853" t="s">
        <v>47</v>
      </c>
      <c r="W13" s="39">
        <f t="shared" si="3"/>
        <v>0</v>
      </c>
      <c r="X13" s="713"/>
      <c r="Y13" s="883"/>
      <c r="Z13" s="35"/>
      <c r="AA13" s="39">
        <f t="shared" si="14"/>
        <v>7.1428571428571432</v>
      </c>
      <c r="AB13" s="288" t="s">
        <v>44</v>
      </c>
      <c r="AC13" s="33">
        <f t="shared" si="4"/>
        <v>7.1428571428571432</v>
      </c>
      <c r="AD13" s="33"/>
      <c r="AE13" s="327" t="s">
        <v>1882</v>
      </c>
      <c r="AF13" s="35"/>
      <c r="AG13" s="39">
        <f t="shared" si="15"/>
        <v>7.1428571428571432</v>
      </c>
      <c r="AH13" s="33" t="s">
        <v>47</v>
      </c>
      <c r="AI13" s="33">
        <f t="shared" si="5"/>
        <v>0</v>
      </c>
      <c r="AJ13" s="33"/>
      <c r="AK13" s="34"/>
      <c r="AL13" s="35"/>
      <c r="AM13" s="39">
        <f t="shared" si="16"/>
        <v>7.1428571428571432</v>
      </c>
      <c r="AN13" s="33" t="s">
        <v>44</v>
      </c>
      <c r="AO13" s="33">
        <f t="shared" si="6"/>
        <v>7.1428571428571432</v>
      </c>
      <c r="AP13" s="33"/>
      <c r="AQ13" s="327" t="s">
        <v>1107</v>
      </c>
      <c r="AR13" s="35"/>
      <c r="AS13" s="39">
        <f t="shared" si="17"/>
        <v>7.1428571428571432</v>
      </c>
      <c r="AT13" s="33" t="s">
        <v>44</v>
      </c>
      <c r="AU13" s="33">
        <f t="shared" si="7"/>
        <v>7.1428571428571432</v>
      </c>
      <c r="AV13" s="33"/>
      <c r="AW13" s="327" t="s">
        <v>1137</v>
      </c>
      <c r="AX13" s="35"/>
      <c r="AY13" s="115">
        <f t="shared" si="18"/>
        <v>7.1428571428571432</v>
      </c>
      <c r="AZ13" s="853" t="s">
        <v>47</v>
      </c>
      <c r="BA13" s="39">
        <f t="shared" si="8"/>
        <v>0</v>
      </c>
      <c r="BB13" s="33"/>
      <c r="BC13" s="34"/>
      <c r="BD13" s="35"/>
      <c r="BE13" s="115">
        <f t="shared" si="19"/>
        <v>7.1428571428571432</v>
      </c>
      <c r="BF13" s="853" t="s">
        <v>44</v>
      </c>
      <c r="BG13" s="39">
        <f t="shared" si="9"/>
        <v>7.1428571428571432</v>
      </c>
      <c r="BH13" s="33"/>
      <c r="BI13" s="632" t="s">
        <v>1177</v>
      </c>
    </row>
    <row r="14" spans="1:61" s="36" customFormat="1" ht="63.75">
      <c r="A14" s="37" t="s">
        <v>52</v>
      </c>
      <c r="B14" s="38" t="s">
        <v>53</v>
      </c>
      <c r="C14" s="39">
        <f t="shared" si="10"/>
        <v>7.1428571428571432</v>
      </c>
      <c r="D14" s="33" t="s">
        <v>47</v>
      </c>
      <c r="E14" s="33">
        <f t="shared" si="0"/>
        <v>0</v>
      </c>
      <c r="F14" s="33"/>
      <c r="G14" s="34"/>
      <c r="H14" s="35"/>
      <c r="I14" s="115">
        <f t="shared" si="11"/>
        <v>7.1428571428571432</v>
      </c>
      <c r="J14" s="853" t="s">
        <v>44</v>
      </c>
      <c r="K14" s="39">
        <f t="shared" si="1"/>
        <v>7.1428571428571432</v>
      </c>
      <c r="L14" s="713"/>
      <c r="M14" s="872" t="s">
        <v>1103</v>
      </c>
      <c r="N14" s="35"/>
      <c r="O14" s="39">
        <f t="shared" si="12"/>
        <v>7.1428571428571432</v>
      </c>
      <c r="P14" s="33" t="s">
        <v>47</v>
      </c>
      <c r="Q14" s="33">
        <f t="shared" si="2"/>
        <v>0</v>
      </c>
      <c r="R14" s="33"/>
      <c r="S14" s="34"/>
      <c r="T14" s="35"/>
      <c r="U14" s="115">
        <f t="shared" si="13"/>
        <v>7.1428571428571432</v>
      </c>
      <c r="V14" s="853" t="s">
        <v>47</v>
      </c>
      <c r="W14" s="39">
        <f t="shared" si="3"/>
        <v>0</v>
      </c>
      <c r="X14" s="713"/>
      <c r="Y14" s="883"/>
      <c r="Z14" s="35"/>
      <c r="AA14" s="39">
        <f t="shared" si="14"/>
        <v>7.1428571428571432</v>
      </c>
      <c r="AB14" s="288" t="s">
        <v>44</v>
      </c>
      <c r="AC14" s="33">
        <f t="shared" si="4"/>
        <v>7.1428571428571432</v>
      </c>
      <c r="AD14" s="33"/>
      <c r="AE14" s="327" t="s">
        <v>1883</v>
      </c>
      <c r="AF14" s="35"/>
      <c r="AG14" s="39">
        <f t="shared" si="15"/>
        <v>7.1428571428571432</v>
      </c>
      <c r="AH14" s="33" t="s">
        <v>44</v>
      </c>
      <c r="AI14" s="33">
        <f t="shared" si="5"/>
        <v>7.1428571428571432</v>
      </c>
      <c r="AJ14" s="33"/>
      <c r="AK14" s="370" t="s">
        <v>1884</v>
      </c>
      <c r="AL14" s="35"/>
      <c r="AM14" s="39">
        <f t="shared" si="16"/>
        <v>7.1428571428571432</v>
      </c>
      <c r="AN14" s="33" t="s">
        <v>44</v>
      </c>
      <c r="AO14" s="33">
        <f t="shared" si="6"/>
        <v>7.1428571428571432</v>
      </c>
      <c r="AP14" s="33"/>
      <c r="AQ14" s="327" t="s">
        <v>1129</v>
      </c>
      <c r="AR14" s="35"/>
      <c r="AS14" s="39">
        <f t="shared" si="17"/>
        <v>7.1428571428571432</v>
      </c>
      <c r="AT14" s="33" t="s">
        <v>44</v>
      </c>
      <c r="AU14" s="33">
        <f t="shared" si="7"/>
        <v>7.1428571428571432</v>
      </c>
      <c r="AV14" s="33"/>
      <c r="AW14" s="327" t="s">
        <v>1138</v>
      </c>
      <c r="AX14" s="35"/>
      <c r="AY14" s="115">
        <f t="shared" si="18"/>
        <v>7.1428571428571432</v>
      </c>
      <c r="AZ14" s="971" t="s">
        <v>44</v>
      </c>
      <c r="BA14" s="39">
        <f t="shared" si="8"/>
        <v>7.1428571428571432</v>
      </c>
      <c r="BB14" s="33"/>
      <c r="BC14" s="327" t="s">
        <v>1</v>
      </c>
      <c r="BD14" s="35"/>
      <c r="BE14" s="115">
        <f t="shared" si="19"/>
        <v>7.1428571428571432</v>
      </c>
      <c r="BF14" s="853" t="s">
        <v>44</v>
      </c>
      <c r="BG14" s="39">
        <f t="shared" si="9"/>
        <v>7.1428571428571432</v>
      </c>
      <c r="BH14" s="33"/>
      <c r="BI14" s="633" t="s">
        <v>1177</v>
      </c>
    </row>
    <row r="15" spans="1:61" s="36" customFormat="1" ht="38.25">
      <c r="A15" s="37" t="s">
        <v>54</v>
      </c>
      <c r="B15" s="38" t="s">
        <v>55</v>
      </c>
      <c r="C15" s="39">
        <f t="shared" si="10"/>
        <v>7.1428571428571432</v>
      </c>
      <c r="D15" s="33" t="s">
        <v>44</v>
      </c>
      <c r="E15" s="33">
        <f t="shared" si="0"/>
        <v>7.1428571428571432</v>
      </c>
      <c r="F15" s="33"/>
      <c r="G15" s="349" t="s">
        <v>1070</v>
      </c>
      <c r="H15" s="35"/>
      <c r="I15" s="115">
        <f t="shared" si="11"/>
        <v>7.1428571428571432</v>
      </c>
      <c r="J15" s="853" t="s">
        <v>44</v>
      </c>
      <c r="K15" s="39">
        <f t="shared" si="1"/>
        <v>7.1428571428571432</v>
      </c>
      <c r="L15" s="713"/>
      <c r="M15" s="872" t="s">
        <v>1105</v>
      </c>
      <c r="N15" s="35"/>
      <c r="O15" s="39">
        <f t="shared" si="12"/>
        <v>7.1428571428571432</v>
      </c>
      <c r="P15" s="33" t="s">
        <v>47</v>
      </c>
      <c r="Q15" s="33">
        <f t="shared" si="2"/>
        <v>0</v>
      </c>
      <c r="R15" s="33"/>
      <c r="S15" s="34"/>
      <c r="T15" s="35"/>
      <c r="U15" s="115">
        <f t="shared" si="13"/>
        <v>7.1428571428571432</v>
      </c>
      <c r="V15" s="853" t="s">
        <v>47</v>
      </c>
      <c r="W15" s="39">
        <f t="shared" si="3"/>
        <v>0</v>
      </c>
      <c r="X15" s="713"/>
      <c r="Y15" s="883"/>
      <c r="Z15" s="35"/>
      <c r="AA15" s="39">
        <f t="shared" si="14"/>
        <v>7.1428571428571432</v>
      </c>
      <c r="AB15" s="33" t="s">
        <v>47</v>
      </c>
      <c r="AC15" s="33">
        <f t="shared" si="4"/>
        <v>0</v>
      </c>
      <c r="AD15" s="33"/>
      <c r="AE15" s="327"/>
      <c r="AF15" s="35"/>
      <c r="AG15" s="39">
        <f t="shared" si="15"/>
        <v>7.1428571428571432</v>
      </c>
      <c r="AH15" s="33" t="s">
        <v>47</v>
      </c>
      <c r="AI15" s="33">
        <f t="shared" si="5"/>
        <v>0</v>
      </c>
      <c r="AJ15" s="33"/>
      <c r="AK15" s="34"/>
      <c r="AL15" s="35"/>
      <c r="AM15" s="39">
        <f t="shared" si="16"/>
        <v>7.1428571428571432</v>
      </c>
      <c r="AN15" s="33" t="s">
        <v>44</v>
      </c>
      <c r="AO15" s="33">
        <f t="shared" si="6"/>
        <v>7.1428571428571432</v>
      </c>
      <c r="AP15" s="33"/>
      <c r="AQ15" s="327" t="s">
        <v>1129</v>
      </c>
      <c r="AR15" s="35"/>
      <c r="AS15" s="39">
        <f t="shared" si="17"/>
        <v>7.1428571428571432</v>
      </c>
      <c r="AT15" s="33" t="s">
        <v>44</v>
      </c>
      <c r="AU15" s="33">
        <f t="shared" si="7"/>
        <v>7.1428571428571432</v>
      </c>
      <c r="AV15" s="33"/>
      <c r="AW15" s="327" t="s">
        <v>1115</v>
      </c>
      <c r="AX15" s="35"/>
      <c r="AY15" s="115">
        <f t="shared" si="18"/>
        <v>7.1428571428571432</v>
      </c>
      <c r="AZ15" s="853" t="s">
        <v>47</v>
      </c>
      <c r="BA15" s="39">
        <f t="shared" si="8"/>
        <v>0</v>
      </c>
      <c r="BB15" s="33"/>
      <c r="BC15" s="34"/>
      <c r="BD15" s="35"/>
      <c r="BE15" s="115">
        <f t="shared" si="19"/>
        <v>7.1428571428571432</v>
      </c>
      <c r="BF15" s="853" t="s">
        <v>44</v>
      </c>
      <c r="BG15" s="39">
        <f t="shared" si="9"/>
        <v>7.1428571428571432</v>
      </c>
      <c r="BH15" s="33"/>
      <c r="BI15" s="327" t="s">
        <v>1153</v>
      </c>
    </row>
    <row r="16" spans="1:61" s="36" customFormat="1" ht="57" customHeight="1">
      <c r="A16" s="37" t="s">
        <v>56</v>
      </c>
      <c r="B16" s="40" t="s">
        <v>57</v>
      </c>
      <c r="C16" s="39">
        <f t="shared" si="10"/>
        <v>7.1428571428571432</v>
      </c>
      <c r="D16" s="33" t="s">
        <v>47</v>
      </c>
      <c r="E16" s="33">
        <f t="shared" si="0"/>
        <v>0</v>
      </c>
      <c r="F16" s="33"/>
      <c r="G16" s="34"/>
      <c r="H16" s="35"/>
      <c r="I16" s="115">
        <f t="shared" si="11"/>
        <v>7.1428571428571432</v>
      </c>
      <c r="J16" s="853" t="s">
        <v>44</v>
      </c>
      <c r="K16" s="39">
        <f t="shared" si="1"/>
        <v>7.1428571428571432</v>
      </c>
      <c r="L16" s="713"/>
      <c r="M16" s="872" t="s">
        <v>1106</v>
      </c>
      <c r="N16" s="35"/>
      <c r="O16" s="39">
        <f t="shared" si="12"/>
        <v>7.1428571428571432</v>
      </c>
      <c r="P16" s="33" t="s">
        <v>47</v>
      </c>
      <c r="Q16" s="33">
        <f t="shared" si="2"/>
        <v>0</v>
      </c>
      <c r="R16" s="33"/>
      <c r="S16" s="34"/>
      <c r="T16" s="35"/>
      <c r="U16" s="115">
        <f t="shared" si="13"/>
        <v>7.1428571428571432</v>
      </c>
      <c r="V16" s="853" t="s">
        <v>47</v>
      </c>
      <c r="W16" s="39">
        <f t="shared" si="3"/>
        <v>0</v>
      </c>
      <c r="X16" s="713"/>
      <c r="Y16" s="883"/>
      <c r="Z16" s="35"/>
      <c r="AA16" s="39">
        <f t="shared" si="14"/>
        <v>7.1428571428571432</v>
      </c>
      <c r="AB16" s="33" t="s">
        <v>47</v>
      </c>
      <c r="AC16" s="33">
        <f t="shared" si="4"/>
        <v>0</v>
      </c>
      <c r="AD16" s="33"/>
      <c r="AE16" s="327"/>
      <c r="AF16" s="35"/>
      <c r="AG16" s="39">
        <f t="shared" si="15"/>
        <v>7.1428571428571432</v>
      </c>
      <c r="AH16" s="33" t="s">
        <v>47</v>
      </c>
      <c r="AI16" s="33">
        <f t="shared" si="5"/>
        <v>0</v>
      </c>
      <c r="AJ16" s="33"/>
      <c r="AK16" s="34"/>
      <c r="AL16" s="35"/>
      <c r="AM16" s="39">
        <f t="shared" si="16"/>
        <v>7.1428571428571432</v>
      </c>
      <c r="AN16" s="33" t="s">
        <v>47</v>
      </c>
      <c r="AO16" s="33">
        <f t="shared" si="6"/>
        <v>0</v>
      </c>
      <c r="AP16" s="33"/>
      <c r="AQ16" s="34"/>
      <c r="AR16" s="35"/>
      <c r="AS16" s="39">
        <f t="shared" si="17"/>
        <v>7.1428571428571432</v>
      </c>
      <c r="AT16" s="33" t="s">
        <v>44</v>
      </c>
      <c r="AU16" s="33">
        <f t="shared" si="7"/>
        <v>7.1428571428571432</v>
      </c>
      <c r="AV16" s="33"/>
      <c r="AW16" s="327" t="s">
        <v>1136</v>
      </c>
      <c r="AX16" s="35"/>
      <c r="AY16" s="115">
        <f t="shared" si="18"/>
        <v>7.1428571428571432</v>
      </c>
      <c r="AZ16" s="853" t="s">
        <v>47</v>
      </c>
      <c r="BA16" s="39">
        <f t="shared" si="8"/>
        <v>0</v>
      </c>
      <c r="BB16" s="33"/>
      <c r="BC16" s="34"/>
      <c r="BD16" s="35"/>
      <c r="BE16" s="115">
        <f t="shared" si="19"/>
        <v>7.1428571428571432</v>
      </c>
      <c r="BF16" s="853" t="s">
        <v>44</v>
      </c>
      <c r="BG16" s="39">
        <f t="shared" si="9"/>
        <v>7.1428571428571432</v>
      </c>
      <c r="BH16" s="33"/>
      <c r="BI16" s="56" t="s">
        <v>1177</v>
      </c>
    </row>
    <row r="17" spans="1:61" s="36" customFormat="1" ht="96" customHeight="1">
      <c r="A17" s="41" t="s">
        <v>58</v>
      </c>
      <c r="B17" s="42" t="s">
        <v>59</v>
      </c>
      <c r="C17" s="39">
        <f t="shared" si="10"/>
        <v>7.1428571428571432</v>
      </c>
      <c r="D17" s="33" t="s">
        <v>47</v>
      </c>
      <c r="E17" s="33">
        <f t="shared" si="0"/>
        <v>0</v>
      </c>
      <c r="F17" s="43"/>
      <c r="G17" s="627"/>
      <c r="H17" s="35"/>
      <c r="I17" s="115">
        <f t="shared" si="11"/>
        <v>7.1428571428571432</v>
      </c>
      <c r="J17" s="853" t="s">
        <v>47</v>
      </c>
      <c r="K17" s="39">
        <f t="shared" si="1"/>
        <v>0</v>
      </c>
      <c r="L17" s="876"/>
      <c r="M17" s="872"/>
      <c r="N17" s="35"/>
      <c r="O17" s="39">
        <f t="shared" si="12"/>
        <v>7.1428571428571432</v>
      </c>
      <c r="P17" s="33" t="s">
        <v>47</v>
      </c>
      <c r="Q17" s="33">
        <f t="shared" si="2"/>
        <v>0</v>
      </c>
      <c r="R17" s="43"/>
      <c r="S17" s="44"/>
      <c r="T17" s="35"/>
      <c r="U17" s="115">
        <f t="shared" si="13"/>
        <v>7.1428571428571432</v>
      </c>
      <c r="V17" s="853" t="s">
        <v>47</v>
      </c>
      <c r="W17" s="39">
        <f t="shared" si="3"/>
        <v>0</v>
      </c>
      <c r="X17" s="876"/>
      <c r="Y17" s="884"/>
      <c r="Z17" s="35"/>
      <c r="AA17" s="39">
        <f t="shared" si="14"/>
        <v>7.1428571428571432</v>
      </c>
      <c r="AB17" s="33" t="s">
        <v>47</v>
      </c>
      <c r="AC17" s="33">
        <f t="shared" si="4"/>
        <v>0</v>
      </c>
      <c r="AD17" s="43"/>
      <c r="AE17" s="327"/>
      <c r="AF17" s="35"/>
      <c r="AG17" s="39">
        <f t="shared" si="15"/>
        <v>7.1428571428571432</v>
      </c>
      <c r="AH17" s="33" t="s">
        <v>44</v>
      </c>
      <c r="AI17" s="33">
        <f t="shared" si="5"/>
        <v>7.1428571428571432</v>
      </c>
      <c r="AJ17" s="43"/>
      <c r="AK17" s="370" t="s">
        <v>1185</v>
      </c>
      <c r="AL17" s="35"/>
      <c r="AM17" s="39">
        <f t="shared" si="16"/>
        <v>7.1428571428571432</v>
      </c>
      <c r="AN17" s="33" t="s">
        <v>47</v>
      </c>
      <c r="AO17" s="33">
        <f t="shared" si="6"/>
        <v>0</v>
      </c>
      <c r="AP17" s="43"/>
      <c r="AQ17" s="44"/>
      <c r="AR17" s="35"/>
      <c r="AS17" s="39">
        <f t="shared" si="17"/>
        <v>7.1428571428571432</v>
      </c>
      <c r="AT17" s="33" t="s">
        <v>47</v>
      </c>
      <c r="AU17" s="33">
        <f t="shared" si="7"/>
        <v>0</v>
      </c>
      <c r="AV17" s="43"/>
      <c r="AW17" s="44"/>
      <c r="AX17" s="35"/>
      <c r="AY17" s="115">
        <f t="shared" si="18"/>
        <v>7.1428571428571432</v>
      </c>
      <c r="AZ17" s="853" t="s">
        <v>47</v>
      </c>
      <c r="BA17" s="39">
        <f t="shared" si="8"/>
        <v>0</v>
      </c>
      <c r="BB17" s="43"/>
      <c r="BC17" s="44"/>
      <c r="BD17" s="35"/>
      <c r="BE17" s="115">
        <f t="shared" si="19"/>
        <v>7.1428571428571432</v>
      </c>
      <c r="BF17" s="853" t="s">
        <v>44</v>
      </c>
      <c r="BG17" s="39">
        <f t="shared" si="9"/>
        <v>7.1428571428571432</v>
      </c>
      <c r="BH17" s="43"/>
      <c r="BI17" s="56" t="s">
        <v>1154</v>
      </c>
    </row>
    <row r="18" spans="1:61" s="36" customFormat="1" ht="12.75">
      <c r="A18" s="41"/>
      <c r="B18" s="42"/>
      <c r="C18" s="39"/>
      <c r="D18" s="33"/>
      <c r="E18" s="43"/>
      <c r="F18" s="43"/>
      <c r="G18" s="628"/>
      <c r="H18" s="35"/>
      <c r="I18" s="115"/>
      <c r="J18" s="853"/>
      <c r="K18" s="847"/>
      <c r="L18" s="876"/>
      <c r="M18" s="872"/>
      <c r="N18" s="35"/>
      <c r="O18" s="39"/>
      <c r="P18" s="33"/>
      <c r="Q18" s="43"/>
      <c r="R18" s="43"/>
      <c r="S18" s="44"/>
      <c r="T18" s="35"/>
      <c r="U18" s="115"/>
      <c r="V18" s="853"/>
      <c r="W18" s="847"/>
      <c r="X18" s="876"/>
      <c r="Y18" s="884"/>
      <c r="Z18" s="35"/>
      <c r="AA18" s="39"/>
      <c r="AB18" s="33"/>
      <c r="AC18" s="43"/>
      <c r="AD18" s="43"/>
      <c r="AE18" s="327"/>
      <c r="AF18" s="35"/>
      <c r="AG18" s="39"/>
      <c r="AH18" s="33"/>
      <c r="AI18" s="43"/>
      <c r="AJ18" s="43"/>
      <c r="AK18" s="44"/>
      <c r="AL18" s="35"/>
      <c r="AM18" s="39"/>
      <c r="AN18" s="33"/>
      <c r="AO18" s="43"/>
      <c r="AP18" s="43"/>
      <c r="AQ18" s="44"/>
      <c r="AR18" s="35"/>
      <c r="AS18" s="39"/>
      <c r="AT18" s="33"/>
      <c r="AU18" s="43"/>
      <c r="AV18" s="43"/>
      <c r="AW18" s="44"/>
      <c r="AX18" s="35"/>
      <c r="AY18" s="115"/>
      <c r="AZ18" s="853"/>
      <c r="BA18" s="847"/>
      <c r="BB18" s="43"/>
      <c r="BC18" s="44"/>
      <c r="BD18" s="35"/>
      <c r="BE18" s="115"/>
      <c r="BF18" s="853"/>
      <c r="BG18" s="847"/>
      <c r="BH18" s="43"/>
      <c r="BI18" s="371"/>
    </row>
    <row r="19" spans="1:61" s="36" customFormat="1" ht="15.75" customHeight="1">
      <c r="A19" s="45" t="s">
        <v>60</v>
      </c>
      <c r="B19" s="46" t="s">
        <v>1413</v>
      </c>
      <c r="C19" s="31">
        <f>C8/2</f>
        <v>50</v>
      </c>
      <c r="D19" s="32"/>
      <c r="E19" s="47"/>
      <c r="F19" s="48">
        <f>E20+E21</f>
        <v>25</v>
      </c>
      <c r="G19" s="44"/>
      <c r="H19" s="35"/>
      <c r="I19" s="836">
        <f>I8/2</f>
        <v>50</v>
      </c>
      <c r="J19" s="852"/>
      <c r="K19" s="818"/>
      <c r="L19" s="877">
        <f>K20+K21</f>
        <v>50</v>
      </c>
      <c r="M19" s="872"/>
      <c r="N19" s="35"/>
      <c r="O19" s="31">
        <f>O8/2</f>
        <v>50</v>
      </c>
      <c r="P19" s="32"/>
      <c r="Q19" s="47"/>
      <c r="R19" s="48">
        <f>Q20+Q21</f>
        <v>25</v>
      </c>
      <c r="S19" s="44"/>
      <c r="T19" s="35"/>
      <c r="U19" s="836">
        <f>U8/2</f>
        <v>50</v>
      </c>
      <c r="V19" s="852"/>
      <c r="W19" s="818"/>
      <c r="X19" s="877">
        <f>W20+W21</f>
        <v>25</v>
      </c>
      <c r="Y19" s="884"/>
      <c r="Z19" s="35"/>
      <c r="AA19" s="31">
        <f>AA8/2</f>
        <v>50</v>
      </c>
      <c r="AB19" s="32"/>
      <c r="AC19" s="47"/>
      <c r="AD19" s="48">
        <f>AC20+AC21</f>
        <v>50</v>
      </c>
      <c r="AE19" s="327"/>
      <c r="AF19" s="35"/>
      <c r="AG19" s="31">
        <f>AG8/2</f>
        <v>50</v>
      </c>
      <c r="AH19" s="32"/>
      <c r="AI19" s="47"/>
      <c r="AJ19" s="48">
        <f>AI20+AI21</f>
        <v>50</v>
      </c>
      <c r="AK19" s="44"/>
      <c r="AL19" s="35"/>
      <c r="AM19" s="31">
        <f>AM8/2</f>
        <v>50</v>
      </c>
      <c r="AN19" s="32"/>
      <c r="AO19" s="47"/>
      <c r="AP19" s="48">
        <f>AO20+AO21</f>
        <v>50</v>
      </c>
      <c r="AQ19" s="44"/>
      <c r="AR19" s="35"/>
      <c r="AS19" s="31">
        <f>AS8/2</f>
        <v>50</v>
      </c>
      <c r="AT19" s="32"/>
      <c r="AU19" s="47"/>
      <c r="AV19" s="48">
        <f>AU20+AU21</f>
        <v>50</v>
      </c>
      <c r="AW19" s="44"/>
      <c r="AX19" s="35"/>
      <c r="AY19" s="836">
        <f>AY8/2</f>
        <v>50</v>
      </c>
      <c r="AZ19" s="852"/>
      <c r="BA19" s="818"/>
      <c r="BB19" s="48">
        <f>BA20+BA21</f>
        <v>25</v>
      </c>
      <c r="BC19" s="44"/>
      <c r="BD19" s="35"/>
      <c r="BE19" s="836">
        <f>BE8/2</f>
        <v>50</v>
      </c>
      <c r="BF19" s="852"/>
      <c r="BG19" s="818"/>
      <c r="BH19" s="48">
        <f>BG20+BG21</f>
        <v>50</v>
      </c>
      <c r="BI19" s="44"/>
    </row>
    <row r="20" spans="1:61" s="36" customFormat="1" ht="101.25" customHeight="1">
      <c r="A20" s="41" t="s">
        <v>61</v>
      </c>
      <c r="B20" s="42" t="s">
        <v>62</v>
      </c>
      <c r="C20" s="39">
        <f>C19/2</f>
        <v>25</v>
      </c>
      <c r="D20" s="49" t="s">
        <v>44</v>
      </c>
      <c r="E20" s="33">
        <f>IF(D20="Yes",C20,0)</f>
        <v>25</v>
      </c>
      <c r="F20" s="49"/>
      <c r="G20" s="56" t="s">
        <v>1071</v>
      </c>
      <c r="H20" s="35"/>
      <c r="I20" s="115">
        <f>I19/2</f>
        <v>25</v>
      </c>
      <c r="J20" s="854" t="s">
        <v>44</v>
      </c>
      <c r="K20" s="39">
        <f>IF(J20="Yes",I20,0)</f>
        <v>25</v>
      </c>
      <c r="L20" s="878"/>
      <c r="M20" s="872" t="s">
        <v>1080</v>
      </c>
      <c r="N20" s="35"/>
      <c r="O20" s="39">
        <f>O19/2</f>
        <v>25</v>
      </c>
      <c r="P20" s="49" t="s">
        <v>44</v>
      </c>
      <c r="Q20" s="33">
        <f>IF(P20="Yes",O20,0)</f>
        <v>25</v>
      </c>
      <c r="R20" s="49"/>
      <c r="S20" s="56" t="s">
        <v>1165</v>
      </c>
      <c r="T20" s="35"/>
      <c r="U20" s="115">
        <f>U19/2</f>
        <v>25</v>
      </c>
      <c r="V20" s="854" t="s">
        <v>44</v>
      </c>
      <c r="W20" s="39">
        <f>IF(V20="Yes",U20,0)</f>
        <v>25</v>
      </c>
      <c r="X20" s="878"/>
      <c r="Y20" s="885" t="s">
        <v>1979</v>
      </c>
      <c r="Z20" s="35"/>
      <c r="AA20" s="39">
        <f>AA19/2</f>
        <v>25</v>
      </c>
      <c r="AB20" s="49" t="s">
        <v>44</v>
      </c>
      <c r="AC20" s="33">
        <f>IF(AB20="Yes",AA20,0)</f>
        <v>25</v>
      </c>
      <c r="AD20" s="49"/>
      <c r="AE20" s="327" t="s">
        <v>1096</v>
      </c>
      <c r="AF20" s="35"/>
      <c r="AG20" s="39">
        <f>AG19/2</f>
        <v>25</v>
      </c>
      <c r="AH20" s="49" t="s">
        <v>44</v>
      </c>
      <c r="AI20" s="33">
        <f>IF(AH20="Yes",AG20,0)</f>
        <v>25</v>
      </c>
      <c r="AJ20" s="49"/>
      <c r="AK20" s="370" t="s">
        <v>1126</v>
      </c>
      <c r="AL20" s="35"/>
      <c r="AM20" s="39">
        <f>AM19/2</f>
        <v>25</v>
      </c>
      <c r="AN20" s="49" t="s">
        <v>44</v>
      </c>
      <c r="AO20" s="33">
        <f>IF(AN20="Yes",AM20,0)</f>
        <v>25</v>
      </c>
      <c r="AP20" s="49"/>
      <c r="AQ20" s="56" t="s">
        <v>1166</v>
      </c>
      <c r="AR20" s="35"/>
      <c r="AS20" s="39">
        <f>AS19/2</f>
        <v>25</v>
      </c>
      <c r="AT20" s="49" t="s">
        <v>44</v>
      </c>
      <c r="AU20" s="33">
        <f>IF(AT20="Yes",AS20,0)</f>
        <v>25</v>
      </c>
      <c r="AV20" s="49"/>
      <c r="AW20" s="56" t="s">
        <v>1139</v>
      </c>
      <c r="AX20" s="35"/>
      <c r="AY20" s="115">
        <f>AY19/2</f>
        <v>25</v>
      </c>
      <c r="AZ20" s="854" t="s">
        <v>44</v>
      </c>
      <c r="BA20" s="39">
        <f>IF(AZ20="Yes",AY20,0)</f>
        <v>25</v>
      </c>
      <c r="BB20" s="49"/>
      <c r="BC20" s="56" t="s">
        <v>1123</v>
      </c>
      <c r="BD20" s="35"/>
      <c r="BE20" s="115">
        <f>BE19/2</f>
        <v>25</v>
      </c>
      <c r="BF20" s="854" t="s">
        <v>44</v>
      </c>
      <c r="BG20" s="39">
        <f>IF(BF20="Yes",BE20,0)</f>
        <v>25</v>
      </c>
      <c r="BH20" s="49"/>
      <c r="BI20" s="56" t="s">
        <v>1155</v>
      </c>
    </row>
    <row r="21" spans="1:61" s="36" customFormat="1" ht="81.75" customHeight="1">
      <c r="A21" s="41" t="s">
        <v>63</v>
      </c>
      <c r="B21" s="42" t="s">
        <v>64</v>
      </c>
      <c r="C21" s="39">
        <f>C19/2</f>
        <v>25</v>
      </c>
      <c r="D21" s="49" t="s">
        <v>47</v>
      </c>
      <c r="E21" s="33">
        <f>IF(D21="Yes",C21,0)</f>
        <v>0</v>
      </c>
      <c r="F21" s="49"/>
      <c r="G21" s="44"/>
      <c r="H21" s="35"/>
      <c r="I21" s="115">
        <f>I19/2</f>
        <v>25</v>
      </c>
      <c r="J21" s="854" t="s">
        <v>44</v>
      </c>
      <c r="K21" s="39">
        <f>IF(J21="Yes",I21,0)</f>
        <v>25</v>
      </c>
      <c r="L21" s="878"/>
      <c r="M21" s="862" t="s">
        <v>1081</v>
      </c>
      <c r="N21" s="35"/>
      <c r="O21" s="39">
        <f>O19/2</f>
        <v>25</v>
      </c>
      <c r="P21" s="49" t="s">
        <v>47</v>
      </c>
      <c r="Q21" s="33">
        <f>IF(P21="Yes",O21,0)</f>
        <v>0</v>
      </c>
      <c r="R21" s="49"/>
      <c r="S21" s="371"/>
      <c r="T21" s="35"/>
      <c r="U21" s="115">
        <f>U19/2</f>
        <v>25</v>
      </c>
      <c r="V21" s="854" t="s">
        <v>47</v>
      </c>
      <c r="W21" s="39">
        <f>IF(V21="Yes",U21,0)</f>
        <v>0</v>
      </c>
      <c r="X21" s="878"/>
      <c r="Y21" s="884"/>
      <c r="Z21" s="35"/>
      <c r="AA21" s="39">
        <f>AA19/2</f>
        <v>25</v>
      </c>
      <c r="AB21" s="49" t="s">
        <v>44</v>
      </c>
      <c r="AC21" s="33">
        <f>IF(AB21="Yes",AA21,0)</f>
        <v>25</v>
      </c>
      <c r="AD21" s="49"/>
      <c r="AE21" s="327" t="s">
        <v>1096</v>
      </c>
      <c r="AF21" s="35"/>
      <c r="AG21" s="39">
        <f>AG19/2</f>
        <v>25</v>
      </c>
      <c r="AH21" s="49" t="s">
        <v>44</v>
      </c>
      <c r="AI21" s="33">
        <f>IF(AH21="Yes",AG21,0)</f>
        <v>25</v>
      </c>
      <c r="AJ21" s="49"/>
      <c r="AK21" s="370" t="s">
        <v>1101</v>
      </c>
      <c r="AL21" s="35"/>
      <c r="AM21" s="39">
        <f>AM19/2</f>
        <v>25</v>
      </c>
      <c r="AN21" s="49" t="s">
        <v>44</v>
      </c>
      <c r="AO21" s="33">
        <f>IF(AN21="Yes",AM21,0)</f>
        <v>25</v>
      </c>
      <c r="AP21" s="49"/>
      <c r="AQ21" s="56" t="s">
        <v>1108</v>
      </c>
      <c r="AR21" s="35"/>
      <c r="AS21" s="39">
        <f>AS19/2</f>
        <v>25</v>
      </c>
      <c r="AT21" s="49" t="s">
        <v>44</v>
      </c>
      <c r="AU21" s="33">
        <f>IF(AT21="Yes",AS21,0)</f>
        <v>25</v>
      </c>
      <c r="AV21" s="49"/>
      <c r="AW21" s="56" t="s">
        <v>1140</v>
      </c>
      <c r="AX21" s="35"/>
      <c r="AY21" s="115">
        <f>AY19/2</f>
        <v>25</v>
      </c>
      <c r="AZ21" s="854" t="s">
        <v>47</v>
      </c>
      <c r="BA21" s="39">
        <f>IF(AZ21="Yes",AY21,0)</f>
        <v>0</v>
      </c>
      <c r="BB21" s="49"/>
      <c r="BC21" s="44"/>
      <c r="BD21" s="35"/>
      <c r="BE21" s="115">
        <f>BE19/2</f>
        <v>25</v>
      </c>
      <c r="BF21" s="854" t="s">
        <v>44</v>
      </c>
      <c r="BG21" s="39">
        <f>IF(BF21="Yes",BE21,0)</f>
        <v>25</v>
      </c>
      <c r="BH21" s="49"/>
      <c r="BI21" s="56" t="s">
        <v>1130</v>
      </c>
    </row>
    <row r="22" spans="1:61" s="36" customFormat="1" ht="18" customHeight="1">
      <c r="A22" s="50" t="s">
        <v>66</v>
      </c>
      <c r="B22" s="51" t="s">
        <v>67</v>
      </c>
      <c r="C22" s="52">
        <v>100</v>
      </c>
      <c r="D22" s="50"/>
      <c r="E22" s="50"/>
      <c r="F22" s="59">
        <f>SUM(F23:F37)</f>
        <v>12.5</v>
      </c>
      <c r="G22" s="53"/>
      <c r="H22" s="35"/>
      <c r="I22" s="837">
        <v>100</v>
      </c>
      <c r="J22" s="865"/>
      <c r="K22" s="871"/>
      <c r="L22" s="887">
        <f>SUM(L23:L37)</f>
        <v>43.75</v>
      </c>
      <c r="M22" s="869"/>
      <c r="N22" s="35"/>
      <c r="O22" s="52">
        <v>100</v>
      </c>
      <c r="P22" s="50"/>
      <c r="Q22" s="50"/>
      <c r="R22" s="59">
        <f>SUM(R23:R37)</f>
        <v>0</v>
      </c>
      <c r="S22" s="53"/>
      <c r="T22" s="35"/>
      <c r="U22" s="837">
        <v>100</v>
      </c>
      <c r="V22" s="865"/>
      <c r="W22" s="871"/>
      <c r="X22" s="887">
        <f>SUM(X23:X37)</f>
        <v>0</v>
      </c>
      <c r="Y22" s="888"/>
      <c r="Z22" s="35"/>
      <c r="AA22" s="52">
        <v>100</v>
      </c>
      <c r="AB22" s="50"/>
      <c r="AC22" s="50"/>
      <c r="AD22" s="59">
        <f>SUM(AD23:AD37)</f>
        <v>0</v>
      </c>
      <c r="AE22" s="53"/>
      <c r="AF22" s="35"/>
      <c r="AG22" s="52">
        <v>100</v>
      </c>
      <c r="AH22" s="50"/>
      <c r="AI22" s="50"/>
      <c r="AJ22" s="59">
        <f>SUM(AJ23:AJ37)</f>
        <v>43.75</v>
      </c>
      <c r="AK22" s="53"/>
      <c r="AL22" s="35"/>
      <c r="AM22" s="52">
        <v>100</v>
      </c>
      <c r="AN22" s="50"/>
      <c r="AO22" s="50"/>
      <c r="AP22" s="59">
        <f>SUM(AP23:AP37)</f>
        <v>50</v>
      </c>
      <c r="AQ22" s="53"/>
      <c r="AR22" s="35"/>
      <c r="AS22" s="52">
        <v>100</v>
      </c>
      <c r="AT22" s="50"/>
      <c r="AU22" s="50"/>
      <c r="AV22" s="59">
        <f>SUM(AV23:AV37)</f>
        <v>43.75</v>
      </c>
      <c r="AW22" s="53"/>
      <c r="AX22" s="35"/>
      <c r="AY22" s="870">
        <v>100</v>
      </c>
      <c r="AZ22" s="865"/>
      <c r="BA22" s="871"/>
      <c r="BB22" s="867">
        <f>SUM(BB23:BB37)</f>
        <v>0</v>
      </c>
      <c r="BC22" s="868"/>
      <c r="BD22" s="35"/>
      <c r="BE22" s="837">
        <v>100</v>
      </c>
      <c r="BF22" s="865"/>
      <c r="BG22" s="871"/>
      <c r="BH22" s="867">
        <f>SUM(BH23:BH37)</f>
        <v>0</v>
      </c>
      <c r="BI22" s="868"/>
    </row>
    <row r="23" spans="1:61" s="286" customFormat="1" ht="28.5" customHeight="1">
      <c r="A23" s="45" t="s">
        <v>68</v>
      </c>
      <c r="B23" s="46" t="s">
        <v>988</v>
      </c>
      <c r="C23" s="818">
        <f>$AS$22/2</f>
        <v>50</v>
      </c>
      <c r="D23" s="45"/>
      <c r="E23" s="47"/>
      <c r="F23" s="32">
        <f>SUM(E24:E27)</f>
        <v>12.5</v>
      </c>
      <c r="G23" s="629"/>
      <c r="H23" s="284"/>
      <c r="I23" s="838">
        <f>$AS$22/2</f>
        <v>50</v>
      </c>
      <c r="J23" s="855"/>
      <c r="K23" s="818"/>
      <c r="L23" s="879">
        <f>SUM(K24:K27)</f>
        <v>0</v>
      </c>
      <c r="M23" s="875"/>
      <c r="N23" s="284"/>
      <c r="O23" s="55">
        <f>$AS$22/2</f>
        <v>50</v>
      </c>
      <c r="P23" s="45"/>
      <c r="Q23" s="47"/>
      <c r="R23" s="47">
        <f>SUM(Q24:Q27)</f>
        <v>0</v>
      </c>
      <c r="S23" s="285"/>
      <c r="T23" s="284"/>
      <c r="U23" s="838">
        <f>$AS$22/2</f>
        <v>50</v>
      </c>
      <c r="V23" s="855"/>
      <c r="W23" s="818"/>
      <c r="X23" s="879">
        <f>SUM(W24:W27)</f>
        <v>0</v>
      </c>
      <c r="Y23" s="886"/>
      <c r="Z23" s="284"/>
      <c r="AA23" s="55">
        <f>$AS$22/2</f>
        <v>50</v>
      </c>
      <c r="AB23" s="45"/>
      <c r="AC23" s="47"/>
      <c r="AD23" s="47">
        <f>SUM(AC24:AC27)</f>
        <v>0</v>
      </c>
      <c r="AE23" s="285"/>
      <c r="AF23" s="284"/>
      <c r="AG23" s="55">
        <f>$AS$22/2</f>
        <v>50</v>
      </c>
      <c r="AH23" s="45"/>
      <c r="AI23" s="47"/>
      <c r="AJ23" s="47">
        <f>SUM(AI24:AI27)</f>
        <v>0</v>
      </c>
      <c r="AK23" s="285"/>
      <c r="AL23" s="284"/>
      <c r="AM23" s="55">
        <f>$AS$22/2</f>
        <v>50</v>
      </c>
      <c r="AN23" s="45"/>
      <c r="AO23" s="47"/>
      <c r="AP23" s="47">
        <f>SUM(AO24:AO27)</f>
        <v>0</v>
      </c>
      <c r="AQ23" s="285"/>
      <c r="AR23" s="284"/>
      <c r="AS23" s="55">
        <f>$AS$22/2</f>
        <v>50</v>
      </c>
      <c r="AT23" s="45"/>
      <c r="AU23" s="241"/>
      <c r="AV23" s="47">
        <f>SUM(AU24:AU27)</f>
        <v>0</v>
      </c>
      <c r="AW23" s="285"/>
      <c r="AX23" s="284"/>
      <c r="AY23" s="838">
        <f>$AS$22/2</f>
        <v>50</v>
      </c>
      <c r="AZ23" s="855"/>
      <c r="BA23" s="818"/>
      <c r="BB23" s="47">
        <f>SUM(BA24:BA27)</f>
        <v>0</v>
      </c>
      <c r="BC23" s="285"/>
      <c r="BD23" s="284"/>
      <c r="BE23" s="838">
        <f>$AS$22/2</f>
        <v>50</v>
      </c>
      <c r="BF23" s="855"/>
      <c r="BG23" s="818"/>
      <c r="BH23" s="47">
        <f>SUM(BG24:BG27)</f>
        <v>0</v>
      </c>
      <c r="BI23" s="285"/>
    </row>
    <row r="24" spans="1:61" s="36" customFormat="1" ht="30.75" customHeight="1">
      <c r="A24" s="49" t="s">
        <v>989</v>
      </c>
      <c r="B24" s="42" t="s">
        <v>5</v>
      </c>
      <c r="C24" s="39">
        <f>$AS$23/4</f>
        <v>12.5</v>
      </c>
      <c r="D24" s="49" t="s">
        <v>44</v>
      </c>
      <c r="E24" s="33">
        <f>IF(D24="Partial",C24*0.25,IF(D24="Yes",C24,0))</f>
        <v>12.5</v>
      </c>
      <c r="F24" s="43"/>
      <c r="G24" s="370" t="s">
        <v>1072</v>
      </c>
      <c r="H24" s="35"/>
      <c r="I24" s="115">
        <f>$AS$23/4</f>
        <v>12.5</v>
      </c>
      <c r="J24" s="854" t="s">
        <v>47</v>
      </c>
      <c r="K24" s="39">
        <f>IF(J24="Partial",I24*0.25,IF(J24="Yes",I24,0))</f>
        <v>0</v>
      </c>
      <c r="L24" s="876"/>
      <c r="M24" s="860"/>
      <c r="N24" s="35"/>
      <c r="O24" s="39">
        <f>$AS$23/4</f>
        <v>12.5</v>
      </c>
      <c r="P24" s="49" t="s">
        <v>47</v>
      </c>
      <c r="Q24" s="33">
        <f>IF(P24="Partial",O24*0.25,IF(P24="Yes",O24,0))</f>
        <v>0</v>
      </c>
      <c r="R24" s="43"/>
      <c r="S24" s="44"/>
      <c r="T24" s="35"/>
      <c r="U24" s="115">
        <f>$AS$23/4</f>
        <v>12.5</v>
      </c>
      <c r="V24" s="854" t="s">
        <v>47</v>
      </c>
      <c r="W24" s="39">
        <f>IF(V24="Partial",U24*0.25,IF(V24="Yes",U24,0))</f>
        <v>0</v>
      </c>
      <c r="X24" s="876"/>
      <c r="Y24" s="884"/>
      <c r="Z24" s="35"/>
      <c r="AA24" s="39">
        <f>$AS$23/4</f>
        <v>12.5</v>
      </c>
      <c r="AB24" s="49" t="s">
        <v>47</v>
      </c>
      <c r="AC24" s="33">
        <f>IF(AB24="Partial",AA24*0.25,IF(AB24="Yes",AA24,0))</f>
        <v>0</v>
      </c>
      <c r="AD24" s="43"/>
      <c r="AE24" s="44"/>
      <c r="AF24" s="35"/>
      <c r="AG24" s="39">
        <f>$AS$23/4</f>
        <v>12.5</v>
      </c>
      <c r="AH24" s="49" t="s">
        <v>47</v>
      </c>
      <c r="AI24" s="33">
        <f>IF(AH24="Partial",AG24*0.25,IF(AH24="Yes",AG24,0))</f>
        <v>0</v>
      </c>
      <c r="AJ24" s="43"/>
      <c r="AK24" s="44"/>
      <c r="AL24" s="35"/>
      <c r="AM24" s="39">
        <f>$AS$23/4</f>
        <v>12.5</v>
      </c>
      <c r="AN24" s="49" t="s">
        <v>47</v>
      </c>
      <c r="AO24" s="33">
        <f>IF(AN24="Partial",AM24*0.25,IF(AN24="Yes",AM24,0))</f>
        <v>0</v>
      </c>
      <c r="AP24" s="43"/>
      <c r="AQ24" s="44"/>
      <c r="AR24" s="35"/>
      <c r="AS24" s="39">
        <f>$AS$23/4</f>
        <v>12.5</v>
      </c>
      <c r="AT24" s="49" t="s">
        <v>47</v>
      </c>
      <c r="AU24" s="33">
        <f>IF(AT24="Partial",AS24*0.25,IF(AT24="Yes",AS24,0))</f>
        <v>0</v>
      </c>
      <c r="AV24" s="43"/>
      <c r="AW24" s="44"/>
      <c r="AX24" s="35"/>
      <c r="AY24" s="115">
        <f>$AS$23/4</f>
        <v>12.5</v>
      </c>
      <c r="AZ24" s="854" t="s">
        <v>47</v>
      </c>
      <c r="BA24" s="39">
        <f>IF(AZ24="Partial",AY24*0.25,IF(AZ24="Yes",AY24,0))</f>
        <v>0</v>
      </c>
      <c r="BB24" s="43"/>
      <c r="BC24" s="44"/>
      <c r="BD24" s="35"/>
      <c r="BE24" s="115">
        <f>$AS$23/4</f>
        <v>12.5</v>
      </c>
      <c r="BF24" s="854" t="s">
        <v>47</v>
      </c>
      <c r="BG24" s="39">
        <f>IF(BF24="Partial",BE24*0.25,IF(BF24="Yes",BE24,0))</f>
        <v>0</v>
      </c>
      <c r="BH24" s="43"/>
      <c r="BI24" s="44"/>
    </row>
    <row r="25" spans="1:61" s="36" customFormat="1" ht="38.25">
      <c r="A25" s="49" t="s">
        <v>990</v>
      </c>
      <c r="B25" s="42" t="s">
        <v>7</v>
      </c>
      <c r="C25" s="39">
        <f>$AS$23/4</f>
        <v>12.5</v>
      </c>
      <c r="D25" s="49" t="s">
        <v>47</v>
      </c>
      <c r="E25" s="33">
        <f>IF(D25="Partial",C25*0.25,IF(D25="Yes",C25,0))</f>
        <v>0</v>
      </c>
      <c r="F25" s="43"/>
      <c r="G25" s="895"/>
      <c r="H25" s="35"/>
      <c r="I25" s="115">
        <f>$AS$23/4</f>
        <v>12.5</v>
      </c>
      <c r="J25" s="854" t="s">
        <v>47</v>
      </c>
      <c r="K25" s="39">
        <f>IF(J25="Partial",I25*0.25,IF(J25="Yes",I25,0))</f>
        <v>0</v>
      </c>
      <c r="L25" s="876"/>
      <c r="M25" s="860"/>
      <c r="N25" s="35"/>
      <c r="O25" s="39">
        <f>$AS$23/4</f>
        <v>12.5</v>
      </c>
      <c r="P25" s="49" t="s">
        <v>47</v>
      </c>
      <c r="Q25" s="33">
        <f>IF(P25="Partial",O25*0.25,IF(P25="Yes",O25,0))</f>
        <v>0</v>
      </c>
      <c r="R25" s="43"/>
      <c r="S25" s="44"/>
      <c r="T25" s="35"/>
      <c r="U25" s="115">
        <f>$AS$23/4</f>
        <v>12.5</v>
      </c>
      <c r="V25" s="854" t="s">
        <v>47</v>
      </c>
      <c r="W25" s="39">
        <f>IF(V25="Partial",U25*0.25,IF(V25="Yes",U25,0))</f>
        <v>0</v>
      </c>
      <c r="X25" s="876"/>
      <c r="Y25" s="884"/>
      <c r="Z25" s="35"/>
      <c r="AA25" s="39">
        <f>$AS$23/4</f>
        <v>12.5</v>
      </c>
      <c r="AB25" s="49" t="s">
        <v>47</v>
      </c>
      <c r="AC25" s="33">
        <f>IF(AB25="Partial",AA25*0.25,IF(AB25="Yes",AA25,0))</f>
        <v>0</v>
      </c>
      <c r="AD25" s="43"/>
      <c r="AE25" s="44"/>
      <c r="AF25" s="35"/>
      <c r="AG25" s="39">
        <f>$AS$23/4</f>
        <v>12.5</v>
      </c>
      <c r="AH25" s="49" t="s">
        <v>47</v>
      </c>
      <c r="AI25" s="33">
        <f>IF(AH25="Partial",AG25*0.25,IF(AH25="Yes",AG25,0))</f>
        <v>0</v>
      </c>
      <c r="AJ25" s="43"/>
      <c r="AK25" s="44"/>
      <c r="AL25" s="35"/>
      <c r="AM25" s="39">
        <f>$AS$23/4</f>
        <v>12.5</v>
      </c>
      <c r="AN25" s="49" t="s">
        <v>47</v>
      </c>
      <c r="AO25" s="33">
        <f>IF(AN25="Partial",AM25*0.25,IF(AN25="Yes",AM25,0))</f>
        <v>0</v>
      </c>
      <c r="AP25" s="43"/>
      <c r="AQ25" s="44"/>
      <c r="AR25" s="35"/>
      <c r="AS25" s="39">
        <f>$AS$23/4</f>
        <v>12.5</v>
      </c>
      <c r="AT25" s="49" t="s">
        <v>47</v>
      </c>
      <c r="AU25" s="33">
        <f>IF(AT25="Partial",AS25*0.25,IF(AT25="Yes",AS25,0))</f>
        <v>0</v>
      </c>
      <c r="AV25" s="43"/>
      <c r="AW25" s="44"/>
      <c r="AX25" s="35"/>
      <c r="AY25" s="115">
        <f>$AS$23/4</f>
        <v>12.5</v>
      </c>
      <c r="AZ25" s="854" t="s">
        <v>47</v>
      </c>
      <c r="BA25" s="39">
        <f>IF(AZ25="Partial",AY25*0.25,IF(AZ25="Yes",AY25,0))</f>
        <v>0</v>
      </c>
      <c r="BB25" s="43"/>
      <c r="BC25" s="44"/>
      <c r="BD25" s="35"/>
      <c r="BE25" s="115">
        <f>$AS$23/4</f>
        <v>12.5</v>
      </c>
      <c r="BF25" s="854" t="s">
        <v>47</v>
      </c>
      <c r="BG25" s="39">
        <f>IF(BF25="Partial",BE25*0.25,IF(BF25="Yes",BE25,0))</f>
        <v>0</v>
      </c>
      <c r="BH25" s="43"/>
      <c r="BI25" s="44"/>
    </row>
    <row r="26" spans="1:61" s="36" customFormat="1" ht="25.5">
      <c r="A26" s="49" t="s">
        <v>991</v>
      </c>
      <c r="B26" s="42" t="s">
        <v>8</v>
      </c>
      <c r="C26" s="39">
        <f>$AS$23/4</f>
        <v>12.5</v>
      </c>
      <c r="D26" s="49" t="s">
        <v>47</v>
      </c>
      <c r="E26" s="33">
        <f>IF(D26="Partial",C26*0.25,IF(D26="Yes",C26,0))</f>
        <v>0</v>
      </c>
      <c r="F26" s="43"/>
      <c r="G26" s="630"/>
      <c r="H26" s="35"/>
      <c r="I26" s="115">
        <f>$AS$23/4</f>
        <v>12.5</v>
      </c>
      <c r="J26" s="854" t="s">
        <v>47</v>
      </c>
      <c r="K26" s="39">
        <f>IF(J26="Partial",I26*0.25,IF(J26="Yes",I26,0))</f>
        <v>0</v>
      </c>
      <c r="L26" s="876"/>
      <c r="M26" s="860"/>
      <c r="N26" s="35"/>
      <c r="O26" s="39">
        <f>$AS$23/4</f>
        <v>12.5</v>
      </c>
      <c r="P26" s="49" t="s">
        <v>47</v>
      </c>
      <c r="Q26" s="33">
        <f>IF(P26="Partial",O26*0.25,IF(P26="Yes",O26,0))</f>
        <v>0</v>
      </c>
      <c r="R26" s="43"/>
      <c r="S26" s="44"/>
      <c r="T26" s="35"/>
      <c r="U26" s="115">
        <f>$AS$23/4</f>
        <v>12.5</v>
      </c>
      <c r="V26" s="854" t="s">
        <v>47</v>
      </c>
      <c r="W26" s="39">
        <f>IF(V26="Partial",U26*0.25,IF(V26="Yes",U26,0))</f>
        <v>0</v>
      </c>
      <c r="X26" s="876"/>
      <c r="Y26" s="884"/>
      <c r="Z26" s="35"/>
      <c r="AA26" s="39">
        <f>$AS$23/4</f>
        <v>12.5</v>
      </c>
      <c r="AB26" s="49" t="s">
        <v>47</v>
      </c>
      <c r="AC26" s="33">
        <f>IF(AB26="Partial",AA26*0.25,IF(AB26="Yes",AA26,0))</f>
        <v>0</v>
      </c>
      <c r="AD26" s="43"/>
      <c r="AE26" s="44"/>
      <c r="AF26" s="35"/>
      <c r="AG26" s="39">
        <f>$AS$23/4</f>
        <v>12.5</v>
      </c>
      <c r="AH26" s="49" t="s">
        <v>47</v>
      </c>
      <c r="AI26" s="33">
        <f>IF(AH26="Partial",AG26*0.25,IF(AH26="Yes",AG26,0))</f>
        <v>0</v>
      </c>
      <c r="AJ26" s="43"/>
      <c r="AK26" s="44"/>
      <c r="AL26" s="35"/>
      <c r="AM26" s="39">
        <f>$AS$23/4</f>
        <v>12.5</v>
      </c>
      <c r="AN26" s="49" t="s">
        <v>47</v>
      </c>
      <c r="AO26" s="33">
        <f>IF(AN26="Partial",AM26*0.25,IF(AN26="Yes",AM26,0))</f>
        <v>0</v>
      </c>
      <c r="AP26" s="43"/>
      <c r="AQ26" s="44"/>
      <c r="AR26" s="35"/>
      <c r="AS26" s="39">
        <f>$AS$23/4</f>
        <v>12.5</v>
      </c>
      <c r="AT26" s="49" t="s">
        <v>47</v>
      </c>
      <c r="AU26" s="33">
        <f>IF(AT26="Partial",AS26*0.25,IF(AT26="Yes",AS26,0))</f>
        <v>0</v>
      </c>
      <c r="AV26" s="43"/>
      <c r="AW26" s="44"/>
      <c r="AX26" s="35"/>
      <c r="AY26" s="115">
        <f>$AS$23/4</f>
        <v>12.5</v>
      </c>
      <c r="AZ26" s="854" t="s">
        <v>47</v>
      </c>
      <c r="BA26" s="39">
        <f>IF(AZ26="Partial",AY26*0.25,IF(AZ26="Yes",AY26,0))</f>
        <v>0</v>
      </c>
      <c r="BB26" s="43"/>
      <c r="BC26" s="44"/>
      <c r="BD26" s="35"/>
      <c r="BE26" s="115">
        <f>$AS$23/4</f>
        <v>12.5</v>
      </c>
      <c r="BF26" s="854" t="s">
        <v>47</v>
      </c>
      <c r="BG26" s="39">
        <f>IF(BF26="Partial",BE26*0.25,IF(BF26="Yes",BE26,0))</f>
        <v>0</v>
      </c>
      <c r="BH26" s="43"/>
      <c r="BI26" s="44"/>
    </row>
    <row r="27" spans="1:61" s="36" customFormat="1" ht="41.25" customHeight="1">
      <c r="A27" s="49" t="s">
        <v>992</v>
      </c>
      <c r="B27" s="283" t="s">
        <v>1174</v>
      </c>
      <c r="C27" s="39">
        <f>$AS$23/4</f>
        <v>12.5</v>
      </c>
      <c r="D27" s="49" t="s">
        <v>47</v>
      </c>
      <c r="E27" s="33">
        <f>IF(D27="Partial",C27*0.25,IF(D27="Yes",C27,0))</f>
        <v>0</v>
      </c>
      <c r="F27" s="43"/>
      <c r="G27" s="44"/>
      <c r="H27" s="35"/>
      <c r="I27" s="115">
        <f>$AS$23/4</f>
        <v>12.5</v>
      </c>
      <c r="J27" s="854" t="s">
        <v>47</v>
      </c>
      <c r="K27" s="39">
        <f>IF(J27="Partial",I27*0.25,IF(J27="Yes",I27,0))</f>
        <v>0</v>
      </c>
      <c r="L27" s="876"/>
      <c r="M27" s="860"/>
      <c r="N27" s="35"/>
      <c r="O27" s="39">
        <f>$AS$23/4</f>
        <v>12.5</v>
      </c>
      <c r="P27" s="49" t="s">
        <v>47</v>
      </c>
      <c r="Q27" s="33">
        <f>IF(P27="Partial",O27*0.25,IF(P27="Yes",O27,0))</f>
        <v>0</v>
      </c>
      <c r="R27" s="43"/>
      <c r="S27" s="44"/>
      <c r="T27" s="35"/>
      <c r="U27" s="115">
        <f>$AS$23/4</f>
        <v>12.5</v>
      </c>
      <c r="V27" s="854" t="s">
        <v>47</v>
      </c>
      <c r="W27" s="39">
        <f>IF(V27="Partial",U27*0.25,IF(V27="Yes",U27,0))</f>
        <v>0</v>
      </c>
      <c r="X27" s="876"/>
      <c r="Y27" s="884"/>
      <c r="Z27" s="35"/>
      <c r="AA27" s="39">
        <f>$AS$23/4</f>
        <v>12.5</v>
      </c>
      <c r="AB27" s="49" t="s">
        <v>47</v>
      </c>
      <c r="AC27" s="33">
        <f>IF(AB27="Partial",AA27*0.25,IF(AB27="Yes",AA27,0))</f>
        <v>0</v>
      </c>
      <c r="AD27" s="43"/>
      <c r="AE27" s="44"/>
      <c r="AF27" s="35"/>
      <c r="AG27" s="39">
        <f>$AS$23/4</f>
        <v>12.5</v>
      </c>
      <c r="AH27" s="49" t="s">
        <v>47</v>
      </c>
      <c r="AI27" s="33">
        <f>IF(AH27="Partial",AG27*0.25,IF(AH27="Yes",AG27,0))</f>
        <v>0</v>
      </c>
      <c r="AJ27" s="43"/>
      <c r="AK27" s="44"/>
      <c r="AL27" s="35"/>
      <c r="AM27" s="39">
        <f>$AS$23/4</f>
        <v>12.5</v>
      </c>
      <c r="AN27" s="49" t="s">
        <v>47</v>
      </c>
      <c r="AO27" s="33">
        <f>IF(AN27="Partial",AM27*0.25,IF(AN27="Yes",AM27,0))</f>
        <v>0</v>
      </c>
      <c r="AP27" s="43"/>
      <c r="AQ27" s="44"/>
      <c r="AR27" s="35"/>
      <c r="AS27" s="39">
        <f>$AS$23/4</f>
        <v>12.5</v>
      </c>
      <c r="AT27" s="49" t="s">
        <v>47</v>
      </c>
      <c r="AU27" s="33">
        <f>IF(AT27="Partial",AS27*0.25,IF(AT27="Yes",AS27,0))</f>
        <v>0</v>
      </c>
      <c r="AV27" s="43"/>
      <c r="AW27" s="44"/>
      <c r="AX27" s="35"/>
      <c r="AY27" s="115">
        <f>$AS$23/4</f>
        <v>12.5</v>
      </c>
      <c r="AZ27" s="854" t="s">
        <v>47</v>
      </c>
      <c r="BA27" s="39">
        <f>IF(AZ27="Partial",AY27*0.25,IF(AZ27="Yes",AY27,0))</f>
        <v>0</v>
      </c>
      <c r="BB27" s="43"/>
      <c r="BC27" s="44"/>
      <c r="BD27" s="35"/>
      <c r="BE27" s="115">
        <f>$AS$23/4</f>
        <v>12.5</v>
      </c>
      <c r="BF27" s="854" t="s">
        <v>47</v>
      </c>
      <c r="BG27" s="39">
        <f>IF(BF27="Partial",BE27*0.25,IF(BF27="Yes",BE27,0))</f>
        <v>0</v>
      </c>
      <c r="BH27" s="43"/>
      <c r="BI27" s="44"/>
    </row>
    <row r="28" spans="1:61" s="36" customFormat="1" ht="12.75">
      <c r="A28" s="49"/>
      <c r="B28" s="42"/>
      <c r="C28" s="54"/>
      <c r="D28" s="49"/>
      <c r="E28" s="49"/>
      <c r="F28" s="49"/>
      <c r="G28" s="371"/>
      <c r="H28" s="35"/>
      <c r="I28" s="839"/>
      <c r="J28" s="854"/>
      <c r="K28" s="54"/>
      <c r="L28" s="878"/>
      <c r="M28" s="860"/>
      <c r="N28" s="35"/>
      <c r="O28" s="54"/>
      <c r="P28" s="49"/>
      <c r="Q28" s="49"/>
      <c r="R28" s="49"/>
      <c r="S28" s="44"/>
      <c r="T28" s="35"/>
      <c r="U28" s="839"/>
      <c r="V28" s="854"/>
      <c r="W28" s="54"/>
      <c r="X28" s="878"/>
      <c r="Y28" s="884"/>
      <c r="Z28" s="35"/>
      <c r="AA28" s="54"/>
      <c r="AB28" s="49"/>
      <c r="AC28" s="49"/>
      <c r="AD28" s="49"/>
      <c r="AE28" s="44"/>
      <c r="AF28" s="35"/>
      <c r="AG28" s="54"/>
      <c r="AH28" s="49"/>
      <c r="AI28" s="49"/>
      <c r="AJ28" s="49"/>
      <c r="AK28" s="44"/>
      <c r="AL28" s="35"/>
      <c r="AM28" s="54"/>
      <c r="AN28" s="49"/>
      <c r="AO28" s="49"/>
      <c r="AP28" s="49"/>
      <c r="AQ28" s="44"/>
      <c r="AR28" s="35"/>
      <c r="AS28" s="54"/>
      <c r="AT28" s="49"/>
      <c r="AU28" s="219"/>
      <c r="AV28" s="49"/>
      <c r="AW28" s="44"/>
      <c r="AX28" s="35"/>
      <c r="AY28" s="839"/>
      <c r="AZ28" s="854"/>
      <c r="BA28" s="54"/>
      <c r="BB28" s="49"/>
      <c r="BC28" s="44"/>
      <c r="BD28" s="35"/>
      <c r="BE28" s="839"/>
      <c r="BF28" s="854"/>
      <c r="BG28" s="54"/>
      <c r="BH28" s="49"/>
      <c r="BI28" s="44"/>
    </row>
    <row r="29" spans="1:61" s="36" customFormat="1" ht="98.25" customHeight="1">
      <c r="A29" s="45" t="s">
        <v>6</v>
      </c>
      <c r="B29" s="46" t="s">
        <v>1315</v>
      </c>
      <c r="C29" s="55">
        <f>$AS$22/2</f>
        <v>50</v>
      </c>
      <c r="D29" s="324"/>
      <c r="E29" s="325"/>
      <c r="F29" s="326">
        <f>SUM(E30:E36)</f>
        <v>0</v>
      </c>
      <c r="G29" s="44"/>
      <c r="H29" s="35"/>
      <c r="I29" s="838">
        <f>$AS$22/2</f>
        <v>50</v>
      </c>
      <c r="J29" s="854" t="s">
        <v>44</v>
      </c>
      <c r="K29" s="847"/>
      <c r="L29" s="879">
        <f>SUM(K30:K36)</f>
        <v>43.75</v>
      </c>
      <c r="M29" s="862" t="s">
        <v>1112</v>
      </c>
      <c r="N29" s="35"/>
      <c r="O29" s="55">
        <f>$AS$22/2</f>
        <v>50</v>
      </c>
      <c r="P29" s="49"/>
      <c r="Q29" s="43"/>
      <c r="R29" s="47">
        <f>SUM(Q30:Q36)</f>
        <v>0</v>
      </c>
      <c r="S29" s="44"/>
      <c r="T29" s="35"/>
      <c r="U29" s="838">
        <f>$AS$22/2</f>
        <v>50</v>
      </c>
      <c r="V29" s="854"/>
      <c r="W29" s="847"/>
      <c r="X29" s="879">
        <f>SUM(W30:W36)</f>
        <v>0</v>
      </c>
      <c r="Y29" s="884"/>
      <c r="Z29" s="35"/>
      <c r="AA29" s="328">
        <f>$AS$22/2</f>
        <v>50</v>
      </c>
      <c r="AB29" s="324"/>
      <c r="AC29" s="325"/>
      <c r="AD29" s="326">
        <f>SUM(AC30:AC36)</f>
        <v>0</v>
      </c>
      <c r="AE29" s="44"/>
      <c r="AF29" s="35"/>
      <c r="AG29" s="55">
        <f>$AS$22/2</f>
        <v>50</v>
      </c>
      <c r="AH29" s="49"/>
      <c r="AI29" s="43"/>
      <c r="AJ29" s="47">
        <f>SUM(AI30:AI36)</f>
        <v>43.75</v>
      </c>
      <c r="AK29" s="56"/>
      <c r="AL29" s="35"/>
      <c r="AM29" s="55">
        <f>$AS$22/2</f>
        <v>50</v>
      </c>
      <c r="AN29" s="49"/>
      <c r="AO29" s="43"/>
      <c r="AP29" s="47">
        <f>SUM(AO30:AO36)</f>
        <v>50</v>
      </c>
      <c r="AQ29" s="44"/>
      <c r="AR29" s="35"/>
      <c r="AS29" s="55">
        <f>$AS$22/2</f>
        <v>50</v>
      </c>
      <c r="AT29" s="49"/>
      <c r="AU29" s="219"/>
      <c r="AV29" s="47">
        <f>SUM(AU30:AU36)</f>
        <v>43.75</v>
      </c>
      <c r="AW29" s="44"/>
      <c r="AX29" s="35"/>
      <c r="AY29" s="838">
        <f>$AS$22/2</f>
        <v>50</v>
      </c>
      <c r="AZ29" s="854"/>
      <c r="BA29" s="847"/>
      <c r="BB29" s="47">
        <f>SUM(BA30:BA36)</f>
        <v>0</v>
      </c>
      <c r="BC29" s="44"/>
      <c r="BD29" s="35"/>
      <c r="BE29" s="838">
        <f>$AS$22/2</f>
        <v>50</v>
      </c>
      <c r="BF29" s="854"/>
      <c r="BG29" s="847"/>
      <c r="BH29" s="47">
        <f>SUM(BG30:BG36)</f>
        <v>0</v>
      </c>
      <c r="BI29" s="44"/>
    </row>
    <row r="30" spans="1:61" s="36" customFormat="1" ht="120" customHeight="1">
      <c r="A30" s="49" t="s">
        <v>993</v>
      </c>
      <c r="B30" s="518" t="s">
        <v>1434</v>
      </c>
      <c r="C30" s="39">
        <f>C29/2</f>
        <v>25</v>
      </c>
      <c r="D30" s="324" t="s">
        <v>47</v>
      </c>
      <c r="E30" s="288">
        <f>IF(D30="Partial",C30*0.25,IF(D30="Yes",C30,0))</f>
        <v>0</v>
      </c>
      <c r="F30" s="324"/>
      <c r="G30" s="44"/>
      <c r="H30" s="35"/>
      <c r="I30" s="115">
        <f>I29/2</f>
        <v>25</v>
      </c>
      <c r="J30" s="856" t="s">
        <v>44</v>
      </c>
      <c r="K30" s="364">
        <f>IF(J30="Partial",I30*0.25,IF(J30="Yes",I30,0))</f>
        <v>25</v>
      </c>
      <c r="L30" s="878"/>
      <c r="M30" s="862" t="s">
        <v>1112</v>
      </c>
      <c r="N30" s="35"/>
      <c r="O30" s="39">
        <f>O29/2</f>
        <v>25</v>
      </c>
      <c r="P30" s="324" t="s">
        <v>47</v>
      </c>
      <c r="Q30" s="288">
        <f>IF(P30="Partial",O30*0.25,IF(P30="Yes",O30,0))</f>
        <v>0</v>
      </c>
      <c r="R30" s="324"/>
      <c r="S30" s="44"/>
      <c r="T30" s="35"/>
      <c r="U30" s="115">
        <f>U29/2</f>
        <v>25</v>
      </c>
      <c r="V30" s="856" t="s">
        <v>47</v>
      </c>
      <c r="W30" s="364">
        <f>IF(V30="Partial",U30*0.25,IF(V30="Yes",U30,0))</f>
        <v>0</v>
      </c>
      <c r="X30" s="880"/>
      <c r="Y30" s="884"/>
      <c r="Z30" s="35"/>
      <c r="AA30" s="364">
        <f>AA29/2</f>
        <v>25</v>
      </c>
      <c r="AB30" s="324" t="s">
        <v>47</v>
      </c>
      <c r="AC30" s="288">
        <f>IF(AB30="Partial",AA30*0.25,IF(AB30="Yes",AA30,0))</f>
        <v>0</v>
      </c>
      <c r="AD30" s="324"/>
      <c r="AE30" s="44"/>
      <c r="AF30" s="35"/>
      <c r="AG30" s="39">
        <f>AG29/2</f>
        <v>25</v>
      </c>
      <c r="AH30" s="324" t="s">
        <v>44</v>
      </c>
      <c r="AI30" s="288">
        <f>IF(AH30="Partial",AG30*0.25,IF(AH30="Yes",AG30,0))</f>
        <v>25</v>
      </c>
      <c r="AJ30" s="49"/>
      <c r="AK30" s="56" t="s">
        <v>1102</v>
      </c>
      <c r="AL30" s="35"/>
      <c r="AM30" s="39">
        <f>AM29/2</f>
        <v>25</v>
      </c>
      <c r="AN30" s="324" t="s">
        <v>44</v>
      </c>
      <c r="AO30" s="288">
        <f>IF(AN30="Partial",AM30*0.25,IF(AN30="Yes",AM30,0))</f>
        <v>25</v>
      </c>
      <c r="AP30" s="49"/>
      <c r="AQ30" s="56" t="s">
        <v>1109</v>
      </c>
      <c r="AR30" s="35"/>
      <c r="AS30" s="39">
        <f>AS29/2</f>
        <v>25</v>
      </c>
      <c r="AT30" s="49" t="s">
        <v>44</v>
      </c>
      <c r="AU30" s="288">
        <f>IF(AT30="Partial",AS30*0.25,IF(AT30="Yes",AS30,0))</f>
        <v>25</v>
      </c>
      <c r="AV30" s="324"/>
      <c r="AW30" s="56" t="s">
        <v>1118</v>
      </c>
      <c r="AX30" s="35"/>
      <c r="AY30" s="115">
        <f>AY29/2</f>
        <v>25</v>
      </c>
      <c r="AZ30" s="854" t="s">
        <v>47</v>
      </c>
      <c r="BA30" s="364">
        <f>IF(AZ30="Partial",AY30*0.25,IF(AZ30="Yes",AY30,0))</f>
        <v>0</v>
      </c>
      <c r="BB30" s="324"/>
      <c r="BC30" s="44"/>
      <c r="BD30" s="35"/>
      <c r="BE30" s="115">
        <f>BE29/2</f>
        <v>25</v>
      </c>
      <c r="BF30" s="854" t="s">
        <v>47</v>
      </c>
      <c r="BG30" s="364">
        <f>IF(BF30="Partial",BE30*0.25,IF(BF30="Yes",BE30,0))</f>
        <v>0</v>
      </c>
      <c r="BH30" s="49"/>
      <c r="BI30" s="56"/>
    </row>
    <row r="31" spans="1:61" s="36" customFormat="1" ht="12.75">
      <c r="A31" s="49"/>
      <c r="B31" s="283"/>
      <c r="C31" s="39"/>
      <c r="D31" s="324"/>
      <c r="E31" s="288"/>
      <c r="F31" s="324"/>
      <c r="G31" s="44"/>
      <c r="H31" s="35"/>
      <c r="I31" s="694"/>
      <c r="J31" s="856"/>
      <c r="K31" s="364"/>
      <c r="L31" s="878"/>
      <c r="M31" s="860"/>
      <c r="N31" s="35"/>
      <c r="O31" s="694"/>
      <c r="P31" s="324"/>
      <c r="Q31" s="288"/>
      <c r="R31" s="324"/>
      <c r="S31" s="44"/>
      <c r="T31" s="35"/>
      <c r="U31" s="694"/>
      <c r="V31" s="856"/>
      <c r="W31" s="364"/>
      <c r="X31" s="880"/>
      <c r="Y31" s="884"/>
      <c r="Z31" s="35"/>
      <c r="AA31" s="819"/>
      <c r="AB31" s="324"/>
      <c r="AC31" s="288"/>
      <c r="AD31" s="324"/>
      <c r="AE31" s="44"/>
      <c r="AF31" s="35"/>
      <c r="AG31" s="694"/>
      <c r="AH31" s="324"/>
      <c r="AI31" s="288"/>
      <c r="AJ31" s="49"/>
      <c r="AK31" s="44"/>
      <c r="AL31" s="35"/>
      <c r="AM31" s="694"/>
      <c r="AN31" s="324"/>
      <c r="AO31" s="288"/>
      <c r="AP31" s="49"/>
      <c r="AQ31" s="44"/>
      <c r="AR31" s="35"/>
      <c r="AS31" s="694"/>
      <c r="AT31" s="49"/>
      <c r="AU31" s="288"/>
      <c r="AV31" s="324"/>
      <c r="AW31" s="44"/>
      <c r="AX31" s="35"/>
      <c r="AY31" s="694"/>
      <c r="AZ31" s="854"/>
      <c r="BA31" s="364"/>
      <c r="BB31" s="324"/>
      <c r="BC31" s="44"/>
      <c r="BD31" s="35"/>
      <c r="BE31" s="694"/>
      <c r="BF31" s="854"/>
      <c r="BG31" s="364"/>
      <c r="BH31" s="49"/>
      <c r="BI31" s="56"/>
    </row>
    <row r="32" spans="1:61" s="36" customFormat="1" ht="12.75">
      <c r="A32" s="49" t="s">
        <v>994</v>
      </c>
      <c r="B32" s="489" t="s">
        <v>888</v>
      </c>
      <c r="C32" s="39">
        <f>C29/2</f>
        <v>25</v>
      </c>
      <c r="D32" s="324"/>
      <c r="E32" s="288"/>
      <c r="F32" s="324"/>
      <c r="G32" s="44"/>
      <c r="H32" s="35"/>
      <c r="I32" s="115">
        <f>I29/2</f>
        <v>25</v>
      </c>
      <c r="J32" s="856"/>
      <c r="K32" s="364"/>
      <c r="L32" s="878"/>
      <c r="M32" s="860"/>
      <c r="N32" s="35"/>
      <c r="O32" s="39">
        <f>O29/2</f>
        <v>25</v>
      </c>
      <c r="P32" s="324"/>
      <c r="Q32" s="288"/>
      <c r="R32" s="324"/>
      <c r="S32" s="44"/>
      <c r="T32" s="35"/>
      <c r="U32" s="115">
        <f>U29/2</f>
        <v>25</v>
      </c>
      <c r="V32" s="856"/>
      <c r="W32" s="364"/>
      <c r="X32" s="880"/>
      <c r="Y32" s="884"/>
      <c r="Z32" s="35"/>
      <c r="AA32" s="364">
        <f>AA29/2</f>
        <v>25</v>
      </c>
      <c r="AB32" s="324"/>
      <c r="AC32" s="288"/>
      <c r="AD32" s="324"/>
      <c r="AE32" s="44"/>
      <c r="AF32" s="35"/>
      <c r="AG32" s="39">
        <f>AG29/2</f>
        <v>25</v>
      </c>
      <c r="AH32" s="324"/>
      <c r="AI32" s="288"/>
      <c r="AJ32" s="49"/>
      <c r="AK32" s="44"/>
      <c r="AL32" s="35"/>
      <c r="AM32" s="39">
        <f>AM29/2</f>
        <v>25</v>
      </c>
      <c r="AN32" s="324"/>
      <c r="AO32" s="288"/>
      <c r="AP32" s="49"/>
      <c r="AQ32" s="44"/>
      <c r="AR32" s="35"/>
      <c r="AS32" s="39">
        <f>AS29/2</f>
        <v>25</v>
      </c>
      <c r="AT32" s="49"/>
      <c r="AU32" s="288"/>
      <c r="AV32" s="324"/>
      <c r="AW32" s="44"/>
      <c r="AX32" s="35"/>
      <c r="AY32" s="115">
        <f>AY29/2</f>
        <v>25</v>
      </c>
      <c r="AZ32" s="854"/>
      <c r="BA32" s="364"/>
      <c r="BB32" s="324"/>
      <c r="BC32" s="44"/>
      <c r="BD32" s="35"/>
      <c r="BE32" s="115">
        <f>BE29/2</f>
        <v>25</v>
      </c>
      <c r="BF32" s="854"/>
      <c r="BG32" s="364"/>
      <c r="BH32" s="49"/>
      <c r="BI32" s="56"/>
    </row>
    <row r="33" spans="1:61" s="36" customFormat="1" ht="25.5">
      <c r="A33" s="49" t="s">
        <v>995</v>
      </c>
      <c r="B33" s="497" t="s">
        <v>9</v>
      </c>
      <c r="C33" s="54">
        <f>C32/4</f>
        <v>6.25</v>
      </c>
      <c r="D33" s="324" t="s">
        <v>47</v>
      </c>
      <c r="E33" s="288">
        <f>IF(D33="Partial",C33*0.25,IF(D33="Yes",C33,0))</f>
        <v>0</v>
      </c>
      <c r="F33" s="324"/>
      <c r="G33" s="44"/>
      <c r="H33" s="35"/>
      <c r="I33" s="839">
        <f>I32/4</f>
        <v>6.25</v>
      </c>
      <c r="J33" s="856" t="s">
        <v>47</v>
      </c>
      <c r="K33" s="364">
        <f>IF(J33="Partial",I33*0.25,IF(J33="Yes",I33,0))</f>
        <v>0</v>
      </c>
      <c r="L33" s="878"/>
      <c r="M33" s="864"/>
      <c r="N33" s="35"/>
      <c r="O33" s="54">
        <f>O32/4</f>
        <v>6.25</v>
      </c>
      <c r="P33" s="324" t="s">
        <v>47</v>
      </c>
      <c r="Q33" s="288">
        <f>IF(P33="Partial",O33*0.25,IF(P33="Yes",O33,0))</f>
        <v>0</v>
      </c>
      <c r="R33" s="324"/>
      <c r="S33" s="44"/>
      <c r="T33" s="35"/>
      <c r="U33" s="839">
        <f>U32/4</f>
        <v>6.25</v>
      </c>
      <c r="V33" s="856" t="s">
        <v>47</v>
      </c>
      <c r="W33" s="364">
        <f>IF(V33="Partial",U33*0.25,IF(V33="Yes",U33,0))</f>
        <v>0</v>
      </c>
      <c r="X33" s="880"/>
      <c r="Y33" s="884"/>
      <c r="Z33" s="35"/>
      <c r="AA33" s="323">
        <f>AA32/4</f>
        <v>6.25</v>
      </c>
      <c r="AB33" s="324" t="s">
        <v>47</v>
      </c>
      <c r="AC33" s="288">
        <f>IF(AB33="Partial",AA33*0.25,IF(AB33="Yes",AA33,0))</f>
        <v>0</v>
      </c>
      <c r="AD33" s="324"/>
      <c r="AE33" s="44"/>
      <c r="AF33" s="35"/>
      <c r="AG33" s="54">
        <f>AG32/4</f>
        <v>6.25</v>
      </c>
      <c r="AH33" s="324" t="s">
        <v>47</v>
      </c>
      <c r="AI33" s="288">
        <f>IF(AH33="Partial",AG33*0.25,IF(AH33="Yes",AG33,0))</f>
        <v>0</v>
      </c>
      <c r="AJ33" s="49"/>
      <c r="AK33" s="44"/>
      <c r="AL33" s="35"/>
      <c r="AM33" s="54">
        <f>AM32/4</f>
        <v>6.25</v>
      </c>
      <c r="AN33" s="324" t="s">
        <v>44</v>
      </c>
      <c r="AO33" s="288">
        <f>IF(AN33="Partial",AM33*0.25,IF(AN33="Yes",AM33,0))</f>
        <v>6.25</v>
      </c>
      <c r="AP33" s="49"/>
      <c r="AQ33" s="56" t="s">
        <v>1904</v>
      </c>
      <c r="AR33" s="35"/>
      <c r="AS33" s="54">
        <f>AS32/4</f>
        <v>6.25</v>
      </c>
      <c r="AT33" s="49" t="s">
        <v>47</v>
      </c>
      <c r="AU33" s="288">
        <f>IF(AT33="Partial",AS33*0.25,IF(AT33="Yes",AS33,0))</f>
        <v>0</v>
      </c>
      <c r="AV33" s="324"/>
      <c r="AW33" s="44"/>
      <c r="AX33" s="35"/>
      <c r="AY33" s="839">
        <f>AY32/4</f>
        <v>6.25</v>
      </c>
      <c r="AZ33" s="854" t="s">
        <v>47</v>
      </c>
      <c r="BA33" s="364">
        <f>IF(AZ33="Partial",AY33*0.25,IF(AZ33="Yes",AY33,0))</f>
        <v>0</v>
      </c>
      <c r="BB33" s="324"/>
      <c r="BC33" s="44"/>
      <c r="BD33" s="35"/>
      <c r="BE33" s="839">
        <f>BE32/4</f>
        <v>6.25</v>
      </c>
      <c r="BF33" s="854" t="s">
        <v>47</v>
      </c>
      <c r="BG33" s="364">
        <f>IF(BF33="Partial",BE33*0.25,IF(BF33="Yes",BE33,0))</f>
        <v>0</v>
      </c>
      <c r="BH33" s="49"/>
      <c r="BI33" s="44"/>
    </row>
    <row r="34" spans="1:61" s="36" customFormat="1" ht="51">
      <c r="A34" s="49" t="s">
        <v>996</v>
      </c>
      <c r="B34" s="497" t="s">
        <v>10</v>
      </c>
      <c r="C34" s="54">
        <f>C32/4</f>
        <v>6.25</v>
      </c>
      <c r="D34" s="324" t="s">
        <v>47</v>
      </c>
      <c r="E34" s="288">
        <f>IF(D34="Partial",C34*0.25,IF(D34="Yes",C34,0))</f>
        <v>0</v>
      </c>
      <c r="F34" s="324"/>
      <c r="G34" s="44"/>
      <c r="H34" s="35"/>
      <c r="I34" s="839">
        <f>I32/4</f>
        <v>6.25</v>
      </c>
      <c r="J34" s="856" t="s">
        <v>44</v>
      </c>
      <c r="K34" s="364">
        <f>IF(J34="Partial",I34*0.25,IF(J34="Yes",I34,0))</f>
        <v>6.25</v>
      </c>
      <c r="L34" s="878"/>
      <c r="M34" s="862" t="s">
        <v>1112</v>
      </c>
      <c r="N34" s="35"/>
      <c r="O34" s="54">
        <f>O32/4</f>
        <v>6.25</v>
      </c>
      <c r="P34" s="324" t="s">
        <v>47</v>
      </c>
      <c r="Q34" s="288">
        <f>IF(P34="Partial",O34*0.25,IF(P34="Yes",O34,0))</f>
        <v>0</v>
      </c>
      <c r="R34" s="324"/>
      <c r="S34" s="44"/>
      <c r="T34" s="35"/>
      <c r="U34" s="839">
        <f>U32/4</f>
        <v>6.25</v>
      </c>
      <c r="V34" s="856" t="s">
        <v>47</v>
      </c>
      <c r="W34" s="364">
        <f>IF(V34="Partial",U34*0.25,IF(V34="Yes",U34,0))</f>
        <v>0</v>
      </c>
      <c r="X34" s="880"/>
      <c r="Y34" s="884"/>
      <c r="Z34" s="35"/>
      <c r="AA34" s="323">
        <f>AA32/4</f>
        <v>6.25</v>
      </c>
      <c r="AB34" s="324" t="s">
        <v>47</v>
      </c>
      <c r="AC34" s="288">
        <f>IF(AB34="Partial",AA34*0.25,IF(AB34="Yes",AA34,0))</f>
        <v>0</v>
      </c>
      <c r="AD34" s="324"/>
      <c r="AE34" s="44"/>
      <c r="AF34" s="35"/>
      <c r="AG34" s="54">
        <f>AG32/4</f>
        <v>6.25</v>
      </c>
      <c r="AH34" s="324" t="s">
        <v>44</v>
      </c>
      <c r="AI34" s="288">
        <f>IF(AH34="Partial",AG34*0.25,IF(AH34="Yes",AG34,0))</f>
        <v>6.25</v>
      </c>
      <c r="AJ34" s="49"/>
      <c r="AK34" s="56" t="s">
        <v>1102</v>
      </c>
      <c r="AL34" s="35"/>
      <c r="AM34" s="54">
        <f>AM32/4</f>
        <v>6.25</v>
      </c>
      <c r="AN34" s="324" t="s">
        <v>44</v>
      </c>
      <c r="AO34" s="288">
        <f>IF(AN34="Partial",AM34*0.25,IF(AN34="Yes",AM34,0))</f>
        <v>6.25</v>
      </c>
      <c r="AP34" s="49"/>
      <c r="AQ34" s="896" t="s">
        <v>1887</v>
      </c>
      <c r="AR34" s="35"/>
      <c r="AS34" s="54">
        <f>AS32/4</f>
        <v>6.25</v>
      </c>
      <c r="AT34" s="324" t="s">
        <v>44</v>
      </c>
      <c r="AU34" s="288">
        <f>IF(AT34="Partial",AS34*0.25,IF(AT34="Yes",AS34,0))</f>
        <v>6.25</v>
      </c>
      <c r="AV34" s="324"/>
      <c r="AW34" s="56" t="s">
        <v>1894</v>
      </c>
      <c r="AX34" s="35"/>
      <c r="AY34" s="839">
        <f>AY32/4</f>
        <v>6.25</v>
      </c>
      <c r="AZ34" s="854" t="s">
        <v>47</v>
      </c>
      <c r="BA34" s="364">
        <f>IF(AZ34="Partial",AY34*0.25,IF(AZ34="Yes",AY34,0))</f>
        <v>0</v>
      </c>
      <c r="BB34" s="324"/>
      <c r="BC34" s="44"/>
      <c r="BD34" s="35"/>
      <c r="BE34" s="839">
        <f>BE32/4</f>
        <v>6.25</v>
      </c>
      <c r="BF34" s="854" t="s">
        <v>47</v>
      </c>
      <c r="BG34" s="364">
        <f>IF(BF34="Partial",BE34*0.25,IF(BF34="Yes",BE34,0))</f>
        <v>0</v>
      </c>
      <c r="BH34" s="49"/>
      <c r="BI34" s="56"/>
    </row>
    <row r="35" spans="1:61" s="36" customFormat="1" ht="65.25" customHeight="1">
      <c r="A35" s="49" t="s">
        <v>997</v>
      </c>
      <c r="B35" s="497" t="s">
        <v>1431</v>
      </c>
      <c r="C35" s="54">
        <f>C32/4</f>
        <v>6.25</v>
      </c>
      <c r="D35" s="324" t="s">
        <v>47</v>
      </c>
      <c r="E35" s="288">
        <f>IF(D35="Partial",C35*0.25,IF(D35="Yes",C35,0))</f>
        <v>0</v>
      </c>
      <c r="F35" s="324"/>
      <c r="G35" s="44"/>
      <c r="H35" s="35"/>
      <c r="I35" s="839">
        <f>I32/4</f>
        <v>6.25</v>
      </c>
      <c r="J35" s="856" t="s">
        <v>44</v>
      </c>
      <c r="K35" s="364">
        <f>IF(J35="Partial",I35*0.25,IF(J35="Yes",I35,0))</f>
        <v>6.25</v>
      </c>
      <c r="L35" s="878"/>
      <c r="M35" s="862" t="s">
        <v>1112</v>
      </c>
      <c r="N35" s="35"/>
      <c r="O35" s="54">
        <f>O32/4</f>
        <v>6.25</v>
      </c>
      <c r="P35" s="324" t="s">
        <v>47</v>
      </c>
      <c r="Q35" s="288">
        <f>IF(P35="Partial",O35*0.25,IF(P35="Yes",O35,0))</f>
        <v>0</v>
      </c>
      <c r="R35" s="324"/>
      <c r="S35" s="44"/>
      <c r="T35" s="35"/>
      <c r="U35" s="839">
        <f>U32/4</f>
        <v>6.25</v>
      </c>
      <c r="V35" s="856" t="s">
        <v>47</v>
      </c>
      <c r="W35" s="364">
        <f>IF(V35="Partial",U35*0.25,IF(V35="Yes",U35,0))</f>
        <v>0</v>
      </c>
      <c r="X35" s="880"/>
      <c r="Y35" s="884"/>
      <c r="Z35" s="35"/>
      <c r="AA35" s="323">
        <f>AA32/4</f>
        <v>6.25</v>
      </c>
      <c r="AB35" s="324" t="s">
        <v>47</v>
      </c>
      <c r="AC35" s="288">
        <f>IF(AB35="Partial",AA35*0.25,IF(AB35="Yes",AA35,0))</f>
        <v>0</v>
      </c>
      <c r="AD35" s="324"/>
      <c r="AE35" s="44"/>
      <c r="AF35" s="35"/>
      <c r="AG35" s="54">
        <f>AG32/4</f>
        <v>6.25</v>
      </c>
      <c r="AH35" s="324" t="s">
        <v>44</v>
      </c>
      <c r="AI35" s="288">
        <f>IF(AH35="Partial",AG35*0.25,IF(AH35="Yes",AG35,0))</f>
        <v>6.25</v>
      </c>
      <c r="AJ35" s="49"/>
      <c r="AK35" s="56" t="s">
        <v>1102</v>
      </c>
      <c r="AL35" s="35"/>
      <c r="AM35" s="54">
        <f>AM32/4</f>
        <v>6.25</v>
      </c>
      <c r="AN35" s="324" t="s">
        <v>44</v>
      </c>
      <c r="AO35" s="288">
        <f>IF(AN35="Partial",AM35*0.25,IF(AN35="Yes",AM35,0))</f>
        <v>6.25</v>
      </c>
      <c r="AP35" s="49"/>
      <c r="AQ35" s="896" t="s">
        <v>1887</v>
      </c>
      <c r="AR35" s="35"/>
      <c r="AS35" s="54">
        <f>AS32/4</f>
        <v>6.25</v>
      </c>
      <c r="AT35" s="324" t="s">
        <v>44</v>
      </c>
      <c r="AU35" s="288">
        <f>IF(AT35="Partial",AS35*0.25,IF(AT35="Yes",AS35,0))</f>
        <v>6.25</v>
      </c>
      <c r="AV35" s="324"/>
      <c r="AW35" s="56" t="s">
        <v>1894</v>
      </c>
      <c r="AX35" s="35"/>
      <c r="AY35" s="839">
        <f>AY32/4</f>
        <v>6.25</v>
      </c>
      <c r="AZ35" s="854" t="s">
        <v>47</v>
      </c>
      <c r="BA35" s="364">
        <f>IF(AZ35="Partial",AY35*0.25,IF(AZ35="Yes",AY35,0))</f>
        <v>0</v>
      </c>
      <c r="BB35" s="324"/>
      <c r="BC35" s="44"/>
      <c r="BD35" s="35"/>
      <c r="BE35" s="839">
        <f>BE32/4</f>
        <v>6.25</v>
      </c>
      <c r="BF35" s="854" t="s">
        <v>47</v>
      </c>
      <c r="BG35" s="364">
        <f>IF(BF35="Partial",BE35*0.25,IF(BF35="Yes",BE35,0))</f>
        <v>0</v>
      </c>
      <c r="BH35" s="49"/>
      <c r="BI35" s="56"/>
    </row>
    <row r="36" spans="1:61" s="36" customFormat="1" ht="45.75" customHeight="1">
      <c r="A36" s="49" t="s">
        <v>998</v>
      </c>
      <c r="B36" s="497" t="s">
        <v>889</v>
      </c>
      <c r="C36" s="54">
        <f>C32/4</f>
        <v>6.25</v>
      </c>
      <c r="D36" s="324" t="s">
        <v>47</v>
      </c>
      <c r="E36" s="288">
        <f>IF(D36="Partial",C36*0.25,IF(D36="Yes",C36,0))</f>
        <v>0</v>
      </c>
      <c r="F36" s="324"/>
      <c r="G36" s="44"/>
      <c r="H36" s="35"/>
      <c r="I36" s="839">
        <f>I32/4</f>
        <v>6.25</v>
      </c>
      <c r="J36" s="856" t="s">
        <v>44</v>
      </c>
      <c r="K36" s="364">
        <f>IF(J36="Partial",I36*0.25,IF(J36="Yes",I36,0))</f>
        <v>6.25</v>
      </c>
      <c r="L36" s="878"/>
      <c r="M36" s="862" t="s">
        <v>1112</v>
      </c>
      <c r="N36" s="35"/>
      <c r="O36" s="54">
        <f>O32/4</f>
        <v>6.25</v>
      </c>
      <c r="P36" s="324" t="s">
        <v>47</v>
      </c>
      <c r="Q36" s="288">
        <f>IF(P36="Partial",O36*0.25,IF(P36="Yes",O36,0))</f>
        <v>0</v>
      </c>
      <c r="R36" s="324"/>
      <c r="S36" s="44"/>
      <c r="T36" s="35"/>
      <c r="U36" s="839">
        <f>U32/4</f>
        <v>6.25</v>
      </c>
      <c r="V36" s="856" t="s">
        <v>47</v>
      </c>
      <c r="W36" s="364">
        <f>IF(V36="Partial",U36*0.25,IF(V36="Yes",U36,0))</f>
        <v>0</v>
      </c>
      <c r="X36" s="880"/>
      <c r="Y36" s="884"/>
      <c r="Z36" s="35"/>
      <c r="AA36" s="323">
        <f>AA32/4</f>
        <v>6.25</v>
      </c>
      <c r="AB36" s="324" t="s">
        <v>47</v>
      </c>
      <c r="AC36" s="288">
        <f>IF(AB36="Partial",AA36*0.25,IF(AB36="Yes",AA36,0))</f>
        <v>0</v>
      </c>
      <c r="AD36" s="324"/>
      <c r="AE36" s="44"/>
      <c r="AF36" s="35"/>
      <c r="AG36" s="54">
        <f>AG32/4</f>
        <v>6.25</v>
      </c>
      <c r="AH36" s="324" t="s">
        <v>44</v>
      </c>
      <c r="AI36" s="288">
        <f>IF(AH36="Partial",AG36*0.25,IF(AH36="Yes",AG36,0))</f>
        <v>6.25</v>
      </c>
      <c r="AJ36" s="49"/>
      <c r="AK36" s="56" t="s">
        <v>1102</v>
      </c>
      <c r="AL36" s="35"/>
      <c r="AM36" s="54">
        <f>AM32/4</f>
        <v>6.25</v>
      </c>
      <c r="AN36" s="324" t="s">
        <v>44</v>
      </c>
      <c r="AO36" s="288">
        <f>IF(AN36="Partial",AM36*0.25,IF(AN36="Yes",AM36,0))</f>
        <v>6.25</v>
      </c>
      <c r="AP36" s="49"/>
      <c r="AQ36" s="896" t="s">
        <v>1887</v>
      </c>
      <c r="AR36" s="35"/>
      <c r="AS36" s="54">
        <f>AS32/4</f>
        <v>6.25</v>
      </c>
      <c r="AT36" s="324" t="s">
        <v>44</v>
      </c>
      <c r="AU36" s="288">
        <f>IF(AT36="Partial",AS36*0.25,IF(AT36="Yes",AS36,0))</f>
        <v>6.25</v>
      </c>
      <c r="AV36" s="324"/>
      <c r="AW36" s="56" t="s">
        <v>1894</v>
      </c>
      <c r="AX36" s="35"/>
      <c r="AY36" s="839">
        <f>AY32/4</f>
        <v>6.25</v>
      </c>
      <c r="AZ36" s="854" t="s">
        <v>47</v>
      </c>
      <c r="BA36" s="364">
        <f>IF(AZ36="Partial",AY36*0.25,IF(AZ36="Yes",AY36,0))</f>
        <v>0</v>
      </c>
      <c r="BB36" s="324"/>
      <c r="BC36" s="44"/>
      <c r="BD36" s="35"/>
      <c r="BE36" s="839">
        <f>BE32/4</f>
        <v>6.25</v>
      </c>
      <c r="BF36" s="854" t="s">
        <v>47</v>
      </c>
      <c r="BG36" s="364">
        <f>IF(BF36="Partial",BE36*0.25,IF(BF36="Yes",BE36,0))</f>
        <v>0</v>
      </c>
      <c r="BH36" s="49"/>
      <c r="BI36" s="56"/>
    </row>
    <row r="37" spans="1:61" s="36" customFormat="1" ht="18" customHeight="1">
      <c r="A37" s="49"/>
      <c r="B37" s="42"/>
      <c r="C37" s="54"/>
      <c r="D37" s="324"/>
      <c r="E37" s="324"/>
      <c r="F37" s="324"/>
      <c r="G37" s="44"/>
      <c r="H37" s="35"/>
      <c r="I37" s="839"/>
      <c r="J37" s="856"/>
      <c r="K37" s="323"/>
      <c r="L37" s="878"/>
      <c r="M37" s="860"/>
      <c r="N37" s="35"/>
      <c r="O37" s="54"/>
      <c r="P37" s="49"/>
      <c r="Q37" s="49"/>
      <c r="R37" s="49"/>
      <c r="S37" s="44"/>
      <c r="T37" s="35"/>
      <c r="U37" s="839"/>
      <c r="V37" s="854"/>
      <c r="W37" s="54"/>
      <c r="X37" s="878"/>
      <c r="Y37" s="884"/>
      <c r="Z37" s="35"/>
      <c r="AA37" s="54"/>
      <c r="AB37" s="49"/>
      <c r="AC37" s="49"/>
      <c r="AD37" s="49"/>
      <c r="AE37" s="44"/>
      <c r="AF37" s="35"/>
      <c r="AG37" s="54"/>
      <c r="AH37" s="49"/>
      <c r="AI37" s="49"/>
      <c r="AJ37" s="49"/>
      <c r="AK37" s="44"/>
      <c r="AL37" s="35"/>
      <c r="AM37" s="54"/>
      <c r="AN37" s="49"/>
      <c r="AO37" s="49"/>
      <c r="AP37" s="49"/>
      <c r="AQ37" s="44"/>
      <c r="AR37" s="35"/>
      <c r="AS37" s="54"/>
      <c r="AT37" s="49"/>
      <c r="AU37" s="49"/>
      <c r="AV37" s="49"/>
      <c r="AW37" s="44"/>
      <c r="AX37" s="35"/>
      <c r="AY37" s="839"/>
      <c r="AZ37" s="854"/>
      <c r="BA37" s="54"/>
      <c r="BB37" s="49"/>
      <c r="BC37" s="44"/>
      <c r="BD37" s="35"/>
      <c r="BE37" s="839"/>
      <c r="BF37" s="854"/>
      <c r="BG37" s="54"/>
      <c r="BH37" s="49"/>
      <c r="BI37" s="44"/>
    </row>
    <row r="38" spans="1:61" s="36" customFormat="1" ht="12.75">
      <c r="A38" s="49"/>
      <c r="B38" s="42"/>
      <c r="C38" s="54"/>
      <c r="D38" s="49"/>
      <c r="E38" s="49"/>
      <c r="F38" s="49"/>
      <c r="G38" s="44"/>
      <c r="H38" s="35"/>
      <c r="I38" s="839"/>
      <c r="J38" s="854"/>
      <c r="K38" s="54"/>
      <c r="L38" s="878"/>
      <c r="M38" s="860"/>
      <c r="N38" s="35"/>
      <c r="O38" s="54"/>
      <c r="P38" s="49"/>
      <c r="Q38" s="49"/>
      <c r="R38" s="49"/>
      <c r="S38" s="44"/>
      <c r="T38" s="35"/>
      <c r="U38" s="839"/>
      <c r="V38" s="854"/>
      <c r="W38" s="54"/>
      <c r="X38" s="878"/>
      <c r="Y38" s="884"/>
      <c r="Z38" s="35"/>
      <c r="AA38" s="54"/>
      <c r="AB38" s="49"/>
      <c r="AC38" s="49"/>
      <c r="AD38" s="49"/>
      <c r="AE38" s="44"/>
      <c r="AF38" s="35"/>
      <c r="AG38" s="54"/>
      <c r="AH38" s="49"/>
      <c r="AI38" s="49"/>
      <c r="AJ38" s="49"/>
      <c r="AK38" s="44"/>
      <c r="AL38" s="35"/>
      <c r="AM38" s="54"/>
      <c r="AN38" s="49"/>
      <c r="AO38" s="49"/>
      <c r="AP38" s="49"/>
      <c r="AQ38" s="44"/>
      <c r="AR38" s="35"/>
      <c r="AS38" s="54"/>
      <c r="AT38" s="49"/>
      <c r="AU38" s="49"/>
      <c r="AV38" s="49"/>
      <c r="AW38" s="44"/>
      <c r="AX38" s="35"/>
      <c r="AY38" s="839"/>
      <c r="AZ38" s="854"/>
      <c r="BA38" s="54"/>
      <c r="BB38" s="49"/>
      <c r="BC38" s="44"/>
      <c r="BD38" s="35"/>
      <c r="BE38" s="839"/>
      <c r="BF38" s="854"/>
      <c r="BG38" s="54"/>
      <c r="BH38" s="49"/>
      <c r="BI38" s="44"/>
    </row>
    <row r="39" spans="1:61" s="36" customFormat="1" ht="28.5" customHeight="1">
      <c r="A39" s="50" t="s">
        <v>11</v>
      </c>
      <c r="B39" s="51" t="s">
        <v>12</v>
      </c>
      <c r="C39" s="52">
        <v>100</v>
      </c>
      <c r="D39" s="50"/>
      <c r="E39" s="50"/>
      <c r="F39" s="50">
        <f>SUM(F40:F54)</f>
        <v>5</v>
      </c>
      <c r="G39" s="53"/>
      <c r="H39" s="35"/>
      <c r="I39" s="837">
        <v>100</v>
      </c>
      <c r="J39" s="865"/>
      <c r="K39" s="871"/>
      <c r="L39" s="887">
        <f>SUM(L40:L54)</f>
        <v>94.285714285714278</v>
      </c>
      <c r="M39" s="869"/>
      <c r="N39" s="35"/>
      <c r="O39" s="52">
        <v>100</v>
      </c>
      <c r="P39" s="50"/>
      <c r="Q39" s="50"/>
      <c r="R39" s="50">
        <f>SUM(R40:R54)</f>
        <v>0</v>
      </c>
      <c r="S39" s="53"/>
      <c r="T39" s="35"/>
      <c r="U39" s="837">
        <v>100</v>
      </c>
      <c r="V39" s="865"/>
      <c r="W39" s="871"/>
      <c r="X39" s="889">
        <f>SUM(X40:X54)</f>
        <v>40</v>
      </c>
      <c r="Y39" s="888"/>
      <c r="Z39" s="35"/>
      <c r="AA39" s="52">
        <v>100</v>
      </c>
      <c r="AB39" s="50"/>
      <c r="AC39" s="50"/>
      <c r="AD39" s="59">
        <f>SUM(AD40:AD54)</f>
        <v>42.857142857142861</v>
      </c>
      <c r="AE39" s="53"/>
      <c r="AF39" s="35"/>
      <c r="AG39" s="52">
        <v>100</v>
      </c>
      <c r="AH39" s="50"/>
      <c r="AI39" s="50"/>
      <c r="AJ39" s="50">
        <f>SUM(AJ40:AJ54)</f>
        <v>40</v>
      </c>
      <c r="AK39" s="868"/>
      <c r="AL39" s="35"/>
      <c r="AM39" s="52">
        <v>100</v>
      </c>
      <c r="AN39" s="50"/>
      <c r="AO39" s="50"/>
      <c r="AP39" s="59">
        <f>SUM(AP40:AP54)</f>
        <v>68.571428571428569</v>
      </c>
      <c r="AQ39" s="53"/>
      <c r="AR39" s="35"/>
      <c r="AS39" s="52">
        <v>100</v>
      </c>
      <c r="AT39" s="50"/>
      <c r="AU39" s="50"/>
      <c r="AV39" s="59">
        <f>SUM(AV40:AV54)</f>
        <v>68.571428571428569</v>
      </c>
      <c r="AW39" s="53"/>
      <c r="AX39" s="35"/>
      <c r="AY39" s="837">
        <v>100</v>
      </c>
      <c r="AZ39" s="865"/>
      <c r="BA39" s="871"/>
      <c r="BB39" s="873">
        <f>SUM(BB40:BB54)</f>
        <v>40</v>
      </c>
      <c r="BC39" s="868"/>
      <c r="BD39" s="35"/>
      <c r="BE39" s="870">
        <v>100</v>
      </c>
      <c r="BF39" s="865"/>
      <c r="BG39" s="871"/>
      <c r="BH39" s="867">
        <f>SUM(BH40:BH54)</f>
        <v>97.142857142857139</v>
      </c>
      <c r="BI39" s="868"/>
    </row>
    <row r="40" spans="1:61" s="36" customFormat="1" ht="51">
      <c r="A40" s="45" t="s">
        <v>75</v>
      </c>
      <c r="B40" s="46" t="s">
        <v>1327</v>
      </c>
      <c r="C40" s="55">
        <f>$C$39/5</f>
        <v>20</v>
      </c>
      <c r="D40" s="49" t="s">
        <v>76</v>
      </c>
      <c r="E40" s="47">
        <f>IF(D40="Partial",C40*0.25,IF(D40="Yes",C40,0))</f>
        <v>5</v>
      </c>
      <c r="F40" s="45">
        <f>E40</f>
        <v>5</v>
      </c>
      <c r="G40" s="349" t="s">
        <v>1073</v>
      </c>
      <c r="H40" s="35"/>
      <c r="I40" s="838">
        <f>$C$39/5</f>
        <v>20</v>
      </c>
      <c r="J40" s="854" t="s">
        <v>44</v>
      </c>
      <c r="K40" s="818">
        <f>IF(J40="Partial",I40*0.25,IF(J40="Yes",I40,0))</f>
        <v>20</v>
      </c>
      <c r="L40" s="881">
        <f>K40</f>
        <v>20</v>
      </c>
      <c r="M40" s="861" t="s">
        <v>1113</v>
      </c>
      <c r="N40" s="35"/>
      <c r="O40" s="55">
        <f>$C$39/5</f>
        <v>20</v>
      </c>
      <c r="P40" s="49" t="s">
        <v>47</v>
      </c>
      <c r="Q40" s="43">
        <f>IF(P40="Partial",O40*0.25,IF(P40="Yes",O40,0))</f>
        <v>0</v>
      </c>
      <c r="R40" s="45">
        <f>Q40</f>
        <v>0</v>
      </c>
      <c r="S40" s="44"/>
      <c r="T40" s="35"/>
      <c r="U40" s="838">
        <f>$C$39/5</f>
        <v>20</v>
      </c>
      <c r="V40" s="854" t="s">
        <v>44</v>
      </c>
      <c r="W40" s="847">
        <f>IF(V40="Partial",U40*0.25,IF(V40="Yes",U40,0))</f>
        <v>20</v>
      </c>
      <c r="X40" s="881">
        <f>W40</f>
        <v>20</v>
      </c>
      <c r="Y40" s="885" t="s">
        <v>3</v>
      </c>
      <c r="Z40" s="35"/>
      <c r="AA40" s="55">
        <f>$C$39/5</f>
        <v>20</v>
      </c>
      <c r="AB40" s="49" t="s">
        <v>44</v>
      </c>
      <c r="AC40" s="43">
        <f>IF(AB40="Partial",AA40*0.25,IF(AB40="Yes",AA40,0))</f>
        <v>20</v>
      </c>
      <c r="AD40" s="45">
        <f>AC40</f>
        <v>20</v>
      </c>
      <c r="AE40" s="56" t="s">
        <v>1097</v>
      </c>
      <c r="AF40" s="35"/>
      <c r="AG40" s="55">
        <f>$C$39/5</f>
        <v>20</v>
      </c>
      <c r="AH40" s="49" t="s">
        <v>47</v>
      </c>
      <c r="AI40" s="43">
        <f>IF(AH40="Partial",AG40*0.25,IF(AH40="Yes",AG40,0))</f>
        <v>0</v>
      </c>
      <c r="AJ40" s="45">
        <f>AI40</f>
        <v>0</v>
      </c>
      <c r="AK40" s="44"/>
      <c r="AL40" s="35"/>
      <c r="AM40" s="55">
        <f>$C$39/5</f>
        <v>20</v>
      </c>
      <c r="AN40" s="49" t="s">
        <v>44</v>
      </c>
      <c r="AO40" s="43">
        <f>IF(AN40="Partial",AM40*0.25,IF(AN40="Yes",AM40,0))</f>
        <v>20</v>
      </c>
      <c r="AP40" s="45">
        <f>AO40</f>
        <v>20</v>
      </c>
      <c r="AQ40" s="56" t="s">
        <v>1110</v>
      </c>
      <c r="AR40" s="35"/>
      <c r="AS40" s="55">
        <f>$C$39/5</f>
        <v>20</v>
      </c>
      <c r="AT40" s="49" t="s">
        <v>47</v>
      </c>
      <c r="AU40" s="43">
        <f>IF(AT40="Partial",AS40*0.25,IF(AT40="Yes",AS40,0))</f>
        <v>0</v>
      </c>
      <c r="AV40" s="45">
        <f>AU40</f>
        <v>0</v>
      </c>
      <c r="AW40" s="44"/>
      <c r="AX40" s="35"/>
      <c r="AY40" s="838">
        <f>$C$39/5</f>
        <v>20</v>
      </c>
      <c r="AZ40" s="854" t="s">
        <v>44</v>
      </c>
      <c r="BA40" s="847">
        <f>IF(AZ40="Partial",AY40*0.25,IF(AZ40="Yes",AY40,0))</f>
        <v>20</v>
      </c>
      <c r="BB40" s="45">
        <f>BA40</f>
        <v>20</v>
      </c>
      <c r="BC40" s="56" t="s">
        <v>1123</v>
      </c>
      <c r="BD40" s="35"/>
      <c r="BE40" s="838">
        <f>$C$39/5</f>
        <v>20</v>
      </c>
      <c r="BF40" s="854" t="s">
        <v>44</v>
      </c>
      <c r="BG40" s="847">
        <f>IF(BF40="Partial",BE40*0.25,IF(BF40="Yes",BE40,0))</f>
        <v>20</v>
      </c>
      <c r="BH40" s="45">
        <f>BG40</f>
        <v>20</v>
      </c>
      <c r="BI40" s="897" t="s">
        <v>1131</v>
      </c>
    </row>
    <row r="41" spans="1:61" s="36" customFormat="1" ht="107.25" customHeight="1">
      <c r="A41" s="45" t="s">
        <v>77</v>
      </c>
      <c r="B41" s="46" t="s">
        <v>78</v>
      </c>
      <c r="C41" s="55">
        <f>$C$39/5</f>
        <v>20</v>
      </c>
      <c r="D41" s="49" t="s">
        <v>47</v>
      </c>
      <c r="E41" s="47">
        <f>IF(D41="Partial",C41*0.25,IF(D41="Yes",C41,0))</f>
        <v>0</v>
      </c>
      <c r="F41" s="45">
        <f>E41</f>
        <v>0</v>
      </c>
      <c r="G41" s="44"/>
      <c r="H41" s="35"/>
      <c r="I41" s="838">
        <f>$C$39/5</f>
        <v>20</v>
      </c>
      <c r="J41" s="856" t="s">
        <v>44</v>
      </c>
      <c r="K41" s="891">
        <f>IF(J41="Partial",I41*0.25,IF(J41="Yes",I41,0))</f>
        <v>20</v>
      </c>
      <c r="L41" s="890">
        <f>K41</f>
        <v>20</v>
      </c>
      <c r="M41" s="861" t="s">
        <v>1114</v>
      </c>
      <c r="N41" s="35"/>
      <c r="O41" s="55">
        <f>$C$39/5</f>
        <v>20</v>
      </c>
      <c r="P41" s="49" t="s">
        <v>47</v>
      </c>
      <c r="Q41" s="43">
        <f>IF(P41="Partial",O41*0.25,IF(P41="Yes",O41,0))</f>
        <v>0</v>
      </c>
      <c r="R41" s="45">
        <f>Q41</f>
        <v>0</v>
      </c>
      <c r="S41" s="44"/>
      <c r="T41" s="35"/>
      <c r="U41" s="838">
        <f>$C$39/5</f>
        <v>20</v>
      </c>
      <c r="V41" s="854" t="s">
        <v>47</v>
      </c>
      <c r="W41" s="847">
        <f>IF(V41="Partial",U41*0.25,IF(V41="Yes",U41,0))</f>
        <v>0</v>
      </c>
      <c r="X41" s="881">
        <f>W41</f>
        <v>0</v>
      </c>
      <c r="Y41" s="884"/>
      <c r="Z41" s="35"/>
      <c r="AA41" s="55">
        <f>$C$39/5</f>
        <v>20</v>
      </c>
      <c r="AB41" s="49" t="s">
        <v>47</v>
      </c>
      <c r="AC41" s="43">
        <f>IF(AB41="Partial",AA41*0.25,IF(AB41="Yes",AA41,0))</f>
        <v>0</v>
      </c>
      <c r="AD41" s="45">
        <f>AC41</f>
        <v>0</v>
      </c>
      <c r="AE41" s="44"/>
      <c r="AF41" s="35"/>
      <c r="AG41" s="55">
        <f>$C$39/5</f>
        <v>20</v>
      </c>
      <c r="AH41" s="49" t="s">
        <v>44</v>
      </c>
      <c r="AI41" s="43">
        <f>IF(AH41="Partial",AG41*0.25,IF(AH41="Yes",AG41,0))</f>
        <v>20</v>
      </c>
      <c r="AJ41" s="45">
        <f>AI41</f>
        <v>20</v>
      </c>
      <c r="AK41" s="56" t="s">
        <v>1125</v>
      </c>
      <c r="AL41" s="35"/>
      <c r="AM41" s="55">
        <f>$C$39/5</f>
        <v>20</v>
      </c>
      <c r="AN41" s="49" t="s">
        <v>44</v>
      </c>
      <c r="AO41" s="43">
        <f>IF(AN41="Partial",AM41*0.25,IF(AN41="Yes",AM41,0))</f>
        <v>20</v>
      </c>
      <c r="AP41" s="45">
        <f>AO41</f>
        <v>20</v>
      </c>
      <c r="AQ41" s="332" t="s">
        <v>1164</v>
      </c>
      <c r="AR41" s="35"/>
      <c r="AS41" s="55">
        <f>$C$39/5</f>
        <v>20</v>
      </c>
      <c r="AT41" s="49" t="s">
        <v>44</v>
      </c>
      <c r="AU41" s="43">
        <f>IF(AT41="Partial",AS41*0.25,IF(AT41="Yes",AS41,0))</f>
        <v>20</v>
      </c>
      <c r="AV41" s="45">
        <f>AU41</f>
        <v>20</v>
      </c>
      <c r="AW41" s="332" t="s">
        <v>1142</v>
      </c>
      <c r="AX41" s="35"/>
      <c r="AY41" s="838">
        <f>$C$39/5</f>
        <v>20</v>
      </c>
      <c r="AZ41" s="854" t="s">
        <v>47</v>
      </c>
      <c r="BA41" s="847">
        <f>IF(AZ41="Partial",AY41*0.25,IF(AZ41="Yes",AY41,0))</f>
        <v>0</v>
      </c>
      <c r="BB41" s="45">
        <f>BA41</f>
        <v>0</v>
      </c>
      <c r="BC41" s="44"/>
      <c r="BD41" s="35"/>
      <c r="BE41" s="838">
        <f>$C$39/5</f>
        <v>20</v>
      </c>
      <c r="BF41" s="854" t="s">
        <v>44</v>
      </c>
      <c r="BG41" s="847">
        <f>IF(BF41="Partial",BE41*0.25,IF(BF41="Yes",BE41,0))</f>
        <v>20</v>
      </c>
      <c r="BH41" s="45">
        <f>BG41</f>
        <v>20</v>
      </c>
      <c r="BI41" s="897" t="s">
        <v>1901</v>
      </c>
    </row>
    <row r="42" spans="1:61" s="36" customFormat="1" ht="55.5" customHeight="1">
      <c r="A42" s="45" t="s">
        <v>79</v>
      </c>
      <c r="B42" s="46" t="s">
        <v>1407</v>
      </c>
      <c r="C42" s="55">
        <f>$C$39/5</f>
        <v>20</v>
      </c>
      <c r="D42" s="49"/>
      <c r="E42" s="49"/>
      <c r="F42" s="47">
        <f>SUM(E44:E50)</f>
        <v>0</v>
      </c>
      <c r="G42" s="44"/>
      <c r="H42" s="35"/>
      <c r="I42" s="838">
        <f>$C$39/5</f>
        <v>20</v>
      </c>
      <c r="J42" s="854"/>
      <c r="K42" s="54"/>
      <c r="L42" s="879">
        <f>SUM(K44:K50)</f>
        <v>14.285714285714286</v>
      </c>
      <c r="M42" s="860"/>
      <c r="N42" s="35"/>
      <c r="O42" s="55">
        <f>$C$39/5</f>
        <v>20</v>
      </c>
      <c r="P42" s="49"/>
      <c r="Q42" s="49"/>
      <c r="R42" s="47">
        <f>SUM(Q44:Q50)</f>
        <v>0</v>
      </c>
      <c r="S42" s="44"/>
      <c r="T42" s="35"/>
      <c r="U42" s="838">
        <f>$C$39/5</f>
        <v>20</v>
      </c>
      <c r="V42" s="854"/>
      <c r="W42" s="54"/>
      <c r="X42" s="879">
        <f>SUM(W44:W50)</f>
        <v>0</v>
      </c>
      <c r="Y42" s="884"/>
      <c r="Z42" s="35"/>
      <c r="AA42" s="55">
        <f>$C$39/5</f>
        <v>20</v>
      </c>
      <c r="AB42" s="49"/>
      <c r="AC42" s="49"/>
      <c r="AD42" s="47">
        <f>SUM(AC44:AC50)</f>
        <v>2.8571428571428572</v>
      </c>
      <c r="AE42" s="44"/>
      <c r="AF42" s="35"/>
      <c r="AG42" s="55">
        <f>$C$39/5</f>
        <v>20</v>
      </c>
      <c r="AH42" s="49"/>
      <c r="AI42" s="49"/>
      <c r="AJ42" s="47">
        <f>SUM(AI44:AI50)</f>
        <v>0</v>
      </c>
      <c r="AK42" s="44"/>
      <c r="AL42" s="35"/>
      <c r="AM42" s="55">
        <f>$C$39/5</f>
        <v>20</v>
      </c>
      <c r="AN42" s="49"/>
      <c r="AO42" s="49"/>
      <c r="AP42" s="47">
        <f>SUM(AO44:AO50)</f>
        <v>8.5714285714285712</v>
      </c>
      <c r="AQ42" s="44"/>
      <c r="AR42" s="35"/>
      <c r="AS42" s="55">
        <f>$C$39/5</f>
        <v>20</v>
      </c>
      <c r="AT42" s="49"/>
      <c r="AU42" s="49"/>
      <c r="AV42" s="47">
        <f>SUM(AU44:AU50)</f>
        <v>8.5714285714285712</v>
      </c>
      <c r="AW42" s="329"/>
      <c r="AX42" s="35"/>
      <c r="AY42" s="838">
        <f>$C$39/5</f>
        <v>20</v>
      </c>
      <c r="AZ42" s="854"/>
      <c r="BA42" s="54"/>
      <c r="BB42" s="47">
        <f>SUM(BA44:BA50)</f>
        <v>0</v>
      </c>
      <c r="BC42" s="44"/>
      <c r="BD42" s="35"/>
      <c r="BE42" s="838">
        <f>$C$39/5</f>
        <v>20</v>
      </c>
      <c r="BF42" s="854"/>
      <c r="BG42" s="54"/>
      <c r="BH42" s="47">
        <f>SUM(BG44:BG50)</f>
        <v>17.142857142857142</v>
      </c>
      <c r="BI42" s="44"/>
    </row>
    <row r="43" spans="1:61" s="36" customFormat="1" ht="55.5" customHeight="1">
      <c r="A43" s="45"/>
      <c r="B43" s="489" t="s">
        <v>1385</v>
      </c>
      <c r="C43" s="55"/>
      <c r="D43" s="49"/>
      <c r="E43" s="49"/>
      <c r="F43" s="47"/>
      <c r="G43" s="55"/>
      <c r="H43" s="35"/>
      <c r="I43" s="838"/>
      <c r="J43" s="854"/>
      <c r="K43" s="54"/>
      <c r="L43" s="879"/>
      <c r="M43" s="860"/>
      <c r="N43" s="35"/>
      <c r="O43" s="55"/>
      <c r="P43" s="49"/>
      <c r="Q43" s="49"/>
      <c r="R43" s="47"/>
      <c r="S43" s="44"/>
      <c r="T43" s="35"/>
      <c r="U43" s="838"/>
      <c r="V43" s="854"/>
      <c r="W43" s="54"/>
      <c r="X43" s="879"/>
      <c r="Y43" s="884"/>
      <c r="Z43" s="35"/>
      <c r="AA43" s="55"/>
      <c r="AB43" s="49"/>
      <c r="AC43" s="49"/>
      <c r="AD43" s="47"/>
      <c r="AE43" s="44"/>
      <c r="AF43" s="35"/>
      <c r="AG43" s="55"/>
      <c r="AH43" s="49"/>
      <c r="AI43" s="49"/>
      <c r="AJ43" s="47"/>
      <c r="AK43" s="44"/>
      <c r="AL43" s="35"/>
      <c r="AM43" s="55"/>
      <c r="AN43" s="49"/>
      <c r="AO43" s="49"/>
      <c r="AP43" s="47"/>
      <c r="AQ43" s="44"/>
      <c r="AR43" s="35"/>
      <c r="AS43" s="55"/>
      <c r="AT43" s="49"/>
      <c r="AU43" s="49"/>
      <c r="AV43" s="47"/>
      <c r="AW43" s="329"/>
      <c r="AX43" s="35"/>
      <c r="AY43" s="838"/>
      <c r="AZ43" s="854"/>
      <c r="BA43" s="54"/>
      <c r="BB43" s="47"/>
      <c r="BC43" s="44"/>
      <c r="BD43" s="35"/>
      <c r="BE43" s="838"/>
      <c r="BF43" s="854"/>
      <c r="BG43" s="54"/>
      <c r="BH43" s="47"/>
      <c r="BI43" s="893"/>
    </row>
    <row r="44" spans="1:61" s="36" customFormat="1" ht="38.25">
      <c r="A44" s="49" t="s">
        <v>80</v>
      </c>
      <c r="B44" s="42" t="s">
        <v>81</v>
      </c>
      <c r="C44" s="57">
        <f>$C$42/7</f>
        <v>2.8571428571428572</v>
      </c>
      <c r="D44" s="49" t="s">
        <v>47</v>
      </c>
      <c r="E44" s="33">
        <f t="shared" ref="E44:E50" si="20">IF(D44="Partial",C44*0.25,IF(D44="Yes",C44,0))</f>
        <v>0</v>
      </c>
      <c r="F44" s="49"/>
      <c r="G44" s="44"/>
      <c r="H44" s="35"/>
      <c r="I44" s="840">
        <f>$C$42/7</f>
        <v>2.8571428571428572</v>
      </c>
      <c r="J44" s="856" t="s">
        <v>44</v>
      </c>
      <c r="K44" s="39">
        <f t="shared" ref="K44:K50" si="21">IF(J44="Partial",I44*0.25,IF(J44="Yes",I44,0))</f>
        <v>2.8571428571428572</v>
      </c>
      <c r="L44" s="878"/>
      <c r="M44" s="861" t="s">
        <v>1908</v>
      </c>
      <c r="N44" s="35"/>
      <c r="O44" s="57">
        <f>$C$42/7</f>
        <v>2.8571428571428572</v>
      </c>
      <c r="P44" s="49" t="s">
        <v>47</v>
      </c>
      <c r="Q44" s="33">
        <f t="shared" ref="Q44:Q50" si="22">IF(P44="Partial",O44*0.25,IF(P44="Yes",O44,0))</f>
        <v>0</v>
      </c>
      <c r="R44" s="49"/>
      <c r="S44" s="44"/>
      <c r="T44" s="35"/>
      <c r="U44" s="840">
        <f>$C$42/7</f>
        <v>2.8571428571428572</v>
      </c>
      <c r="V44" s="854" t="s">
        <v>47</v>
      </c>
      <c r="W44" s="39">
        <f t="shared" ref="W44:W50" si="23">IF(V44="Partial",U44*0.25,IF(V44="Yes",U44,0))</f>
        <v>0</v>
      </c>
      <c r="X44" s="878"/>
      <c r="Y44" s="884"/>
      <c r="Z44" s="35"/>
      <c r="AA44" s="57">
        <f>$C$42/7</f>
        <v>2.8571428571428572</v>
      </c>
      <c r="AB44" s="49" t="s">
        <v>47</v>
      </c>
      <c r="AC44" s="33">
        <f t="shared" ref="AC44:AC50" si="24">IF(AB44="Partial",AA44*0.25,IF(AB44="Yes",AA44,0))</f>
        <v>0</v>
      </c>
      <c r="AD44" s="49"/>
      <c r="AE44" s="44"/>
      <c r="AF44" s="35"/>
      <c r="AG44" s="57">
        <f>$C$42/7</f>
        <v>2.8571428571428572</v>
      </c>
      <c r="AH44" s="49" t="s">
        <v>47</v>
      </c>
      <c r="AI44" s="33">
        <f t="shared" ref="AI44:AI50" si="25">IF(AH44="Partial",AG44*0.25,IF(AH44="Yes",AG44,0))</f>
        <v>0</v>
      </c>
      <c r="AJ44" s="49"/>
      <c r="AK44" s="44"/>
      <c r="AL44" s="35"/>
      <c r="AM44" s="57">
        <f>$C$42/7</f>
        <v>2.8571428571428572</v>
      </c>
      <c r="AN44" s="49" t="s">
        <v>47</v>
      </c>
      <c r="AO44" s="33">
        <f t="shared" ref="AO44:AO50" si="26">IF(AN44="Partial",AM44*0.25,IF(AN44="Yes",AM44,0))</f>
        <v>0</v>
      </c>
      <c r="AP44" s="49"/>
      <c r="AQ44" s="44"/>
      <c r="AR44" s="35"/>
      <c r="AS44" s="57">
        <f>$C$42/7</f>
        <v>2.8571428571428572</v>
      </c>
      <c r="AT44" s="49" t="s">
        <v>47</v>
      </c>
      <c r="AU44" s="33">
        <f t="shared" ref="AU44:AU50" si="27">IF(AT44="Partial",AS44*0.25,IF(AT44="Yes",AS44,0))</f>
        <v>0</v>
      </c>
      <c r="AV44" s="49"/>
      <c r="AW44" s="44"/>
      <c r="AX44" s="35"/>
      <c r="AY44" s="840">
        <f>$C$42/7</f>
        <v>2.8571428571428572</v>
      </c>
      <c r="AZ44" s="854" t="s">
        <v>47</v>
      </c>
      <c r="BA44" s="39">
        <f t="shared" ref="BA44:BA50" si="28">IF(AZ44="Partial",AY44*0.25,IF(AZ44="Yes",AY44,0))</f>
        <v>0</v>
      </c>
      <c r="BB44" s="49"/>
      <c r="BC44" s="44"/>
      <c r="BD44" s="35"/>
      <c r="BE44" s="840">
        <f>$C$42/7</f>
        <v>2.8571428571428572</v>
      </c>
      <c r="BF44" s="854" t="s">
        <v>44</v>
      </c>
      <c r="BG44" s="39">
        <f t="shared" ref="BG44:BG50" si="29">IF(BF44="Partial",BE44*0.25,IF(BF44="Yes",BE44,0))</f>
        <v>2.8571428571428572</v>
      </c>
      <c r="BH44" s="49"/>
      <c r="BI44" s="892" t="s">
        <v>1132</v>
      </c>
    </row>
    <row r="45" spans="1:61" s="36" customFormat="1" ht="54" customHeight="1">
      <c r="A45" s="49" t="s">
        <v>82</v>
      </c>
      <c r="B45" s="42" t="s">
        <v>83</v>
      </c>
      <c r="C45" s="57">
        <f t="shared" ref="C45:C50" si="30">$C$42/7</f>
        <v>2.8571428571428572</v>
      </c>
      <c r="D45" s="49" t="s">
        <v>47</v>
      </c>
      <c r="E45" s="33">
        <f t="shared" si="20"/>
        <v>0</v>
      </c>
      <c r="F45" s="49"/>
      <c r="G45" s="44"/>
      <c r="H45" s="35"/>
      <c r="I45" s="840">
        <f t="shared" ref="I45:I50" si="31">$C$42/7</f>
        <v>2.8571428571428572</v>
      </c>
      <c r="J45" s="854" t="s">
        <v>47</v>
      </c>
      <c r="K45" s="39">
        <f t="shared" si="21"/>
        <v>0</v>
      </c>
      <c r="L45" s="878"/>
      <c r="M45" s="860"/>
      <c r="N45" s="35"/>
      <c r="O45" s="57">
        <f t="shared" ref="O45:O50" si="32">$C$42/7</f>
        <v>2.8571428571428572</v>
      </c>
      <c r="P45" s="49" t="s">
        <v>47</v>
      </c>
      <c r="Q45" s="33">
        <f t="shared" si="22"/>
        <v>0</v>
      </c>
      <c r="R45" s="49"/>
      <c r="S45" s="44"/>
      <c r="T45" s="35"/>
      <c r="U45" s="840">
        <f t="shared" ref="U45:U50" si="33">$C$42/7</f>
        <v>2.8571428571428572</v>
      </c>
      <c r="V45" s="854" t="s">
        <v>47</v>
      </c>
      <c r="W45" s="39">
        <f t="shared" si="23"/>
        <v>0</v>
      </c>
      <c r="X45" s="878"/>
      <c r="Y45" s="884"/>
      <c r="Z45" s="35"/>
      <c r="AA45" s="330">
        <f t="shared" ref="AA45:AA50" si="34">$C$42/7</f>
        <v>2.8571428571428572</v>
      </c>
      <c r="AB45" s="331" t="s">
        <v>44</v>
      </c>
      <c r="AC45" s="289">
        <f t="shared" si="24"/>
        <v>2.8571428571428572</v>
      </c>
      <c r="AD45" s="331"/>
      <c r="AE45" s="332" t="s">
        <v>1141</v>
      </c>
      <c r="AF45" s="35"/>
      <c r="AG45" s="57">
        <f t="shared" ref="AG45:AG50" si="35">$C$42/7</f>
        <v>2.8571428571428572</v>
      </c>
      <c r="AH45" s="49" t="s">
        <v>47</v>
      </c>
      <c r="AI45" s="33">
        <f t="shared" si="25"/>
        <v>0</v>
      </c>
      <c r="AJ45" s="49"/>
      <c r="AK45" s="44"/>
      <c r="AL45" s="35"/>
      <c r="AM45" s="57">
        <f t="shared" ref="AM45:AM50" si="36">$C$42/7</f>
        <v>2.8571428571428572</v>
      </c>
      <c r="AN45" s="324" t="s">
        <v>44</v>
      </c>
      <c r="AO45" s="33">
        <f t="shared" si="26"/>
        <v>2.8571428571428572</v>
      </c>
      <c r="AP45" s="49"/>
      <c r="AQ45" s="56" t="s">
        <v>1888</v>
      </c>
      <c r="AR45" s="35"/>
      <c r="AS45" s="57">
        <f t="shared" ref="AS45:AS50" si="37">$C$42/7</f>
        <v>2.8571428571428572</v>
      </c>
      <c r="AT45" s="49" t="s">
        <v>44</v>
      </c>
      <c r="AU45" s="33">
        <f t="shared" si="27"/>
        <v>2.8571428571428572</v>
      </c>
      <c r="AV45" s="49"/>
      <c r="AW45" s="327" t="s">
        <v>1119</v>
      </c>
      <c r="AX45" s="35"/>
      <c r="AY45" s="840">
        <f t="shared" ref="AY45:AY50" si="38">$C$42/7</f>
        <v>2.8571428571428572</v>
      </c>
      <c r="AZ45" s="854" t="s">
        <v>47</v>
      </c>
      <c r="BA45" s="39">
        <f t="shared" si="28"/>
        <v>0</v>
      </c>
      <c r="BB45" s="49"/>
      <c r="BC45" s="44"/>
      <c r="BD45" s="35"/>
      <c r="BE45" s="840">
        <f t="shared" ref="BE45:BE50" si="39">$C$42/7</f>
        <v>2.8571428571428572</v>
      </c>
      <c r="BF45" s="854" t="s">
        <v>44</v>
      </c>
      <c r="BG45" s="39">
        <f t="shared" si="29"/>
        <v>2.8571428571428572</v>
      </c>
      <c r="BH45" s="49"/>
      <c r="BI45" s="633" t="s">
        <v>1177</v>
      </c>
    </row>
    <row r="46" spans="1:61" s="36" customFormat="1" ht="25.5">
      <c r="A46" s="49" t="s">
        <v>84</v>
      </c>
      <c r="B46" s="42" t="s">
        <v>85</v>
      </c>
      <c r="C46" s="57">
        <f t="shared" si="30"/>
        <v>2.8571428571428572</v>
      </c>
      <c r="D46" s="49" t="s">
        <v>47</v>
      </c>
      <c r="E46" s="33">
        <f t="shared" si="20"/>
        <v>0</v>
      </c>
      <c r="F46" s="49"/>
      <c r="G46" s="44"/>
      <c r="H46" s="35"/>
      <c r="I46" s="840">
        <f t="shared" si="31"/>
        <v>2.8571428571428572</v>
      </c>
      <c r="J46" s="854" t="s">
        <v>47</v>
      </c>
      <c r="K46" s="39">
        <f t="shared" si="21"/>
        <v>0</v>
      </c>
      <c r="L46" s="878"/>
      <c r="M46" s="860"/>
      <c r="N46" s="35"/>
      <c r="O46" s="57">
        <f t="shared" si="32"/>
        <v>2.8571428571428572</v>
      </c>
      <c r="P46" s="49" t="s">
        <v>47</v>
      </c>
      <c r="Q46" s="33">
        <f t="shared" si="22"/>
        <v>0</v>
      </c>
      <c r="R46" s="49"/>
      <c r="S46" s="44"/>
      <c r="T46" s="35"/>
      <c r="U46" s="840">
        <f t="shared" si="33"/>
        <v>2.8571428571428572</v>
      </c>
      <c r="V46" s="854" t="s">
        <v>47</v>
      </c>
      <c r="W46" s="39">
        <f t="shared" si="23"/>
        <v>0</v>
      </c>
      <c r="X46" s="878"/>
      <c r="Y46" s="884"/>
      <c r="Z46" s="35"/>
      <c r="AA46" s="57">
        <f t="shared" si="34"/>
        <v>2.8571428571428572</v>
      </c>
      <c r="AB46" s="49" t="s">
        <v>47</v>
      </c>
      <c r="AC46" s="33">
        <f t="shared" si="24"/>
        <v>0</v>
      </c>
      <c r="AD46" s="49"/>
      <c r="AE46" s="44"/>
      <c r="AF46" s="35"/>
      <c r="AG46" s="57">
        <f t="shared" si="35"/>
        <v>2.8571428571428572</v>
      </c>
      <c r="AH46" s="49" t="s">
        <v>47</v>
      </c>
      <c r="AI46" s="33">
        <f t="shared" si="25"/>
        <v>0</v>
      </c>
      <c r="AJ46" s="49"/>
      <c r="AK46" s="44"/>
      <c r="AL46" s="35"/>
      <c r="AM46" s="57">
        <f t="shared" si="36"/>
        <v>2.8571428571428572</v>
      </c>
      <c r="AN46" s="49" t="s">
        <v>47</v>
      </c>
      <c r="AO46" s="33">
        <f t="shared" si="26"/>
        <v>0</v>
      </c>
      <c r="AP46" s="49"/>
      <c r="AQ46" s="56"/>
      <c r="AR46" s="35"/>
      <c r="AS46" s="57">
        <f t="shared" si="37"/>
        <v>2.8571428571428572</v>
      </c>
      <c r="AT46" s="49" t="s">
        <v>47</v>
      </c>
      <c r="AU46" s="33">
        <f t="shared" si="27"/>
        <v>0</v>
      </c>
      <c r="AV46" s="49"/>
      <c r="AW46" s="44"/>
      <c r="AX46" s="35"/>
      <c r="AY46" s="840">
        <f t="shared" si="38"/>
        <v>2.8571428571428572</v>
      </c>
      <c r="AZ46" s="854" t="s">
        <v>47</v>
      </c>
      <c r="BA46" s="39">
        <f t="shared" si="28"/>
        <v>0</v>
      </c>
      <c r="BB46" s="49"/>
      <c r="BC46" s="44"/>
      <c r="BD46" s="35"/>
      <c r="BE46" s="840">
        <f t="shared" si="39"/>
        <v>2.8571428571428572</v>
      </c>
      <c r="BF46" s="854" t="s">
        <v>44</v>
      </c>
      <c r="BG46" s="39">
        <f t="shared" si="29"/>
        <v>2.8571428571428572</v>
      </c>
      <c r="BH46" s="49"/>
      <c r="BI46" s="56" t="s">
        <v>1133</v>
      </c>
    </row>
    <row r="47" spans="1:61" s="36" customFormat="1" ht="42.75" customHeight="1">
      <c r="A47" s="49" t="s">
        <v>86</v>
      </c>
      <c r="B47" s="42" t="s">
        <v>87</v>
      </c>
      <c r="C47" s="57">
        <f t="shared" si="30"/>
        <v>2.8571428571428572</v>
      </c>
      <c r="D47" s="49" t="s">
        <v>47</v>
      </c>
      <c r="E47" s="33">
        <f t="shared" si="20"/>
        <v>0</v>
      </c>
      <c r="F47" s="49"/>
      <c r="G47" s="44"/>
      <c r="H47" s="35"/>
      <c r="I47" s="840">
        <f t="shared" si="31"/>
        <v>2.8571428571428572</v>
      </c>
      <c r="J47" s="854" t="s">
        <v>44</v>
      </c>
      <c r="K47" s="39">
        <f t="shared" si="21"/>
        <v>2.8571428571428572</v>
      </c>
      <c r="L47" s="878"/>
      <c r="M47" s="861" t="s">
        <v>1088</v>
      </c>
      <c r="N47" s="35"/>
      <c r="O47" s="57">
        <f t="shared" si="32"/>
        <v>2.8571428571428572</v>
      </c>
      <c r="P47" s="49" t="s">
        <v>47</v>
      </c>
      <c r="Q47" s="33">
        <f t="shared" si="22"/>
        <v>0</v>
      </c>
      <c r="R47" s="49"/>
      <c r="S47" s="44"/>
      <c r="T47" s="35"/>
      <c r="U47" s="840">
        <f t="shared" si="33"/>
        <v>2.8571428571428572</v>
      </c>
      <c r="V47" s="854" t="s">
        <v>47</v>
      </c>
      <c r="W47" s="39">
        <f t="shared" si="23"/>
        <v>0</v>
      </c>
      <c r="X47" s="878"/>
      <c r="Y47" s="884"/>
      <c r="Z47" s="35"/>
      <c r="AA47" s="57">
        <f t="shared" si="34"/>
        <v>2.8571428571428572</v>
      </c>
      <c r="AB47" s="49" t="s">
        <v>47</v>
      </c>
      <c r="AC47" s="33">
        <f t="shared" si="24"/>
        <v>0</v>
      </c>
      <c r="AD47" s="49"/>
      <c r="AE47" s="44"/>
      <c r="AF47" s="35"/>
      <c r="AG47" s="57">
        <f t="shared" si="35"/>
        <v>2.8571428571428572</v>
      </c>
      <c r="AH47" s="49" t="s">
        <v>47</v>
      </c>
      <c r="AI47" s="33">
        <f t="shared" si="25"/>
        <v>0</v>
      </c>
      <c r="AJ47" s="49"/>
      <c r="AK47" s="44"/>
      <c r="AL47" s="35"/>
      <c r="AM47" s="57">
        <f t="shared" si="36"/>
        <v>2.8571428571428572</v>
      </c>
      <c r="AN47" s="49" t="s">
        <v>44</v>
      </c>
      <c r="AO47" s="33">
        <f t="shared" si="26"/>
        <v>2.8571428571428572</v>
      </c>
      <c r="AP47" s="49"/>
      <c r="AQ47" s="56" t="s">
        <v>1889</v>
      </c>
      <c r="AR47" s="35"/>
      <c r="AS47" s="57">
        <f t="shared" si="37"/>
        <v>2.8571428571428572</v>
      </c>
      <c r="AT47" s="49" t="s">
        <v>47</v>
      </c>
      <c r="AU47" s="33">
        <f t="shared" si="27"/>
        <v>0</v>
      </c>
      <c r="AV47" s="49"/>
      <c r="AW47" s="44"/>
      <c r="AX47" s="35"/>
      <c r="AY47" s="840">
        <f t="shared" si="38"/>
        <v>2.8571428571428572</v>
      </c>
      <c r="AZ47" s="854" t="s">
        <v>47</v>
      </c>
      <c r="BA47" s="39">
        <f t="shared" si="28"/>
        <v>0</v>
      </c>
      <c r="BB47" s="49"/>
      <c r="BC47" s="44"/>
      <c r="BD47" s="35"/>
      <c r="BE47" s="840">
        <f t="shared" si="39"/>
        <v>2.8571428571428572</v>
      </c>
      <c r="BF47" s="854" t="s">
        <v>44</v>
      </c>
      <c r="BG47" s="39">
        <f t="shared" si="29"/>
        <v>2.8571428571428572</v>
      </c>
      <c r="BH47" s="49"/>
      <c r="BI47" s="56" t="s">
        <v>1177</v>
      </c>
    </row>
    <row r="48" spans="1:61" s="36" customFormat="1" ht="55.5" customHeight="1">
      <c r="A48" s="49" t="s">
        <v>88</v>
      </c>
      <c r="B48" s="42" t="s">
        <v>89</v>
      </c>
      <c r="C48" s="57">
        <f t="shared" si="30"/>
        <v>2.8571428571428572</v>
      </c>
      <c r="D48" s="49" t="s">
        <v>47</v>
      </c>
      <c r="E48" s="33">
        <f t="shared" si="20"/>
        <v>0</v>
      </c>
      <c r="F48" s="49"/>
      <c r="G48" s="44"/>
      <c r="H48" s="35"/>
      <c r="I48" s="840">
        <f t="shared" si="31"/>
        <v>2.8571428571428572</v>
      </c>
      <c r="J48" s="854" t="s">
        <v>44</v>
      </c>
      <c r="K48" s="39">
        <f t="shared" si="21"/>
        <v>2.8571428571428572</v>
      </c>
      <c r="L48" s="878"/>
      <c r="M48" s="861" t="s">
        <v>1088</v>
      </c>
      <c r="N48" s="35"/>
      <c r="O48" s="57">
        <f t="shared" si="32"/>
        <v>2.8571428571428572</v>
      </c>
      <c r="P48" s="49" t="s">
        <v>47</v>
      </c>
      <c r="Q48" s="33">
        <f t="shared" si="22"/>
        <v>0</v>
      </c>
      <c r="R48" s="49"/>
      <c r="S48" s="44"/>
      <c r="T48" s="35"/>
      <c r="U48" s="840">
        <f t="shared" si="33"/>
        <v>2.8571428571428572</v>
      </c>
      <c r="V48" s="854" t="s">
        <v>47</v>
      </c>
      <c r="W48" s="39">
        <f t="shared" si="23"/>
        <v>0</v>
      </c>
      <c r="X48" s="878"/>
      <c r="Y48" s="884"/>
      <c r="Z48" s="35"/>
      <c r="AA48" s="57">
        <f t="shared" si="34"/>
        <v>2.8571428571428572</v>
      </c>
      <c r="AB48" s="49" t="s">
        <v>47</v>
      </c>
      <c r="AC48" s="33">
        <f t="shared" si="24"/>
        <v>0</v>
      </c>
      <c r="AD48" s="49"/>
      <c r="AE48" s="44"/>
      <c r="AF48" s="35"/>
      <c r="AG48" s="57">
        <f t="shared" si="35"/>
        <v>2.8571428571428572</v>
      </c>
      <c r="AH48" s="49" t="s">
        <v>47</v>
      </c>
      <c r="AI48" s="33">
        <f t="shared" si="25"/>
        <v>0</v>
      </c>
      <c r="AJ48" s="49"/>
      <c r="AK48" s="44"/>
      <c r="AL48" s="35"/>
      <c r="AM48" s="57">
        <f t="shared" si="36"/>
        <v>2.8571428571428572</v>
      </c>
      <c r="AN48" s="49" t="s">
        <v>44</v>
      </c>
      <c r="AO48" s="33">
        <f t="shared" si="26"/>
        <v>2.8571428571428572</v>
      </c>
      <c r="AP48" s="49"/>
      <c r="AQ48" s="56" t="s">
        <v>1889</v>
      </c>
      <c r="AR48" s="35"/>
      <c r="AS48" s="57">
        <f t="shared" si="37"/>
        <v>2.8571428571428572</v>
      </c>
      <c r="AT48" s="49" t="s">
        <v>44</v>
      </c>
      <c r="AU48" s="33">
        <f t="shared" si="27"/>
        <v>2.8571428571428572</v>
      </c>
      <c r="AV48" s="49"/>
      <c r="AW48" s="327" t="s">
        <v>1900</v>
      </c>
      <c r="AX48" s="35"/>
      <c r="AY48" s="840">
        <f t="shared" si="38"/>
        <v>2.8571428571428572</v>
      </c>
      <c r="AZ48" s="854" t="s">
        <v>47</v>
      </c>
      <c r="BA48" s="39">
        <f t="shared" si="28"/>
        <v>0</v>
      </c>
      <c r="BB48" s="49"/>
      <c r="BC48" s="44"/>
      <c r="BD48" s="35"/>
      <c r="BE48" s="840">
        <f t="shared" si="39"/>
        <v>2.8571428571428572</v>
      </c>
      <c r="BF48" s="854" t="s">
        <v>44</v>
      </c>
      <c r="BG48" s="39">
        <f t="shared" si="29"/>
        <v>2.8571428571428572</v>
      </c>
      <c r="BH48" s="49"/>
      <c r="BI48" s="56" t="s">
        <v>1902</v>
      </c>
    </row>
    <row r="49" spans="1:61" s="36" customFormat="1" ht="38.25">
      <c r="A49" s="49" t="s">
        <v>90</v>
      </c>
      <c r="B49" s="42" t="s">
        <v>91</v>
      </c>
      <c r="C49" s="57">
        <f t="shared" si="30"/>
        <v>2.8571428571428572</v>
      </c>
      <c r="D49" s="49" t="s">
        <v>47</v>
      </c>
      <c r="E49" s="33">
        <f t="shared" si="20"/>
        <v>0</v>
      </c>
      <c r="F49" s="49"/>
      <c r="G49" s="44"/>
      <c r="H49" s="35"/>
      <c r="I49" s="840">
        <f t="shared" si="31"/>
        <v>2.8571428571428572</v>
      </c>
      <c r="J49" s="854" t="s">
        <v>44</v>
      </c>
      <c r="K49" s="39">
        <f t="shared" si="21"/>
        <v>2.8571428571428572</v>
      </c>
      <c r="L49" s="878"/>
      <c r="M49" s="861" t="s">
        <v>1088</v>
      </c>
      <c r="N49" s="35"/>
      <c r="O49" s="57">
        <f t="shared" si="32"/>
        <v>2.8571428571428572</v>
      </c>
      <c r="P49" s="49" t="s">
        <v>47</v>
      </c>
      <c r="Q49" s="33">
        <f t="shared" si="22"/>
        <v>0</v>
      </c>
      <c r="R49" s="49"/>
      <c r="S49" s="44"/>
      <c r="T49" s="35"/>
      <c r="U49" s="840">
        <f t="shared" si="33"/>
        <v>2.8571428571428572</v>
      </c>
      <c r="V49" s="854" t="s">
        <v>47</v>
      </c>
      <c r="W49" s="39">
        <f t="shared" si="23"/>
        <v>0</v>
      </c>
      <c r="X49" s="878"/>
      <c r="Y49" s="884"/>
      <c r="Z49" s="35"/>
      <c r="AA49" s="57">
        <f t="shared" si="34"/>
        <v>2.8571428571428572</v>
      </c>
      <c r="AB49" s="49" t="s">
        <v>47</v>
      </c>
      <c r="AC49" s="33">
        <f t="shared" si="24"/>
        <v>0</v>
      </c>
      <c r="AD49" s="49"/>
      <c r="AE49" s="44"/>
      <c r="AF49" s="35"/>
      <c r="AG49" s="57">
        <f t="shared" si="35"/>
        <v>2.8571428571428572</v>
      </c>
      <c r="AH49" s="49" t="s">
        <v>47</v>
      </c>
      <c r="AI49" s="33">
        <f t="shared" si="25"/>
        <v>0</v>
      </c>
      <c r="AJ49" s="49"/>
      <c r="AK49" s="44"/>
      <c r="AL49" s="35"/>
      <c r="AM49" s="57">
        <f t="shared" si="36"/>
        <v>2.8571428571428572</v>
      </c>
      <c r="AN49" s="49" t="s">
        <v>47</v>
      </c>
      <c r="AO49" s="33">
        <f t="shared" si="26"/>
        <v>0</v>
      </c>
      <c r="AP49" s="49"/>
      <c r="AQ49" s="628"/>
      <c r="AR49" s="35"/>
      <c r="AS49" s="57">
        <f t="shared" si="37"/>
        <v>2.8571428571428572</v>
      </c>
      <c r="AT49" s="324" t="s">
        <v>44</v>
      </c>
      <c r="AU49" s="33">
        <f t="shared" si="27"/>
        <v>2.8571428571428572</v>
      </c>
      <c r="AV49" s="49"/>
      <c r="AW49" s="56" t="s">
        <v>1895</v>
      </c>
      <c r="AX49" s="35"/>
      <c r="AY49" s="840">
        <f t="shared" si="38"/>
        <v>2.8571428571428572</v>
      </c>
      <c r="AZ49" s="854" t="s">
        <v>47</v>
      </c>
      <c r="BA49" s="39">
        <f t="shared" si="28"/>
        <v>0</v>
      </c>
      <c r="BB49" s="49"/>
      <c r="BC49" s="44"/>
      <c r="BD49" s="35"/>
      <c r="BE49" s="840">
        <f t="shared" si="39"/>
        <v>2.8571428571428572</v>
      </c>
      <c r="BF49" s="856" t="s">
        <v>44</v>
      </c>
      <c r="BG49" s="39">
        <f t="shared" si="29"/>
        <v>2.8571428571428572</v>
      </c>
      <c r="BH49" s="49"/>
      <c r="BI49" s="56" t="s">
        <v>0</v>
      </c>
    </row>
    <row r="50" spans="1:61" s="36" customFormat="1" ht="58.5" customHeight="1">
      <c r="A50" s="49" t="s">
        <v>92</v>
      </c>
      <c r="B50" s="42" t="s">
        <v>93</v>
      </c>
      <c r="C50" s="57">
        <f t="shared" si="30"/>
        <v>2.8571428571428572</v>
      </c>
      <c r="D50" s="49" t="s">
        <v>47</v>
      </c>
      <c r="E50" s="33">
        <f t="shared" si="20"/>
        <v>0</v>
      </c>
      <c r="F50" s="49"/>
      <c r="G50" s="44"/>
      <c r="H50" s="35"/>
      <c r="I50" s="840">
        <f t="shared" si="31"/>
        <v>2.8571428571428572</v>
      </c>
      <c r="J50" s="854" t="s">
        <v>44</v>
      </c>
      <c r="K50" s="39">
        <f t="shared" si="21"/>
        <v>2.8571428571428572</v>
      </c>
      <c r="L50" s="878"/>
      <c r="M50" s="862" t="s">
        <v>1089</v>
      </c>
      <c r="N50" s="35"/>
      <c r="O50" s="57">
        <f t="shared" si="32"/>
        <v>2.8571428571428572</v>
      </c>
      <c r="P50" s="49" t="s">
        <v>47</v>
      </c>
      <c r="Q50" s="33">
        <f t="shared" si="22"/>
        <v>0</v>
      </c>
      <c r="R50" s="49"/>
      <c r="S50" s="44"/>
      <c r="T50" s="35"/>
      <c r="U50" s="840">
        <f t="shared" si="33"/>
        <v>2.8571428571428572</v>
      </c>
      <c r="V50" s="854" t="s">
        <v>47</v>
      </c>
      <c r="W50" s="39">
        <f t="shared" si="23"/>
        <v>0</v>
      </c>
      <c r="X50" s="878"/>
      <c r="Y50" s="884"/>
      <c r="Z50" s="35"/>
      <c r="AA50" s="57">
        <f t="shared" si="34"/>
        <v>2.8571428571428572</v>
      </c>
      <c r="AB50" s="49" t="s">
        <v>47</v>
      </c>
      <c r="AC50" s="33">
        <f t="shared" si="24"/>
        <v>0</v>
      </c>
      <c r="AD50" s="49"/>
      <c r="AE50" s="44"/>
      <c r="AF50" s="35"/>
      <c r="AG50" s="57">
        <f t="shared" si="35"/>
        <v>2.8571428571428572</v>
      </c>
      <c r="AH50" s="49" t="s">
        <v>47</v>
      </c>
      <c r="AI50" s="33">
        <f t="shared" si="25"/>
        <v>0</v>
      </c>
      <c r="AJ50" s="49"/>
      <c r="AK50" s="44"/>
      <c r="AL50" s="35"/>
      <c r="AM50" s="57">
        <f t="shared" si="36"/>
        <v>2.8571428571428572</v>
      </c>
      <c r="AN50" s="49" t="s">
        <v>47</v>
      </c>
      <c r="AO50" s="33">
        <f t="shared" si="26"/>
        <v>0</v>
      </c>
      <c r="AP50" s="49"/>
      <c r="AQ50" s="44"/>
      <c r="AR50" s="35"/>
      <c r="AS50" s="57">
        <f t="shared" si="37"/>
        <v>2.8571428571428572</v>
      </c>
      <c r="AT50" s="49" t="s">
        <v>47</v>
      </c>
      <c r="AU50" s="33">
        <f t="shared" si="27"/>
        <v>0</v>
      </c>
      <c r="AV50" s="49"/>
      <c r="AW50" s="44"/>
      <c r="AX50" s="35"/>
      <c r="AY50" s="840">
        <f t="shared" si="38"/>
        <v>2.8571428571428572</v>
      </c>
      <c r="AZ50" s="854" t="s">
        <v>47</v>
      </c>
      <c r="BA50" s="39">
        <f t="shared" si="28"/>
        <v>0</v>
      </c>
      <c r="BB50" s="49"/>
      <c r="BC50" s="44"/>
      <c r="BD50" s="35"/>
      <c r="BE50" s="840">
        <f t="shared" si="39"/>
        <v>2.8571428571428572</v>
      </c>
      <c r="BF50" s="854" t="s">
        <v>47</v>
      </c>
      <c r="BG50" s="39">
        <f t="shared" si="29"/>
        <v>0</v>
      </c>
      <c r="BH50" s="49"/>
      <c r="BI50" s="44"/>
    </row>
    <row r="51" spans="1:61" s="36" customFormat="1" ht="18.75" customHeight="1">
      <c r="A51" s="49"/>
      <c r="B51" s="42"/>
      <c r="C51" s="58"/>
      <c r="D51" s="49"/>
      <c r="E51" s="49"/>
      <c r="F51" s="49"/>
      <c r="G51" s="44"/>
      <c r="H51" s="35"/>
      <c r="I51" s="841"/>
      <c r="J51" s="854"/>
      <c r="K51" s="54"/>
      <c r="L51" s="878"/>
      <c r="M51" s="864"/>
      <c r="N51" s="35"/>
      <c r="O51" s="58"/>
      <c r="P51" s="49"/>
      <c r="Q51" s="49"/>
      <c r="R51" s="49"/>
      <c r="S51" s="44"/>
      <c r="T51" s="35"/>
      <c r="U51" s="841"/>
      <c r="V51" s="854"/>
      <c r="W51" s="54"/>
      <c r="X51" s="878"/>
      <c r="Y51" s="884"/>
      <c r="Z51" s="35"/>
      <c r="AA51" s="58"/>
      <c r="AB51" s="49"/>
      <c r="AC51" s="49"/>
      <c r="AD51" s="49"/>
      <c r="AE51" s="44"/>
      <c r="AF51" s="35"/>
      <c r="AG51" s="58"/>
      <c r="AH51" s="49"/>
      <c r="AI51" s="49"/>
      <c r="AJ51" s="49"/>
      <c r="AK51" s="44"/>
      <c r="AL51" s="35"/>
      <c r="AM51" s="58"/>
      <c r="AN51" s="49"/>
      <c r="AO51" s="49"/>
      <c r="AP51" s="49"/>
      <c r="AQ51" s="44"/>
      <c r="AR51" s="35"/>
      <c r="AS51" s="58"/>
      <c r="AT51" s="49"/>
      <c r="AU51" s="49"/>
      <c r="AV51" s="49"/>
      <c r="AW51" s="44"/>
      <c r="AX51" s="35"/>
      <c r="AY51" s="841"/>
      <c r="AZ51" s="854"/>
      <c r="BA51" s="54"/>
      <c r="BB51" s="49"/>
      <c r="BC51" s="44"/>
      <c r="BD51" s="35"/>
      <c r="BE51" s="841"/>
      <c r="BF51" s="854"/>
      <c r="BG51" s="54"/>
      <c r="BH51" s="49"/>
      <c r="BI51" s="44"/>
    </row>
    <row r="52" spans="1:61" s="36" customFormat="1" ht="63" customHeight="1">
      <c r="A52" s="45" t="s">
        <v>94</v>
      </c>
      <c r="B52" s="46" t="s">
        <v>95</v>
      </c>
      <c r="C52" s="55">
        <f>$C$39/5</f>
        <v>20</v>
      </c>
      <c r="D52" s="49" t="s">
        <v>47</v>
      </c>
      <c r="E52" s="47">
        <f>IF(D52="Partial",C52*0.25,IF(D52="Yes",C52,0))</f>
        <v>0</v>
      </c>
      <c r="F52" s="47">
        <f>E52</f>
        <v>0</v>
      </c>
      <c r="G52" s="44"/>
      <c r="H52" s="35"/>
      <c r="I52" s="838">
        <f>$C$39/5</f>
        <v>20</v>
      </c>
      <c r="J52" s="854" t="s">
        <v>44</v>
      </c>
      <c r="K52" s="818">
        <f>IF(J52="Partial",I52*0.25,IF(J52="Yes",I52,0))</f>
        <v>20</v>
      </c>
      <c r="L52" s="879">
        <f>K52</f>
        <v>20</v>
      </c>
      <c r="M52" s="861" t="s">
        <v>1090</v>
      </c>
      <c r="N52" s="35"/>
      <c r="O52" s="55">
        <f>$C$39/5</f>
        <v>20</v>
      </c>
      <c r="P52" s="49" t="s">
        <v>47</v>
      </c>
      <c r="Q52" s="43">
        <f>IF(P52="Partial",O52*0.25,IF(P52="Yes",O52,0))</f>
        <v>0</v>
      </c>
      <c r="R52" s="47">
        <f>Q52</f>
        <v>0</v>
      </c>
      <c r="S52" s="44"/>
      <c r="T52" s="35"/>
      <c r="U52" s="838">
        <f>$C$39/5</f>
        <v>20</v>
      </c>
      <c r="V52" s="854" t="s">
        <v>47</v>
      </c>
      <c r="W52" s="818">
        <f>IF(V52="Partial",U52*0.25,IF(V52="Yes",U52,0))</f>
        <v>0</v>
      </c>
      <c r="X52" s="879">
        <f>W52</f>
        <v>0</v>
      </c>
      <c r="Y52" s="884"/>
      <c r="Z52" s="35"/>
      <c r="AA52" s="55">
        <f>$C$39/5</f>
        <v>20</v>
      </c>
      <c r="AB52" s="49" t="s">
        <v>44</v>
      </c>
      <c r="AC52" s="43">
        <f>IF(AB52="Partial",AA52*0.25,IF(AB52="Yes",AA52,0))</f>
        <v>20</v>
      </c>
      <c r="AD52" s="47">
        <f>AC52</f>
        <v>20</v>
      </c>
      <c r="AE52" s="332" t="s">
        <v>1098</v>
      </c>
      <c r="AF52" s="35"/>
      <c r="AG52" s="55">
        <f>$C$39/5</f>
        <v>20</v>
      </c>
      <c r="AH52" s="49" t="s">
        <v>44</v>
      </c>
      <c r="AI52" s="43">
        <f>IF(AH52="Partial",AG52*0.25,IF(AH52="Yes",AG52,0))</f>
        <v>20</v>
      </c>
      <c r="AJ52" s="47">
        <f>AI52</f>
        <v>20</v>
      </c>
      <c r="AK52" s="56" t="s">
        <v>1125</v>
      </c>
      <c r="AL52" s="35"/>
      <c r="AM52" s="55">
        <f>$C$39/5</f>
        <v>20</v>
      </c>
      <c r="AN52" s="49" t="s">
        <v>44</v>
      </c>
      <c r="AO52" s="43">
        <f>IF(AN52="Partial",AM52*0.25,IF(AN52="Yes",AM52,0))</f>
        <v>20</v>
      </c>
      <c r="AP52" s="47">
        <f>AO52</f>
        <v>20</v>
      </c>
      <c r="AQ52" s="56" t="s">
        <v>1128</v>
      </c>
      <c r="AR52" s="35"/>
      <c r="AS52" s="55">
        <f>$C$39/5</f>
        <v>20</v>
      </c>
      <c r="AT52" s="49" t="s">
        <v>44</v>
      </c>
      <c r="AU52" s="43">
        <f>IF(AT52="Partial",AS52*0.25,IF(AT52="Yes",AS52,0))</f>
        <v>20</v>
      </c>
      <c r="AV52" s="47">
        <f>AU52</f>
        <v>20</v>
      </c>
      <c r="AW52" s="56" t="s">
        <v>1120</v>
      </c>
      <c r="AX52" s="35"/>
      <c r="AY52" s="838">
        <f>$C$39/5</f>
        <v>20</v>
      </c>
      <c r="AZ52" s="854" t="s">
        <v>44</v>
      </c>
      <c r="BA52" s="847">
        <f>IF(AZ52="Partial",AY52*0.25,IF(AZ52="Yes",AY52,0))</f>
        <v>20</v>
      </c>
      <c r="BB52" s="47">
        <f>BA52</f>
        <v>20</v>
      </c>
      <c r="BC52" s="56" t="s">
        <v>1150</v>
      </c>
      <c r="BD52" s="35"/>
      <c r="BE52" s="838">
        <f>$C$39/5</f>
        <v>20</v>
      </c>
      <c r="BF52" s="854" t="s">
        <v>44</v>
      </c>
      <c r="BG52" s="847">
        <f>IF(BF52="Partial",BE52*0.25,IF(BF52="Yes",BE52,0))</f>
        <v>20</v>
      </c>
      <c r="BH52" s="47">
        <f>BG52</f>
        <v>20</v>
      </c>
      <c r="BI52" s="633" t="s">
        <v>1177</v>
      </c>
    </row>
    <row r="53" spans="1:61" s="36" customFormat="1" ht="15.75" customHeight="1">
      <c r="A53" s="45"/>
      <c r="B53" s="46"/>
      <c r="C53" s="54"/>
      <c r="D53" s="49"/>
      <c r="E53" s="49"/>
      <c r="F53" s="49"/>
      <c r="G53" s="44"/>
      <c r="H53" s="35"/>
      <c r="I53" s="839"/>
      <c r="J53" s="854"/>
      <c r="K53" s="54"/>
      <c r="L53" s="878"/>
      <c r="M53" s="860"/>
      <c r="N53" s="35"/>
      <c r="O53" s="54"/>
      <c r="P53" s="49"/>
      <c r="Q53" s="49"/>
      <c r="R53" s="49"/>
      <c r="S53" s="44"/>
      <c r="T53" s="35"/>
      <c r="U53" s="839"/>
      <c r="V53" s="854"/>
      <c r="W53" s="54"/>
      <c r="X53" s="878"/>
      <c r="Y53" s="884"/>
      <c r="Z53" s="35"/>
      <c r="AA53" s="54"/>
      <c r="AB53" s="49"/>
      <c r="AC53" s="49"/>
      <c r="AD53" s="49"/>
      <c r="AE53" s="44"/>
      <c r="AF53" s="35"/>
      <c r="AG53" s="54"/>
      <c r="AH53" s="49"/>
      <c r="AI53" s="49"/>
      <c r="AJ53" s="49"/>
      <c r="AK53" s="371"/>
      <c r="AL53" s="35"/>
      <c r="AM53" s="54"/>
      <c r="AN53" s="49"/>
      <c r="AO53" s="49"/>
      <c r="AP53" s="49"/>
      <c r="AQ53" s="371"/>
      <c r="AR53" s="35"/>
      <c r="AS53" s="54"/>
      <c r="AT53" s="49"/>
      <c r="AU53" s="49"/>
      <c r="AV53" s="49"/>
      <c r="AW53" s="371"/>
      <c r="AX53" s="35"/>
      <c r="AY53" s="839"/>
      <c r="AZ53" s="854"/>
      <c r="BA53" s="54"/>
      <c r="BB53" s="49"/>
      <c r="BC53" s="44"/>
      <c r="BD53" s="35"/>
      <c r="BE53" s="839"/>
      <c r="BF53" s="854"/>
      <c r="BG53" s="54"/>
      <c r="BH53" s="49"/>
      <c r="BI53" s="634"/>
    </row>
    <row r="54" spans="1:61" s="36" customFormat="1" ht="89.25">
      <c r="A54" s="45" t="s">
        <v>96</v>
      </c>
      <c r="B54" s="46" t="s">
        <v>1386</v>
      </c>
      <c r="C54" s="55">
        <f>$C$39/5</f>
        <v>20</v>
      </c>
      <c r="D54" s="49" t="s">
        <v>47</v>
      </c>
      <c r="E54" s="47">
        <f>IF(D54="Partial",C54*0.25,IF(D54="Yes",C54,0))</f>
        <v>0</v>
      </c>
      <c r="F54" s="47">
        <f>E54</f>
        <v>0</v>
      </c>
      <c r="G54" s="44"/>
      <c r="H54" s="35"/>
      <c r="I54" s="838">
        <f>$C$39/5</f>
        <v>20</v>
      </c>
      <c r="J54" s="854" t="s">
        <v>44</v>
      </c>
      <c r="K54" s="818">
        <f>IF(J54="Partial",I54*0.25,IF(J54="Yes",I54,0))</f>
        <v>20</v>
      </c>
      <c r="L54" s="879">
        <f>K54</f>
        <v>20</v>
      </c>
      <c r="M54" s="872" t="s">
        <v>1105</v>
      </c>
      <c r="N54" s="35"/>
      <c r="O54" s="55">
        <f>$C$39/5</f>
        <v>20</v>
      </c>
      <c r="P54" s="49" t="s">
        <v>47</v>
      </c>
      <c r="Q54" s="43">
        <f>IF(P54="Partial",O54*0.25,IF(P54="Yes",O54,0))</f>
        <v>0</v>
      </c>
      <c r="R54" s="47">
        <f>Q54</f>
        <v>0</v>
      </c>
      <c r="S54" s="44"/>
      <c r="T54" s="35"/>
      <c r="U54" s="838">
        <f>$C$39/5</f>
        <v>20</v>
      </c>
      <c r="V54" s="856" t="s">
        <v>44</v>
      </c>
      <c r="W54" s="818">
        <f>IF(V54="Partial",U54*0.25,IF(V54="Yes",U54,0))</f>
        <v>20</v>
      </c>
      <c r="X54" s="879">
        <f>W54</f>
        <v>20</v>
      </c>
      <c r="Y54" s="885" t="s">
        <v>4</v>
      </c>
      <c r="Z54" s="35"/>
      <c r="AA54" s="55">
        <f>$C$39/5</f>
        <v>20</v>
      </c>
      <c r="AB54" s="49" t="s">
        <v>47</v>
      </c>
      <c r="AC54" s="43">
        <f>IF(AB54="Partial",AA54*0.25,IF(AB54="Yes",AA54,0))</f>
        <v>0</v>
      </c>
      <c r="AD54" s="47">
        <f>AC54</f>
        <v>0</v>
      </c>
      <c r="AE54" s="44"/>
      <c r="AF54" s="35"/>
      <c r="AG54" s="55">
        <f>$C$39/5</f>
        <v>20</v>
      </c>
      <c r="AH54" s="49" t="s">
        <v>47</v>
      </c>
      <c r="AI54" s="47">
        <f>IF(AH54="Partial",AG54*0.25,IF(AH54="Yes",AG54,0))</f>
        <v>0</v>
      </c>
      <c r="AJ54" s="47">
        <f>AI54</f>
        <v>0</v>
      </c>
      <c r="AK54" s="44"/>
      <c r="AL54" s="35"/>
      <c r="AM54" s="55">
        <f>$C$39/5</f>
        <v>20</v>
      </c>
      <c r="AN54" s="49" t="s">
        <v>47</v>
      </c>
      <c r="AO54" s="43">
        <f>IF(AN54="Partial",AM54*0.25,IF(AN54="Yes",AM54,0))</f>
        <v>0</v>
      </c>
      <c r="AP54" s="47">
        <f>AO54</f>
        <v>0</v>
      </c>
      <c r="AQ54" s="44"/>
      <c r="AR54" s="35"/>
      <c r="AS54" s="55">
        <f>$C$39/5</f>
        <v>20</v>
      </c>
      <c r="AT54" s="49" t="s">
        <v>44</v>
      </c>
      <c r="AU54" s="43">
        <f>IF(AT54="Partial",AS54*0.25,IF(AT54="Yes",AS54,0))</f>
        <v>20</v>
      </c>
      <c r="AV54" s="47">
        <f>AU54</f>
        <v>20</v>
      </c>
      <c r="AW54" s="327" t="s">
        <v>1922</v>
      </c>
      <c r="AX54" s="35"/>
      <c r="AY54" s="838">
        <f>$C$39/5</f>
        <v>20</v>
      </c>
      <c r="AZ54" s="854" t="s">
        <v>47</v>
      </c>
      <c r="BA54" s="847">
        <f>IF(AZ54="Partial",AY54*0.25,IF(AZ54="Yes",AY54,0))</f>
        <v>0</v>
      </c>
      <c r="BB54" s="47">
        <f>BA54</f>
        <v>0</v>
      </c>
      <c r="BC54" s="44"/>
      <c r="BD54" s="35"/>
      <c r="BE54" s="838">
        <f>$C$39/5</f>
        <v>20</v>
      </c>
      <c r="BF54" s="854" t="s">
        <v>44</v>
      </c>
      <c r="BG54" s="847">
        <f>IF(BF54="Partial",BE54*0.25,IF(BF54="Yes",BE54,0))</f>
        <v>20</v>
      </c>
      <c r="BH54" s="47">
        <f>BG54</f>
        <v>20</v>
      </c>
      <c r="BI54" s="633" t="s">
        <v>1134</v>
      </c>
    </row>
    <row r="55" spans="1:61" s="36" customFormat="1" ht="12.75">
      <c r="A55" s="49"/>
      <c r="B55" s="42"/>
      <c r="C55" s="58"/>
      <c r="D55" s="49"/>
      <c r="E55" s="49"/>
      <c r="F55" s="49"/>
      <c r="G55" s="44"/>
      <c r="H55" s="35"/>
      <c r="I55" s="841"/>
      <c r="J55" s="854"/>
      <c r="K55" s="54"/>
      <c r="L55" s="878"/>
      <c r="M55" s="860"/>
      <c r="N55" s="35"/>
      <c r="O55" s="58"/>
      <c r="P55" s="49"/>
      <c r="Q55" s="49"/>
      <c r="R55" s="49"/>
      <c r="S55" s="44"/>
      <c r="T55" s="35"/>
      <c r="U55" s="841"/>
      <c r="V55" s="854"/>
      <c r="W55" s="54"/>
      <c r="X55" s="878"/>
      <c r="Y55" s="884"/>
      <c r="Z55" s="35"/>
      <c r="AA55" s="58"/>
      <c r="AB55" s="49"/>
      <c r="AC55" s="49"/>
      <c r="AD55" s="49"/>
      <c r="AE55" s="44"/>
      <c r="AF55" s="35"/>
      <c r="AG55" s="58"/>
      <c r="AH55" s="49"/>
      <c r="AI55" s="49"/>
      <c r="AJ55" s="49"/>
      <c r="AK55" s="44"/>
      <c r="AL55" s="35"/>
      <c r="AM55" s="58"/>
      <c r="AN55" s="49"/>
      <c r="AO55" s="49"/>
      <c r="AP55" s="49"/>
      <c r="AQ55" s="44"/>
      <c r="AR55" s="35"/>
      <c r="AS55" s="58"/>
      <c r="AT55" s="49"/>
      <c r="AU55" s="49"/>
      <c r="AV55" s="49"/>
      <c r="AW55" s="44"/>
      <c r="AX55" s="35"/>
      <c r="AY55" s="841"/>
      <c r="AZ55" s="854"/>
      <c r="BA55" s="54"/>
      <c r="BB55" s="49"/>
      <c r="BC55" s="44"/>
      <c r="BD55" s="35"/>
      <c r="BE55" s="841"/>
      <c r="BF55" s="854"/>
      <c r="BG55" s="54"/>
      <c r="BH55" s="49"/>
      <c r="BI55" s="44"/>
    </row>
    <row r="56" spans="1:61" s="36" customFormat="1" ht="12.75">
      <c r="A56" s="50" t="s">
        <v>97</v>
      </c>
      <c r="B56" s="51" t="s">
        <v>98</v>
      </c>
      <c r="C56" s="52">
        <v>100</v>
      </c>
      <c r="D56" s="50"/>
      <c r="E56" s="59"/>
      <c r="F56" s="59">
        <f>SUM(F58:F71)</f>
        <v>8.3333333333333339</v>
      </c>
      <c r="G56" s="53"/>
      <c r="H56" s="35"/>
      <c r="I56" s="837">
        <v>100</v>
      </c>
      <c r="J56" s="865"/>
      <c r="K56" s="866"/>
      <c r="L56" s="887">
        <f>SUM(L58:L71)</f>
        <v>8.3333333333333339</v>
      </c>
      <c r="M56" s="869"/>
      <c r="N56" s="35"/>
      <c r="O56" s="52">
        <v>100</v>
      </c>
      <c r="P56" s="50"/>
      <c r="Q56" s="59"/>
      <c r="R56" s="59">
        <f>SUM(R58:R71)</f>
        <v>8.3333333333333339</v>
      </c>
      <c r="S56" s="53"/>
      <c r="T56" s="35"/>
      <c r="U56" s="837">
        <v>100</v>
      </c>
      <c r="V56" s="865"/>
      <c r="W56" s="866"/>
      <c r="X56" s="887">
        <f>SUM(X58:X71)</f>
        <v>8.3333333333333339</v>
      </c>
      <c r="Y56" s="888"/>
      <c r="Z56" s="35"/>
      <c r="AA56" s="52">
        <v>100</v>
      </c>
      <c r="AB56" s="50"/>
      <c r="AC56" s="59"/>
      <c r="AD56" s="59">
        <f>SUM(AD58:AD71)</f>
        <v>8.3333333333333339</v>
      </c>
      <c r="AE56" s="53"/>
      <c r="AF56" s="35"/>
      <c r="AG56" s="52">
        <v>100</v>
      </c>
      <c r="AH56" s="873"/>
      <c r="AI56" s="867"/>
      <c r="AJ56" s="867">
        <f>SUM(AJ58:AJ71)</f>
        <v>8.3333333333333339</v>
      </c>
      <c r="AK56" s="868"/>
      <c r="AL56" s="35"/>
      <c r="AM56" s="52">
        <v>100</v>
      </c>
      <c r="AN56" s="50"/>
      <c r="AO56" s="59"/>
      <c r="AP56" s="59">
        <f>SUM(AP58:AP71)</f>
        <v>8.3333333333333339</v>
      </c>
      <c r="AQ56" s="53"/>
      <c r="AR56" s="35"/>
      <c r="AS56" s="52">
        <v>100</v>
      </c>
      <c r="AT56" s="50"/>
      <c r="AU56" s="59"/>
      <c r="AV56" s="59">
        <f>SUM(AV58:AV71)</f>
        <v>8.3333333333333339</v>
      </c>
      <c r="AW56" s="53"/>
      <c r="AX56" s="35"/>
      <c r="AY56" s="837">
        <v>100</v>
      </c>
      <c r="AZ56" s="865"/>
      <c r="BA56" s="866"/>
      <c r="BB56" s="867">
        <f>SUM(BB58:BB71)</f>
        <v>8.3333333333333339</v>
      </c>
      <c r="BC56" s="868"/>
      <c r="BD56" s="35"/>
      <c r="BE56" s="837">
        <v>100</v>
      </c>
      <c r="BF56" s="865"/>
      <c r="BG56" s="866"/>
      <c r="BH56" s="867">
        <f>SUM(BH58:BH71)</f>
        <v>25</v>
      </c>
      <c r="BI56" s="868"/>
    </row>
    <row r="57" spans="1:61" s="36" customFormat="1" ht="12.75">
      <c r="A57" s="60"/>
      <c r="B57" s="46" t="s">
        <v>1424</v>
      </c>
      <c r="C57" s="55"/>
      <c r="D57" s="60"/>
      <c r="E57" s="48"/>
      <c r="F57" s="48"/>
      <c r="G57" s="44"/>
      <c r="H57" s="35"/>
      <c r="I57" s="842"/>
      <c r="J57" s="855"/>
      <c r="K57" s="820"/>
      <c r="L57" s="877"/>
      <c r="M57" s="860"/>
      <c r="N57" s="35"/>
      <c r="O57" s="61"/>
      <c r="P57" s="60"/>
      <c r="Q57" s="48"/>
      <c r="R57" s="48"/>
      <c r="S57" s="44"/>
      <c r="T57" s="35"/>
      <c r="U57" s="842"/>
      <c r="V57" s="855"/>
      <c r="W57" s="820"/>
      <c r="X57" s="877"/>
      <c r="Y57" s="884"/>
      <c r="Z57" s="35"/>
      <c r="AA57" s="61"/>
      <c r="AB57" s="60"/>
      <c r="AC57" s="48"/>
      <c r="AD57" s="48"/>
      <c r="AE57" s="44"/>
      <c r="AF57" s="35"/>
      <c r="AG57" s="61"/>
      <c r="AH57" s="60"/>
      <c r="AI57" s="48"/>
      <c r="AJ57" s="48"/>
      <c r="AK57" s="44"/>
      <c r="AL57" s="35"/>
      <c r="AM57" s="61"/>
      <c r="AN57" s="60"/>
      <c r="AO57" s="48"/>
      <c r="AP57" s="48"/>
      <c r="AQ57" s="44"/>
      <c r="AR57" s="35"/>
      <c r="AS57" s="61"/>
      <c r="AT57" s="60"/>
      <c r="AU57" s="48"/>
      <c r="AV57" s="48"/>
      <c r="AW57" s="44"/>
      <c r="AX57" s="35"/>
      <c r="AY57" s="842"/>
      <c r="AZ57" s="855"/>
      <c r="BA57" s="820"/>
      <c r="BB57" s="48"/>
      <c r="BC57" s="44"/>
      <c r="BD57" s="35"/>
      <c r="BE57" s="842"/>
      <c r="BF57" s="855"/>
      <c r="BG57" s="820"/>
      <c r="BH57" s="48"/>
      <c r="BI57" s="44"/>
    </row>
    <row r="58" spans="1:61" s="36" customFormat="1" ht="25.5">
      <c r="A58" s="60" t="s">
        <v>99</v>
      </c>
      <c r="B58" s="489" t="s">
        <v>100</v>
      </c>
      <c r="C58" s="820">
        <f>$C$56/3</f>
        <v>33.333333333333336</v>
      </c>
      <c r="D58" s="60"/>
      <c r="E58" s="48"/>
      <c r="F58" s="48">
        <f>SUM(E59:E62)</f>
        <v>8.3333333333333339</v>
      </c>
      <c r="G58" s="44"/>
      <c r="H58" s="35"/>
      <c r="I58" s="843">
        <f>$C$56/3</f>
        <v>33.333333333333336</v>
      </c>
      <c r="J58" s="855"/>
      <c r="K58" s="820"/>
      <c r="L58" s="877">
        <f>SUM(K59:K62)</f>
        <v>8.3333333333333339</v>
      </c>
      <c r="M58" s="860"/>
      <c r="N58" s="35"/>
      <c r="O58" s="820">
        <f>$C$56/3</f>
        <v>33.333333333333336</v>
      </c>
      <c r="P58" s="60"/>
      <c r="Q58" s="48"/>
      <c r="R58" s="48">
        <f>SUM(Q59:Q62)</f>
        <v>8.3333333333333339</v>
      </c>
      <c r="S58" s="44"/>
      <c r="T58" s="35"/>
      <c r="U58" s="843">
        <f>$C$56/3</f>
        <v>33.333333333333336</v>
      </c>
      <c r="V58" s="855"/>
      <c r="W58" s="820"/>
      <c r="X58" s="877">
        <f>SUM(W59:W62)</f>
        <v>8.3333333333333339</v>
      </c>
      <c r="Y58" s="884"/>
      <c r="Z58" s="35"/>
      <c r="AA58" s="820">
        <f>$C$56/3</f>
        <v>33.333333333333336</v>
      </c>
      <c r="AB58" s="60"/>
      <c r="AC58" s="48"/>
      <c r="AD58" s="48">
        <f>SUM(AC59:AC62)</f>
        <v>8.3333333333333339</v>
      </c>
      <c r="AE58" s="44"/>
      <c r="AF58" s="35"/>
      <c r="AG58" s="820">
        <f>$C$56/3</f>
        <v>33.333333333333336</v>
      </c>
      <c r="AH58" s="60"/>
      <c r="AI58" s="48"/>
      <c r="AJ58" s="48">
        <f>SUM(AI59:AI62)</f>
        <v>8.3333333333333339</v>
      </c>
      <c r="AK58" s="44"/>
      <c r="AL58" s="35"/>
      <c r="AM58" s="820">
        <f>$C$56/3</f>
        <v>33.333333333333336</v>
      </c>
      <c r="AN58" s="60"/>
      <c r="AO58" s="48"/>
      <c r="AP58" s="48">
        <f>SUM(AO59:AO62)</f>
        <v>8.3333333333333339</v>
      </c>
      <c r="AQ58" s="44"/>
      <c r="AR58" s="35"/>
      <c r="AS58" s="820">
        <f>$C$56/3</f>
        <v>33.333333333333336</v>
      </c>
      <c r="AT58" s="60"/>
      <c r="AU58" s="48"/>
      <c r="AV58" s="48">
        <f>SUM(AU59:AU62)</f>
        <v>8.3333333333333339</v>
      </c>
      <c r="AW58" s="44"/>
      <c r="AX58" s="35"/>
      <c r="AY58" s="843">
        <f>$C$56/3</f>
        <v>33.333333333333336</v>
      </c>
      <c r="AZ58" s="855"/>
      <c r="BA58" s="820"/>
      <c r="BB58" s="48">
        <f>SUM(BA59:BA62)</f>
        <v>8.3333333333333339</v>
      </c>
      <c r="BC58" s="44"/>
      <c r="BD58" s="35"/>
      <c r="BE58" s="843">
        <f>$C$56/3</f>
        <v>33.333333333333336</v>
      </c>
      <c r="BF58" s="855"/>
      <c r="BG58" s="820"/>
      <c r="BH58" s="48">
        <f>SUM(BG59:BG62)</f>
        <v>8.3333333333333339</v>
      </c>
      <c r="BI58" s="44"/>
    </row>
    <row r="59" spans="1:61" s="36" customFormat="1" ht="48.75" customHeight="1">
      <c r="A59" s="49" t="s">
        <v>101</v>
      </c>
      <c r="B59" s="42" t="s">
        <v>102</v>
      </c>
      <c r="C59" s="39">
        <f>$C$58/4</f>
        <v>8.3333333333333339</v>
      </c>
      <c r="D59" s="49" t="s">
        <v>44</v>
      </c>
      <c r="E59" s="33">
        <f>IF(D59="Partial",C59*0.25,IF(D59="Yes",C59,0))</f>
        <v>8.3333333333333339</v>
      </c>
      <c r="F59" s="43"/>
      <c r="G59" s="349" t="s">
        <v>1099</v>
      </c>
      <c r="H59" s="35"/>
      <c r="I59" s="115">
        <f>$C$58/4</f>
        <v>8.3333333333333339</v>
      </c>
      <c r="J59" s="854" t="s">
        <v>44</v>
      </c>
      <c r="K59" s="39">
        <f>IF(J59="Partial",I59*0.25,IF(J59="Yes",I59,0))</f>
        <v>8.3333333333333339</v>
      </c>
      <c r="L59" s="876"/>
      <c r="M59" s="872" t="s">
        <v>1116</v>
      </c>
      <c r="N59" s="35"/>
      <c r="O59" s="39">
        <f>$C$58/4</f>
        <v>8.3333333333333339</v>
      </c>
      <c r="P59" s="49" t="s">
        <v>44</v>
      </c>
      <c r="Q59" s="33">
        <f>IF(P59="Partial",O59*0.25,IF(P59="Yes",O59,0))</f>
        <v>8.3333333333333339</v>
      </c>
      <c r="R59" s="43"/>
      <c r="S59" s="56" t="s">
        <v>1117</v>
      </c>
      <c r="T59" s="35"/>
      <c r="U59" s="115">
        <f>$C$58/4</f>
        <v>8.3333333333333339</v>
      </c>
      <c r="V59" s="854" t="s">
        <v>44</v>
      </c>
      <c r="W59" s="39">
        <f>IF(V59="Partial",U59*0.25,IF(V59="Yes",U59,0))</f>
        <v>8.3333333333333339</v>
      </c>
      <c r="X59" s="876"/>
      <c r="Y59" s="885" t="s">
        <v>2</v>
      </c>
      <c r="Z59" s="35"/>
      <c r="AA59" s="39">
        <f>$C$58/4</f>
        <v>8.3333333333333339</v>
      </c>
      <c r="AB59" s="49" t="s">
        <v>44</v>
      </c>
      <c r="AC59" s="33">
        <f>IF(AB59="Partial",AA59*0.25,IF(AB59="Yes",AA59,0))</f>
        <v>8.3333333333333339</v>
      </c>
      <c r="AD59" s="43"/>
      <c r="AE59" s="332" t="s">
        <v>1124</v>
      </c>
      <c r="AF59" s="35"/>
      <c r="AG59" s="39">
        <f>$C$58/4</f>
        <v>8.3333333333333339</v>
      </c>
      <c r="AH59" s="49" t="s">
        <v>44</v>
      </c>
      <c r="AI59" s="33">
        <f>IF(AH59="Partial",AG59*0.25,IF(AH59="Yes",AG59,0))</f>
        <v>8.3333333333333339</v>
      </c>
      <c r="AJ59" s="43"/>
      <c r="AK59" s="56" t="s">
        <v>1127</v>
      </c>
      <c r="AL59" s="35"/>
      <c r="AM59" s="39">
        <f>$C$58/4</f>
        <v>8.3333333333333339</v>
      </c>
      <c r="AN59" s="49" t="s">
        <v>44</v>
      </c>
      <c r="AO59" s="33">
        <f>IF(AN59="Partial",AM59*0.25,IF(AN59="Yes",AM59,0))</f>
        <v>8.3333333333333339</v>
      </c>
      <c r="AP59" s="43"/>
      <c r="AQ59" s="56" t="s">
        <v>1111</v>
      </c>
      <c r="AR59" s="35"/>
      <c r="AS59" s="39">
        <f>$C$58/4</f>
        <v>8.3333333333333339</v>
      </c>
      <c r="AT59" s="49" t="s">
        <v>44</v>
      </c>
      <c r="AU59" s="33">
        <f>IF(AT59="Partial",AS59*0.25,IF(AT59="Yes",AS59,0))</f>
        <v>8.3333333333333339</v>
      </c>
      <c r="AV59" s="43"/>
      <c r="AW59" s="327" t="s">
        <v>1121</v>
      </c>
      <c r="AX59" s="35"/>
      <c r="AY59" s="115">
        <f>$C$58/4</f>
        <v>8.3333333333333339</v>
      </c>
      <c r="AZ59" s="854" t="s">
        <v>44</v>
      </c>
      <c r="BA59" s="39">
        <f>IF(AZ59="Partial",AY59*0.25,IF(AZ59="Yes",AY59,0))</f>
        <v>8.3333333333333339</v>
      </c>
      <c r="BB59" s="43"/>
      <c r="BC59" s="56" t="s">
        <v>1151</v>
      </c>
      <c r="BD59" s="35"/>
      <c r="BE59" s="115">
        <f>$C$58/4</f>
        <v>8.3333333333333339</v>
      </c>
      <c r="BF59" s="854" t="s">
        <v>44</v>
      </c>
      <c r="BG59" s="39">
        <f>IF(BF59="Partial",BE59*0.25,IF(BF59="Yes",BE59,0))</f>
        <v>8.3333333333333339</v>
      </c>
      <c r="BH59" s="43"/>
      <c r="BI59" s="56" t="s">
        <v>1135</v>
      </c>
    </row>
    <row r="60" spans="1:61" s="36" customFormat="1" ht="25.5">
      <c r="A60" s="49" t="s">
        <v>105</v>
      </c>
      <c r="B60" s="42" t="s">
        <v>106</v>
      </c>
      <c r="C60" s="39">
        <f>$C$58/4</f>
        <v>8.3333333333333339</v>
      </c>
      <c r="D60" s="49" t="s">
        <v>47</v>
      </c>
      <c r="E60" s="33">
        <f>IF(D60="Partial",C60*0.25,IF(D60="Yes",C60,0))</f>
        <v>0</v>
      </c>
      <c r="F60" s="49"/>
      <c r="G60" s="44"/>
      <c r="H60" s="35"/>
      <c r="I60" s="115">
        <f>$C$58/4</f>
        <v>8.3333333333333339</v>
      </c>
      <c r="J60" s="854" t="s">
        <v>47</v>
      </c>
      <c r="K60" s="39">
        <f>IF(J60="Partial",I60*0.25,IF(J60="Yes",I60,0))</f>
        <v>0</v>
      </c>
      <c r="L60" s="878"/>
      <c r="M60" s="860"/>
      <c r="N60" s="35"/>
      <c r="O60" s="39">
        <f>$C$58/4</f>
        <v>8.3333333333333339</v>
      </c>
      <c r="P60" s="49" t="s">
        <v>47</v>
      </c>
      <c r="Q60" s="33">
        <f>IF(P60="Partial",O60*0.25,IF(P60="Yes",O60,0))</f>
        <v>0</v>
      </c>
      <c r="R60" s="49"/>
      <c r="S60" s="44"/>
      <c r="T60" s="35"/>
      <c r="U60" s="115">
        <f>$C$58/4</f>
        <v>8.3333333333333339</v>
      </c>
      <c r="V60" s="894" t="s">
        <v>47</v>
      </c>
      <c r="W60" s="39">
        <f>IF(V60="Partial",U60*0.25,IF(V60="Yes",U60,0))</f>
        <v>0</v>
      </c>
      <c r="X60" s="878"/>
      <c r="Y60" s="863"/>
      <c r="Z60" s="35"/>
      <c r="AA60" s="39">
        <f>$C$58/4</f>
        <v>8.3333333333333339</v>
      </c>
      <c r="AB60" s="49" t="s">
        <v>47</v>
      </c>
      <c r="AC60" s="33">
        <f>IF(AB60="Partial",AA60*0.25,IF(AB60="Yes",AA60,0))</f>
        <v>0</v>
      </c>
      <c r="AD60" s="49"/>
      <c r="AE60" s="44"/>
      <c r="AF60" s="35"/>
      <c r="AG60" s="39">
        <f>$C$58/4</f>
        <v>8.3333333333333339</v>
      </c>
      <c r="AH60" s="49" t="s">
        <v>47</v>
      </c>
      <c r="AI60" s="33">
        <f>IF(AH60="Partial",AG60*0.25,IF(AH60="Yes",AG60,0))</f>
        <v>0</v>
      </c>
      <c r="AJ60" s="49"/>
      <c r="AK60" s="44"/>
      <c r="AL60" s="35"/>
      <c r="AM60" s="39">
        <f>$C$58/4</f>
        <v>8.3333333333333339</v>
      </c>
      <c r="AN60" s="49" t="s">
        <v>47</v>
      </c>
      <c r="AO60" s="33">
        <f>IF(AN60="Partial",AM60*0.25,IF(AN60="Yes",AM60,0))</f>
        <v>0</v>
      </c>
      <c r="AP60" s="49"/>
      <c r="AQ60" s="44"/>
      <c r="AR60" s="35"/>
      <c r="AS60" s="39">
        <f>$C$58/4</f>
        <v>8.3333333333333339</v>
      </c>
      <c r="AT60" s="49" t="s">
        <v>47</v>
      </c>
      <c r="AU60" s="33">
        <f>IF(AT60="Partial",AS60*0.25,IF(AT60="Yes",AS60,0))</f>
        <v>0</v>
      </c>
      <c r="AV60" s="49"/>
      <c r="AW60" s="44"/>
      <c r="AX60" s="35"/>
      <c r="AY60" s="115">
        <f>$C$58/4</f>
        <v>8.3333333333333339</v>
      </c>
      <c r="AZ60" s="854" t="s">
        <v>47</v>
      </c>
      <c r="BA60" s="39">
        <f>IF(AZ60="Partial",AY60*0.25,IF(AZ60="Yes",AY60,0))</f>
        <v>0</v>
      </c>
      <c r="BB60" s="49"/>
      <c r="BC60" s="44"/>
      <c r="BD60" s="35"/>
      <c r="BE60" s="115">
        <f>$C$58/4</f>
        <v>8.3333333333333339</v>
      </c>
      <c r="BF60" s="854" t="s">
        <v>47</v>
      </c>
      <c r="BG60" s="39">
        <f>IF(BF60="Partial",BE60*0.25,IF(BF60="Yes",BE60,0))</f>
        <v>0</v>
      </c>
      <c r="BH60" s="49"/>
      <c r="BI60" s="44"/>
    </row>
    <row r="61" spans="1:61" s="36" customFormat="1" ht="25.5">
      <c r="A61" s="49" t="s">
        <v>107</v>
      </c>
      <c r="B61" s="42" t="s">
        <v>1379</v>
      </c>
      <c r="C61" s="39">
        <f>$C$58/4</f>
        <v>8.3333333333333339</v>
      </c>
      <c r="D61" s="49" t="s">
        <v>47</v>
      </c>
      <c r="E61" s="33">
        <f>IF(D61="Partial",C61*0.25,IF(D61="Yes",C61,0))</f>
        <v>0</v>
      </c>
      <c r="F61" s="49"/>
      <c r="G61" s="44"/>
      <c r="H61" s="35"/>
      <c r="I61" s="115">
        <f>$C$58/4</f>
        <v>8.3333333333333339</v>
      </c>
      <c r="J61" s="854" t="s">
        <v>47</v>
      </c>
      <c r="K61" s="39">
        <f>IF(J61="Partial",I61*0.25,IF(J61="Yes",I61,0))</f>
        <v>0</v>
      </c>
      <c r="L61" s="878"/>
      <c r="M61" s="860"/>
      <c r="N61" s="35"/>
      <c r="O61" s="39">
        <f>$C$58/4</f>
        <v>8.3333333333333339</v>
      </c>
      <c r="P61" s="49" t="s">
        <v>47</v>
      </c>
      <c r="Q61" s="33">
        <f>IF(P61="Partial",O61*0.25,IF(P61="Yes",O61,0))</f>
        <v>0</v>
      </c>
      <c r="R61" s="49"/>
      <c r="S61" s="44"/>
      <c r="T61" s="35"/>
      <c r="U61" s="115">
        <f>$C$58/4</f>
        <v>8.3333333333333339</v>
      </c>
      <c r="V61" s="854" t="s">
        <v>47</v>
      </c>
      <c r="W61" s="39">
        <f>IF(V61="Partial",U61*0.25,IF(V61="Yes",U61,0))</f>
        <v>0</v>
      </c>
      <c r="X61" s="878"/>
      <c r="Y61" s="884"/>
      <c r="Z61" s="35"/>
      <c r="AA61" s="39">
        <f>$C$58/4</f>
        <v>8.3333333333333339</v>
      </c>
      <c r="AB61" s="49" t="s">
        <v>47</v>
      </c>
      <c r="AC61" s="33">
        <f>IF(AB61="Partial",AA61*0.25,IF(AB61="Yes",AA61,0))</f>
        <v>0</v>
      </c>
      <c r="AD61" s="49"/>
      <c r="AE61" s="44"/>
      <c r="AF61" s="35"/>
      <c r="AG61" s="39">
        <f>$C$58/4</f>
        <v>8.3333333333333339</v>
      </c>
      <c r="AH61" s="49" t="s">
        <v>47</v>
      </c>
      <c r="AI61" s="33">
        <f>IF(AH61="Partial",AG61*0.25,IF(AH61="Yes",AG61,0))</f>
        <v>0</v>
      </c>
      <c r="AJ61" s="49"/>
      <c r="AK61" s="44"/>
      <c r="AL61" s="35"/>
      <c r="AM61" s="39">
        <f>$C$58/4</f>
        <v>8.3333333333333339</v>
      </c>
      <c r="AN61" s="49" t="s">
        <v>47</v>
      </c>
      <c r="AO61" s="33">
        <f>IF(AN61="Partial",AM61*0.25,IF(AN61="Yes",AM61,0))</f>
        <v>0</v>
      </c>
      <c r="AP61" s="49"/>
      <c r="AQ61" s="44"/>
      <c r="AR61" s="35"/>
      <c r="AS61" s="39">
        <f>$C$58/4</f>
        <v>8.3333333333333339</v>
      </c>
      <c r="AT61" s="49" t="s">
        <v>47</v>
      </c>
      <c r="AU61" s="33">
        <f>IF(AT61="Partial",AS61*0.25,IF(AT61="Yes",AS61,0))</f>
        <v>0</v>
      </c>
      <c r="AV61" s="49"/>
      <c r="AW61" s="44"/>
      <c r="AX61" s="35"/>
      <c r="AY61" s="115">
        <f>$C$58/4</f>
        <v>8.3333333333333339</v>
      </c>
      <c r="AZ61" s="854" t="s">
        <v>47</v>
      </c>
      <c r="BA61" s="39">
        <f>IF(AZ61="Partial",AY61*0.25,IF(AZ61="Yes",AY61,0))</f>
        <v>0</v>
      </c>
      <c r="BB61" s="49"/>
      <c r="BC61" s="44"/>
      <c r="BD61" s="35"/>
      <c r="BE61" s="115">
        <f>$C$58/4</f>
        <v>8.3333333333333339</v>
      </c>
      <c r="BF61" s="894" t="s">
        <v>47</v>
      </c>
      <c r="BG61" s="39">
        <f>IF(BF61="Partial",BE61*0.25,IF(BF61="Yes",BE61,0))</f>
        <v>0</v>
      </c>
      <c r="BH61" s="49"/>
      <c r="BI61" s="44"/>
    </row>
    <row r="62" spans="1:61" s="36" customFormat="1" ht="25.5">
      <c r="A62" s="49" t="s">
        <v>108</v>
      </c>
      <c r="B62" s="42" t="s">
        <v>109</v>
      </c>
      <c r="C62" s="39">
        <f>$C$58/4</f>
        <v>8.3333333333333339</v>
      </c>
      <c r="D62" s="49" t="s">
        <v>47</v>
      </c>
      <c r="E62" s="33">
        <f>IF(D62="Partial",C62*0.25,IF(D62="Yes",C62,0))</f>
        <v>0</v>
      </c>
      <c r="F62" s="49"/>
      <c r="G62" s="44"/>
      <c r="H62" s="35"/>
      <c r="I62" s="115">
        <f>$C$58/4</f>
        <v>8.3333333333333339</v>
      </c>
      <c r="J62" s="854" t="s">
        <v>47</v>
      </c>
      <c r="K62" s="39">
        <f>IF(J62="Partial",I62*0.25,IF(J62="Yes",I62,0))</f>
        <v>0</v>
      </c>
      <c r="L62" s="878"/>
      <c r="M62" s="860"/>
      <c r="N62" s="35"/>
      <c r="O62" s="39">
        <f>$C$58/4</f>
        <v>8.3333333333333339</v>
      </c>
      <c r="P62" s="49" t="s">
        <v>47</v>
      </c>
      <c r="Q62" s="33">
        <f>IF(P62="Partial",O62*0.25,IF(P62="Yes",O62,0))</f>
        <v>0</v>
      </c>
      <c r="R62" s="49"/>
      <c r="S62" s="44"/>
      <c r="T62" s="35"/>
      <c r="U62" s="115">
        <f>$C$58/4</f>
        <v>8.3333333333333339</v>
      </c>
      <c r="V62" s="854" t="s">
        <v>47</v>
      </c>
      <c r="W62" s="39">
        <f>IF(V62="Partial",U62*0.25,IF(V62="Yes",U62,0))</f>
        <v>0</v>
      </c>
      <c r="X62" s="878"/>
      <c r="Y62" s="884"/>
      <c r="Z62" s="35"/>
      <c r="AA62" s="39">
        <f>$C$58/4</f>
        <v>8.3333333333333339</v>
      </c>
      <c r="AB62" s="49" t="s">
        <v>47</v>
      </c>
      <c r="AC62" s="33">
        <f>IF(AB62="Partial",AA62*0.25,IF(AB62="Yes",AA62,0))</f>
        <v>0</v>
      </c>
      <c r="AD62" s="49"/>
      <c r="AE62" s="44"/>
      <c r="AF62" s="35"/>
      <c r="AG62" s="39">
        <f>$C$58/4</f>
        <v>8.3333333333333339</v>
      </c>
      <c r="AH62" s="49" t="s">
        <v>47</v>
      </c>
      <c r="AI62" s="33">
        <f>IF(AH62="Partial",AG62*0.25,IF(AH62="Yes",AG62,0))</f>
        <v>0</v>
      </c>
      <c r="AJ62" s="49"/>
      <c r="AK62" s="44"/>
      <c r="AL62" s="35"/>
      <c r="AM62" s="39">
        <f>$C$58/4</f>
        <v>8.3333333333333339</v>
      </c>
      <c r="AN62" s="49" t="s">
        <v>47</v>
      </c>
      <c r="AO62" s="33">
        <f>IF(AN62="Partial",AM62*0.25,IF(AN62="Yes",AM62,0))</f>
        <v>0</v>
      </c>
      <c r="AP62" s="49"/>
      <c r="AQ62" s="44"/>
      <c r="AR62" s="35"/>
      <c r="AS62" s="39">
        <f>$C$58/4</f>
        <v>8.3333333333333339</v>
      </c>
      <c r="AT62" s="49" t="s">
        <v>47</v>
      </c>
      <c r="AU62" s="33">
        <f>IF(AT62="Partial",AS62*0.25,IF(AT62="Yes",AS62,0))</f>
        <v>0</v>
      </c>
      <c r="AV62" s="49"/>
      <c r="AW62" s="44"/>
      <c r="AX62" s="35"/>
      <c r="AY62" s="115">
        <f>$C$58/4</f>
        <v>8.3333333333333339</v>
      </c>
      <c r="AZ62" s="854" t="s">
        <v>47</v>
      </c>
      <c r="BA62" s="39">
        <f>IF(AZ62="Partial",AY62*0.25,IF(AZ62="Yes",AY62,0))</f>
        <v>0</v>
      </c>
      <c r="BB62" s="49"/>
      <c r="BC62" s="44"/>
      <c r="BD62" s="35"/>
      <c r="BE62" s="115">
        <f>$C$58/4</f>
        <v>8.3333333333333339</v>
      </c>
      <c r="BF62" s="894" t="s">
        <v>47</v>
      </c>
      <c r="BG62" s="39">
        <f>IF(BF62="Partial",BE62*0.25,IF(BF62="Yes",BE62,0))</f>
        <v>0</v>
      </c>
      <c r="BH62" s="49"/>
      <c r="BI62" s="44"/>
    </row>
    <row r="63" spans="1:61" s="36" customFormat="1" ht="14.25" customHeight="1">
      <c r="A63" s="49"/>
      <c r="B63" s="42"/>
      <c r="C63" s="39"/>
      <c r="D63" s="49"/>
      <c r="E63" s="49"/>
      <c r="F63" s="49"/>
      <c r="G63" s="44"/>
      <c r="H63" s="35"/>
      <c r="I63" s="115"/>
      <c r="J63" s="854"/>
      <c r="K63" s="39"/>
      <c r="L63" s="878"/>
      <c r="M63" s="860"/>
      <c r="N63" s="35"/>
      <c r="O63" s="39"/>
      <c r="P63" s="49"/>
      <c r="Q63" s="33"/>
      <c r="R63" s="49"/>
      <c r="S63" s="44"/>
      <c r="T63" s="35"/>
      <c r="U63" s="115"/>
      <c r="V63" s="854"/>
      <c r="W63" s="39"/>
      <c r="X63" s="878"/>
      <c r="Y63" s="884"/>
      <c r="Z63" s="35"/>
      <c r="AA63" s="39"/>
      <c r="AB63" s="49"/>
      <c r="AC63" s="33"/>
      <c r="AD63" s="49"/>
      <c r="AE63" s="44"/>
      <c r="AF63" s="35"/>
      <c r="AG63" s="39"/>
      <c r="AH63" s="49"/>
      <c r="AI63" s="33"/>
      <c r="AJ63" s="49"/>
      <c r="AK63" s="44"/>
      <c r="AL63" s="35"/>
      <c r="AM63" s="39"/>
      <c r="AN63" s="49"/>
      <c r="AO63" s="33"/>
      <c r="AP63" s="49"/>
      <c r="AQ63" s="44"/>
      <c r="AR63" s="35"/>
      <c r="AS63" s="39"/>
      <c r="AT63" s="49"/>
      <c r="AU63" s="33"/>
      <c r="AV63" s="49"/>
      <c r="AW63" s="44"/>
      <c r="AX63" s="35"/>
      <c r="AY63" s="115"/>
      <c r="AZ63" s="854"/>
      <c r="BA63" s="39"/>
      <c r="BB63" s="49"/>
      <c r="BC63" s="44"/>
      <c r="BD63" s="35"/>
      <c r="BE63" s="115"/>
      <c r="BF63" s="854"/>
      <c r="BG63" s="39"/>
      <c r="BH63" s="49"/>
      <c r="BI63" s="44"/>
    </row>
    <row r="64" spans="1:61" s="36" customFormat="1" ht="14.25" customHeight="1">
      <c r="A64" s="49"/>
      <c r="B64" s="46" t="s">
        <v>1423</v>
      </c>
      <c r="C64" s="55"/>
      <c r="D64" s="49"/>
      <c r="E64" s="49"/>
      <c r="F64" s="49"/>
      <c r="G64" s="44"/>
      <c r="H64" s="35"/>
      <c r="I64" s="115"/>
      <c r="J64" s="854"/>
      <c r="K64" s="39"/>
      <c r="L64" s="878"/>
      <c r="M64" s="860"/>
      <c r="N64" s="35"/>
      <c r="O64" s="39"/>
      <c r="P64" s="49"/>
      <c r="Q64" s="33"/>
      <c r="R64" s="49"/>
      <c r="S64" s="44"/>
      <c r="T64" s="35"/>
      <c r="U64" s="115"/>
      <c r="V64" s="854"/>
      <c r="W64" s="39"/>
      <c r="X64" s="878"/>
      <c r="Y64" s="884"/>
      <c r="Z64" s="35"/>
      <c r="AA64" s="39"/>
      <c r="AB64" s="49"/>
      <c r="AC64" s="33"/>
      <c r="AD64" s="49"/>
      <c r="AE64" s="44"/>
      <c r="AF64" s="35"/>
      <c r="AG64" s="39"/>
      <c r="AH64" s="49"/>
      <c r="AI64" s="33"/>
      <c r="AJ64" s="49"/>
      <c r="AK64" s="44"/>
      <c r="AL64" s="35"/>
      <c r="AM64" s="39"/>
      <c r="AN64" s="49"/>
      <c r="AO64" s="33"/>
      <c r="AP64" s="49"/>
      <c r="AQ64" s="44"/>
      <c r="AR64" s="35"/>
      <c r="AS64" s="39"/>
      <c r="AT64" s="49"/>
      <c r="AU64" s="33"/>
      <c r="AV64" s="49"/>
      <c r="AW64" s="44"/>
      <c r="AX64" s="35"/>
      <c r="AY64" s="115"/>
      <c r="AZ64" s="854"/>
      <c r="BA64" s="39"/>
      <c r="BB64" s="49"/>
      <c r="BC64" s="44"/>
      <c r="BD64" s="35"/>
      <c r="BE64" s="115"/>
      <c r="BF64" s="854"/>
      <c r="BG64" s="39"/>
      <c r="BH64" s="49"/>
      <c r="BI64" s="44"/>
    </row>
    <row r="65" spans="1:74" s="36" customFormat="1" ht="25.5">
      <c r="A65" s="60" t="s">
        <v>110</v>
      </c>
      <c r="B65" s="496" t="s">
        <v>1387</v>
      </c>
      <c r="C65" s="820">
        <f>$C$56/3</f>
        <v>33.333333333333336</v>
      </c>
      <c r="D65" s="60"/>
      <c r="E65" s="49"/>
      <c r="F65" s="60">
        <f>SUM(E66:E67)</f>
        <v>0</v>
      </c>
      <c r="G65" s="44"/>
      <c r="H65" s="35"/>
      <c r="I65" s="843">
        <f>$C$56/3</f>
        <v>33.333333333333336</v>
      </c>
      <c r="J65" s="855"/>
      <c r="K65" s="39"/>
      <c r="L65" s="882">
        <f>SUM(K66:K67)</f>
        <v>0</v>
      </c>
      <c r="M65" s="860"/>
      <c r="N65" s="35"/>
      <c r="O65" s="820">
        <f>$C$56/3</f>
        <v>33.333333333333336</v>
      </c>
      <c r="P65" s="60"/>
      <c r="Q65" s="33"/>
      <c r="R65" s="60">
        <f>SUM(Q66:Q67)</f>
        <v>0</v>
      </c>
      <c r="S65" s="44"/>
      <c r="T65" s="35"/>
      <c r="U65" s="843">
        <f>$C$56/3</f>
        <v>33.333333333333336</v>
      </c>
      <c r="V65" s="855"/>
      <c r="W65" s="39"/>
      <c r="X65" s="882">
        <f>SUM(W66:W67)</f>
        <v>0</v>
      </c>
      <c r="Y65" s="884"/>
      <c r="Z65" s="35"/>
      <c r="AA65" s="820">
        <f>$C$56/3</f>
        <v>33.333333333333336</v>
      </c>
      <c r="AB65" s="60"/>
      <c r="AC65" s="33"/>
      <c r="AD65" s="60">
        <f>SUM(AC66:AC67)</f>
        <v>0</v>
      </c>
      <c r="AE65" s="44"/>
      <c r="AF65" s="35"/>
      <c r="AG65" s="820">
        <f>$C$56/3</f>
        <v>33.333333333333336</v>
      </c>
      <c r="AH65" s="60"/>
      <c r="AI65" s="33"/>
      <c r="AJ65" s="60">
        <f>SUM(AI66:AI67)</f>
        <v>0</v>
      </c>
      <c r="AK65" s="44"/>
      <c r="AL65" s="35"/>
      <c r="AM65" s="820">
        <f>$C$56/3</f>
        <v>33.333333333333336</v>
      </c>
      <c r="AN65" s="60"/>
      <c r="AO65" s="33"/>
      <c r="AP65" s="60">
        <f>SUM(AO66:AO67)</f>
        <v>0</v>
      </c>
      <c r="AQ65" s="44"/>
      <c r="AR65" s="35"/>
      <c r="AS65" s="820">
        <f>$C$56/3</f>
        <v>33.333333333333336</v>
      </c>
      <c r="AT65" s="60"/>
      <c r="AU65" s="33"/>
      <c r="AV65" s="60">
        <f>SUM(AU66:AU67)</f>
        <v>0</v>
      </c>
      <c r="AW65" s="44"/>
      <c r="AX65" s="35"/>
      <c r="AY65" s="843">
        <f>$C$56/3</f>
        <v>33.333333333333336</v>
      </c>
      <c r="AZ65" s="855"/>
      <c r="BA65" s="39"/>
      <c r="BB65" s="60">
        <f>SUM(BA66:BA67)</f>
        <v>0</v>
      </c>
      <c r="BC65" s="44"/>
      <c r="BD65" s="35"/>
      <c r="BE65" s="843">
        <f>$C$56/3</f>
        <v>33.333333333333336</v>
      </c>
      <c r="BF65" s="855"/>
      <c r="BG65" s="39"/>
      <c r="BH65" s="48">
        <f>SUM(BG66:BG67)</f>
        <v>16.666666666666668</v>
      </c>
      <c r="BI65" s="44"/>
    </row>
    <row r="66" spans="1:74" s="36" customFormat="1" ht="25.5">
      <c r="A66" s="41" t="s">
        <v>111</v>
      </c>
      <c r="B66" s="42" t="s">
        <v>13</v>
      </c>
      <c r="C66" s="821">
        <f>C65/2</f>
        <v>16.666666666666668</v>
      </c>
      <c r="D66" s="41" t="s">
        <v>47</v>
      </c>
      <c r="E66" s="33">
        <f>IF(D66="Partial",C66*0.25,IF(D66="Yes",C66,0))</f>
        <v>0</v>
      </c>
      <c r="F66" s="60"/>
      <c r="G66" s="44"/>
      <c r="H66" s="35"/>
      <c r="I66" s="874">
        <f>I65/2</f>
        <v>16.666666666666668</v>
      </c>
      <c r="J66" s="854" t="s">
        <v>47</v>
      </c>
      <c r="K66" s="39">
        <f>IF(J66="Partial",I66*0.25,IF(J66="Yes",I66,0))</f>
        <v>0</v>
      </c>
      <c r="L66" s="882"/>
      <c r="M66" s="860"/>
      <c r="N66" s="35"/>
      <c r="O66" s="821">
        <f>O65/2</f>
        <v>16.666666666666668</v>
      </c>
      <c r="P66" s="41" t="s">
        <v>47</v>
      </c>
      <c r="Q66" s="33">
        <f>IF(P66="Partial",O66*0.25,IF(P66="Yes",O66,0))</f>
        <v>0</v>
      </c>
      <c r="R66" s="60"/>
      <c r="S66" s="44"/>
      <c r="T66" s="35"/>
      <c r="U66" s="874">
        <f>U65/2</f>
        <v>16.666666666666668</v>
      </c>
      <c r="V66" s="854" t="s">
        <v>47</v>
      </c>
      <c r="W66" s="39">
        <f>IF(V66="Partial",U66*0.25,IF(V66="Yes",U66,0))</f>
        <v>0</v>
      </c>
      <c r="X66" s="882"/>
      <c r="Y66" s="884"/>
      <c r="Z66" s="35"/>
      <c r="AA66" s="821">
        <f>AA65/2</f>
        <v>16.666666666666668</v>
      </c>
      <c r="AB66" s="41" t="s">
        <v>47</v>
      </c>
      <c r="AC66" s="33">
        <f>IF(AB66="Partial",AA66*0.25,IF(AB66="Yes",AA66,0))</f>
        <v>0</v>
      </c>
      <c r="AD66" s="60"/>
      <c r="AE66" s="44"/>
      <c r="AF66" s="35"/>
      <c r="AG66" s="821">
        <f>AG65/2</f>
        <v>16.666666666666668</v>
      </c>
      <c r="AH66" s="41" t="s">
        <v>47</v>
      </c>
      <c r="AI66" s="33">
        <f>IF(AH66="Partial",AG66*0.25,IF(AH66="Yes",AG66,0))</f>
        <v>0</v>
      </c>
      <c r="AJ66" s="60"/>
      <c r="AK66" s="44"/>
      <c r="AL66" s="35"/>
      <c r="AM66" s="821">
        <f>AM65/2</f>
        <v>16.666666666666668</v>
      </c>
      <c r="AN66" s="41" t="s">
        <v>47</v>
      </c>
      <c r="AO66" s="33">
        <f>IF(AN66="Partial",AM66*0.25,IF(AN66="Yes",AM66,0))</f>
        <v>0</v>
      </c>
      <c r="AP66" s="60"/>
      <c r="AQ66" s="44"/>
      <c r="AR66" s="35"/>
      <c r="AS66" s="821">
        <f>AS65/2</f>
        <v>16.666666666666668</v>
      </c>
      <c r="AT66" s="41" t="s">
        <v>47</v>
      </c>
      <c r="AU66" s="33">
        <f>IF(AT66="Partial",AS66*0.25,IF(AT66="Yes",AS66,0))</f>
        <v>0</v>
      </c>
      <c r="AV66" s="60"/>
      <c r="AW66" s="44"/>
      <c r="AX66" s="35"/>
      <c r="AY66" s="874">
        <f>AY65/2</f>
        <v>16.666666666666668</v>
      </c>
      <c r="AZ66" s="854" t="s">
        <v>47</v>
      </c>
      <c r="BA66" s="39">
        <f>IF(AZ66="Partial",AY66*0.25,IF(AZ66="Yes",AY66,0))</f>
        <v>0</v>
      </c>
      <c r="BB66" s="60"/>
      <c r="BC66" s="44"/>
      <c r="BD66" s="35"/>
      <c r="BE66" s="844">
        <f>BE65/2</f>
        <v>16.666666666666668</v>
      </c>
      <c r="BF66" s="856" t="s">
        <v>44</v>
      </c>
      <c r="BG66" s="39">
        <f>IF(BF66="Partial",BE66*0.25,IF(BF66="Yes",BE66,0))</f>
        <v>16.666666666666668</v>
      </c>
      <c r="BH66" s="60"/>
      <c r="BI66" s="56" t="s">
        <v>1163</v>
      </c>
    </row>
    <row r="67" spans="1:74" s="36" customFormat="1" ht="33" customHeight="1">
      <c r="A67" s="41" t="s">
        <v>14</v>
      </c>
      <c r="B67" s="42" t="s">
        <v>1388</v>
      </c>
      <c r="C67" s="821">
        <f>C65/2</f>
        <v>16.666666666666668</v>
      </c>
      <c r="D67" s="41" t="s">
        <v>47</v>
      </c>
      <c r="E67" s="33">
        <f>IF(D67="Partial",C67*0.25,IF(D67="Yes",C67,0))</f>
        <v>0</v>
      </c>
      <c r="F67" s="60"/>
      <c r="G67" s="44"/>
      <c r="H67" s="35"/>
      <c r="I67" s="874">
        <f>I65/2</f>
        <v>16.666666666666668</v>
      </c>
      <c r="J67" s="854" t="s">
        <v>47</v>
      </c>
      <c r="K67" s="39">
        <f>IF(J67="Partial",I67*0.25,IF(J67="Yes",I67,0))</f>
        <v>0</v>
      </c>
      <c r="L67" s="882"/>
      <c r="M67" s="860"/>
      <c r="N67" s="35"/>
      <c r="O67" s="821">
        <f>O65/2</f>
        <v>16.666666666666668</v>
      </c>
      <c r="P67" s="41" t="s">
        <v>47</v>
      </c>
      <c r="Q67" s="33">
        <f>IF(P67="Partial",O67*0.25,IF(P67="Yes",O67,0))</f>
        <v>0</v>
      </c>
      <c r="R67" s="60"/>
      <c r="S67" s="44"/>
      <c r="T67" s="35"/>
      <c r="U67" s="874">
        <f>U65/2</f>
        <v>16.666666666666668</v>
      </c>
      <c r="V67" s="854" t="s">
        <v>47</v>
      </c>
      <c r="W67" s="39">
        <f>IF(V67="Partial",U67*0.25,IF(V67="Yes",U67,0))</f>
        <v>0</v>
      </c>
      <c r="X67" s="882"/>
      <c r="Y67" s="884"/>
      <c r="Z67" s="35"/>
      <c r="AA67" s="821">
        <f>AA65/2</f>
        <v>16.666666666666668</v>
      </c>
      <c r="AB67" s="41" t="s">
        <v>47</v>
      </c>
      <c r="AC67" s="33">
        <f>IF(AB67="Partial",AA67*0.25,IF(AB67="Yes",AA67,0))</f>
        <v>0</v>
      </c>
      <c r="AD67" s="60"/>
      <c r="AE67" s="44"/>
      <c r="AF67" s="35"/>
      <c r="AG67" s="821">
        <f>AG65/2</f>
        <v>16.666666666666668</v>
      </c>
      <c r="AH67" s="41" t="s">
        <v>47</v>
      </c>
      <c r="AI67" s="33">
        <f>IF(AH67="Partial",AG67*0.25,IF(AH67="Yes",AG67,0))</f>
        <v>0</v>
      </c>
      <c r="AJ67" s="60"/>
      <c r="AK67" s="44"/>
      <c r="AL67" s="35"/>
      <c r="AM67" s="821">
        <f>AM65/2</f>
        <v>16.666666666666668</v>
      </c>
      <c r="AN67" s="41" t="s">
        <v>47</v>
      </c>
      <c r="AO67" s="33">
        <f>IF(AN67="Partial",AM67*0.25,IF(AN67="Yes",AM67,0))</f>
        <v>0</v>
      </c>
      <c r="AP67" s="60"/>
      <c r="AQ67" s="44"/>
      <c r="AR67" s="35"/>
      <c r="AS67" s="821">
        <f>AS65/2</f>
        <v>16.666666666666668</v>
      </c>
      <c r="AT67" s="41" t="s">
        <v>47</v>
      </c>
      <c r="AU67" s="33">
        <f>IF(AT67="Partial",AS67*0.25,IF(AT67="Yes",AS67,0))</f>
        <v>0</v>
      </c>
      <c r="AV67" s="60"/>
      <c r="AW67" s="44"/>
      <c r="AX67" s="35"/>
      <c r="AY67" s="874">
        <f>AY65/2</f>
        <v>16.666666666666668</v>
      </c>
      <c r="AZ67" s="854" t="s">
        <v>47</v>
      </c>
      <c r="BA67" s="39">
        <f>IF(AZ67="Partial",AY67*0.25,IF(AZ67="Yes",AY67,0))</f>
        <v>0</v>
      </c>
      <c r="BB67" s="60"/>
      <c r="BC67" s="44"/>
      <c r="BD67" s="35"/>
      <c r="BE67" s="844">
        <f>BE65/2</f>
        <v>16.666666666666668</v>
      </c>
      <c r="BF67" s="856" t="s">
        <v>47</v>
      </c>
      <c r="BG67" s="39">
        <f>IF(BF67="Partial",BE67*0.25,IF(BF67="Yes",BE67,0))</f>
        <v>0</v>
      </c>
      <c r="BH67" s="60"/>
      <c r="BI67" s="44"/>
    </row>
    <row r="68" spans="1:74" s="36" customFormat="1" ht="33" customHeight="1">
      <c r="A68" s="41"/>
      <c r="B68" s="42"/>
      <c r="C68" s="61"/>
      <c r="D68" s="60"/>
      <c r="E68" s="49"/>
      <c r="F68" s="60"/>
      <c r="G68" s="44"/>
      <c r="H68" s="35"/>
      <c r="I68" s="845"/>
      <c r="J68" s="857"/>
      <c r="K68" s="54"/>
      <c r="L68" s="882"/>
      <c r="M68" s="860"/>
      <c r="N68" s="35"/>
      <c r="O68" s="61"/>
      <c r="P68" s="60"/>
      <c r="Q68" s="49"/>
      <c r="R68" s="60"/>
      <c r="S68" s="44"/>
      <c r="T68" s="35"/>
      <c r="U68" s="842"/>
      <c r="V68" s="855"/>
      <c r="W68" s="54"/>
      <c r="X68" s="882"/>
      <c r="Y68" s="884"/>
      <c r="Z68" s="35"/>
      <c r="AA68" s="61"/>
      <c r="AB68" s="60"/>
      <c r="AC68" s="49"/>
      <c r="AD68" s="60"/>
      <c r="AE68" s="44"/>
      <c r="AF68" s="35"/>
      <c r="AG68" s="61"/>
      <c r="AH68" s="60"/>
      <c r="AI68" s="49"/>
      <c r="AJ68" s="60"/>
      <c r="AK68" s="44"/>
      <c r="AL68" s="35"/>
      <c r="AM68" s="61"/>
      <c r="AN68" s="60"/>
      <c r="AO68" s="49"/>
      <c r="AP68" s="60"/>
      <c r="AQ68" s="44"/>
      <c r="AR68" s="35"/>
      <c r="AS68" s="61"/>
      <c r="AT68" s="60"/>
      <c r="AU68" s="49"/>
      <c r="AV68" s="60"/>
      <c r="AW68" s="44"/>
      <c r="AX68" s="35"/>
      <c r="AY68" s="842"/>
      <c r="AZ68" s="855"/>
      <c r="BA68" s="54"/>
      <c r="BB68" s="60"/>
      <c r="BC68" s="44"/>
      <c r="BD68" s="35"/>
      <c r="BE68" s="845"/>
      <c r="BF68" s="857"/>
      <c r="BG68" s="54"/>
      <c r="BH68" s="60"/>
      <c r="BI68" s="44"/>
    </row>
    <row r="69" spans="1:74" s="36" customFormat="1" ht="17.25" customHeight="1">
      <c r="A69" s="60" t="s">
        <v>15</v>
      </c>
      <c r="B69" s="46" t="s">
        <v>1408</v>
      </c>
      <c r="C69" s="820">
        <f>$C$56/3</f>
        <v>33.333333333333336</v>
      </c>
      <c r="D69" s="60"/>
      <c r="E69" s="49"/>
      <c r="F69" s="60">
        <f>SUM(E70:E71)</f>
        <v>0</v>
      </c>
      <c r="G69" s="371"/>
      <c r="H69" s="35"/>
      <c r="I69" s="846">
        <f>$C$56/3</f>
        <v>33.333333333333336</v>
      </c>
      <c r="J69" s="857"/>
      <c r="K69" s="54"/>
      <c r="L69" s="882">
        <f>SUM(K70:K71)</f>
        <v>0</v>
      </c>
      <c r="M69" s="860"/>
      <c r="N69" s="35"/>
      <c r="O69" s="820">
        <f>$C$56/3</f>
        <v>33.333333333333336</v>
      </c>
      <c r="P69" s="60"/>
      <c r="Q69" s="49"/>
      <c r="R69" s="60">
        <f>SUM(Q70:Q71)</f>
        <v>0</v>
      </c>
      <c r="S69" s="44"/>
      <c r="T69" s="35"/>
      <c r="U69" s="843">
        <f>$C$56/3</f>
        <v>33.333333333333336</v>
      </c>
      <c r="V69" s="855"/>
      <c r="W69" s="54"/>
      <c r="X69" s="882">
        <f>SUM(W70:W71)</f>
        <v>0</v>
      </c>
      <c r="Y69" s="884"/>
      <c r="Z69" s="35"/>
      <c r="AA69" s="820">
        <f>$C$56/3</f>
        <v>33.333333333333336</v>
      </c>
      <c r="AB69" s="60"/>
      <c r="AC69" s="49"/>
      <c r="AD69" s="60">
        <f>SUM(AC70:AC71)</f>
        <v>0</v>
      </c>
      <c r="AE69" s="44"/>
      <c r="AF69" s="35"/>
      <c r="AG69" s="820">
        <f>$C$56/3</f>
        <v>33.333333333333336</v>
      </c>
      <c r="AH69" s="60"/>
      <c r="AI69" s="49"/>
      <c r="AJ69" s="60">
        <f>SUM(AI70:AI71)</f>
        <v>0</v>
      </c>
      <c r="AK69" s="44"/>
      <c r="AL69" s="35"/>
      <c r="AM69" s="820">
        <f>$C$56/3</f>
        <v>33.333333333333336</v>
      </c>
      <c r="AN69" s="60"/>
      <c r="AO69" s="49"/>
      <c r="AP69" s="60">
        <f>SUM(AO70:AO71)</f>
        <v>0</v>
      </c>
      <c r="AQ69" s="44"/>
      <c r="AR69" s="35"/>
      <c r="AS69" s="820">
        <f>$C$56/3</f>
        <v>33.333333333333336</v>
      </c>
      <c r="AT69" s="60"/>
      <c r="AU69" s="49"/>
      <c r="AV69" s="60">
        <f>SUM(AU70:AU71)</f>
        <v>0</v>
      </c>
      <c r="AW69" s="44"/>
      <c r="AX69" s="35"/>
      <c r="AY69" s="843">
        <f>$C$56/3</f>
        <v>33.333333333333336</v>
      </c>
      <c r="AZ69" s="855"/>
      <c r="BA69" s="54"/>
      <c r="BB69" s="60">
        <f>SUM(BA70:BA71)</f>
        <v>0</v>
      </c>
      <c r="BC69" s="44"/>
      <c r="BD69" s="35"/>
      <c r="BE69" s="846">
        <f>$C$56/3</f>
        <v>33.333333333333336</v>
      </c>
      <c r="BF69" s="857"/>
      <c r="BG69" s="54"/>
      <c r="BH69" s="60">
        <f>SUM(BG70:BG71)</f>
        <v>0</v>
      </c>
      <c r="BI69" s="44"/>
    </row>
    <row r="70" spans="1:74" s="36" customFormat="1" ht="43.5" customHeight="1">
      <c r="A70" s="49" t="s">
        <v>112</v>
      </c>
      <c r="B70" s="42" t="s">
        <v>1361</v>
      </c>
      <c r="C70" s="821">
        <f>C69/2</f>
        <v>16.666666666666668</v>
      </c>
      <c r="D70" s="324" t="s">
        <v>47</v>
      </c>
      <c r="E70" s="288">
        <f>IF(D70="Partial",C70*0.25,IF(D70="Yes",C70,0))</f>
        <v>0</v>
      </c>
      <c r="F70" s="324"/>
      <c r="G70" s="44"/>
      <c r="H70" s="35"/>
      <c r="I70" s="754">
        <f>I69/2</f>
        <v>16.666666666666668</v>
      </c>
      <c r="J70" s="856" t="s">
        <v>47</v>
      </c>
      <c r="K70" s="39">
        <f>IF(J70="Partial",I70*0.25,IF(J70="Yes",I70,0))</f>
        <v>0</v>
      </c>
      <c r="L70" s="878"/>
      <c r="M70" s="860"/>
      <c r="N70" s="35"/>
      <c r="O70" s="364">
        <f>O69/2</f>
        <v>16.666666666666668</v>
      </c>
      <c r="P70" s="324" t="s">
        <v>47</v>
      </c>
      <c r="Q70" s="288">
        <f>IF(P70="Partial",O70*0.25,IF(P70="Yes",O70,0))</f>
        <v>0</v>
      </c>
      <c r="R70" s="49"/>
      <c r="S70" s="44"/>
      <c r="T70" s="35"/>
      <c r="U70" s="754">
        <f>U69/2</f>
        <v>16.666666666666668</v>
      </c>
      <c r="V70" s="856" t="s">
        <v>47</v>
      </c>
      <c r="W70" s="364">
        <f>IF(V70="Partial",U70*0.25,IF(V70="Yes",U70,0))</f>
        <v>0</v>
      </c>
      <c r="X70" s="880"/>
      <c r="Y70" s="884"/>
      <c r="Z70" s="35"/>
      <c r="AA70" s="364">
        <f>AA69/2</f>
        <v>16.666666666666668</v>
      </c>
      <c r="AB70" s="324" t="s">
        <v>47</v>
      </c>
      <c r="AC70" s="288">
        <f>IF(AB70="Partial",AA70*0.25,IF(AB70="Yes",AA70,0))</f>
        <v>0</v>
      </c>
      <c r="AD70" s="49"/>
      <c r="AE70" s="44"/>
      <c r="AF70" s="35"/>
      <c r="AG70" s="364">
        <f>AG69/2</f>
        <v>16.666666666666668</v>
      </c>
      <c r="AH70" s="324" t="s">
        <v>47</v>
      </c>
      <c r="AI70" s="33">
        <f>IF(AH70="Partial",AG70*0.25,IF(AH70="Yes",AG70,0))</f>
        <v>0</v>
      </c>
      <c r="AJ70" s="49"/>
      <c r="AK70" s="44"/>
      <c r="AL70" s="35"/>
      <c r="AM70" s="364">
        <f>AM69/2</f>
        <v>16.666666666666668</v>
      </c>
      <c r="AN70" s="324" t="s">
        <v>47</v>
      </c>
      <c r="AO70" s="49">
        <f>IF(AN70="Partial",AM70*0.25,IF(AN70="Yes",AM70,0))</f>
        <v>0</v>
      </c>
      <c r="AP70" s="49"/>
      <c r="AQ70" s="44"/>
      <c r="AR70" s="35"/>
      <c r="AS70" s="364">
        <f>AS69/2</f>
        <v>16.666666666666668</v>
      </c>
      <c r="AT70" s="324" t="s">
        <v>47</v>
      </c>
      <c r="AU70" s="324">
        <f>IF(AT70="Partial",AS70*0.25,IF(AT70="Yes",AS70,0))</f>
        <v>0</v>
      </c>
      <c r="AV70" s="49"/>
      <c r="AW70" s="44"/>
      <c r="AX70" s="35"/>
      <c r="AY70" s="754">
        <f>AY69/2</f>
        <v>16.666666666666668</v>
      </c>
      <c r="AZ70" s="856" t="s">
        <v>47</v>
      </c>
      <c r="BA70" s="39">
        <f>IF(AZ70="Partial",AY70*0.25,IF(AZ70="Yes",AY70,0))</f>
        <v>0</v>
      </c>
      <c r="BB70" s="49"/>
      <c r="BC70" s="44"/>
      <c r="BD70" s="35"/>
      <c r="BE70" s="754">
        <f>BE69/2</f>
        <v>16.666666666666668</v>
      </c>
      <c r="BF70" s="856" t="s">
        <v>47</v>
      </c>
      <c r="BG70" s="54">
        <f>IF(BF70="Partial",BE70*0.25,IF(BF70="Yes",BE70,0))</f>
        <v>0</v>
      </c>
      <c r="BH70" s="49"/>
      <c r="BI70" s="44"/>
    </row>
    <row r="71" spans="1:74" s="36" customFormat="1" ht="38.25">
      <c r="A71" s="49" t="s">
        <v>113</v>
      </c>
      <c r="B71" s="42" t="s">
        <v>1389</v>
      </c>
      <c r="C71" s="364">
        <f>C69/2</f>
        <v>16.666666666666668</v>
      </c>
      <c r="D71" s="324" t="s">
        <v>47</v>
      </c>
      <c r="E71" s="288">
        <f>IF(D71="Partial",C71*0.25,IF(D71="Yes",C71,0))</f>
        <v>0</v>
      </c>
      <c r="F71" s="324"/>
      <c r="G71" s="44"/>
      <c r="H71" s="35"/>
      <c r="I71" s="754">
        <f>I69/2</f>
        <v>16.666666666666668</v>
      </c>
      <c r="J71" s="856" t="s">
        <v>47</v>
      </c>
      <c r="K71" s="39">
        <f>IF(J71="Partial",I71*0.25,IF(J71="Yes",I71,0))</f>
        <v>0</v>
      </c>
      <c r="L71" s="878"/>
      <c r="M71" s="860"/>
      <c r="N71" s="35"/>
      <c r="O71" s="364">
        <f>O69/2</f>
        <v>16.666666666666668</v>
      </c>
      <c r="P71" s="324" t="s">
        <v>47</v>
      </c>
      <c r="Q71" s="288">
        <f>IF(P71="Partial",O71*0.25,IF(P71="Yes",O71,0))</f>
        <v>0</v>
      </c>
      <c r="R71" s="49"/>
      <c r="S71" s="44"/>
      <c r="T71" s="35"/>
      <c r="U71" s="754">
        <f>U69/2</f>
        <v>16.666666666666668</v>
      </c>
      <c r="V71" s="856" t="s">
        <v>47</v>
      </c>
      <c r="W71" s="364">
        <f>IF(V71="Partial",U71*0.25,IF(V71="Yes",U71,0))</f>
        <v>0</v>
      </c>
      <c r="X71" s="880"/>
      <c r="Y71" s="884"/>
      <c r="Z71" s="35"/>
      <c r="AA71" s="364">
        <f>AA69/2</f>
        <v>16.666666666666668</v>
      </c>
      <c r="AB71" s="324" t="s">
        <v>47</v>
      </c>
      <c r="AC71" s="288">
        <f>IF(AB71="Partial",AA71*0.25,IF(AB71="Yes",AA71,0))</f>
        <v>0</v>
      </c>
      <c r="AD71" s="49"/>
      <c r="AE71" s="44"/>
      <c r="AF71" s="35"/>
      <c r="AG71" s="364">
        <f>AG69/2</f>
        <v>16.666666666666668</v>
      </c>
      <c r="AH71" s="324" t="s">
        <v>47</v>
      </c>
      <c r="AI71" s="33">
        <f>IF(AH71="Partial",AG71*0.25,IF(AH71="Yes",AG71,0))</f>
        <v>0</v>
      </c>
      <c r="AJ71" s="49"/>
      <c r="AK71" s="44"/>
      <c r="AL71" s="35"/>
      <c r="AM71" s="364">
        <f>AM69/2</f>
        <v>16.666666666666668</v>
      </c>
      <c r="AN71" s="324" t="s">
        <v>47</v>
      </c>
      <c r="AO71" s="49">
        <f>IF(AN71="Partial",AM71*0.25,IF(AN71="Yes",AM71,0))</f>
        <v>0</v>
      </c>
      <c r="AP71" s="49"/>
      <c r="AQ71" s="44"/>
      <c r="AR71" s="35"/>
      <c r="AS71" s="364">
        <f>AS69/2</f>
        <v>16.666666666666668</v>
      </c>
      <c r="AT71" s="324" t="s">
        <v>47</v>
      </c>
      <c r="AU71" s="324">
        <f>IF(AT71="Partial",AS71*0.25,IF(AT71="Yes",AS71,0))</f>
        <v>0</v>
      </c>
      <c r="AV71" s="49"/>
      <c r="AW71" s="44"/>
      <c r="AX71" s="35"/>
      <c r="AY71" s="754">
        <f>AY69/2</f>
        <v>16.666666666666668</v>
      </c>
      <c r="AZ71" s="856" t="s">
        <v>47</v>
      </c>
      <c r="BA71" s="39">
        <f>IF(AZ71="Partial",AY71*0.25,IF(AZ71="Yes",AY71,0))</f>
        <v>0</v>
      </c>
      <c r="BB71" s="49"/>
      <c r="BC71" s="44"/>
      <c r="BD71" s="35"/>
      <c r="BE71" s="754">
        <f>BE69/2</f>
        <v>16.666666666666668</v>
      </c>
      <c r="BF71" s="856" t="s">
        <v>47</v>
      </c>
      <c r="BG71" s="54">
        <f>IF(BF71="Partial",BE71*0.25,IF(BF71="Yes",BE71,0))</f>
        <v>0</v>
      </c>
      <c r="BH71" s="49"/>
      <c r="BI71" s="44"/>
    </row>
    <row r="72" spans="1:74" s="36" customFormat="1" ht="12.75">
      <c r="A72" s="49"/>
      <c r="B72" s="42"/>
      <c r="C72" s="54"/>
      <c r="D72" s="49"/>
      <c r="E72" s="49"/>
      <c r="F72" s="49"/>
      <c r="G72" s="44"/>
      <c r="H72" s="35"/>
      <c r="I72" s="839"/>
      <c r="J72" s="854"/>
      <c r="K72" s="54"/>
      <c r="L72" s="878"/>
      <c r="M72" s="860"/>
      <c r="N72" s="35"/>
      <c r="O72" s="54"/>
      <c r="P72" s="49"/>
      <c r="Q72" s="49"/>
      <c r="R72" s="49"/>
      <c r="S72" s="44"/>
      <c r="T72" s="35"/>
      <c r="U72" s="839"/>
      <c r="V72" s="854"/>
      <c r="W72" s="54"/>
      <c r="X72" s="878"/>
      <c r="Y72" s="884"/>
      <c r="Z72" s="35"/>
      <c r="AA72" s="54"/>
      <c r="AB72" s="49"/>
      <c r="AC72" s="49"/>
      <c r="AD72" s="49"/>
      <c r="AE72" s="44"/>
      <c r="AF72" s="35"/>
      <c r="AG72" s="54"/>
      <c r="AH72" s="49"/>
      <c r="AI72" s="49"/>
      <c r="AJ72" s="49"/>
      <c r="AK72" s="44"/>
      <c r="AL72" s="35"/>
      <c r="AM72" s="54"/>
      <c r="AN72" s="49"/>
      <c r="AO72" s="49"/>
      <c r="AP72" s="49"/>
      <c r="AQ72" s="44"/>
      <c r="AR72" s="35"/>
      <c r="AS72" s="54"/>
      <c r="AT72" s="49"/>
      <c r="AU72" s="49"/>
      <c r="AV72" s="49"/>
      <c r="AW72" s="44"/>
      <c r="AX72" s="35"/>
      <c r="AY72" s="839"/>
      <c r="AZ72" s="854"/>
      <c r="BA72" s="54"/>
      <c r="BB72" s="49"/>
      <c r="BC72" s="44"/>
      <c r="BD72" s="35"/>
      <c r="BE72" s="839"/>
      <c r="BF72" s="854"/>
      <c r="BG72" s="54"/>
      <c r="BH72" s="49"/>
      <c r="BI72" s="44"/>
    </row>
    <row r="73" spans="1:74" s="69" customFormat="1" ht="18.75">
      <c r="A73" s="62"/>
      <c r="B73" s="63" t="s">
        <v>114</v>
      </c>
      <c r="C73" s="64"/>
      <c r="D73" s="65"/>
      <c r="E73" s="65"/>
      <c r="F73" s="65">
        <f>(F8+F22+F39+F56)</f>
        <v>65.11904761904762</v>
      </c>
      <c r="G73" s="66"/>
      <c r="H73" s="67"/>
      <c r="I73" s="64"/>
      <c r="J73" s="849"/>
      <c r="K73" s="65"/>
      <c r="L73" s="65">
        <f>(L8+L22+L39+L56)</f>
        <v>232.08333333333334</v>
      </c>
      <c r="M73" s="858"/>
      <c r="N73" s="67"/>
      <c r="O73" s="64"/>
      <c r="P73" s="65"/>
      <c r="Q73" s="65"/>
      <c r="R73" s="65">
        <f>(R8+R22+R39+R56)</f>
        <v>33.333333333333336</v>
      </c>
      <c r="S73" s="66"/>
      <c r="T73" s="67"/>
      <c r="U73" s="64"/>
      <c r="V73" s="849"/>
      <c r="W73" s="65"/>
      <c r="X73" s="65">
        <f>(X8+X22+X39+X56)</f>
        <v>73.333333333333329</v>
      </c>
      <c r="Y73" s="858"/>
      <c r="Z73" s="67"/>
      <c r="AA73" s="64"/>
      <c r="AB73" s="65"/>
      <c r="AC73" s="65"/>
      <c r="AD73" s="65">
        <f>(AD8+AD22+AD39+AD56)</f>
        <v>129.76190476190476</v>
      </c>
      <c r="AE73" s="66"/>
      <c r="AF73" s="67"/>
      <c r="AG73" s="64"/>
      <c r="AH73" s="65"/>
      <c r="AI73" s="65"/>
      <c r="AJ73" s="65">
        <f>(AJ8+AJ22+AJ39+AJ56)</f>
        <v>156.36904761904762</v>
      </c>
      <c r="AK73" s="66"/>
      <c r="AL73" s="67"/>
      <c r="AM73" s="64"/>
      <c r="AN73" s="65"/>
      <c r="AO73" s="65"/>
      <c r="AP73" s="65">
        <f>(AP8+AP22+AP39+AP56)</f>
        <v>212.61904761904762</v>
      </c>
      <c r="AQ73" s="66"/>
      <c r="AR73" s="67"/>
      <c r="AS73" s="64"/>
      <c r="AT73" s="65"/>
      <c r="AU73" s="65"/>
      <c r="AV73" s="65">
        <f>(AV8+AV22+AV39+AV56)</f>
        <v>213.51190476190479</v>
      </c>
      <c r="AW73" s="66"/>
      <c r="AX73" s="67"/>
      <c r="AY73" s="64"/>
      <c r="AZ73" s="849"/>
      <c r="BA73" s="65"/>
      <c r="BB73" s="65">
        <f>(BB8+BB22+BB39+BB56)</f>
        <v>87.619047619047606</v>
      </c>
      <c r="BC73" s="66"/>
      <c r="BD73" s="67"/>
      <c r="BE73" s="64"/>
      <c r="BF73" s="849"/>
      <c r="BG73" s="65"/>
      <c r="BH73" s="65">
        <f>(BH8+BH22+BH39+BH56)</f>
        <v>222.14285714285714</v>
      </c>
      <c r="BI73" s="66"/>
      <c r="BJ73" s="68"/>
      <c r="BK73" s="68"/>
      <c r="BL73" s="68"/>
      <c r="BM73" s="68"/>
      <c r="BN73" s="68"/>
      <c r="BO73" s="68"/>
      <c r="BP73" s="68"/>
      <c r="BQ73" s="68"/>
      <c r="BR73" s="68"/>
      <c r="BS73" s="68"/>
      <c r="BT73" s="68"/>
      <c r="BU73" s="68"/>
      <c r="BV73" s="68"/>
    </row>
    <row r="74" spans="1:74" s="69" customFormat="1" ht="18.75">
      <c r="A74" s="62"/>
      <c r="B74" s="63" t="s">
        <v>115</v>
      </c>
      <c r="C74" s="64"/>
      <c r="D74" s="65"/>
      <c r="E74" s="65"/>
      <c r="F74" s="65">
        <f>(F73/4)</f>
        <v>16.279761904761905</v>
      </c>
      <c r="G74" s="66"/>
      <c r="H74" s="67"/>
      <c r="I74" s="64"/>
      <c r="J74" s="65"/>
      <c r="K74" s="65"/>
      <c r="L74" s="65">
        <f>(L73/4)</f>
        <v>58.020833333333336</v>
      </c>
      <c r="M74" s="66"/>
      <c r="N74" s="67"/>
      <c r="O74" s="64"/>
      <c r="P74" s="65"/>
      <c r="Q74" s="65"/>
      <c r="R74" s="65">
        <f>(R73/4)</f>
        <v>8.3333333333333339</v>
      </c>
      <c r="S74" s="66"/>
      <c r="T74" s="67"/>
      <c r="U74" s="64"/>
      <c r="V74" s="65"/>
      <c r="W74" s="65"/>
      <c r="X74" s="65">
        <f>(X73/4)</f>
        <v>18.333333333333332</v>
      </c>
      <c r="Y74" s="66"/>
      <c r="Z74" s="67"/>
      <c r="AA74" s="64"/>
      <c r="AB74" s="65"/>
      <c r="AC74" s="65"/>
      <c r="AD74" s="65">
        <f>(AD73/4)</f>
        <v>32.44047619047619</v>
      </c>
      <c r="AE74" s="66"/>
      <c r="AF74" s="67"/>
      <c r="AG74" s="64"/>
      <c r="AH74" s="65"/>
      <c r="AI74" s="65"/>
      <c r="AJ74" s="65">
        <f>(AJ73/4)</f>
        <v>39.092261904761905</v>
      </c>
      <c r="AK74" s="66"/>
      <c r="AL74" s="67"/>
      <c r="AM74" s="64"/>
      <c r="AN74" s="65"/>
      <c r="AO74" s="65"/>
      <c r="AP74" s="65">
        <f>(AP73/4)</f>
        <v>53.154761904761905</v>
      </c>
      <c r="AQ74" s="66"/>
      <c r="AR74" s="67"/>
      <c r="AS74" s="64"/>
      <c r="AT74" s="65"/>
      <c r="AU74" s="65"/>
      <c r="AV74" s="65">
        <f>(AV73/4)</f>
        <v>53.377976190476197</v>
      </c>
      <c r="AW74" s="66"/>
      <c r="AX74" s="67"/>
      <c r="AY74" s="64"/>
      <c r="AZ74" s="65"/>
      <c r="BA74" s="65"/>
      <c r="BB74" s="65">
        <f>(BB73/4)</f>
        <v>21.904761904761902</v>
      </c>
      <c r="BC74" s="66"/>
      <c r="BD74" s="67"/>
      <c r="BE74" s="64"/>
      <c r="BF74" s="65"/>
      <c r="BG74" s="65"/>
      <c r="BH74" s="65">
        <f>(BH73/4)</f>
        <v>55.535714285714285</v>
      </c>
      <c r="BI74" s="66"/>
      <c r="BJ74" s="68"/>
      <c r="BK74" s="68"/>
      <c r="BL74" s="68"/>
      <c r="BM74" s="68"/>
      <c r="BN74" s="68"/>
      <c r="BO74" s="68"/>
      <c r="BP74" s="68"/>
      <c r="BQ74" s="68"/>
      <c r="BR74" s="68"/>
      <c r="BS74" s="68"/>
      <c r="BT74" s="68"/>
      <c r="BU74" s="68"/>
      <c r="BV74" s="68"/>
    </row>
    <row r="77" spans="1:74">
      <c r="C77" s="72" t="s">
        <v>116</v>
      </c>
      <c r="I77" s="72"/>
      <c r="O77" s="72"/>
      <c r="U77" s="72"/>
      <c r="AA77" s="72"/>
      <c r="AG77" s="72"/>
      <c r="AM77" s="72"/>
      <c r="AS77" s="72"/>
      <c r="AY77" s="72"/>
      <c r="BE77" s="72"/>
    </row>
  </sheetData>
  <protectedRanges>
    <protectedRange sqref="D1:D65536" name="Range1"/>
  </protectedRanges>
  <customSheetViews>
    <customSheetView guid="{AC8114FE-0E11-4AA8-B6CA-5B2F81AEBCDF}">
      <pane xSplit="2" ySplit="6" topLeftCell="C7" activePane="bottomRight" state="frozenSplit"/>
      <selection pane="bottomRight"/>
      <pageMargins left="0.7" right="0.7" top="0.75" bottom="0.75" header="0.3" footer="0.3"/>
    </customSheetView>
    <customSheetView guid="{1ACE4EF3-4217-4C29-A5F1-1A754D8682CB}">
      <pane xSplit="2" ySplit="6" topLeftCell="C7" activePane="bottomRight" state="frozenSplit"/>
      <selection pane="bottomRight" activeCell="B35" sqref="B35"/>
      <pageMargins left="0.7" right="0.7" top="0.75" bottom="0.75" header="0.3" footer="0.3"/>
    </customSheetView>
    <customSheetView guid="{733417AD-A81C-41E8-924D-FD406F37F1DB}" scale="70">
      <pane xSplit="2" ySplit="6" topLeftCell="C7" activePane="bottomRight" state="frozenSplit"/>
      <selection pane="bottomRight"/>
      <pageMargins left="0.7" right="0.7" top="0.75" bottom="0.75" header="0.3" footer="0.3"/>
    </customSheetView>
    <customSheetView guid="{956B348E-9ADF-42F8-BE70-7DA67EB885BA}" scale="50">
      <pane xSplit="2" ySplit="6" topLeftCell="C22" activePane="bottomRight" state="frozenSplit"/>
      <selection pane="bottomRight" activeCell="B30" sqref="B30"/>
      <pageMargins left="0.7" right="0.7" top="0.75" bottom="0.75" header="0.3" footer="0.3"/>
    </customSheetView>
    <customSheetView guid="{068A9C4B-C065-024A-BE76-8527014D5B54}" scale="75">
      <pane xSplit="2" ySplit="6.0714285714285712" topLeftCell="BW55" activePane="bottomRight" state="frozenSplit"/>
      <selection pane="bottomRight" activeCell="CA50" sqref="CA50"/>
      <pageMargins left="0.7" right="0.7" top="0.75" bottom="0.75" header="0.3" footer="0.3"/>
    </customSheetView>
    <customSheetView guid="{FED14FF2-CBAF-4B29-94DC-47DAE2EED47A}" scale="75">
      <pane xSplit="2" ySplit="6" topLeftCell="BW55" activePane="bottomRight" state="frozenSplit"/>
      <selection pane="bottomRight" activeCell="CC62" sqref="CC62"/>
      <pageMargins left="0.7" right="0.7" top="0.75" bottom="0.75" header="0.3" footer="0.3"/>
    </customSheetView>
  </customSheetViews>
  <mergeCells count="10">
    <mergeCell ref="AM4:AQ4"/>
    <mergeCell ref="AS4:AW4"/>
    <mergeCell ref="AY4:BC4"/>
    <mergeCell ref="BE4:BI4"/>
    <mergeCell ref="C4:G4"/>
    <mergeCell ref="I4:M4"/>
    <mergeCell ref="O4:S4"/>
    <mergeCell ref="U4:Y4"/>
    <mergeCell ref="AA4:AE4"/>
    <mergeCell ref="AG4:AK4"/>
  </mergeCells>
  <phoneticPr fontId="99" type="noConversion"/>
  <hyperlinks>
    <hyperlink ref="M52" r:id="rId1"/>
    <hyperlink ref="M21" r:id="rId2"/>
    <hyperlink ref="M29" r:id="rId3"/>
    <hyperlink ref="AK59" r:id="rId4"/>
  </hyperlinks>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dimension ref="A1:BK100"/>
  <sheetViews>
    <sheetView zoomScale="75" zoomScaleNormal="75" zoomScalePageLayoutView="75" workbookViewId="0">
      <pane xSplit="2" ySplit="6" topLeftCell="C7" activePane="bottomRight" state="frozenSplit"/>
      <selection pane="topRight" activeCell="C1" sqref="C1"/>
      <selection pane="bottomLeft" activeCell="A7" sqref="A7"/>
      <selection pane="bottomRight"/>
    </sheetView>
  </sheetViews>
  <sheetFormatPr defaultColWidth="8.85546875" defaultRowHeight="12.75"/>
  <cols>
    <col min="1" max="1" width="7.140625" style="140" bestFit="1" customWidth="1"/>
    <col min="2" max="2" width="54.42578125" style="140" customWidth="1"/>
    <col min="3" max="6" width="13" style="141" customWidth="1"/>
    <col min="7" max="7" width="63.42578125" style="140" customWidth="1"/>
    <col min="8" max="8" width="8.85546875" style="139"/>
    <col min="9" max="12" width="13" style="141" customWidth="1"/>
    <col min="13" max="13" width="63.42578125" style="140" customWidth="1"/>
    <col min="14" max="14" width="8.85546875" style="139"/>
    <col min="15" max="18" width="13" style="141" customWidth="1"/>
    <col min="19" max="19" width="63.42578125" style="140" customWidth="1"/>
    <col min="20" max="20" width="8.85546875" style="139"/>
    <col min="21" max="24" width="13" style="141" customWidth="1"/>
    <col min="25" max="25" width="63.42578125" style="140" customWidth="1"/>
    <col min="26" max="26" width="8.85546875" style="139"/>
    <col min="27" max="27" width="13" style="141" customWidth="1"/>
    <col min="28" max="28" width="16.42578125" style="141" customWidth="1"/>
    <col min="29" max="30" width="13" style="141" customWidth="1"/>
    <col min="31" max="31" width="63.42578125" style="140" customWidth="1"/>
    <col min="32" max="32" width="8.85546875" style="139"/>
    <col min="33" max="33" width="13" style="141" customWidth="1"/>
    <col min="34" max="34" width="15.140625" style="141" customWidth="1"/>
    <col min="35" max="36" width="13" style="141" customWidth="1"/>
    <col min="37" max="37" width="63.42578125" style="140" customWidth="1"/>
    <col min="38" max="38" width="8.85546875" style="139"/>
    <col min="39" max="42" width="13" style="141" customWidth="1"/>
    <col min="43" max="43" width="63.42578125" style="140" customWidth="1"/>
    <col min="44" max="44" width="8.85546875" style="139"/>
    <col min="45" max="48" width="13" style="141" customWidth="1"/>
    <col min="49" max="49" width="63.42578125" style="140" customWidth="1"/>
    <col min="50" max="50" width="8.85546875" style="139"/>
    <col min="51" max="54" width="13" style="141" customWidth="1"/>
    <col min="55" max="55" width="63.42578125" style="140" customWidth="1"/>
    <col min="56" max="56" width="9.140625" style="139" customWidth="1"/>
    <col min="57" max="60" width="13" style="141" customWidth="1"/>
    <col min="61" max="61" width="63.42578125" style="140" customWidth="1"/>
    <col min="62" max="16384" width="8.85546875" style="139"/>
  </cols>
  <sheetData>
    <row r="1" spans="1:63" s="4" customFormat="1" ht="21">
      <c r="A1" s="1"/>
      <c r="B1" s="10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row>
    <row r="2" spans="1:63" s="78" customFormat="1" ht="46.5">
      <c r="A2" s="104"/>
      <c r="B2" s="105" t="s">
        <v>213</v>
      </c>
      <c r="C2" s="106"/>
      <c r="D2" s="106"/>
      <c r="E2" s="106"/>
      <c r="F2" s="106"/>
      <c r="G2" s="107"/>
      <c r="H2" s="108"/>
      <c r="I2" s="106"/>
      <c r="J2" s="106"/>
      <c r="K2" s="106"/>
      <c r="L2" s="106"/>
      <c r="M2" s="107"/>
      <c r="N2" s="108"/>
      <c r="O2" s="106"/>
      <c r="P2" s="106"/>
      <c r="Q2" s="106"/>
      <c r="R2" s="106"/>
      <c r="S2" s="107"/>
      <c r="T2" s="108"/>
      <c r="U2" s="106"/>
      <c r="V2" s="106"/>
      <c r="W2" s="106"/>
      <c r="X2" s="106"/>
      <c r="Y2" s="107"/>
      <c r="Z2" s="108"/>
      <c r="AA2" s="106"/>
      <c r="AB2" s="106"/>
      <c r="AC2" s="106"/>
      <c r="AD2" s="106"/>
      <c r="AE2" s="107"/>
      <c r="AF2" s="108"/>
      <c r="AG2" s="106"/>
      <c r="AH2" s="106"/>
      <c r="AI2" s="106"/>
      <c r="AJ2" s="106"/>
      <c r="AK2" s="107"/>
      <c r="AL2" s="108"/>
      <c r="AM2" s="106"/>
      <c r="AN2" s="106"/>
      <c r="AO2" s="106"/>
      <c r="AP2" s="106"/>
      <c r="AQ2" s="107"/>
      <c r="AR2" s="108"/>
      <c r="AS2" s="106"/>
      <c r="AT2" s="106"/>
      <c r="AU2" s="106"/>
      <c r="AV2" s="106"/>
      <c r="AW2" s="107"/>
      <c r="AX2" s="108"/>
      <c r="AY2" s="106"/>
      <c r="AZ2" s="106"/>
      <c r="BA2" s="106"/>
      <c r="BB2" s="106"/>
      <c r="BC2" s="107"/>
      <c r="BD2" s="108"/>
      <c r="BE2" s="106"/>
      <c r="BF2" s="106"/>
      <c r="BG2" s="106"/>
      <c r="BH2" s="106"/>
      <c r="BI2" s="107"/>
    </row>
    <row r="3" spans="1:63" s="78" customFormat="1" ht="46.5">
      <c r="A3" s="109"/>
      <c r="B3" s="110"/>
      <c r="C3" s="10"/>
      <c r="D3" s="10"/>
      <c r="E3" s="10"/>
      <c r="F3" s="10"/>
      <c r="G3" s="10"/>
      <c r="H3" s="108"/>
      <c r="I3" s="10"/>
      <c r="J3" s="10"/>
      <c r="K3" s="10"/>
      <c r="L3" s="10"/>
      <c r="M3" s="10"/>
      <c r="N3" s="108"/>
      <c r="O3" s="10"/>
      <c r="P3" s="10"/>
      <c r="Q3" s="10"/>
      <c r="R3" s="10"/>
      <c r="S3" s="10"/>
      <c r="T3" s="108"/>
      <c r="U3" s="10"/>
      <c r="V3" s="10"/>
      <c r="W3" s="10"/>
      <c r="X3" s="10"/>
      <c r="Y3" s="10"/>
      <c r="Z3" s="108"/>
      <c r="AA3" s="10"/>
      <c r="AB3" s="10"/>
      <c r="AC3" s="10"/>
      <c r="AD3" s="10"/>
      <c r="AE3" s="10"/>
      <c r="AF3" s="108"/>
      <c r="AG3" s="10"/>
      <c r="AH3" s="10"/>
      <c r="AI3" s="10"/>
      <c r="AJ3" s="10"/>
      <c r="AK3" s="10"/>
      <c r="AL3" s="108"/>
      <c r="AM3" s="10"/>
      <c r="AN3" s="10"/>
      <c r="AO3" s="10"/>
      <c r="AP3" s="10"/>
      <c r="AQ3" s="10"/>
      <c r="AR3" s="108"/>
      <c r="AS3" s="10"/>
      <c r="AT3" s="10"/>
      <c r="AU3" s="10"/>
      <c r="AV3" s="10"/>
      <c r="AW3" s="10"/>
      <c r="AX3" s="108"/>
      <c r="AY3" s="10"/>
      <c r="AZ3" s="10"/>
      <c r="BA3" s="10"/>
      <c r="BB3" s="10"/>
      <c r="BC3" s="10"/>
      <c r="BD3" s="108"/>
      <c r="BE3" s="10"/>
      <c r="BF3" s="10"/>
      <c r="BG3" s="10"/>
      <c r="BH3" s="10"/>
      <c r="BI3" s="637"/>
    </row>
    <row r="4" spans="1:63" s="293" customFormat="1" ht="31.5">
      <c r="A4" s="10"/>
      <c r="B4" s="108"/>
      <c r="C4" s="978" t="s">
        <v>25</v>
      </c>
      <c r="D4" s="979"/>
      <c r="E4" s="979"/>
      <c r="F4" s="979"/>
      <c r="G4" s="979"/>
      <c r="H4" s="108"/>
      <c r="I4" s="978" t="s">
        <v>26</v>
      </c>
      <c r="J4" s="979"/>
      <c r="K4" s="979"/>
      <c r="L4" s="979"/>
      <c r="M4" s="979"/>
      <c r="N4" s="108"/>
      <c r="O4" s="978" t="s">
        <v>27</v>
      </c>
      <c r="P4" s="979"/>
      <c r="Q4" s="979"/>
      <c r="R4" s="979"/>
      <c r="S4" s="979"/>
      <c r="T4" s="108"/>
      <c r="U4" s="978" t="s">
        <v>28</v>
      </c>
      <c r="V4" s="979"/>
      <c r="W4" s="979"/>
      <c r="X4" s="979"/>
      <c r="Y4" s="979"/>
      <c r="Z4" s="108"/>
      <c r="AA4" s="978" t="s">
        <v>1437</v>
      </c>
      <c r="AB4" s="979"/>
      <c r="AC4" s="979"/>
      <c r="AD4" s="979"/>
      <c r="AE4" s="979"/>
      <c r="AF4" s="108"/>
      <c r="AG4" s="978" t="s">
        <v>29</v>
      </c>
      <c r="AH4" s="979"/>
      <c r="AI4" s="979"/>
      <c r="AJ4" s="979"/>
      <c r="AK4" s="979"/>
      <c r="AL4" s="108"/>
      <c r="AM4" s="978" t="s">
        <v>30</v>
      </c>
      <c r="AN4" s="979"/>
      <c r="AO4" s="979"/>
      <c r="AP4" s="979"/>
      <c r="AQ4" s="979"/>
      <c r="AR4" s="108"/>
      <c r="AS4" s="978" t="s">
        <v>31</v>
      </c>
      <c r="AT4" s="979"/>
      <c r="AU4" s="979"/>
      <c r="AV4" s="979"/>
      <c r="AW4" s="979"/>
      <c r="AX4" s="108"/>
      <c r="AY4" s="978" t="s">
        <v>32</v>
      </c>
      <c r="AZ4" s="979"/>
      <c r="BA4" s="979"/>
      <c r="BB4" s="979"/>
      <c r="BC4" s="979"/>
      <c r="BD4" s="108"/>
      <c r="BE4" s="978" t="s">
        <v>33</v>
      </c>
      <c r="BF4" s="980"/>
      <c r="BG4" s="980"/>
      <c r="BH4" s="980"/>
      <c r="BI4" s="981"/>
    </row>
    <row r="5" spans="1:63" s="78" customFormat="1" ht="15">
      <c r="A5" s="10"/>
      <c r="B5" s="108"/>
      <c r="C5" s="10"/>
      <c r="D5" s="10"/>
      <c r="E5" s="10"/>
      <c r="F5" s="10"/>
      <c r="G5" s="10"/>
      <c r="H5" s="108"/>
      <c r="I5" s="10"/>
      <c r="J5" s="10"/>
      <c r="K5" s="10"/>
      <c r="L5" s="10"/>
      <c r="M5" s="10"/>
      <c r="N5" s="108"/>
      <c r="O5" s="10"/>
      <c r="P5" s="10"/>
      <c r="Q5" s="10"/>
      <c r="R5" s="10"/>
      <c r="S5" s="10"/>
      <c r="T5" s="108"/>
      <c r="U5" s="10"/>
      <c r="V5" s="10"/>
      <c r="W5" s="10"/>
      <c r="X5" s="10"/>
      <c r="Y5" s="10"/>
      <c r="Z5" s="108"/>
      <c r="AA5" s="10"/>
      <c r="AB5" s="10"/>
      <c r="AC5" s="10"/>
      <c r="AD5" s="10"/>
      <c r="AE5" s="10"/>
      <c r="AF5" s="108"/>
      <c r="AG5" s="10"/>
      <c r="AH5" s="10"/>
      <c r="AI5" s="10"/>
      <c r="AJ5" s="10"/>
      <c r="AK5" s="10"/>
      <c r="AL5" s="108"/>
      <c r="AM5" s="10"/>
      <c r="AN5" s="10"/>
      <c r="AO5" s="10"/>
      <c r="AP5" s="10"/>
      <c r="AQ5" s="10"/>
      <c r="AR5" s="108"/>
      <c r="AS5" s="10"/>
      <c r="AT5" s="10"/>
      <c r="AU5" s="10"/>
      <c r="AV5" s="10"/>
      <c r="AW5" s="10"/>
      <c r="AX5" s="108"/>
      <c r="AY5" s="10"/>
      <c r="AZ5" s="10"/>
      <c r="BA5" s="10"/>
      <c r="BB5" s="10"/>
      <c r="BC5" s="10"/>
      <c r="BD5" s="108"/>
      <c r="BE5" s="10"/>
      <c r="BF5" s="10"/>
      <c r="BG5" s="10"/>
      <c r="BH5" s="10"/>
      <c r="BI5" s="637"/>
    </row>
    <row r="6" spans="1:63" s="84" customFormat="1" ht="18.75">
      <c r="A6" s="111" t="s">
        <v>34</v>
      </c>
      <c r="B6" s="112"/>
      <c r="C6" s="113" t="s">
        <v>36</v>
      </c>
      <c r="D6" s="111" t="s">
        <v>37</v>
      </c>
      <c r="E6" s="111" t="s">
        <v>38</v>
      </c>
      <c r="F6" s="111" t="s">
        <v>39</v>
      </c>
      <c r="G6" s="111" t="s">
        <v>214</v>
      </c>
      <c r="H6" s="114"/>
      <c r="I6" s="113" t="s">
        <v>36</v>
      </c>
      <c r="J6" s="111" t="s">
        <v>37</v>
      </c>
      <c r="K6" s="111" t="s">
        <v>38</v>
      </c>
      <c r="L6" s="111" t="s">
        <v>39</v>
      </c>
      <c r="M6" s="111" t="s">
        <v>214</v>
      </c>
      <c r="N6" s="114"/>
      <c r="O6" s="113" t="s">
        <v>36</v>
      </c>
      <c r="P6" s="111" t="s">
        <v>37</v>
      </c>
      <c r="Q6" s="111" t="s">
        <v>38</v>
      </c>
      <c r="R6" s="111" t="s">
        <v>39</v>
      </c>
      <c r="S6" s="111" t="s">
        <v>214</v>
      </c>
      <c r="T6" s="114"/>
      <c r="U6" s="113" t="s">
        <v>36</v>
      </c>
      <c r="V6" s="111" t="s">
        <v>37</v>
      </c>
      <c r="W6" s="111" t="s">
        <v>38</v>
      </c>
      <c r="X6" s="111" t="s">
        <v>39</v>
      </c>
      <c r="Y6" s="111" t="s">
        <v>214</v>
      </c>
      <c r="Z6" s="114"/>
      <c r="AA6" s="113" t="s">
        <v>36</v>
      </c>
      <c r="AB6" s="111" t="s">
        <v>37</v>
      </c>
      <c r="AC6" s="111" t="s">
        <v>38</v>
      </c>
      <c r="AD6" s="111" t="s">
        <v>39</v>
      </c>
      <c r="AE6" s="111" t="s">
        <v>214</v>
      </c>
      <c r="AF6" s="114"/>
      <c r="AG6" s="113" t="s">
        <v>36</v>
      </c>
      <c r="AH6" s="111" t="s">
        <v>37</v>
      </c>
      <c r="AI6" s="111" t="s">
        <v>38</v>
      </c>
      <c r="AJ6" s="111" t="s">
        <v>39</v>
      </c>
      <c r="AK6" s="111" t="s">
        <v>214</v>
      </c>
      <c r="AL6" s="114"/>
      <c r="AM6" s="113" t="s">
        <v>36</v>
      </c>
      <c r="AN6" s="111" t="s">
        <v>37</v>
      </c>
      <c r="AO6" s="111" t="s">
        <v>38</v>
      </c>
      <c r="AP6" s="111" t="s">
        <v>39</v>
      </c>
      <c r="AQ6" s="111" t="s">
        <v>214</v>
      </c>
      <c r="AR6" s="114"/>
      <c r="AS6" s="113" t="s">
        <v>36</v>
      </c>
      <c r="AT6" s="111" t="s">
        <v>37</v>
      </c>
      <c r="AU6" s="111" t="s">
        <v>38</v>
      </c>
      <c r="AV6" s="111" t="s">
        <v>39</v>
      </c>
      <c r="AW6" s="111" t="s">
        <v>214</v>
      </c>
      <c r="AX6" s="114"/>
      <c r="AY6" s="113" t="s">
        <v>36</v>
      </c>
      <c r="AZ6" s="111" t="s">
        <v>37</v>
      </c>
      <c r="BA6" s="111" t="s">
        <v>38</v>
      </c>
      <c r="BB6" s="111" t="s">
        <v>39</v>
      </c>
      <c r="BC6" s="111" t="s">
        <v>214</v>
      </c>
      <c r="BD6" s="114"/>
      <c r="BE6" s="113" t="s">
        <v>36</v>
      </c>
      <c r="BF6" s="111" t="s">
        <v>37</v>
      </c>
      <c r="BG6" s="111" t="s">
        <v>38</v>
      </c>
      <c r="BH6" s="111" t="s">
        <v>39</v>
      </c>
      <c r="BI6" s="111" t="s">
        <v>214</v>
      </c>
    </row>
    <row r="7" spans="1:63" s="120" customFormat="1">
      <c r="A7" s="115"/>
      <c r="B7" s="116"/>
      <c r="C7" s="39"/>
      <c r="D7" s="117"/>
      <c r="E7" s="118"/>
      <c r="F7" s="118"/>
      <c r="G7" s="117"/>
      <c r="H7" s="119"/>
      <c r="I7" s="39"/>
      <c r="J7" s="117"/>
      <c r="K7" s="118"/>
      <c r="L7" s="118"/>
      <c r="M7" s="117"/>
      <c r="N7" s="119"/>
      <c r="O7" s="39"/>
      <c r="P7" s="117"/>
      <c r="Q7" s="118"/>
      <c r="R7" s="118"/>
      <c r="S7" s="117"/>
      <c r="T7" s="119"/>
      <c r="U7" s="39"/>
      <c r="V7" s="117"/>
      <c r="W7" s="118"/>
      <c r="X7" s="118"/>
      <c r="Y7" s="117"/>
      <c r="Z7" s="119"/>
      <c r="AA7" s="39"/>
      <c r="AB7" s="117"/>
      <c r="AC7" s="118"/>
      <c r="AD7" s="118"/>
      <c r="AE7" s="117"/>
      <c r="AF7" s="119"/>
      <c r="AG7" s="39"/>
      <c r="AH7" s="117"/>
      <c r="AI7" s="118"/>
      <c r="AJ7" s="118"/>
      <c r="AK7" s="117"/>
      <c r="AL7" s="119"/>
      <c r="AM7" s="39"/>
      <c r="AN7" s="117"/>
      <c r="AO7" s="118"/>
      <c r="AP7" s="118"/>
      <c r="AQ7" s="117"/>
      <c r="AR7" s="119"/>
      <c r="AS7" s="39"/>
      <c r="AT7" s="117"/>
      <c r="AU7" s="118"/>
      <c r="AV7" s="118"/>
      <c r="AW7" s="117"/>
      <c r="AX7" s="119"/>
      <c r="AY7" s="39"/>
      <c r="AZ7" s="117"/>
      <c r="BA7" s="118"/>
      <c r="BB7" s="118"/>
      <c r="BC7" s="117"/>
      <c r="BD7" s="119"/>
      <c r="BE7" s="39"/>
      <c r="BF7" s="117"/>
      <c r="BG7" s="118"/>
      <c r="BH7" s="118"/>
      <c r="BI7" s="117"/>
    </row>
    <row r="8" spans="1:63" s="126" customFormat="1">
      <c r="A8" s="121" t="s">
        <v>215</v>
      </c>
      <c r="B8" s="122" t="s">
        <v>216</v>
      </c>
      <c r="C8" s="123">
        <v>100</v>
      </c>
      <c r="D8" s="124"/>
      <c r="E8" s="124"/>
      <c r="F8" s="121">
        <f>SUM(E9:E27)</f>
        <v>15.833333333333334</v>
      </c>
      <c r="G8" s="124"/>
      <c r="H8" s="125"/>
      <c r="I8" s="123">
        <v>100</v>
      </c>
      <c r="J8" s="124"/>
      <c r="K8" s="124"/>
      <c r="L8" s="121">
        <f>SUM(K9:K27)</f>
        <v>73.333333333333329</v>
      </c>
      <c r="M8" s="124"/>
      <c r="N8" s="125"/>
      <c r="O8" s="123">
        <v>100</v>
      </c>
      <c r="P8" s="124"/>
      <c r="Q8" s="124"/>
      <c r="R8" s="121">
        <f>SUM(Q9:Q27)</f>
        <v>35</v>
      </c>
      <c r="S8" s="124"/>
      <c r="T8" s="125"/>
      <c r="U8" s="123">
        <v>100</v>
      </c>
      <c r="V8" s="124"/>
      <c r="W8" s="124"/>
      <c r="X8" s="121">
        <f>SUM(W9:W27)</f>
        <v>20</v>
      </c>
      <c r="Y8" s="124"/>
      <c r="Z8" s="125"/>
      <c r="AA8" s="123">
        <v>100</v>
      </c>
      <c r="AB8" s="124"/>
      <c r="AC8" s="124"/>
      <c r="AD8" s="121">
        <f>SUM(AC9:AC27)</f>
        <v>50.000000000000007</v>
      </c>
      <c r="AE8" s="124"/>
      <c r="AF8" s="125"/>
      <c r="AG8" s="123">
        <v>100</v>
      </c>
      <c r="AH8" s="124"/>
      <c r="AI8" s="124"/>
      <c r="AJ8" s="121">
        <f>SUM(AI9:AI27)</f>
        <v>11.666666666666668</v>
      </c>
      <c r="AK8" s="124"/>
      <c r="AL8" s="125"/>
      <c r="AM8" s="123">
        <v>100</v>
      </c>
      <c r="AN8" s="124"/>
      <c r="AO8" s="124"/>
      <c r="AP8" s="121">
        <f>SUM(AO9:AO27)</f>
        <v>33.333333333333336</v>
      </c>
      <c r="AQ8" s="124"/>
      <c r="AR8" s="125"/>
      <c r="AS8" s="123">
        <v>100</v>
      </c>
      <c r="AT8" s="124"/>
      <c r="AU8" s="124"/>
      <c r="AV8" s="121">
        <f>SUM(AU9:AU27)</f>
        <v>56.666666666666671</v>
      </c>
      <c r="AW8" s="124"/>
      <c r="AX8" s="125"/>
      <c r="AY8" s="123">
        <v>100</v>
      </c>
      <c r="AZ8" s="124"/>
      <c r="BA8" s="124"/>
      <c r="BB8" s="121">
        <f>SUM(BA9:BA27)</f>
        <v>50.000000000000007</v>
      </c>
      <c r="BC8" s="124"/>
      <c r="BD8" s="125"/>
      <c r="BE8" s="123">
        <v>100</v>
      </c>
      <c r="BF8" s="124"/>
      <c r="BG8" s="124"/>
      <c r="BH8" s="121">
        <f>SUM(BG9:BG27)</f>
        <v>76.666666666666671</v>
      </c>
      <c r="BI8" s="124"/>
    </row>
    <row r="9" spans="1:63" s="120" customFormat="1" ht="38.25">
      <c r="A9" s="32" t="s">
        <v>217</v>
      </c>
      <c r="B9" s="131" t="s">
        <v>218</v>
      </c>
      <c r="C9" s="31">
        <f>$C$8/3</f>
        <v>33.333333333333336</v>
      </c>
      <c r="D9" s="117" t="s">
        <v>76</v>
      </c>
      <c r="E9" s="288">
        <f>IF(D9="Yes",C9*D10,IF(D9="partial",C9*D10*0.25,0))</f>
        <v>5.833333333333333</v>
      </c>
      <c r="F9" s="318"/>
      <c r="G9" s="759" t="s">
        <v>1700</v>
      </c>
      <c r="H9" s="128"/>
      <c r="I9" s="31">
        <f>$C$8/3</f>
        <v>33.333333333333336</v>
      </c>
      <c r="J9" s="33" t="s">
        <v>44</v>
      </c>
      <c r="K9" s="288">
        <f>IF(J9="Yes",I9*J10,0)</f>
        <v>23.333333333333332</v>
      </c>
      <c r="L9" s="318"/>
      <c r="M9" s="757" t="s">
        <v>1679</v>
      </c>
      <c r="N9" s="119"/>
      <c r="O9" s="31">
        <f>$C$8/3</f>
        <v>33.333333333333336</v>
      </c>
      <c r="P9" s="33" t="s">
        <v>44</v>
      </c>
      <c r="Q9" s="288">
        <f>IF(P9="Yes",O9*P10,0)</f>
        <v>23.333333333333332</v>
      </c>
      <c r="R9" s="318"/>
      <c r="S9" s="469" t="s">
        <v>1531</v>
      </c>
      <c r="T9" s="119"/>
      <c r="U9" s="31">
        <f>$C$8/3</f>
        <v>33.333333333333336</v>
      </c>
      <c r="V9" s="33" t="s">
        <v>44</v>
      </c>
      <c r="W9" s="288">
        <f>IF(V9="Yes",U9*V10,0)</f>
        <v>3.3333333333333339</v>
      </c>
      <c r="X9" s="318"/>
      <c r="Y9" s="469" t="s">
        <v>1540</v>
      </c>
      <c r="Z9" s="119"/>
      <c r="AA9" s="31">
        <f>$C$8/3</f>
        <v>33.333333333333336</v>
      </c>
      <c r="AB9" s="33" t="s">
        <v>44</v>
      </c>
      <c r="AC9" s="288">
        <f>IF(AB9="Yes",AA9*AB10,0)</f>
        <v>16.666666666666668</v>
      </c>
      <c r="AD9" s="318"/>
      <c r="AE9" s="757" t="s">
        <v>1657</v>
      </c>
      <c r="AF9" s="119"/>
      <c r="AG9" s="31">
        <f>$C$8/3</f>
        <v>33.333333333333336</v>
      </c>
      <c r="AH9" s="33" t="s">
        <v>44</v>
      </c>
      <c r="AI9" s="288">
        <f>IF(AH9="Yes",AG9*AH10,0)</f>
        <v>3.3333333333333339</v>
      </c>
      <c r="AJ9" s="318"/>
      <c r="AK9" s="757" t="s">
        <v>1645</v>
      </c>
      <c r="AL9" s="119"/>
      <c r="AM9" s="31">
        <f>$C$8/3</f>
        <v>33.333333333333336</v>
      </c>
      <c r="AN9" s="33" t="s">
        <v>47</v>
      </c>
      <c r="AO9" s="288">
        <f>IF(AN9="Yes",AM9*AN10,0)</f>
        <v>0</v>
      </c>
      <c r="AP9" s="318"/>
      <c r="AQ9" s="759"/>
      <c r="AR9" s="119"/>
      <c r="AS9" s="31">
        <f>$C$8/3</f>
        <v>33.333333333333336</v>
      </c>
      <c r="AT9" s="288" t="s">
        <v>44</v>
      </c>
      <c r="AU9" s="288">
        <f>IF(AT9="Yes",AS9*AT10,0)</f>
        <v>33.333333333333336</v>
      </c>
      <c r="AV9" s="318"/>
      <c r="AW9" s="757" t="s">
        <v>1624</v>
      </c>
      <c r="AX9" s="128"/>
      <c r="AY9" s="31">
        <f>$C$8/3</f>
        <v>33.333333333333336</v>
      </c>
      <c r="AZ9" s="33" t="s">
        <v>44</v>
      </c>
      <c r="BA9" s="288">
        <f>IF(AZ9="Yes",AY9*AZ10,0)</f>
        <v>16.666666666666668</v>
      </c>
      <c r="BB9" s="318"/>
      <c r="BC9" s="757" t="s">
        <v>1577</v>
      </c>
      <c r="BD9" s="128"/>
      <c r="BE9" s="31">
        <f>$C$8/3</f>
        <v>33.333333333333336</v>
      </c>
      <c r="BF9" s="33" t="s">
        <v>44</v>
      </c>
      <c r="BG9" s="288">
        <f>IF(BF9="Yes",BE9*BF10,0)</f>
        <v>23.333333333333332</v>
      </c>
      <c r="BH9" s="318"/>
      <c r="BI9" s="469" t="s">
        <v>1579</v>
      </c>
    </row>
    <row r="10" spans="1:63" s="120" customFormat="1" ht="39.75" customHeight="1" thickBot="1">
      <c r="A10" s="696"/>
      <c r="B10" s="116" t="s">
        <v>219</v>
      </c>
      <c r="C10" s="358"/>
      <c r="D10" s="127">
        <v>0.7</v>
      </c>
      <c r="E10" s="319"/>
      <c r="F10" s="288"/>
      <c r="G10" s="757" t="s">
        <v>1079</v>
      </c>
      <c r="I10" s="693"/>
      <c r="J10" s="127">
        <v>0.7</v>
      </c>
      <c r="K10" s="319"/>
      <c r="L10" s="288"/>
      <c r="M10" s="757" t="s">
        <v>220</v>
      </c>
      <c r="O10" s="693"/>
      <c r="P10" s="127">
        <v>0.7</v>
      </c>
      <c r="Q10" s="319"/>
      <c r="R10" s="288"/>
      <c r="S10" s="469" t="s">
        <v>220</v>
      </c>
      <c r="T10" s="692"/>
      <c r="U10" s="358"/>
      <c r="V10" s="127">
        <v>0.1</v>
      </c>
      <c r="W10" s="319"/>
      <c r="X10" s="288"/>
      <c r="Y10" s="757" t="s">
        <v>221</v>
      </c>
      <c r="Z10" s="692"/>
      <c r="AA10" s="358"/>
      <c r="AB10" s="127">
        <v>0.5</v>
      </c>
      <c r="AC10" s="319"/>
      <c r="AD10" s="288"/>
      <c r="AE10" s="757" t="s">
        <v>222</v>
      </c>
      <c r="AF10" s="315"/>
      <c r="AG10" s="693"/>
      <c r="AH10" s="127">
        <v>0.1</v>
      </c>
      <c r="AI10" s="319"/>
      <c r="AJ10" s="288"/>
      <c r="AK10"/>
      <c r="AL10" s="315"/>
      <c r="AM10" s="693"/>
      <c r="AN10" s="127">
        <v>0</v>
      </c>
      <c r="AO10" s="319"/>
      <c r="AP10" s="288"/>
      <c r="AQ10" s="759"/>
      <c r="AR10" s="692"/>
      <c r="AS10" s="358"/>
      <c r="AT10" s="321">
        <v>1</v>
      </c>
      <c r="AU10" s="319"/>
      <c r="AV10" s="288"/>
      <c r="AW10" s="757" t="s">
        <v>223</v>
      </c>
      <c r="AX10" s="315"/>
      <c r="AY10" s="693"/>
      <c r="AZ10" s="127">
        <v>0.5</v>
      </c>
      <c r="BA10" s="319"/>
      <c r="BB10" s="288"/>
      <c r="BC10" s="757" t="s">
        <v>222</v>
      </c>
      <c r="BD10" s="315"/>
      <c r="BE10" s="693"/>
      <c r="BF10" s="127">
        <v>0.7</v>
      </c>
      <c r="BG10" s="319"/>
      <c r="BH10" s="288"/>
      <c r="BI10" s="757" t="s">
        <v>220</v>
      </c>
      <c r="BJ10" s="291"/>
      <c r="BK10" s="694"/>
    </row>
    <row r="11" spans="1:63" s="130" customFormat="1" ht="14.25" thickTop="1" thickBot="1">
      <c r="A11" s="697" t="s">
        <v>224</v>
      </c>
      <c r="B11" s="695" t="s">
        <v>225</v>
      </c>
      <c r="C11" s="31">
        <f>$C$8/3</f>
        <v>33.333333333333336</v>
      </c>
      <c r="D11" s="188"/>
      <c r="E11" s="317"/>
      <c r="F11" s="317">
        <f>SUM(E12:E16)</f>
        <v>0</v>
      </c>
      <c r="G11" s="760"/>
      <c r="H11" s="129"/>
      <c r="I11" s="31">
        <f>$C$8/3</f>
        <v>33.333333333333336</v>
      </c>
      <c r="K11" s="317"/>
      <c r="L11" s="317">
        <f>SUM(K12:K16)</f>
        <v>33.333333333333336</v>
      </c>
      <c r="M11" s="760"/>
      <c r="N11" s="129"/>
      <c r="O11" s="31">
        <f>$C$8/3</f>
        <v>33.333333333333336</v>
      </c>
      <c r="P11" s="188"/>
      <c r="Q11" s="317"/>
      <c r="R11" s="317">
        <f>SUM(Q12:Q16)</f>
        <v>8.3333333333333339</v>
      </c>
      <c r="S11" s="898"/>
      <c r="T11" s="129"/>
      <c r="U11" s="31">
        <f>$C$8/3</f>
        <v>33.333333333333336</v>
      </c>
      <c r="V11" s="188"/>
      <c r="W11" s="317"/>
      <c r="X11" s="317">
        <f>SUM(W12:W16)</f>
        <v>16.666666666666668</v>
      </c>
      <c r="Y11" s="760"/>
      <c r="Z11" s="129"/>
      <c r="AA11" s="31">
        <f>$C$8/3</f>
        <v>33.333333333333336</v>
      </c>
      <c r="AB11" s="188"/>
      <c r="AC11" s="317"/>
      <c r="AD11" s="317">
        <f>SUM(AC12:AC16)</f>
        <v>33.333333333333336</v>
      </c>
      <c r="AE11" s="760"/>
      <c r="AF11" s="129"/>
      <c r="AG11" s="31">
        <f>$C$8/3</f>
        <v>33.333333333333336</v>
      </c>
      <c r="AH11" s="188"/>
      <c r="AI11" s="317"/>
      <c r="AJ11" s="317">
        <f>SUM(AI12:AI16)</f>
        <v>8.3333333333333339</v>
      </c>
      <c r="AK11" s="760"/>
      <c r="AL11" s="129"/>
      <c r="AM11" s="31">
        <f>$C$8/3</f>
        <v>33.333333333333336</v>
      </c>
      <c r="AN11" s="188"/>
      <c r="AO11" s="317"/>
      <c r="AP11" s="317">
        <f>SUM(AO12:AO16)</f>
        <v>33.333333333333336</v>
      </c>
      <c r="AQ11" s="760"/>
      <c r="AR11" s="129"/>
      <c r="AS11" s="31">
        <f>$C$8/3</f>
        <v>33.333333333333336</v>
      </c>
      <c r="AT11" s="359"/>
      <c r="AU11" s="317"/>
      <c r="AV11" s="317">
        <f>SUM(AU12:AU16)</f>
        <v>16.666666666666668</v>
      </c>
      <c r="AW11" s="760"/>
      <c r="AX11" s="129"/>
      <c r="AY11" s="31">
        <f>$C$8/3</f>
        <v>33.333333333333336</v>
      </c>
      <c r="AZ11" s="188"/>
      <c r="BA11" s="317"/>
      <c r="BB11" s="317">
        <f>SUM(BA12:BA16)</f>
        <v>33.333333333333336</v>
      </c>
      <c r="BC11" s="760"/>
      <c r="BD11" s="129"/>
      <c r="BE11" s="31">
        <f>$C$8/3</f>
        <v>33.333333333333336</v>
      </c>
      <c r="BF11" s="188"/>
      <c r="BG11" s="317"/>
      <c r="BH11" s="317">
        <f>SUM(BG12:BG16)</f>
        <v>33.333333333333336</v>
      </c>
      <c r="BI11" s="760"/>
      <c r="BJ11" s="635"/>
    </row>
    <row r="12" spans="1:63" s="120" customFormat="1" ht="58.5" customHeight="1" thickTop="1">
      <c r="A12" s="636" t="s">
        <v>148</v>
      </c>
      <c r="B12" s="360" t="s">
        <v>149</v>
      </c>
      <c r="C12" s="358">
        <f>$C$11/4</f>
        <v>8.3333333333333339</v>
      </c>
      <c r="D12" s="117" t="s">
        <v>47</v>
      </c>
      <c r="E12" s="288">
        <f>IF(D12="yes",C12,0)</f>
        <v>0</v>
      </c>
      <c r="F12" s="361"/>
      <c r="G12" s="759"/>
      <c r="H12" s="128"/>
      <c r="I12" s="358">
        <f>$C$11/4</f>
        <v>8.3333333333333339</v>
      </c>
      <c r="J12" s="117" t="s">
        <v>44</v>
      </c>
      <c r="K12" s="33">
        <f>IF(J12="yes",I12,0)</f>
        <v>8.3333333333333339</v>
      </c>
      <c r="L12" s="34"/>
      <c r="M12" s="757" t="s">
        <v>1680</v>
      </c>
      <c r="N12" s="128"/>
      <c r="O12" s="358">
        <f>$C$11/4</f>
        <v>8.3333333333333339</v>
      </c>
      <c r="P12" s="117" t="s">
        <v>44</v>
      </c>
      <c r="Q12" s="288">
        <f>IF(P12="yes",O12,0)</f>
        <v>8.3333333333333339</v>
      </c>
      <c r="R12" s="361"/>
      <c r="S12" s="469" t="s">
        <v>1668</v>
      </c>
      <c r="T12" s="128"/>
      <c r="U12" s="358">
        <f>$C$11/4</f>
        <v>8.3333333333333339</v>
      </c>
      <c r="V12" s="117" t="s">
        <v>47</v>
      </c>
      <c r="W12" s="288">
        <f>IF(V12="yes",U12,0)</f>
        <v>0</v>
      </c>
      <c r="X12" s="361"/>
      <c r="Y12" s="766"/>
      <c r="Z12" s="128"/>
      <c r="AA12" s="358">
        <f>$C$11/4</f>
        <v>8.3333333333333339</v>
      </c>
      <c r="AB12" s="117" t="s">
        <v>44</v>
      </c>
      <c r="AC12" s="288">
        <f>IF(AB12="yes",AA12,0)</f>
        <v>8.3333333333333339</v>
      </c>
      <c r="AD12" s="361"/>
      <c r="AE12" s="757" t="s">
        <v>1658</v>
      </c>
      <c r="AF12" s="128"/>
      <c r="AG12" s="358">
        <f>$C$11/4</f>
        <v>8.3333333333333339</v>
      </c>
      <c r="AH12" s="117" t="s">
        <v>44</v>
      </c>
      <c r="AI12" s="288">
        <f>IF(AH12="yes",AG12,0)</f>
        <v>8.3333333333333339</v>
      </c>
      <c r="AJ12" s="361"/>
      <c r="AK12" s="757" t="s">
        <v>1646</v>
      </c>
      <c r="AL12" s="128"/>
      <c r="AM12" s="358">
        <f>$C$11/4</f>
        <v>8.3333333333333339</v>
      </c>
      <c r="AN12" s="117" t="s">
        <v>44</v>
      </c>
      <c r="AO12" s="288">
        <f>IF(AN12="yes",AM12,0)</f>
        <v>8.3333333333333339</v>
      </c>
      <c r="AP12" s="361"/>
      <c r="AQ12" s="757" t="s">
        <v>1655</v>
      </c>
      <c r="AR12" s="128"/>
      <c r="AS12" s="358">
        <f>$C$11/4</f>
        <v>8.3333333333333339</v>
      </c>
      <c r="AT12" s="318" t="s">
        <v>44</v>
      </c>
      <c r="AU12" s="288">
        <f>IF(AT12="yes",AS12,0)</f>
        <v>8.3333333333333339</v>
      </c>
      <c r="AV12" s="361"/>
      <c r="AW12" s="757" t="s">
        <v>1625</v>
      </c>
      <c r="AX12" s="128"/>
      <c r="AY12" s="358">
        <f>$C$11/4</f>
        <v>8.3333333333333339</v>
      </c>
      <c r="AZ12" s="117" t="s">
        <v>44</v>
      </c>
      <c r="BA12" s="288">
        <f>IF(AZ12="yes",AY12,0)</f>
        <v>8.3333333333333339</v>
      </c>
      <c r="BB12" s="361"/>
      <c r="BC12" s="757" t="s">
        <v>1608</v>
      </c>
      <c r="BD12" s="128"/>
      <c r="BE12" s="358">
        <f>$C$11/4</f>
        <v>8.3333333333333339</v>
      </c>
      <c r="BF12" s="117" t="s">
        <v>44</v>
      </c>
      <c r="BG12" s="288">
        <f>IF(BF12="yes",BE12,0)</f>
        <v>8.3333333333333339</v>
      </c>
      <c r="BH12" s="361"/>
      <c r="BI12" s="761" t="s">
        <v>1580</v>
      </c>
    </row>
    <row r="13" spans="1:63" s="120" customFormat="1" ht="51">
      <c r="A13" s="33" t="s">
        <v>150</v>
      </c>
      <c r="B13" s="116" t="s">
        <v>1330</v>
      </c>
      <c r="C13" s="358">
        <f>$C$11/4</f>
        <v>8.3333333333333339</v>
      </c>
      <c r="D13" s="117" t="s">
        <v>47</v>
      </c>
      <c r="E13" s="33">
        <f>IF(D13="yes",C13,0)</f>
        <v>0</v>
      </c>
      <c r="F13" s="118"/>
      <c r="G13" s="759"/>
      <c r="H13" s="128"/>
      <c r="I13" s="120" t="s">
        <v>151</v>
      </c>
      <c r="J13" s="117" t="s">
        <v>151</v>
      </c>
      <c r="K13" s="33">
        <f>IF(J13="yes",I14,0)</f>
        <v>0</v>
      </c>
      <c r="L13" s="118"/>
      <c r="M13" s="759"/>
      <c r="N13" s="128"/>
      <c r="O13" s="358">
        <f>$C$11/4</f>
        <v>8.3333333333333339</v>
      </c>
      <c r="P13" s="117" t="s">
        <v>47</v>
      </c>
      <c r="Q13" s="33">
        <f>IF(P13="yes",O13,0)</f>
        <v>0</v>
      </c>
      <c r="R13" s="118"/>
      <c r="S13" s="478"/>
      <c r="T13" s="128"/>
      <c r="U13" s="117" t="s">
        <v>151</v>
      </c>
      <c r="V13" s="117" t="s">
        <v>151</v>
      </c>
      <c r="W13" s="33">
        <f>IF(V13="yes",U14,0)</f>
        <v>0</v>
      </c>
      <c r="X13" s="118"/>
      <c r="Y13" s="759"/>
      <c r="Z13" s="128"/>
      <c r="AA13" s="117" t="s">
        <v>151</v>
      </c>
      <c r="AB13" s="117" t="s">
        <v>151</v>
      </c>
      <c r="AC13" s="33">
        <f>IF(AB13="yes",AA13,0)</f>
        <v>0</v>
      </c>
      <c r="AD13" s="118"/>
      <c r="AE13" s="759"/>
      <c r="AF13" s="128"/>
      <c r="AG13" s="117" t="s">
        <v>151</v>
      </c>
      <c r="AH13" s="117" t="s">
        <v>151</v>
      </c>
      <c r="AI13" s="33">
        <f>IF(AH13="yes",AG14,0)</f>
        <v>0</v>
      </c>
      <c r="AJ13" s="118"/>
      <c r="AK13" s="759"/>
      <c r="AL13" s="128"/>
      <c r="AM13" s="117" t="s">
        <v>151</v>
      </c>
      <c r="AN13" s="117" t="s">
        <v>151</v>
      </c>
      <c r="AO13" s="33">
        <f>IF(AN13="yes",AM13,0)</f>
        <v>0</v>
      </c>
      <c r="AP13" s="118"/>
      <c r="AQ13" s="759"/>
      <c r="AR13" s="128"/>
      <c r="AS13" s="358">
        <f>$C$11/4</f>
        <v>8.3333333333333339</v>
      </c>
      <c r="AT13" s="318" t="s">
        <v>47</v>
      </c>
      <c r="AU13" s="288">
        <f>IF(AT13="yes",AS13,0)</f>
        <v>0</v>
      </c>
      <c r="AV13" s="289"/>
      <c r="AW13" s="759"/>
      <c r="AX13" s="128"/>
      <c r="AY13" s="117" t="s">
        <v>151</v>
      </c>
      <c r="AZ13" s="117" t="s">
        <v>151</v>
      </c>
      <c r="BA13" s="33">
        <f>IF(AZ13="yes",AY13,0)</f>
        <v>0</v>
      </c>
      <c r="BB13" s="118"/>
      <c r="BC13" s="759"/>
      <c r="BD13" s="128"/>
      <c r="BE13" s="358">
        <f>$C$11/4</f>
        <v>8.3333333333333339</v>
      </c>
      <c r="BF13" s="318" t="s">
        <v>44</v>
      </c>
      <c r="BG13" s="33">
        <f>IF(BF13="yes",BE13,0)</f>
        <v>8.3333333333333339</v>
      </c>
      <c r="BH13" s="118"/>
      <c r="BI13" s="759"/>
    </row>
    <row r="14" spans="1:63" s="120" customFormat="1" ht="61.5" customHeight="1">
      <c r="A14" s="33" t="s">
        <v>226</v>
      </c>
      <c r="B14" s="116" t="s">
        <v>1331</v>
      </c>
      <c r="C14" s="358" t="s">
        <v>151</v>
      </c>
      <c r="D14" s="320" t="s">
        <v>151</v>
      </c>
      <c r="E14" s="33">
        <f>IF(D14="yes",C14,0)</f>
        <v>0</v>
      </c>
      <c r="F14" s="33"/>
      <c r="G14" s="759"/>
      <c r="H14" s="128"/>
      <c r="I14" s="358">
        <f>$C$11/4</f>
        <v>8.3333333333333339</v>
      </c>
      <c r="J14" s="320" t="s">
        <v>44</v>
      </c>
      <c r="K14" s="33">
        <f>IF(J14="yes",I15,0)</f>
        <v>8.3333333333333339</v>
      </c>
      <c r="L14" s="33"/>
      <c r="M14" s="757" t="s">
        <v>1909</v>
      </c>
      <c r="N14" s="128"/>
      <c r="O14" s="358" t="s">
        <v>151</v>
      </c>
      <c r="P14" s="320" t="s">
        <v>151</v>
      </c>
      <c r="Q14" s="33">
        <f>IF(P14="yes",O14,0)</f>
        <v>0</v>
      </c>
      <c r="R14" s="33"/>
      <c r="S14" s="759"/>
      <c r="T14" s="128"/>
      <c r="U14" s="358">
        <f>$C$11/4</f>
        <v>8.3333333333333339</v>
      </c>
      <c r="V14" s="320" t="s">
        <v>44</v>
      </c>
      <c r="W14" s="33">
        <f>IF(V14="yes",U15,0)</f>
        <v>8.3333333333333339</v>
      </c>
      <c r="X14" s="33"/>
      <c r="Y14" s="757" t="s">
        <v>1911</v>
      </c>
      <c r="Z14" s="128"/>
      <c r="AA14" s="358">
        <f>$C$11/4</f>
        <v>8.3333333333333339</v>
      </c>
      <c r="AB14" s="33" t="s">
        <v>44</v>
      </c>
      <c r="AC14" s="33">
        <f>IF(AB14="yes",AA14,0)</f>
        <v>8.3333333333333339</v>
      </c>
      <c r="AD14" s="33"/>
      <c r="AE14" s="757" t="s">
        <v>1915</v>
      </c>
      <c r="AF14" s="128"/>
      <c r="AG14" s="358">
        <f>$C$11/4</f>
        <v>8.3333333333333339</v>
      </c>
      <c r="AH14" s="320" t="s">
        <v>47</v>
      </c>
      <c r="AI14" s="33">
        <f>IF(AH14="yes",AG14,0)</f>
        <v>0</v>
      </c>
      <c r="AJ14" s="33"/>
      <c r="AK14" s="759"/>
      <c r="AL14" s="128"/>
      <c r="AM14" s="358">
        <f>$C$11/4</f>
        <v>8.3333333333333339</v>
      </c>
      <c r="AN14" s="320" t="s">
        <v>44</v>
      </c>
      <c r="AO14" s="33">
        <f>IF(AN14="yes",AM14,0)</f>
        <v>8.3333333333333339</v>
      </c>
      <c r="AP14" s="33"/>
      <c r="AQ14" s="757" t="s">
        <v>1637</v>
      </c>
      <c r="AR14" s="128"/>
      <c r="AS14" s="358" t="s">
        <v>151</v>
      </c>
      <c r="AT14" s="33" t="s">
        <v>151</v>
      </c>
      <c r="AU14" s="33">
        <f>IF(AT14="yes",AS14,0)</f>
        <v>0</v>
      </c>
      <c r="AV14" s="33"/>
      <c r="AW14" s="759"/>
      <c r="AX14" s="128"/>
      <c r="AY14" s="358">
        <f>$C$11/4</f>
        <v>8.3333333333333339</v>
      </c>
      <c r="AZ14" s="320" t="s">
        <v>44</v>
      </c>
      <c r="BA14" s="33">
        <f>IF(AZ14="yes",AY14,0)</f>
        <v>8.3333333333333339</v>
      </c>
      <c r="BB14" s="33"/>
      <c r="BC14" s="469" t="s">
        <v>1576</v>
      </c>
      <c r="BD14" s="128"/>
      <c r="BE14" s="358" t="s">
        <v>151</v>
      </c>
      <c r="BF14" s="363" t="s">
        <v>151</v>
      </c>
      <c r="BG14" s="288">
        <f>IF(BF14="yes",BE14,0)</f>
        <v>0</v>
      </c>
      <c r="BH14" s="288"/>
      <c r="BI14" s="762"/>
    </row>
    <row r="15" spans="1:63" s="120" customFormat="1" ht="69.75" customHeight="1">
      <c r="A15" s="33" t="s">
        <v>228</v>
      </c>
      <c r="B15" s="116" t="s">
        <v>1332</v>
      </c>
      <c r="C15" s="358">
        <f>$C$11/4</f>
        <v>8.3333333333333339</v>
      </c>
      <c r="D15" s="320" t="s">
        <v>47</v>
      </c>
      <c r="E15" s="33">
        <f>IF(D15="yes",C15,0)</f>
        <v>0</v>
      </c>
      <c r="F15" s="33"/>
      <c r="G15" s="759"/>
      <c r="H15" s="128"/>
      <c r="I15" s="358">
        <f>$C$11/4</f>
        <v>8.3333333333333339</v>
      </c>
      <c r="J15" s="320" t="s">
        <v>44</v>
      </c>
      <c r="K15" s="33">
        <f>IF(J15="yes",I15,0)</f>
        <v>8.3333333333333339</v>
      </c>
      <c r="L15" s="33"/>
      <c r="M15" s="757" t="s">
        <v>1681</v>
      </c>
      <c r="N15" s="128"/>
      <c r="O15" s="358">
        <f>$C$11/4</f>
        <v>8.3333333333333339</v>
      </c>
      <c r="P15" s="320" t="s">
        <v>47</v>
      </c>
      <c r="Q15" s="33">
        <f>IF(P15="yes",O15,0)</f>
        <v>0</v>
      </c>
      <c r="R15" s="33"/>
      <c r="S15" s="759"/>
      <c r="T15" s="128"/>
      <c r="U15" s="358">
        <f>$C$11/4</f>
        <v>8.3333333333333339</v>
      </c>
      <c r="V15" s="320" t="s">
        <v>44</v>
      </c>
      <c r="W15" s="33">
        <f>IF(V15="yes",U15,0)</f>
        <v>8.3333333333333339</v>
      </c>
      <c r="X15" s="33"/>
      <c r="Y15" s="757" t="s">
        <v>1666</v>
      </c>
      <c r="Z15" s="128"/>
      <c r="AA15" s="358">
        <f>$C$11/4</f>
        <v>8.3333333333333339</v>
      </c>
      <c r="AB15" s="33" t="s">
        <v>44</v>
      </c>
      <c r="AC15" s="33">
        <f>IF(AB15="yes",AA15,0)</f>
        <v>8.3333333333333339</v>
      </c>
      <c r="AD15" s="33"/>
      <c r="AE15" s="757" t="s">
        <v>1659</v>
      </c>
      <c r="AF15" s="128"/>
      <c r="AG15" s="358">
        <f>$C$11/4</f>
        <v>8.3333333333333339</v>
      </c>
      <c r="AH15" s="320" t="s">
        <v>47</v>
      </c>
      <c r="AI15" s="33">
        <f>IF(AH15="yes",AG15,0)</f>
        <v>0</v>
      </c>
      <c r="AJ15" s="33"/>
      <c r="AK15" s="759"/>
      <c r="AL15" s="128"/>
      <c r="AM15" s="358">
        <f>$C$11/4</f>
        <v>8.3333333333333339</v>
      </c>
      <c r="AN15" s="320" t="s">
        <v>44</v>
      </c>
      <c r="AO15" s="33">
        <f>IF(AN15="yes",AM15,0)</f>
        <v>8.3333333333333339</v>
      </c>
      <c r="AP15" s="33"/>
      <c r="AQ15" s="757" t="s">
        <v>1638</v>
      </c>
      <c r="AR15" s="128"/>
      <c r="AS15" s="358">
        <f>$C$11/4</f>
        <v>8.3333333333333339</v>
      </c>
      <c r="AT15" s="320" t="s">
        <v>47</v>
      </c>
      <c r="AU15" s="33">
        <f>IF(AT15="yes",AS15,0)</f>
        <v>0</v>
      </c>
      <c r="AV15" s="33"/>
      <c r="AW15" s="759"/>
      <c r="AX15" s="128"/>
      <c r="AY15" s="358">
        <f>$C$11/4</f>
        <v>8.3333333333333339</v>
      </c>
      <c r="AZ15" s="320" t="s">
        <v>44</v>
      </c>
      <c r="BA15" s="33">
        <f>IF(AZ15="yes",AY15,0)</f>
        <v>8.3333333333333339</v>
      </c>
      <c r="BB15" s="33"/>
      <c r="BC15" s="469" t="s">
        <v>1576</v>
      </c>
      <c r="BD15" s="128"/>
      <c r="BE15" s="358">
        <f>$C$11/4</f>
        <v>8.3333333333333339</v>
      </c>
      <c r="BF15" s="288" t="s">
        <v>44</v>
      </c>
      <c r="BG15" s="288">
        <f>IF(BF15="yes",BE15,0)</f>
        <v>8.3333333333333339</v>
      </c>
      <c r="BH15" s="712"/>
      <c r="BI15" s="764" t="s">
        <v>1581</v>
      </c>
    </row>
    <row r="16" spans="1:63" s="120" customFormat="1" ht="51">
      <c r="A16" s="33" t="s">
        <v>229</v>
      </c>
      <c r="B16" s="116" t="s">
        <v>153</v>
      </c>
      <c r="C16" s="358">
        <f>$C$11/4</f>
        <v>8.3333333333333339</v>
      </c>
      <c r="D16" s="33" t="s">
        <v>47</v>
      </c>
      <c r="E16" s="33">
        <f>IF(D16="yes",C16,0)</f>
        <v>0</v>
      </c>
      <c r="F16" s="33"/>
      <c r="G16" s="759"/>
      <c r="H16" s="128"/>
      <c r="I16" s="358">
        <f>$C$11/4</f>
        <v>8.3333333333333339</v>
      </c>
      <c r="J16" s="33" t="s">
        <v>44</v>
      </c>
      <c r="K16" s="33">
        <f>IF(J16="yes",I16,0)</f>
        <v>8.3333333333333339</v>
      </c>
      <c r="L16" s="33"/>
      <c r="M16" s="757" t="s">
        <v>1682</v>
      </c>
      <c r="N16" s="128"/>
      <c r="O16" s="358">
        <f>$C$11/4</f>
        <v>8.3333333333333339</v>
      </c>
      <c r="P16" s="33" t="s">
        <v>47</v>
      </c>
      <c r="Q16" s="33">
        <f>IF(P16="yes",O16,0)</f>
        <v>0</v>
      </c>
      <c r="R16" s="33"/>
      <c r="S16" s="759"/>
      <c r="T16" s="128"/>
      <c r="U16" s="358">
        <f>$C$11/4</f>
        <v>8.3333333333333339</v>
      </c>
      <c r="V16" s="288" t="s">
        <v>47</v>
      </c>
      <c r="W16" s="33">
        <f>IF(V16="yes",U16,0)</f>
        <v>0</v>
      </c>
      <c r="X16" s="33"/>
      <c r="Y16" s="757"/>
      <c r="Z16" s="128"/>
      <c r="AA16" s="358">
        <f>$C$11/4</f>
        <v>8.3333333333333339</v>
      </c>
      <c r="AB16" s="33" t="s">
        <v>44</v>
      </c>
      <c r="AC16" s="33">
        <f>IF(AB16="yes",AA16,0)</f>
        <v>8.3333333333333339</v>
      </c>
      <c r="AD16" s="33"/>
      <c r="AE16" s="757" t="s">
        <v>1091</v>
      </c>
      <c r="AF16" s="128"/>
      <c r="AG16" s="358">
        <f>$C$11/4</f>
        <v>8.3333333333333339</v>
      </c>
      <c r="AH16" s="33" t="s">
        <v>47</v>
      </c>
      <c r="AI16" s="33">
        <f>IF(AH16="yes",AG16,0)</f>
        <v>0</v>
      </c>
      <c r="AJ16" s="33"/>
      <c r="AK16" s="759"/>
      <c r="AL16" s="128"/>
      <c r="AM16" s="358">
        <f>$C$11/4</f>
        <v>8.3333333333333339</v>
      </c>
      <c r="AN16" s="33" t="s">
        <v>44</v>
      </c>
      <c r="AO16" s="33">
        <f>IF(AN16="yes",AM16,0)</f>
        <v>8.3333333333333339</v>
      </c>
      <c r="AP16" s="33"/>
      <c r="AQ16" s="757" t="s">
        <v>1066</v>
      </c>
      <c r="AR16" s="128"/>
      <c r="AS16" s="358">
        <f>$C$11/4</f>
        <v>8.3333333333333339</v>
      </c>
      <c r="AT16" s="33" t="s">
        <v>44</v>
      </c>
      <c r="AU16" s="33">
        <f>IF(AT16="yes",AS16,0)</f>
        <v>8.3333333333333339</v>
      </c>
      <c r="AV16" s="33"/>
      <c r="AW16" s="757" t="s">
        <v>1626</v>
      </c>
      <c r="AX16" s="128"/>
      <c r="AY16" s="358">
        <f>$C$11/4</f>
        <v>8.3333333333333339</v>
      </c>
      <c r="AZ16" s="33" t="s">
        <v>44</v>
      </c>
      <c r="BA16" s="33">
        <f>IF(AZ16="yes",AY16,0)</f>
        <v>8.3333333333333339</v>
      </c>
      <c r="BB16" s="33"/>
      <c r="BC16" s="469" t="s">
        <v>1577</v>
      </c>
      <c r="BD16" s="128"/>
      <c r="BE16" s="358">
        <f>$C$11/4</f>
        <v>8.3333333333333339</v>
      </c>
      <c r="BF16" s="33" t="s">
        <v>44</v>
      </c>
      <c r="BG16" s="33">
        <f>IF(BF16="yes",BE16,0)</f>
        <v>8.3333333333333339</v>
      </c>
      <c r="BH16" s="713"/>
      <c r="BI16" s="809" t="s">
        <v>1582</v>
      </c>
    </row>
    <row r="17" spans="1:61" s="120" customFormat="1">
      <c r="A17" s="33"/>
      <c r="B17" s="116"/>
      <c r="C17" s="39"/>
      <c r="D17" s="33"/>
      <c r="E17" s="33"/>
      <c r="F17" s="33"/>
      <c r="G17" s="759"/>
      <c r="H17" s="128"/>
      <c r="I17" s="39"/>
      <c r="K17" s="33"/>
      <c r="L17" s="33"/>
      <c r="M17" s="759"/>
      <c r="N17" s="128"/>
      <c r="O17" s="39"/>
      <c r="P17" s="33"/>
      <c r="Q17" s="33"/>
      <c r="R17" s="33"/>
      <c r="S17" s="759"/>
      <c r="T17" s="128"/>
      <c r="U17" s="39"/>
      <c r="V17" s="33"/>
      <c r="W17" s="33"/>
      <c r="X17" s="33"/>
      <c r="Y17" s="759"/>
      <c r="Z17" s="128"/>
      <c r="AA17" s="39"/>
      <c r="AB17" s="33"/>
      <c r="AC17" s="33"/>
      <c r="AD17" s="33"/>
      <c r="AE17" s="759"/>
      <c r="AF17" s="128"/>
      <c r="AG17" s="39"/>
      <c r="AH17" s="33"/>
      <c r="AI17" s="33"/>
      <c r="AJ17" s="33"/>
      <c r="AK17" s="759"/>
      <c r="AL17" s="128"/>
      <c r="AM17" s="39"/>
      <c r="AN17" s="33"/>
      <c r="AO17" s="33"/>
      <c r="AP17" s="33"/>
      <c r="AQ17" s="759"/>
      <c r="AR17" s="128"/>
      <c r="AS17" s="39"/>
      <c r="AT17" s="33"/>
      <c r="AU17" s="33"/>
      <c r="AV17" s="33"/>
      <c r="AW17" s="759"/>
      <c r="AX17" s="128"/>
      <c r="AY17" s="39"/>
      <c r="AZ17" s="33"/>
      <c r="BA17" s="33"/>
      <c r="BB17" s="33"/>
      <c r="BC17" s="759"/>
      <c r="BD17" s="128"/>
      <c r="BE17" s="39"/>
      <c r="BF17" s="33"/>
      <c r="BG17" s="33"/>
      <c r="BH17" s="33"/>
      <c r="BI17" s="763"/>
    </row>
    <row r="18" spans="1:61" s="130" customFormat="1">
      <c r="A18" s="32" t="s">
        <v>154</v>
      </c>
      <c r="B18" s="131" t="s">
        <v>155</v>
      </c>
      <c r="C18" s="31">
        <f>$C$8/3</f>
        <v>33.333333333333336</v>
      </c>
      <c r="D18" s="32"/>
      <c r="E18" s="32"/>
      <c r="F18" s="32">
        <f>SUM(E19:E27)</f>
        <v>10</v>
      </c>
      <c r="G18" s="760"/>
      <c r="H18" s="129"/>
      <c r="I18" s="31">
        <f>$C$8/3</f>
        <v>33.333333333333336</v>
      </c>
      <c r="J18" s="32"/>
      <c r="K18" s="32"/>
      <c r="L18" s="32">
        <f>SUM(K19:K27)</f>
        <v>16.666666666666668</v>
      </c>
      <c r="M18" s="760"/>
      <c r="N18" s="129"/>
      <c r="O18" s="31">
        <f>$C$8/3</f>
        <v>33.333333333333336</v>
      </c>
      <c r="P18" s="32"/>
      <c r="Q18" s="32"/>
      <c r="R18" s="32">
        <f>SUM(Q19:Q27)</f>
        <v>3.3333333333333335</v>
      </c>
      <c r="S18" s="760"/>
      <c r="T18" s="129"/>
      <c r="U18" s="31">
        <f>$C$8/3</f>
        <v>33.333333333333336</v>
      </c>
      <c r="V18" s="32"/>
      <c r="W18" s="32"/>
      <c r="X18" s="32">
        <f>SUM(W19:W27)</f>
        <v>0</v>
      </c>
      <c r="Y18" s="760"/>
      <c r="Z18" s="129"/>
      <c r="AA18" s="31">
        <f>$C$8/3</f>
        <v>33.333333333333336</v>
      </c>
      <c r="AB18" s="32"/>
      <c r="AC18" s="32"/>
      <c r="AD18" s="32">
        <f>SUM(AC19:AC27)</f>
        <v>0</v>
      </c>
      <c r="AE18" s="760"/>
      <c r="AF18" s="129"/>
      <c r="AG18" s="31">
        <f>$C$8/3</f>
        <v>33.333333333333336</v>
      </c>
      <c r="AH18" s="32"/>
      <c r="AI18" s="32"/>
      <c r="AJ18" s="32">
        <f>SUM(AI19:AI27)</f>
        <v>0</v>
      </c>
      <c r="AK18" s="760"/>
      <c r="AL18" s="129"/>
      <c r="AM18" s="31">
        <f>$C$8/3</f>
        <v>33.333333333333336</v>
      </c>
      <c r="AN18" s="32"/>
      <c r="AO18" s="32"/>
      <c r="AP18" s="32">
        <f>SUM(AO19:AO27)</f>
        <v>0</v>
      </c>
      <c r="AQ18" s="760"/>
      <c r="AR18" s="129"/>
      <c r="AS18" s="31">
        <f>$C$8/3</f>
        <v>33.333333333333336</v>
      </c>
      <c r="AT18" s="32"/>
      <c r="AU18" s="32"/>
      <c r="AV18" s="32">
        <f>SUM(AU19:AU27)</f>
        <v>6.666666666666667</v>
      </c>
      <c r="AW18" s="760"/>
      <c r="AX18" s="129"/>
      <c r="AY18" s="31">
        <f>$C$8/3</f>
        <v>33.333333333333336</v>
      </c>
      <c r="AZ18" s="32"/>
      <c r="BA18" s="32"/>
      <c r="BB18" s="32">
        <f>SUM(BA19:BA27)</f>
        <v>0</v>
      </c>
      <c r="BC18" s="760"/>
      <c r="BD18" s="129"/>
      <c r="BE18" s="31">
        <f>$C$8/3</f>
        <v>33.333333333333336</v>
      </c>
      <c r="BF18" s="32"/>
      <c r="BG18" s="32"/>
      <c r="BH18" s="32">
        <f>SUM(BG19:BG27)</f>
        <v>20</v>
      </c>
      <c r="BI18" s="765"/>
    </row>
    <row r="19" spans="1:61" s="120" customFormat="1" ht="76.5">
      <c r="A19" s="33" t="s">
        <v>156</v>
      </c>
      <c r="B19" s="116" t="s">
        <v>157</v>
      </c>
      <c r="C19" s="39">
        <f>$C$18/5</f>
        <v>6.666666666666667</v>
      </c>
      <c r="D19" s="288" t="s">
        <v>44</v>
      </c>
      <c r="E19" s="33">
        <f>IF(D19="yes",C19,0)</f>
        <v>6.666666666666667</v>
      </c>
      <c r="F19" s="33"/>
      <c r="G19" s="759" t="s">
        <v>1701</v>
      </c>
      <c r="H19" s="128"/>
      <c r="I19" s="39">
        <f>$C$18/5</f>
        <v>6.666666666666667</v>
      </c>
      <c r="J19" s="33" t="s">
        <v>44</v>
      </c>
      <c r="K19" s="33">
        <f>IF(J19="yes",I19,0)</f>
        <v>6.666666666666667</v>
      </c>
      <c r="L19" s="33"/>
      <c r="M19" s="757" t="s">
        <v>1683</v>
      </c>
      <c r="N19" s="128"/>
      <c r="O19" s="39">
        <f>$C$18/5</f>
        <v>6.666666666666667</v>
      </c>
      <c r="P19" s="33" t="s">
        <v>47</v>
      </c>
      <c r="Q19" s="33">
        <f>IF(P19="yes",O19,0)</f>
        <v>0</v>
      </c>
      <c r="R19" s="33"/>
      <c r="S19" s="759"/>
      <c r="T19" s="128"/>
      <c r="U19" s="39">
        <f>$C$18/5</f>
        <v>6.666666666666667</v>
      </c>
      <c r="V19" s="33" t="s">
        <v>47</v>
      </c>
      <c r="W19" s="33">
        <f>IF(V19="yes",U19,0)</f>
        <v>0</v>
      </c>
      <c r="X19" s="33"/>
      <c r="Y19" s="759"/>
      <c r="Z19" s="128"/>
      <c r="AA19" s="39">
        <f>$C$18/5</f>
        <v>6.666666666666667</v>
      </c>
      <c r="AB19" s="33" t="s">
        <v>47</v>
      </c>
      <c r="AC19" s="33">
        <f>IF(AB19="yes",AA19,0)</f>
        <v>0</v>
      </c>
      <c r="AD19" s="33"/>
      <c r="AE19" s="759"/>
      <c r="AF19" s="128"/>
      <c r="AG19" s="39">
        <f>$C$18/5</f>
        <v>6.666666666666667</v>
      </c>
      <c r="AH19" s="33" t="s">
        <v>47</v>
      </c>
      <c r="AI19" s="33">
        <f>IF(AH19="yes",AG19,0)</f>
        <v>0</v>
      </c>
      <c r="AJ19" s="33"/>
      <c r="AK19" s="759"/>
      <c r="AL19" s="128"/>
      <c r="AM19" s="39">
        <f>$C$18/5</f>
        <v>6.666666666666667</v>
      </c>
      <c r="AN19" s="33" t="s">
        <v>47</v>
      </c>
      <c r="AO19" s="33">
        <f>IF(AN19="yes",AM19,0)</f>
        <v>0</v>
      </c>
      <c r="AP19" s="33"/>
      <c r="AQ19" s="759"/>
      <c r="AR19" s="128"/>
      <c r="AS19" s="39">
        <f>$C$18/5</f>
        <v>6.666666666666667</v>
      </c>
      <c r="AT19" s="33" t="s">
        <v>44</v>
      </c>
      <c r="AU19" s="33">
        <f>IF(AT19="yes",AS19,0)</f>
        <v>6.666666666666667</v>
      </c>
      <c r="AV19" s="33"/>
      <c r="AW19" s="757" t="s">
        <v>1627</v>
      </c>
      <c r="AX19" s="128"/>
      <c r="AY19" s="39">
        <f>$C$18/5</f>
        <v>6.666666666666667</v>
      </c>
      <c r="AZ19" s="33" t="s">
        <v>47</v>
      </c>
      <c r="BA19" s="33">
        <f>IF(AZ19="yes",AY19,0)</f>
        <v>0</v>
      </c>
      <c r="BB19" s="33"/>
      <c r="BC19" s="759"/>
      <c r="BD19" s="128"/>
      <c r="BE19" s="39">
        <f>$C$18/5</f>
        <v>6.666666666666667</v>
      </c>
      <c r="BF19" s="33" t="s">
        <v>44</v>
      </c>
      <c r="BG19" s="33">
        <f>IF(BF19="yes",BE19,0)</f>
        <v>6.666666666666667</v>
      </c>
      <c r="BH19" s="713"/>
      <c r="BI19" s="764" t="s">
        <v>1583</v>
      </c>
    </row>
    <row r="20" spans="1:61" s="120" customFormat="1" ht="51">
      <c r="A20" s="33" t="s">
        <v>158</v>
      </c>
      <c r="B20" s="116" t="s">
        <v>1390</v>
      </c>
      <c r="C20" s="39">
        <f>$C$18/5</f>
        <v>6.666666666666667</v>
      </c>
      <c r="D20" s="288" t="s">
        <v>47</v>
      </c>
      <c r="E20" s="33">
        <f>IF(D20="yes",C20,0)</f>
        <v>0</v>
      </c>
      <c r="F20" s="33"/>
      <c r="G20" s="759"/>
      <c r="H20" s="128"/>
      <c r="I20" s="39">
        <f>$C$18/5</f>
        <v>6.666666666666667</v>
      </c>
      <c r="J20" s="320" t="s">
        <v>47</v>
      </c>
      <c r="K20" s="33">
        <f>IF(J20="yes",I20,0)</f>
        <v>0</v>
      </c>
      <c r="L20" s="33"/>
      <c r="M20" s="759"/>
      <c r="N20" s="128"/>
      <c r="O20" s="39">
        <f>$C$18/5</f>
        <v>6.666666666666667</v>
      </c>
      <c r="P20" s="33" t="s">
        <v>47</v>
      </c>
      <c r="Q20" s="33">
        <f>IF(P20="yes",O20,0)</f>
        <v>0</v>
      </c>
      <c r="R20" s="33"/>
      <c r="S20" s="759"/>
      <c r="T20" s="128"/>
      <c r="U20" s="39">
        <f>$C$18/5</f>
        <v>6.666666666666667</v>
      </c>
      <c r="V20" s="33" t="s">
        <v>47</v>
      </c>
      <c r="W20" s="33">
        <f>IF(V20="yes",U20,0)</f>
        <v>0</v>
      </c>
      <c r="X20" s="33"/>
      <c r="Y20" s="759"/>
      <c r="Z20" s="128"/>
      <c r="AA20" s="39">
        <f>$C$18/5</f>
        <v>6.666666666666667</v>
      </c>
      <c r="AB20" s="33" t="s">
        <v>47</v>
      </c>
      <c r="AC20" s="33">
        <f>IF(AB20="yes",AA20,0)</f>
        <v>0</v>
      </c>
      <c r="AD20" s="33"/>
      <c r="AE20" s="759"/>
      <c r="AF20" s="128"/>
      <c r="AG20" s="39">
        <f>$C$18/5</f>
        <v>6.666666666666667</v>
      </c>
      <c r="AH20" s="33" t="s">
        <v>47</v>
      </c>
      <c r="AI20" s="33">
        <f>IF(AH20="yes",AG20,0)</f>
        <v>0</v>
      </c>
      <c r="AJ20" s="33"/>
      <c r="AK20" s="759"/>
      <c r="AL20" s="128"/>
      <c r="AM20" s="39">
        <f>$C$18/5</f>
        <v>6.666666666666667</v>
      </c>
      <c r="AN20" s="33" t="s">
        <v>47</v>
      </c>
      <c r="AO20" s="33">
        <f>IF(AN20="yes",AM20,0)</f>
        <v>0</v>
      </c>
      <c r="AP20" s="33"/>
      <c r="AQ20" s="759"/>
      <c r="AR20" s="128"/>
      <c r="AS20" s="39">
        <f>$C$18/5</f>
        <v>6.666666666666667</v>
      </c>
      <c r="AT20" s="33" t="s">
        <v>47</v>
      </c>
      <c r="AU20" s="33">
        <f>IF(AT20="yes",AS20,0)</f>
        <v>0</v>
      </c>
      <c r="AV20" s="33"/>
      <c r="AW20" s="759"/>
      <c r="AX20" s="128"/>
      <c r="AY20" s="39">
        <f>$C$18/5</f>
        <v>6.666666666666667</v>
      </c>
      <c r="AZ20" s="33" t="s">
        <v>47</v>
      </c>
      <c r="BA20" s="33">
        <f>IF(AZ20="yes",AY20,0)</f>
        <v>0</v>
      </c>
      <c r="BB20" s="33"/>
      <c r="BC20" s="759"/>
      <c r="BD20" s="128"/>
      <c r="BE20" s="39">
        <f>$C$18/5</f>
        <v>6.666666666666667</v>
      </c>
      <c r="BF20" s="33" t="s">
        <v>44</v>
      </c>
      <c r="BG20" s="33">
        <f>IF(BF20="yes",BE20,0)</f>
        <v>6.666666666666667</v>
      </c>
      <c r="BH20" s="713"/>
      <c r="BI20" s="764" t="s">
        <v>1583</v>
      </c>
    </row>
    <row r="21" spans="1:61" s="120" customFormat="1" ht="38.25">
      <c r="A21" s="33" t="s">
        <v>159</v>
      </c>
      <c r="B21" s="116" t="s">
        <v>241</v>
      </c>
      <c r="C21" s="39">
        <f>$C$18/5</f>
        <v>6.666666666666667</v>
      </c>
      <c r="D21" s="288" t="s">
        <v>47</v>
      </c>
      <c r="E21" s="33">
        <f>IF(D21="yes",C21,0)</f>
        <v>0</v>
      </c>
      <c r="F21" s="33"/>
      <c r="G21" s="759"/>
      <c r="H21" s="128"/>
      <c r="I21" s="39">
        <f>$C$18/5</f>
        <v>6.666666666666667</v>
      </c>
      <c r="J21" s="320" t="s">
        <v>44</v>
      </c>
      <c r="K21" s="33">
        <f>IF(J21="yes",I21,0)</f>
        <v>6.666666666666667</v>
      </c>
      <c r="L21" s="33"/>
      <c r="M21" s="757" t="s">
        <v>1684</v>
      </c>
      <c r="N21" s="128"/>
      <c r="O21" s="39">
        <f>$C$18/5</f>
        <v>6.666666666666667</v>
      </c>
      <c r="P21" s="33" t="s">
        <v>47</v>
      </c>
      <c r="Q21" s="33">
        <f>IF(P21="yes",O21,0)</f>
        <v>0</v>
      </c>
      <c r="R21" s="33"/>
      <c r="S21" s="759"/>
      <c r="T21" s="128"/>
      <c r="U21" s="39">
        <f>$C$18/5</f>
        <v>6.666666666666667</v>
      </c>
      <c r="V21" s="33" t="s">
        <v>47</v>
      </c>
      <c r="W21" s="33">
        <f>IF(V21="yes",U21,0)</f>
        <v>0</v>
      </c>
      <c r="X21" s="33"/>
      <c r="Y21" s="759"/>
      <c r="Z21" s="128"/>
      <c r="AA21" s="39">
        <f>$C$18/5</f>
        <v>6.666666666666667</v>
      </c>
      <c r="AB21" s="33" t="s">
        <v>47</v>
      </c>
      <c r="AC21" s="33">
        <f>IF(AB21="yes",AA21,0)</f>
        <v>0</v>
      </c>
      <c r="AD21" s="33"/>
      <c r="AE21" s="759"/>
      <c r="AF21" s="128"/>
      <c r="AG21" s="39">
        <f>$C$18/5</f>
        <v>6.666666666666667</v>
      </c>
      <c r="AH21" s="33" t="s">
        <v>47</v>
      </c>
      <c r="AI21" s="33">
        <f>IF(AH21="yes",AG21,0)</f>
        <v>0</v>
      </c>
      <c r="AJ21" s="33"/>
      <c r="AK21" s="759"/>
      <c r="AL21" s="128"/>
      <c r="AM21" s="39">
        <f>$C$18/5</f>
        <v>6.666666666666667</v>
      </c>
      <c r="AN21" s="33" t="s">
        <v>47</v>
      </c>
      <c r="AO21" s="33">
        <f>IF(AN21="yes",AM21,0)</f>
        <v>0</v>
      </c>
      <c r="AP21" s="33"/>
      <c r="AQ21" s="759"/>
      <c r="AR21" s="128"/>
      <c r="AS21" s="39">
        <f>$C$18/5</f>
        <v>6.666666666666667</v>
      </c>
      <c r="AT21" s="33" t="s">
        <v>47</v>
      </c>
      <c r="AU21" s="33">
        <f>IF(AT21="yes",AS21,0)</f>
        <v>0</v>
      </c>
      <c r="AV21" s="33"/>
      <c r="AW21" s="759"/>
      <c r="AX21" s="128"/>
      <c r="AY21" s="39">
        <f>$C$18/5</f>
        <v>6.666666666666667</v>
      </c>
      <c r="AZ21" s="33" t="s">
        <v>47</v>
      </c>
      <c r="BA21" s="33">
        <f>IF(AZ21="yes",AY21,0)</f>
        <v>0</v>
      </c>
      <c r="BB21" s="33"/>
      <c r="BC21" s="759"/>
      <c r="BD21" s="128"/>
      <c r="BE21" s="39">
        <f>$C$18/5</f>
        <v>6.666666666666667</v>
      </c>
      <c r="BF21" s="33" t="s">
        <v>44</v>
      </c>
      <c r="BG21" s="33">
        <f>IF(BF21="yes",BE21,0)</f>
        <v>6.666666666666667</v>
      </c>
      <c r="BH21" s="33"/>
      <c r="BI21" s="900" t="s">
        <v>1584</v>
      </c>
    </row>
    <row r="22" spans="1:61" s="120" customFormat="1">
      <c r="A22" s="33"/>
      <c r="B22" s="116"/>
      <c r="C22" s="39"/>
      <c r="D22" s="288"/>
      <c r="E22" s="33"/>
      <c r="F22" s="33"/>
      <c r="G22" s="759"/>
      <c r="H22" s="128"/>
      <c r="I22" s="39"/>
      <c r="J22" s="320"/>
      <c r="K22" s="33"/>
      <c r="L22" s="33"/>
      <c r="M22" s="759"/>
      <c r="N22" s="128"/>
      <c r="O22" s="39"/>
      <c r="P22" s="33"/>
      <c r="Q22" s="33"/>
      <c r="R22" s="33"/>
      <c r="S22" s="759"/>
      <c r="T22" s="128"/>
      <c r="U22" s="39"/>
      <c r="V22" s="33"/>
      <c r="W22" s="33"/>
      <c r="X22" s="33"/>
      <c r="Y22" s="759"/>
      <c r="Z22" s="128"/>
      <c r="AA22" s="39"/>
      <c r="AB22" s="33"/>
      <c r="AC22" s="33"/>
      <c r="AD22" s="33"/>
      <c r="AE22" s="759"/>
      <c r="AF22" s="128"/>
      <c r="AG22" s="39"/>
      <c r="AH22" s="33"/>
      <c r="AI22" s="33"/>
      <c r="AJ22" s="33"/>
      <c r="AK22" s="759"/>
      <c r="AL22" s="128"/>
      <c r="AM22" s="39"/>
      <c r="AN22" s="33"/>
      <c r="AO22" s="33"/>
      <c r="AP22" s="33"/>
      <c r="AQ22" s="759"/>
      <c r="AR22" s="128"/>
      <c r="AS22" s="39"/>
      <c r="AT22" s="33"/>
      <c r="AU22" s="33"/>
      <c r="AV22" s="33"/>
      <c r="AW22" s="759"/>
      <c r="AX22" s="128"/>
      <c r="AY22" s="39"/>
      <c r="AZ22" s="33"/>
      <c r="BA22" s="33"/>
      <c r="BB22" s="33"/>
      <c r="BC22" s="759"/>
      <c r="BD22" s="128"/>
      <c r="BE22" s="39"/>
      <c r="BF22" s="33"/>
      <c r="BG22" s="33"/>
      <c r="BH22" s="33"/>
      <c r="BI22" s="33"/>
    </row>
    <row r="23" spans="1:61" s="120" customFormat="1" ht="25.5" customHeight="1">
      <c r="A23" s="33" t="s">
        <v>242</v>
      </c>
      <c r="B23" s="116" t="s">
        <v>1391</v>
      </c>
      <c r="C23" s="39">
        <f>$C$18/5</f>
        <v>6.666666666666667</v>
      </c>
      <c r="D23" s="288"/>
      <c r="E23" s="33"/>
      <c r="F23" s="33"/>
      <c r="G23" s="759"/>
      <c r="H23" s="128"/>
      <c r="I23" s="39">
        <f>$C$18/5</f>
        <v>6.666666666666667</v>
      </c>
      <c r="J23" s="696"/>
      <c r="K23" s="33"/>
      <c r="L23" s="33"/>
      <c r="M23" s="777"/>
      <c r="N23" s="128"/>
      <c r="O23" s="39">
        <f>$C$18/5</f>
        <v>6.666666666666667</v>
      </c>
      <c r="P23" s="33"/>
      <c r="Q23" s="33"/>
      <c r="R23" s="33"/>
      <c r="S23" s="759"/>
      <c r="T23" s="128"/>
      <c r="U23" s="39">
        <f>$C$18/5</f>
        <v>6.666666666666667</v>
      </c>
      <c r="V23" s="33"/>
      <c r="W23" s="33"/>
      <c r="X23" s="33"/>
      <c r="Y23" s="757"/>
      <c r="Z23" s="128"/>
      <c r="AA23" s="39">
        <f>$C$18/5</f>
        <v>6.666666666666667</v>
      </c>
      <c r="AB23" s="33"/>
      <c r="AC23" s="33"/>
      <c r="AD23" s="33"/>
      <c r="AE23" s="759"/>
      <c r="AF23" s="128"/>
      <c r="AG23" s="39">
        <f>$C$18/5</f>
        <v>6.666666666666667</v>
      </c>
      <c r="AH23" s="33"/>
      <c r="AI23" s="33"/>
      <c r="AJ23" s="33"/>
      <c r="AK23" s="759"/>
      <c r="AL23" s="128"/>
      <c r="AM23" s="39">
        <f>$C$18/5</f>
        <v>6.666666666666667</v>
      </c>
      <c r="AN23" s="33"/>
      <c r="AO23" s="33"/>
      <c r="AP23" s="33"/>
      <c r="AQ23" s="759"/>
      <c r="AR23" s="128"/>
      <c r="AS23" s="39">
        <f>$C$18/5</f>
        <v>6.666666666666667</v>
      </c>
      <c r="AT23" s="33"/>
      <c r="AU23" s="33"/>
      <c r="AV23" s="33"/>
      <c r="AW23" s="759"/>
      <c r="AX23" s="128"/>
      <c r="AY23" s="39">
        <f>$C$18/5</f>
        <v>6.666666666666667</v>
      </c>
      <c r="AZ23" s="33"/>
      <c r="BA23" s="33"/>
      <c r="BB23" s="33"/>
      <c r="BC23" s="759"/>
      <c r="BD23" s="128"/>
      <c r="BE23" s="39">
        <f>$C$18/5</f>
        <v>6.666666666666667</v>
      </c>
      <c r="BF23" s="33"/>
      <c r="BG23" s="33"/>
      <c r="BH23" s="33"/>
      <c r="BI23" s="33"/>
    </row>
    <row r="24" spans="1:61" s="120" customFormat="1" ht="76.5">
      <c r="A24" s="33" t="s">
        <v>1059</v>
      </c>
      <c r="B24" s="116" t="s">
        <v>1392</v>
      </c>
      <c r="C24" s="39">
        <f>$C$23/2</f>
        <v>3.3333333333333335</v>
      </c>
      <c r="D24" s="288" t="s">
        <v>44</v>
      </c>
      <c r="E24" s="33">
        <f>IF(D24="yes",C24,0)</f>
        <v>3.3333333333333335</v>
      </c>
      <c r="F24" s="33"/>
      <c r="G24" s="759"/>
      <c r="H24" s="128"/>
      <c r="I24" s="754">
        <f>$C$23/2</f>
        <v>3.3333333333333335</v>
      </c>
      <c r="J24" s="755" t="s">
        <v>44</v>
      </c>
      <c r="K24" s="364">
        <f>IF(J24="yes",I24,0)</f>
        <v>3.3333333333333335</v>
      </c>
      <c r="L24" s="712"/>
      <c r="M24" s="804" t="s">
        <v>1910</v>
      </c>
      <c r="N24" s="128"/>
      <c r="O24" s="364">
        <f>$C$23/2</f>
        <v>3.3333333333333335</v>
      </c>
      <c r="P24" s="288" t="s">
        <v>44</v>
      </c>
      <c r="Q24" s="288">
        <f>IF(P24="yes",O24,0)</f>
        <v>3.3333333333333335</v>
      </c>
      <c r="R24" s="288"/>
      <c r="S24" s="478" t="s">
        <v>1532</v>
      </c>
      <c r="T24" s="128"/>
      <c r="U24" s="39">
        <f>$C$23/2</f>
        <v>3.3333333333333335</v>
      </c>
      <c r="V24" s="33" t="s">
        <v>47</v>
      </c>
      <c r="W24" s="33">
        <f>IF(V24="yes",U24,0)</f>
        <v>0</v>
      </c>
      <c r="X24" s="33"/>
      <c r="Y24" s="759"/>
      <c r="Z24" s="128"/>
      <c r="AA24" s="39">
        <f>$C$23/2</f>
        <v>3.3333333333333335</v>
      </c>
      <c r="AB24" s="33" t="s">
        <v>47</v>
      </c>
      <c r="AC24" s="33">
        <f>IF(AB24="yes",AA24,0)</f>
        <v>0</v>
      </c>
      <c r="AD24" s="33"/>
      <c r="AE24" s="757"/>
      <c r="AF24" s="128"/>
      <c r="AG24" s="39">
        <f>$C$23/2</f>
        <v>3.3333333333333335</v>
      </c>
      <c r="AH24" s="33" t="s">
        <v>47</v>
      </c>
      <c r="AI24" s="33">
        <f>IF(AH24="yes",AG24,0)</f>
        <v>0</v>
      </c>
      <c r="AJ24" s="33"/>
      <c r="AK24" s="759"/>
      <c r="AL24" s="128"/>
      <c r="AM24" s="39">
        <f>$C$23/2</f>
        <v>3.3333333333333335</v>
      </c>
      <c r="AN24" s="33" t="s">
        <v>47</v>
      </c>
      <c r="AO24" s="33">
        <f>IF(AN24="yes",AM24,0)</f>
        <v>0</v>
      </c>
      <c r="AP24" s="33"/>
      <c r="AQ24" s="759"/>
      <c r="AR24" s="128"/>
      <c r="AS24" s="39">
        <f>$C$23/2</f>
        <v>3.3333333333333335</v>
      </c>
      <c r="AT24" s="33" t="s">
        <v>47</v>
      </c>
      <c r="AU24" s="33">
        <f>IF(AT24="yes",AS24,0)</f>
        <v>0</v>
      </c>
      <c r="AV24" s="33"/>
      <c r="AW24" s="759"/>
      <c r="AX24" s="128"/>
      <c r="AY24" s="39">
        <f>$C$23/2</f>
        <v>3.3333333333333335</v>
      </c>
      <c r="AZ24" s="33" t="s">
        <v>47</v>
      </c>
      <c r="BA24" s="33">
        <f>IF(AZ24="yes",AY24,0)</f>
        <v>0</v>
      </c>
      <c r="BB24" s="33"/>
      <c r="BC24" s="759"/>
      <c r="BD24" s="128"/>
      <c r="BE24" s="39">
        <f>$C$23/2</f>
        <v>3.3333333333333335</v>
      </c>
      <c r="BF24" s="33" t="s">
        <v>47</v>
      </c>
      <c r="BG24" s="33">
        <f>IF(BF24="yes",BE24,0)</f>
        <v>0</v>
      </c>
      <c r="BH24" s="33"/>
      <c r="BI24" s="33"/>
    </row>
    <row r="25" spans="1:61" s="120" customFormat="1" ht="63.75">
      <c r="A25" s="33" t="s">
        <v>1060</v>
      </c>
      <c r="B25" s="116" t="s">
        <v>1433</v>
      </c>
      <c r="C25" s="39">
        <f>$C$23/2</f>
        <v>3.3333333333333335</v>
      </c>
      <c r="D25" s="33" t="s">
        <v>47</v>
      </c>
      <c r="E25" s="33">
        <f>IF(D25="yes",C25,0)</f>
        <v>0</v>
      </c>
      <c r="F25" s="33"/>
      <c r="G25" s="759"/>
      <c r="H25" s="128"/>
      <c r="I25" s="115">
        <f>$C$23/2</f>
        <v>3.3333333333333335</v>
      </c>
      <c r="J25" s="756" t="s">
        <v>47</v>
      </c>
      <c r="K25" s="39">
        <f>IF(J25="yes",I25,0)</f>
        <v>0</v>
      </c>
      <c r="L25" s="33"/>
      <c r="N25" s="128"/>
      <c r="O25" s="39">
        <f>$C$23/2</f>
        <v>3.3333333333333335</v>
      </c>
      <c r="P25" s="33" t="s">
        <v>47</v>
      </c>
      <c r="Q25" s="33">
        <f>IF(P25="yes",O25,0)</f>
        <v>0</v>
      </c>
      <c r="R25" s="33"/>
      <c r="S25" s="759"/>
      <c r="T25" s="128"/>
      <c r="U25" s="39">
        <f>$C$23/2</f>
        <v>3.3333333333333335</v>
      </c>
      <c r="V25" s="33" t="s">
        <v>47</v>
      </c>
      <c r="W25" s="33">
        <f>IF(V25="yes",U25,0)</f>
        <v>0</v>
      </c>
      <c r="X25" s="33"/>
      <c r="Y25" s="759"/>
      <c r="Z25" s="128"/>
      <c r="AA25" s="39">
        <f>$C$23/2</f>
        <v>3.3333333333333335</v>
      </c>
      <c r="AB25" s="33" t="s">
        <v>47</v>
      </c>
      <c r="AC25" s="33">
        <f>IF(AB25="yes",AA25,0)</f>
        <v>0</v>
      </c>
      <c r="AD25" s="33"/>
      <c r="AE25" s="759"/>
      <c r="AF25" s="128"/>
      <c r="AG25" s="39">
        <f>$C$23/2</f>
        <v>3.3333333333333335</v>
      </c>
      <c r="AH25" s="33" t="s">
        <v>47</v>
      </c>
      <c r="AI25" s="33">
        <f>IF(AH25="yes",AG25,0)</f>
        <v>0</v>
      </c>
      <c r="AJ25" s="33"/>
      <c r="AK25" s="759"/>
      <c r="AL25" s="128"/>
      <c r="AM25" s="39">
        <f>$C$23/2</f>
        <v>3.3333333333333335</v>
      </c>
      <c r="AN25" s="33" t="s">
        <v>47</v>
      </c>
      <c r="AO25" s="33">
        <f>IF(AN25="yes",AM25,0)</f>
        <v>0</v>
      </c>
      <c r="AP25" s="33"/>
      <c r="AQ25" s="759"/>
      <c r="AR25" s="128"/>
      <c r="AS25" s="39">
        <f>$C$23/2</f>
        <v>3.3333333333333335</v>
      </c>
      <c r="AT25" s="33" t="s">
        <v>47</v>
      </c>
      <c r="AU25" s="33">
        <f>IF(AT25="yes",AS25,0)</f>
        <v>0</v>
      </c>
      <c r="AV25" s="33"/>
      <c r="AW25" s="759"/>
      <c r="AX25" s="128"/>
      <c r="AY25" s="39">
        <f>$C$23/2</f>
        <v>3.3333333333333335</v>
      </c>
      <c r="AZ25" s="33" t="s">
        <v>47</v>
      </c>
      <c r="BA25" s="33">
        <f>IF(AZ25="yes",AY25,0)</f>
        <v>0</v>
      </c>
      <c r="BB25" s="33"/>
      <c r="BC25" s="759"/>
      <c r="BD25" s="128"/>
      <c r="BE25" s="39">
        <f>$C$23/2</f>
        <v>3.3333333333333335</v>
      </c>
      <c r="BF25" s="33" t="s">
        <v>47</v>
      </c>
      <c r="BG25" s="33">
        <f>IF(BF25="yes",BE25,0)</f>
        <v>0</v>
      </c>
      <c r="BH25" s="33"/>
      <c r="BI25" s="33"/>
    </row>
    <row r="26" spans="1:61" s="120" customFormat="1">
      <c r="A26" s="33"/>
      <c r="B26" s="116"/>
      <c r="C26" s="39"/>
      <c r="D26" s="33"/>
      <c r="E26" s="33"/>
      <c r="F26" s="33"/>
      <c r="G26" s="759"/>
      <c r="H26" s="128"/>
      <c r="I26" s="115"/>
      <c r="J26" s="756"/>
      <c r="K26" s="39"/>
      <c r="L26" s="33"/>
      <c r="M26" s="759"/>
      <c r="N26" s="128"/>
      <c r="O26" s="39"/>
      <c r="P26" s="33"/>
      <c r="Q26" s="33"/>
      <c r="R26" s="33"/>
      <c r="S26" s="759"/>
      <c r="T26" s="128"/>
      <c r="U26" s="39"/>
      <c r="V26" s="33"/>
      <c r="W26" s="33"/>
      <c r="X26" s="33"/>
      <c r="Y26" s="759"/>
      <c r="Z26" s="128"/>
      <c r="AA26" s="39"/>
      <c r="AB26" s="33"/>
      <c r="AC26" s="33"/>
      <c r="AD26" s="33"/>
      <c r="AE26" s="759"/>
      <c r="AF26" s="128"/>
      <c r="AG26" s="39"/>
      <c r="AH26" s="33"/>
      <c r="AI26" s="33"/>
      <c r="AJ26" s="33"/>
      <c r="AK26" s="759"/>
      <c r="AL26" s="128"/>
      <c r="AM26" s="39"/>
      <c r="AN26" s="33"/>
      <c r="AO26" s="33"/>
      <c r="AP26" s="33"/>
      <c r="AQ26" s="759"/>
      <c r="AR26" s="128"/>
      <c r="AS26" s="39"/>
      <c r="AT26" s="33"/>
      <c r="AU26" s="33"/>
      <c r="AV26" s="33"/>
      <c r="AW26" s="759"/>
      <c r="AX26" s="128"/>
      <c r="AY26" s="39"/>
      <c r="AZ26" s="33"/>
      <c r="BA26" s="33"/>
      <c r="BB26" s="33"/>
      <c r="BC26" s="759"/>
      <c r="BD26" s="128"/>
      <c r="BE26" s="39"/>
      <c r="BF26" s="33"/>
      <c r="BG26" s="33"/>
      <c r="BH26" s="33"/>
      <c r="BI26" s="33"/>
    </row>
    <row r="27" spans="1:61" s="120" customFormat="1" ht="63.75">
      <c r="A27" s="33" t="s">
        <v>243</v>
      </c>
      <c r="B27" s="116" t="s">
        <v>1432</v>
      </c>
      <c r="C27" s="39">
        <f>$C$18/5</f>
        <v>6.666666666666667</v>
      </c>
      <c r="D27" s="320" t="s">
        <v>47</v>
      </c>
      <c r="E27" s="33">
        <f>IF(D27="yes",C27,0)</f>
        <v>0</v>
      </c>
      <c r="F27" s="33"/>
      <c r="G27" s="759"/>
      <c r="H27" s="128"/>
      <c r="I27" s="39">
        <f>$C$18/5</f>
        <v>6.666666666666667</v>
      </c>
      <c r="J27" s="636" t="s">
        <v>47</v>
      </c>
      <c r="K27" s="33">
        <f>IF(J27="yes",I27,0)</f>
        <v>0</v>
      </c>
      <c r="L27" s="33"/>
      <c r="M27" s="759"/>
      <c r="N27" s="128"/>
      <c r="O27" s="39">
        <f>$C$18/5</f>
        <v>6.666666666666667</v>
      </c>
      <c r="P27" s="33" t="s">
        <v>47</v>
      </c>
      <c r="Q27" s="33">
        <f>IF(P27="yes",O27,0)</f>
        <v>0</v>
      </c>
      <c r="R27" s="33"/>
      <c r="S27" s="759"/>
      <c r="T27" s="128"/>
      <c r="U27" s="39">
        <f>$C$18/5</f>
        <v>6.666666666666667</v>
      </c>
      <c r="V27" s="33" t="s">
        <v>47</v>
      </c>
      <c r="W27" s="33">
        <f>IF(V27="yes",U27,0)</f>
        <v>0</v>
      </c>
      <c r="X27" s="33"/>
      <c r="Y27" s="759"/>
      <c r="Z27" s="128"/>
      <c r="AA27" s="39">
        <f>$C$18/5</f>
        <v>6.666666666666667</v>
      </c>
      <c r="AB27" s="33" t="s">
        <v>47</v>
      </c>
      <c r="AC27" s="33">
        <f>IF(AB27="yes",AA27,0)</f>
        <v>0</v>
      </c>
      <c r="AD27" s="33"/>
      <c r="AE27" s="759"/>
      <c r="AF27" s="128"/>
      <c r="AG27" s="39">
        <f>$C$18/5</f>
        <v>6.666666666666667</v>
      </c>
      <c r="AH27" s="33" t="s">
        <v>47</v>
      </c>
      <c r="AI27" s="33">
        <f>IF(AH27="yes",AG27,0)</f>
        <v>0</v>
      </c>
      <c r="AJ27" s="33"/>
      <c r="AK27" s="759"/>
      <c r="AL27" s="128"/>
      <c r="AM27" s="39">
        <f>$C$18/5</f>
        <v>6.666666666666667</v>
      </c>
      <c r="AN27" s="33" t="s">
        <v>47</v>
      </c>
      <c r="AO27" s="33">
        <f>IF(AN27="yes",AM27,0)</f>
        <v>0</v>
      </c>
      <c r="AP27" s="33"/>
      <c r="AQ27" s="759"/>
      <c r="AR27" s="128"/>
      <c r="AS27" s="39">
        <f>$C$18/5</f>
        <v>6.666666666666667</v>
      </c>
      <c r="AT27" s="33" t="s">
        <v>47</v>
      </c>
      <c r="AU27" s="33">
        <f>IF(AT27="yes",AS27,0)</f>
        <v>0</v>
      </c>
      <c r="AV27" s="33"/>
      <c r="AW27" s="759"/>
      <c r="AX27" s="128"/>
      <c r="AY27" s="39">
        <f>$C$18/5</f>
        <v>6.666666666666667</v>
      </c>
      <c r="AZ27" s="33" t="s">
        <v>47</v>
      </c>
      <c r="BA27" s="33">
        <f>IF(AZ27="yes",AY27,0)</f>
        <v>0</v>
      </c>
      <c r="BB27" s="33"/>
      <c r="BC27" s="759"/>
      <c r="BD27" s="128"/>
      <c r="BE27" s="39">
        <f>$C$18/5</f>
        <v>6.666666666666667</v>
      </c>
      <c r="BF27" s="33" t="s">
        <v>47</v>
      </c>
      <c r="BG27" s="33">
        <f>IF(BF27="yes",BE27,0)</f>
        <v>0</v>
      </c>
      <c r="BH27" s="33"/>
      <c r="BI27" s="33"/>
    </row>
    <row r="28" spans="1:61" s="120" customFormat="1">
      <c r="A28" s="32"/>
      <c r="B28" s="116"/>
      <c r="C28" s="39"/>
      <c r="D28" s="33"/>
      <c r="E28" s="33"/>
      <c r="F28" s="33"/>
      <c r="G28" s="759"/>
      <c r="H28" s="128"/>
      <c r="I28" s="39"/>
      <c r="J28" s="33"/>
      <c r="K28" s="33"/>
      <c r="L28" s="33"/>
      <c r="M28" s="759"/>
      <c r="N28" s="128"/>
      <c r="O28" s="39"/>
      <c r="P28" s="33"/>
      <c r="Q28" s="33"/>
      <c r="R28" s="33"/>
      <c r="S28" s="759"/>
      <c r="T28" s="128"/>
      <c r="U28" s="39"/>
      <c r="V28" s="33"/>
      <c r="W28" s="33"/>
      <c r="X28" s="33"/>
      <c r="Y28" s="759"/>
      <c r="Z28" s="128"/>
      <c r="AA28" s="39"/>
      <c r="AB28" s="33"/>
      <c r="AC28" s="33"/>
      <c r="AD28" s="33"/>
      <c r="AE28" s="759"/>
      <c r="AF28" s="128"/>
      <c r="AG28" s="39"/>
      <c r="AH28" s="33"/>
      <c r="AI28" s="33"/>
      <c r="AJ28" s="33"/>
      <c r="AK28" s="759"/>
      <c r="AL28" s="128"/>
      <c r="AM28" s="39"/>
      <c r="AN28" s="33"/>
      <c r="AO28" s="33"/>
      <c r="AP28" s="33"/>
      <c r="AQ28" s="759"/>
      <c r="AR28" s="128"/>
      <c r="AS28" s="39"/>
      <c r="AT28" s="33"/>
      <c r="AU28" s="33"/>
      <c r="AV28" s="33"/>
      <c r="AW28" s="759"/>
      <c r="AX28" s="128"/>
      <c r="AY28" s="39"/>
      <c r="AZ28" s="33"/>
      <c r="BA28" s="33"/>
      <c r="BB28" s="33"/>
      <c r="BC28" s="759"/>
      <c r="BD28" s="128"/>
      <c r="BE28" s="39"/>
      <c r="BF28" s="33"/>
      <c r="BG28" s="33"/>
      <c r="BH28" s="33"/>
      <c r="BI28" s="34"/>
    </row>
    <row r="29" spans="1:61" s="126" customFormat="1">
      <c r="A29" s="121" t="s">
        <v>244</v>
      </c>
      <c r="B29" s="122" t="s">
        <v>245</v>
      </c>
      <c r="C29" s="123">
        <v>100</v>
      </c>
      <c r="D29" s="124"/>
      <c r="E29" s="124"/>
      <c r="F29" s="121">
        <f>F30+F36+F47</f>
        <v>23.333333333333336</v>
      </c>
      <c r="G29" s="768"/>
      <c r="H29" s="125"/>
      <c r="I29" s="123">
        <v>100</v>
      </c>
      <c r="J29" s="124"/>
      <c r="K29" s="124"/>
      <c r="L29" s="121">
        <f>L30+L36+L47</f>
        <v>36.666666666666671</v>
      </c>
      <c r="M29" s="768"/>
      <c r="N29" s="125"/>
      <c r="O29" s="123">
        <v>100</v>
      </c>
      <c r="P29" s="124"/>
      <c r="Q29" s="124"/>
      <c r="R29" s="121">
        <f>R30+R36+R47</f>
        <v>60.000000000000007</v>
      </c>
      <c r="S29" s="768"/>
      <c r="T29" s="125"/>
      <c r="U29" s="123">
        <v>100</v>
      </c>
      <c r="V29" s="124"/>
      <c r="W29" s="124"/>
      <c r="X29" s="121">
        <f>X30+X36+X47</f>
        <v>15</v>
      </c>
      <c r="Y29" s="768"/>
      <c r="Z29" s="125"/>
      <c r="AA29" s="123">
        <v>100</v>
      </c>
      <c r="AB29" s="124"/>
      <c r="AC29" s="124"/>
      <c r="AD29" s="121">
        <f>AD30+AD36+AD47</f>
        <v>15</v>
      </c>
      <c r="AE29" s="768"/>
      <c r="AF29" s="125"/>
      <c r="AG29" s="123">
        <v>100</v>
      </c>
      <c r="AH29" s="124"/>
      <c r="AI29" s="124"/>
      <c r="AJ29" s="121">
        <f>AJ30+AJ36+AJ47</f>
        <v>43.333333333333336</v>
      </c>
      <c r="AK29" s="768"/>
      <c r="AL29" s="125"/>
      <c r="AM29" s="123">
        <v>100</v>
      </c>
      <c r="AN29" s="124"/>
      <c r="AO29" s="124"/>
      <c r="AP29" s="121">
        <f>AP30+AP36+AP47</f>
        <v>35</v>
      </c>
      <c r="AQ29" s="768"/>
      <c r="AR29" s="125"/>
      <c r="AS29" s="123">
        <v>100</v>
      </c>
      <c r="AT29" s="124"/>
      <c r="AU29" s="124"/>
      <c r="AV29" s="121">
        <f>AV30+AV36+AV47</f>
        <v>71.666666666666671</v>
      </c>
      <c r="AW29" s="768"/>
      <c r="AX29" s="125"/>
      <c r="AY29" s="123">
        <v>100</v>
      </c>
      <c r="AZ29" s="124"/>
      <c r="BA29" s="124"/>
      <c r="BB29" s="121">
        <f>BB30+BB36+BB47</f>
        <v>38.333333333333336</v>
      </c>
      <c r="BC29" s="768"/>
      <c r="BD29" s="125"/>
      <c r="BE29" s="123">
        <v>100</v>
      </c>
      <c r="BF29" s="124"/>
      <c r="BG29" s="124"/>
      <c r="BH29" s="121">
        <f>BH30+BH36+BH47</f>
        <v>80</v>
      </c>
      <c r="BI29" s="124"/>
    </row>
    <row r="30" spans="1:61" s="130" customFormat="1" ht="58.5" customHeight="1">
      <c r="A30" s="32" t="s">
        <v>246</v>
      </c>
      <c r="B30" s="365" t="s">
        <v>1069</v>
      </c>
      <c r="C30" s="366">
        <f>$C$29/3</f>
        <v>33.333333333333336</v>
      </c>
      <c r="D30" s="367"/>
      <c r="E30" s="32"/>
      <c r="F30" s="317">
        <f>SUM(E31:E34)</f>
        <v>16.666666666666668</v>
      </c>
      <c r="G30" s="760"/>
      <c r="H30" s="129"/>
      <c r="I30" s="366">
        <f>$C$29/3</f>
        <v>33.333333333333336</v>
      </c>
      <c r="J30" s="367"/>
      <c r="K30" s="32"/>
      <c r="L30" s="317">
        <f>SUM(K31:K34)</f>
        <v>16.666666666666668</v>
      </c>
      <c r="M30" s="760"/>
      <c r="N30" s="129"/>
      <c r="O30" s="366">
        <f>$C$29/3</f>
        <v>33.333333333333336</v>
      </c>
      <c r="P30" s="367"/>
      <c r="Q30" s="32"/>
      <c r="R30" s="317">
        <f>SUM(Q31:Q34)</f>
        <v>33.333333333333336</v>
      </c>
      <c r="S30" s="898"/>
      <c r="T30" s="129"/>
      <c r="U30" s="366">
        <f>$C$29/3</f>
        <v>33.333333333333336</v>
      </c>
      <c r="V30" s="367"/>
      <c r="W30" s="32"/>
      <c r="X30" s="317">
        <f>SUM(W31:W34)</f>
        <v>8.3333333333333339</v>
      </c>
      <c r="Y30" s="760"/>
      <c r="Z30" s="129"/>
      <c r="AA30" s="366">
        <f>$C$29/3</f>
        <v>33.333333333333336</v>
      </c>
      <c r="AB30" s="367"/>
      <c r="AC30" s="317"/>
      <c r="AD30" s="317">
        <f>SUM(AC31:AC34)</f>
        <v>8.3333333333333339</v>
      </c>
      <c r="AE30" s="760"/>
      <c r="AF30" s="129"/>
      <c r="AG30" s="366">
        <f>$C$29/3</f>
        <v>33.333333333333336</v>
      </c>
      <c r="AH30" s="367"/>
      <c r="AI30" s="317"/>
      <c r="AJ30" s="317">
        <f>SUM(AI31:AI34)</f>
        <v>16.666666666666668</v>
      </c>
      <c r="AK30" s="760"/>
      <c r="AL30" s="129"/>
      <c r="AM30" s="366">
        <f>$C$29/3</f>
        <v>33.333333333333336</v>
      </c>
      <c r="AN30" s="367"/>
      <c r="AO30" s="32"/>
      <c r="AP30" s="317">
        <f>SUM(AO31:AO34)</f>
        <v>8.3333333333333339</v>
      </c>
      <c r="AQ30" s="760"/>
      <c r="AR30" s="129"/>
      <c r="AS30" s="366">
        <f>$C$29/3</f>
        <v>33.333333333333336</v>
      </c>
      <c r="AT30" s="368"/>
      <c r="AU30" s="317"/>
      <c r="AV30" s="317">
        <f>SUM(AU31:AU34)</f>
        <v>25</v>
      </c>
      <c r="AW30" s="769"/>
      <c r="AX30" s="129"/>
      <c r="AY30" s="366">
        <f>$C$29/3</f>
        <v>33.333333333333336</v>
      </c>
      <c r="AZ30" s="367"/>
      <c r="BA30" s="32"/>
      <c r="BB30" s="317">
        <f>SUM(BA31:BA34)</f>
        <v>25</v>
      </c>
      <c r="BC30" s="760"/>
      <c r="BD30" s="129"/>
      <c r="BE30" s="366">
        <f>$C$29/3</f>
        <v>33.333333333333336</v>
      </c>
      <c r="BF30" s="367"/>
      <c r="BG30" s="32"/>
      <c r="BH30" s="317">
        <f>SUM(BG31:BG34)</f>
        <v>33.333333333333336</v>
      </c>
      <c r="BI30" s="32"/>
    </row>
    <row r="31" spans="1:61" s="120" customFormat="1" ht="57" customHeight="1">
      <c r="A31" s="33"/>
      <c r="B31" s="362" t="s">
        <v>176</v>
      </c>
      <c r="C31" s="39">
        <f>$C$30/4</f>
        <v>8.3333333333333339</v>
      </c>
      <c r="D31" s="33" t="s">
        <v>44</v>
      </c>
      <c r="E31" s="33">
        <f>IF(D31="yes",C31,0)</f>
        <v>8.3333333333333339</v>
      </c>
      <c r="F31" s="33"/>
      <c r="G31" s="469" t="s">
        <v>1702</v>
      </c>
      <c r="H31" s="128"/>
      <c r="I31" s="39">
        <f>$C$30/4</f>
        <v>8.3333333333333339</v>
      </c>
      <c r="J31" s="320" t="s">
        <v>44</v>
      </c>
      <c r="K31" s="33">
        <f>IF(J31="yes",I31,0)</f>
        <v>8.3333333333333339</v>
      </c>
      <c r="L31" s="33"/>
      <c r="M31" s="757" t="s">
        <v>1685</v>
      </c>
      <c r="N31" s="128"/>
      <c r="O31" s="39">
        <f>$C$30/4</f>
        <v>8.3333333333333339</v>
      </c>
      <c r="P31" s="320" t="s">
        <v>44</v>
      </c>
      <c r="Q31" s="33">
        <f>IF(P31="yes",O31,0)</f>
        <v>8.3333333333333339</v>
      </c>
      <c r="R31" s="33"/>
      <c r="S31" s="469" t="s">
        <v>1533</v>
      </c>
      <c r="T31" s="128"/>
      <c r="U31" s="39">
        <f>$C$30/4</f>
        <v>8.3333333333333339</v>
      </c>
      <c r="V31" s="320" t="s">
        <v>44</v>
      </c>
      <c r="W31" s="33">
        <f>IF(V31="yes",U31,0)</f>
        <v>8.3333333333333339</v>
      </c>
      <c r="X31" s="33"/>
      <c r="Y31" s="767" t="s">
        <v>1667</v>
      </c>
      <c r="Z31" s="128"/>
      <c r="AA31" s="39">
        <f>$C$30/4</f>
        <v>8.3333333333333339</v>
      </c>
      <c r="AB31" s="320" t="s">
        <v>44</v>
      </c>
      <c r="AC31" s="288">
        <f>IF(AB31="yes",AA31,0)</f>
        <v>8.3333333333333339</v>
      </c>
      <c r="AD31" s="288"/>
      <c r="AE31" s="757" t="s">
        <v>1660</v>
      </c>
      <c r="AF31" s="128"/>
      <c r="AG31" s="39">
        <f>$C$30/4</f>
        <v>8.3333333333333339</v>
      </c>
      <c r="AH31" s="320" t="s">
        <v>44</v>
      </c>
      <c r="AI31" s="288">
        <f>IF(AH31="yes",AG31,0)</f>
        <v>8.3333333333333339</v>
      </c>
      <c r="AJ31" s="288"/>
      <c r="AK31" s="757" t="s">
        <v>1647</v>
      </c>
      <c r="AL31" s="128"/>
      <c r="AM31" s="39">
        <f>$C$30/4</f>
        <v>8.3333333333333339</v>
      </c>
      <c r="AN31" s="320" t="s">
        <v>44</v>
      </c>
      <c r="AO31" s="33">
        <f>IF(AN31="yes",AM31,0)</f>
        <v>8.3333333333333339</v>
      </c>
      <c r="AP31" s="33"/>
      <c r="AQ31" s="757" t="s">
        <v>1639</v>
      </c>
      <c r="AR31" s="128"/>
      <c r="AS31" s="39">
        <f>$C$30/4</f>
        <v>8.3333333333333339</v>
      </c>
      <c r="AT31" s="288" t="s">
        <v>44</v>
      </c>
      <c r="AU31" s="288">
        <f>IF(AT31="yes",AS31,0)</f>
        <v>8.3333333333333339</v>
      </c>
      <c r="AV31" s="288"/>
      <c r="AW31" s="469" t="s">
        <v>1556</v>
      </c>
      <c r="AX31" s="128"/>
      <c r="AY31" s="39">
        <f>$C$30/4</f>
        <v>8.3333333333333339</v>
      </c>
      <c r="AZ31" s="320" t="s">
        <v>44</v>
      </c>
      <c r="BA31" s="33">
        <f>IF(AZ31="yes",AY31,0)</f>
        <v>8.3333333333333339</v>
      </c>
      <c r="BB31" s="33"/>
      <c r="BC31" s="469" t="s">
        <v>1578</v>
      </c>
      <c r="BD31" s="128"/>
      <c r="BE31" s="39">
        <f>$C$30/4</f>
        <v>8.3333333333333339</v>
      </c>
      <c r="BF31" s="320" t="s">
        <v>44</v>
      </c>
      <c r="BG31" s="33">
        <f>IF(BF31="yes",BE31,0)</f>
        <v>8.3333333333333339</v>
      </c>
      <c r="BH31" s="33"/>
      <c r="BI31" s="757" t="s">
        <v>1585</v>
      </c>
    </row>
    <row r="32" spans="1:61" s="120" customFormat="1" ht="51">
      <c r="A32" s="33"/>
      <c r="B32" s="362" t="s">
        <v>247</v>
      </c>
      <c r="C32" s="39">
        <f>$C$30/4</f>
        <v>8.3333333333333339</v>
      </c>
      <c r="D32" s="33" t="s">
        <v>44</v>
      </c>
      <c r="E32" s="33">
        <f>IF(D32="yes",C32,0)</f>
        <v>8.3333333333333339</v>
      </c>
      <c r="F32" s="33"/>
      <c r="G32" s="808" t="s">
        <v>1703</v>
      </c>
      <c r="H32" s="128"/>
      <c r="I32" s="39">
        <f>$C$30/4</f>
        <v>8.3333333333333339</v>
      </c>
      <c r="J32" s="320" t="s">
        <v>47</v>
      </c>
      <c r="K32" s="33">
        <f>IF(J32="yes",I32,0)</f>
        <v>0</v>
      </c>
      <c r="L32" s="33"/>
      <c r="M32" s="759"/>
      <c r="N32" s="128"/>
      <c r="O32" s="39">
        <f>$C$30/4</f>
        <v>8.3333333333333339</v>
      </c>
      <c r="P32" s="320" t="s">
        <v>44</v>
      </c>
      <c r="Q32" s="33">
        <f>IF(P32="yes",O32,0)</f>
        <v>8.3333333333333339</v>
      </c>
      <c r="R32" s="33"/>
      <c r="S32" s="469" t="s">
        <v>1669</v>
      </c>
      <c r="T32" s="128"/>
      <c r="U32" s="39">
        <f>$C$30/4</f>
        <v>8.3333333333333339</v>
      </c>
      <c r="V32" s="320" t="s">
        <v>47</v>
      </c>
      <c r="W32" s="33">
        <f>IF(V32="yes",U32,0)</f>
        <v>0</v>
      </c>
      <c r="X32" s="33"/>
      <c r="Y32" s="759"/>
      <c r="Z32" s="128"/>
      <c r="AA32" s="39">
        <f>$C$30/4</f>
        <v>8.3333333333333339</v>
      </c>
      <c r="AB32" s="320" t="s">
        <v>47</v>
      </c>
      <c r="AC32" s="33">
        <f>IF(AB32="yes",AA32,0)</f>
        <v>0</v>
      </c>
      <c r="AD32" s="33"/>
      <c r="AE32" s="759"/>
      <c r="AF32" s="128"/>
      <c r="AG32" s="39">
        <f>$C$30/4</f>
        <v>8.3333333333333339</v>
      </c>
      <c r="AH32" s="320" t="s">
        <v>47</v>
      </c>
      <c r="AI32" s="33">
        <f>IF(AH32="yes",AG32,0)</f>
        <v>0</v>
      </c>
      <c r="AJ32" s="33"/>
      <c r="AK32" s="759"/>
      <c r="AL32" s="128"/>
      <c r="AM32" s="39">
        <f>$C$30/4</f>
        <v>8.3333333333333339</v>
      </c>
      <c r="AN32" s="320" t="s">
        <v>47</v>
      </c>
      <c r="AO32" s="33">
        <f>IF(AN32="yes",AM32,0)</f>
        <v>0</v>
      </c>
      <c r="AP32" s="33"/>
      <c r="AQ32" s="759"/>
      <c r="AR32" s="128"/>
      <c r="AS32" s="39">
        <f>$C$30/4</f>
        <v>8.3333333333333339</v>
      </c>
      <c r="AT32" s="363" t="s">
        <v>47</v>
      </c>
      <c r="AU32" s="288">
        <f>IF(AT32="yes",AS32,0)</f>
        <v>0</v>
      </c>
      <c r="AV32" s="288"/>
      <c r="AW32" s="766"/>
      <c r="AX32" s="128"/>
      <c r="AY32" s="39">
        <f>$C$30/4</f>
        <v>8.3333333333333339</v>
      </c>
      <c r="AZ32" s="33" t="s">
        <v>44</v>
      </c>
      <c r="BA32" s="33">
        <f>IF(AZ32="yes",AY32,0)</f>
        <v>8.3333333333333339</v>
      </c>
      <c r="BB32" s="33"/>
      <c r="BC32" s="757" t="s">
        <v>1609</v>
      </c>
      <c r="BD32" s="128"/>
      <c r="BE32" s="39">
        <f>$C$30/4</f>
        <v>8.3333333333333339</v>
      </c>
      <c r="BF32" s="320" t="s">
        <v>44</v>
      </c>
      <c r="BG32" s="33">
        <f>IF(BF32="yes",BE32,0)</f>
        <v>8.3333333333333339</v>
      </c>
      <c r="BH32" s="33"/>
      <c r="BI32" s="758" t="s">
        <v>1586</v>
      </c>
    </row>
    <row r="33" spans="1:61" s="120" customFormat="1" ht="58.5" customHeight="1">
      <c r="A33" s="33"/>
      <c r="B33" s="362" t="s">
        <v>178</v>
      </c>
      <c r="C33" s="39">
        <f>$C$30/4</f>
        <v>8.3333333333333339</v>
      </c>
      <c r="D33" s="320" t="s">
        <v>47</v>
      </c>
      <c r="E33" s="33">
        <f>IF(D33="yes",C33,0)</f>
        <v>0</v>
      </c>
      <c r="F33" s="713"/>
      <c r="G33" s="806"/>
      <c r="H33" s="119"/>
      <c r="I33" s="39">
        <f>$C$30/4</f>
        <v>8.3333333333333339</v>
      </c>
      <c r="J33" s="320" t="s">
        <v>44</v>
      </c>
      <c r="K33" s="33">
        <f>IF(J33="yes",I33,0)</f>
        <v>8.3333333333333339</v>
      </c>
      <c r="L33" s="33"/>
      <c r="M33" s="757" t="s">
        <v>1686</v>
      </c>
      <c r="N33" s="128"/>
      <c r="O33" s="39">
        <f>$C$30/4</f>
        <v>8.3333333333333339</v>
      </c>
      <c r="P33" s="320" t="s">
        <v>44</v>
      </c>
      <c r="Q33" s="33">
        <f>IF(P33="yes",O33,0)</f>
        <v>8.3333333333333339</v>
      </c>
      <c r="R33" s="33"/>
      <c r="S33" s="469" t="s">
        <v>1534</v>
      </c>
      <c r="T33" s="128"/>
      <c r="U33" s="39">
        <f>$C$30/4</f>
        <v>8.3333333333333339</v>
      </c>
      <c r="V33" s="320" t="s">
        <v>47</v>
      </c>
      <c r="W33" s="33">
        <f>IF(V33="yes",U33,0)</f>
        <v>0</v>
      </c>
      <c r="X33" s="33"/>
      <c r="Y33" s="759"/>
      <c r="Z33" s="128"/>
      <c r="AA33" s="39">
        <f>$C$30/4</f>
        <v>8.3333333333333339</v>
      </c>
      <c r="AB33" s="320" t="s">
        <v>47</v>
      </c>
      <c r="AC33" s="33">
        <f>IF(AB33="yes",AA33,0)</f>
        <v>0</v>
      </c>
      <c r="AD33" s="33"/>
      <c r="AE33" s="759"/>
      <c r="AF33" s="128"/>
      <c r="AG33" s="39">
        <f>$C$30/4</f>
        <v>8.3333333333333339</v>
      </c>
      <c r="AH33" s="320" t="s">
        <v>47</v>
      </c>
      <c r="AI33" s="33">
        <f>IF(AH33="yes",AG33,0)</f>
        <v>0</v>
      </c>
      <c r="AJ33" s="33"/>
      <c r="AK33" s="759"/>
      <c r="AL33" s="128"/>
      <c r="AM33" s="39">
        <f>$C$30/4</f>
        <v>8.3333333333333339</v>
      </c>
      <c r="AN33" s="320" t="s">
        <v>47</v>
      </c>
      <c r="AO33" s="33">
        <f>IF(AN33="yes",AM33,0)</f>
        <v>0</v>
      </c>
      <c r="AP33" s="33"/>
      <c r="AQ33" s="759"/>
      <c r="AR33" s="128"/>
      <c r="AS33" s="39">
        <f>$C$30/4</f>
        <v>8.3333333333333339</v>
      </c>
      <c r="AT33" s="288" t="s">
        <v>44</v>
      </c>
      <c r="AU33" s="288">
        <f>IF(AT33="yes",AS33,0)</f>
        <v>8.3333333333333339</v>
      </c>
      <c r="AV33" s="288"/>
      <c r="AW33" s="469" t="s">
        <v>1557</v>
      </c>
      <c r="AX33" s="128"/>
      <c r="AY33" s="39">
        <f>$C$30/4</f>
        <v>8.3333333333333339</v>
      </c>
      <c r="AZ33" s="33" t="s">
        <v>44</v>
      </c>
      <c r="BA33" s="33">
        <f>IF(AZ33="yes",AY33,0)</f>
        <v>8.3333333333333339</v>
      </c>
      <c r="BB33" s="33"/>
      <c r="BC33" s="757" t="s">
        <v>1610</v>
      </c>
      <c r="BD33" s="128"/>
      <c r="BE33" s="39">
        <f>$C$30/4</f>
        <v>8.3333333333333339</v>
      </c>
      <c r="BF33" s="320" t="s">
        <v>44</v>
      </c>
      <c r="BG33" s="33">
        <f>IF(BF33="yes",BE33,0)</f>
        <v>8.3333333333333339</v>
      </c>
      <c r="BH33" s="33"/>
      <c r="BI33" s="757" t="s">
        <v>1587</v>
      </c>
    </row>
    <row r="34" spans="1:61" s="120" customFormat="1" ht="60.75" customHeight="1">
      <c r="A34" s="33"/>
      <c r="B34" s="362" t="s">
        <v>248</v>
      </c>
      <c r="C34" s="39">
        <f>$C$30/4</f>
        <v>8.3333333333333339</v>
      </c>
      <c r="D34" s="320" t="s">
        <v>47</v>
      </c>
      <c r="E34" s="33">
        <f>IF(D34="yes",C34,0)</f>
        <v>0</v>
      </c>
      <c r="F34" s="33"/>
      <c r="G34" s="807"/>
      <c r="H34" s="128"/>
      <c r="I34" s="39">
        <f>$C$30/4</f>
        <v>8.3333333333333339</v>
      </c>
      <c r="J34" s="320" t="s">
        <v>47</v>
      </c>
      <c r="K34" s="33">
        <f>IF(J34="yes",I34,0)</f>
        <v>0</v>
      </c>
      <c r="L34" s="33"/>
      <c r="M34" s="759"/>
      <c r="N34" s="128"/>
      <c r="O34" s="39">
        <f>$C$30/4</f>
        <v>8.3333333333333339</v>
      </c>
      <c r="P34" s="320" t="s">
        <v>44</v>
      </c>
      <c r="Q34" s="33">
        <f>IF(P34="yes",O34,0)</f>
        <v>8.3333333333333339</v>
      </c>
      <c r="R34" s="33"/>
      <c r="S34" s="469" t="s">
        <v>1670</v>
      </c>
      <c r="T34" s="128"/>
      <c r="U34" s="39">
        <f>$C$30/4</f>
        <v>8.3333333333333339</v>
      </c>
      <c r="V34" s="320" t="s">
        <v>47</v>
      </c>
      <c r="W34" s="33">
        <f>IF(V34="yes",U34,0)</f>
        <v>0</v>
      </c>
      <c r="X34" s="33"/>
      <c r="Y34" s="759"/>
      <c r="Z34" s="128"/>
      <c r="AA34" s="39">
        <f>$C$30/4</f>
        <v>8.3333333333333339</v>
      </c>
      <c r="AB34" s="320" t="s">
        <v>47</v>
      </c>
      <c r="AC34" s="33">
        <f>IF(AB34="yes",AA34,0)</f>
        <v>0</v>
      </c>
      <c r="AD34" s="33"/>
      <c r="AE34" s="759"/>
      <c r="AF34" s="128"/>
      <c r="AG34" s="39">
        <f>$C$30/4</f>
        <v>8.3333333333333339</v>
      </c>
      <c r="AH34" s="320" t="s">
        <v>44</v>
      </c>
      <c r="AI34" s="33">
        <f>IF(AH34="yes",AG34,0)</f>
        <v>8.3333333333333339</v>
      </c>
      <c r="AJ34" s="33"/>
      <c r="AK34" s="757" t="s">
        <v>1648</v>
      </c>
      <c r="AL34" s="128"/>
      <c r="AM34" s="39">
        <f>$C$30/4</f>
        <v>8.3333333333333339</v>
      </c>
      <c r="AN34" s="33" t="s">
        <v>47</v>
      </c>
      <c r="AO34" s="33">
        <f>IF(AN34="yes",AM34,0)</f>
        <v>0</v>
      </c>
      <c r="AP34" s="33"/>
      <c r="AQ34" s="766"/>
      <c r="AR34" s="128"/>
      <c r="AS34" s="39">
        <f>$C$30/4</f>
        <v>8.3333333333333339</v>
      </c>
      <c r="AT34" s="320" t="s">
        <v>44</v>
      </c>
      <c r="AU34" s="33">
        <f>IF(AT34="yes",AS34,0)</f>
        <v>8.3333333333333339</v>
      </c>
      <c r="AV34" s="33"/>
      <c r="AW34" s="469" t="s">
        <v>1558</v>
      </c>
      <c r="AX34" s="128"/>
      <c r="AY34" s="39">
        <f>$C$30/4</f>
        <v>8.3333333333333339</v>
      </c>
      <c r="AZ34" s="320" t="s">
        <v>47</v>
      </c>
      <c r="BA34" s="33">
        <f>IF(AZ34="yes",AY34,0)</f>
        <v>0</v>
      </c>
      <c r="BB34" s="33"/>
      <c r="BC34" s="759"/>
      <c r="BD34" s="128"/>
      <c r="BE34" s="39">
        <f>$C$30/4</f>
        <v>8.3333333333333339</v>
      </c>
      <c r="BF34" s="320" t="s">
        <v>44</v>
      </c>
      <c r="BG34" s="33">
        <f>IF(BF34="yes",BE34,0)</f>
        <v>8.3333333333333339</v>
      </c>
      <c r="BH34" s="33"/>
      <c r="BI34" s="757" t="s">
        <v>1588</v>
      </c>
    </row>
    <row r="35" spans="1:61" s="120" customFormat="1">
      <c r="A35" s="33"/>
      <c r="B35" s="362"/>
      <c r="C35" s="57"/>
      <c r="D35" s="320"/>
      <c r="E35" s="33"/>
      <c r="F35" s="33"/>
      <c r="G35" s="759"/>
      <c r="H35" s="128"/>
      <c r="I35" s="57"/>
      <c r="K35" s="33"/>
      <c r="L35" s="33"/>
      <c r="M35" s="759"/>
      <c r="N35" s="128"/>
      <c r="O35" s="57"/>
      <c r="P35" s="320"/>
      <c r="Q35" s="33"/>
      <c r="R35" s="33"/>
      <c r="S35" s="759"/>
      <c r="T35" s="128"/>
      <c r="U35" s="57"/>
      <c r="V35" s="320"/>
      <c r="W35" s="33"/>
      <c r="X35" s="33"/>
      <c r="Y35" s="759"/>
      <c r="Z35" s="128"/>
      <c r="AA35" s="57"/>
      <c r="AB35" s="320"/>
      <c r="AC35" s="33"/>
      <c r="AD35" s="33"/>
      <c r="AE35" s="759"/>
      <c r="AF35" s="128"/>
      <c r="AG35" s="57"/>
      <c r="AH35" s="320"/>
      <c r="AI35" s="33"/>
      <c r="AJ35" s="33"/>
      <c r="AK35" s="759"/>
      <c r="AL35" s="128"/>
      <c r="AM35" s="57"/>
      <c r="AN35" s="320"/>
      <c r="AO35" s="33"/>
      <c r="AP35" s="33"/>
      <c r="AQ35" s="759"/>
      <c r="AR35" s="128"/>
      <c r="AS35" s="57"/>
      <c r="AT35" s="320"/>
      <c r="AU35" s="33"/>
      <c r="AV35" s="33"/>
      <c r="AW35" s="759"/>
      <c r="AX35" s="128"/>
      <c r="AY35" s="57"/>
      <c r="AZ35" s="320"/>
      <c r="BA35" s="33"/>
      <c r="BB35" s="33"/>
      <c r="BC35" s="759"/>
      <c r="BD35" s="128"/>
      <c r="BE35" s="57"/>
      <c r="BF35" s="320"/>
      <c r="BG35" s="33"/>
      <c r="BH35" s="33"/>
      <c r="BI35" s="33"/>
    </row>
    <row r="36" spans="1:61" s="130" customFormat="1" ht="93.75" customHeight="1">
      <c r="A36" s="32" t="s">
        <v>251</v>
      </c>
      <c r="B36" s="365" t="s">
        <v>1068</v>
      </c>
      <c r="C36" s="366">
        <f>$C$29/3</f>
        <v>33.333333333333336</v>
      </c>
      <c r="D36" s="367"/>
      <c r="E36" s="32"/>
      <c r="F36" s="32">
        <f>IF(SUM(E37:E45)&gt;C36,C36,SUM(E37:E45))</f>
        <v>0</v>
      </c>
      <c r="G36" s="760"/>
      <c r="H36" s="129"/>
      <c r="I36" s="366">
        <f>$C$29/3</f>
        <v>33.333333333333336</v>
      </c>
      <c r="J36" s="367"/>
      <c r="K36" s="32"/>
      <c r="L36" s="32">
        <f>IF(SUM(K37:K45)&gt;I36,I36,SUM(K37:K45))</f>
        <v>6.666666666666667</v>
      </c>
      <c r="M36" s="760"/>
      <c r="N36" s="129"/>
      <c r="O36" s="366">
        <f>$C$29/3</f>
        <v>33.333333333333336</v>
      </c>
      <c r="P36" s="367"/>
      <c r="Q36" s="32"/>
      <c r="R36" s="32">
        <f>IF(SUM(Q37:Q45)&gt;O36,O36,SUM(Q37:Q45))</f>
        <v>13.333333333333334</v>
      </c>
      <c r="S36" s="775"/>
      <c r="T36" s="129"/>
      <c r="U36" s="366">
        <f>$C$29/3</f>
        <v>33.333333333333336</v>
      </c>
      <c r="V36" s="367"/>
      <c r="W36" s="32"/>
      <c r="X36" s="32">
        <f>IF(SUM(W37:W45)&gt;U36,U36,SUM(W37:W45))</f>
        <v>0</v>
      </c>
      <c r="Y36" s="760"/>
      <c r="Z36" s="129"/>
      <c r="AA36" s="366">
        <f>$C$29/3</f>
        <v>33.333333333333336</v>
      </c>
      <c r="AB36" s="367"/>
      <c r="AC36" s="32"/>
      <c r="AD36" s="32">
        <f>IF(SUM(AC37:AC45)&gt;AA36,AA36,SUM(AC37:AC45))</f>
        <v>0</v>
      </c>
      <c r="AE36" s="760"/>
      <c r="AF36" s="129"/>
      <c r="AG36" s="366">
        <f>$C$29/3</f>
        <v>33.333333333333336</v>
      </c>
      <c r="AH36" s="367"/>
      <c r="AI36" s="32"/>
      <c r="AJ36" s="32">
        <f>IF(SUM(AI37:AI45)&gt;AG36,AG36,SUM(AI37:AI45))</f>
        <v>0</v>
      </c>
      <c r="AK36" s="760"/>
      <c r="AL36" s="129"/>
      <c r="AM36" s="366">
        <f>$C$29/3</f>
        <v>33.333333333333336</v>
      </c>
      <c r="AN36" s="367"/>
      <c r="AO36" s="32"/>
      <c r="AP36" s="32">
        <f>IF(SUM(AO37:AO45)&gt;AM36,AM36,SUM(AO37:AO45))</f>
        <v>0</v>
      </c>
      <c r="AQ36" s="760"/>
      <c r="AR36" s="129"/>
      <c r="AS36" s="366">
        <f>$C$29/3</f>
        <v>33.333333333333336</v>
      </c>
      <c r="AT36" s="367"/>
      <c r="AU36" s="32"/>
      <c r="AV36" s="32">
        <f>IF(SUM(AU37:AU45)&gt;AS36,AS36,SUM(AU37:AU45))</f>
        <v>13.333333333333334</v>
      </c>
      <c r="AW36" s="760"/>
      <c r="AX36" s="129"/>
      <c r="AY36" s="366">
        <f>$C$29/3</f>
        <v>33.333333333333336</v>
      </c>
      <c r="AZ36" s="367"/>
      <c r="BA36" s="32"/>
      <c r="BB36" s="32">
        <f>IF(SUM(BA37:BA45)&gt;AY36,AY36,SUM(BA37:BA45))</f>
        <v>0</v>
      </c>
      <c r="BC36" s="760"/>
      <c r="BD36" s="129"/>
      <c r="BE36" s="366">
        <f>$C$29/3</f>
        <v>33.333333333333336</v>
      </c>
      <c r="BF36" s="367"/>
      <c r="BG36" s="32"/>
      <c r="BH36" s="32">
        <f>IF(SUM(BG37:BG45)&gt;BE36,BE36,SUM(BG37:BG45))</f>
        <v>13.333333333333334</v>
      </c>
      <c r="BI36" s="32"/>
    </row>
    <row r="37" spans="1:61" s="120" customFormat="1" ht="51">
      <c r="A37" s="33"/>
      <c r="B37" s="362" t="s">
        <v>252</v>
      </c>
      <c r="C37" s="39">
        <f>$C$36/5</f>
        <v>6.666666666666667</v>
      </c>
      <c r="D37" s="320" t="s">
        <v>47</v>
      </c>
      <c r="E37" s="33">
        <f t="shared" ref="E37:E43" si="0">IF(D37="yes",C37,0)</f>
        <v>0</v>
      </c>
      <c r="F37" s="33"/>
      <c r="G37" s="759"/>
      <c r="H37" s="128"/>
      <c r="I37" s="39">
        <f>$C$36/5</f>
        <v>6.666666666666667</v>
      </c>
      <c r="J37" s="320" t="s">
        <v>47</v>
      </c>
      <c r="K37" s="33">
        <f t="shared" ref="K37:K43" si="1">IF(J37="yes",I37,0)</f>
        <v>0</v>
      </c>
      <c r="L37" s="33"/>
      <c r="M37" s="759"/>
      <c r="N37" s="128"/>
      <c r="O37" s="39">
        <f>$C$36/5</f>
        <v>6.666666666666667</v>
      </c>
      <c r="P37" s="320" t="s">
        <v>44</v>
      </c>
      <c r="Q37" s="33">
        <f t="shared" ref="Q37:Q43" si="2">IF(P37="yes",O37,0)</f>
        <v>6.666666666666667</v>
      </c>
      <c r="R37" s="33"/>
      <c r="S37" s="774" t="s">
        <v>1671</v>
      </c>
      <c r="T37" s="128"/>
      <c r="U37" s="39">
        <f>$C$36/5</f>
        <v>6.666666666666667</v>
      </c>
      <c r="V37" s="320" t="s">
        <v>47</v>
      </c>
      <c r="W37" s="33">
        <f t="shared" ref="W37:W43" si="3">IF(V37="yes",U37,0)</f>
        <v>0</v>
      </c>
      <c r="X37" s="33"/>
      <c r="Y37" s="759"/>
      <c r="Z37" s="128"/>
      <c r="AA37" s="39">
        <f>$C$36/5</f>
        <v>6.666666666666667</v>
      </c>
      <c r="AB37" s="320" t="s">
        <v>47</v>
      </c>
      <c r="AC37" s="33">
        <f t="shared" ref="AC37:AC43" si="4">IF(AB37="yes",AA37,0)</f>
        <v>0</v>
      </c>
      <c r="AD37" s="33"/>
      <c r="AE37" s="759"/>
      <c r="AF37" s="128"/>
      <c r="AG37" s="39">
        <f>$C$36/5</f>
        <v>6.666666666666667</v>
      </c>
      <c r="AH37" s="320" t="s">
        <v>47</v>
      </c>
      <c r="AI37" s="33">
        <f t="shared" ref="AI37:AI43" si="5">IF(AH37="yes",AG37,0)</f>
        <v>0</v>
      </c>
      <c r="AJ37" s="33"/>
      <c r="AK37" s="759"/>
      <c r="AL37" s="128"/>
      <c r="AM37" s="39">
        <f>$C$36/5</f>
        <v>6.666666666666667</v>
      </c>
      <c r="AN37" s="320" t="s">
        <v>47</v>
      </c>
      <c r="AO37" s="33">
        <f t="shared" ref="AO37:AO43" si="6">IF(AN37="yes",AM37,0)</f>
        <v>0</v>
      </c>
      <c r="AP37" s="33"/>
      <c r="AQ37" s="759"/>
      <c r="AR37" s="128"/>
      <c r="AS37" s="39">
        <f>$C$36/5</f>
        <v>6.666666666666667</v>
      </c>
      <c r="AT37" s="320" t="s">
        <v>44</v>
      </c>
      <c r="AU37" s="33">
        <f t="shared" ref="AU37:AU43" si="7">IF(AT37="yes",AS37,0)</f>
        <v>6.666666666666667</v>
      </c>
      <c r="AV37" s="33"/>
      <c r="AW37" s="767" t="s">
        <v>1628</v>
      </c>
      <c r="AX37" s="128"/>
      <c r="AY37" s="39">
        <f>$C$36/5</f>
        <v>6.666666666666667</v>
      </c>
      <c r="AZ37" s="320" t="s">
        <v>47</v>
      </c>
      <c r="BA37" s="33">
        <f t="shared" ref="BA37:BA43" si="8">IF(AZ37="yes",AY37,0)</f>
        <v>0</v>
      </c>
      <c r="BB37" s="33"/>
      <c r="BC37" s="759"/>
      <c r="BD37" s="128"/>
      <c r="BE37" s="39">
        <f>$C$36/5</f>
        <v>6.666666666666667</v>
      </c>
      <c r="BF37" s="33" t="s">
        <v>47</v>
      </c>
      <c r="BG37" s="33">
        <f t="shared" ref="BG37:BG43" si="9">IF(BF37="yes",BE37,0)</f>
        <v>0</v>
      </c>
      <c r="BH37" s="33"/>
      <c r="BI37" s="33"/>
    </row>
    <row r="38" spans="1:61" s="120" customFormat="1" ht="25.5">
      <c r="A38" s="33"/>
      <c r="B38" s="362" t="s">
        <v>253</v>
      </c>
      <c r="C38" s="39">
        <f t="shared" ref="C38:C45" si="10">$C$36/5</f>
        <v>6.666666666666667</v>
      </c>
      <c r="D38" s="320" t="s">
        <v>47</v>
      </c>
      <c r="E38" s="33">
        <f t="shared" si="0"/>
        <v>0</v>
      </c>
      <c r="F38" s="33"/>
      <c r="G38" s="759"/>
      <c r="H38" s="128"/>
      <c r="I38" s="39">
        <f t="shared" ref="I38:I45" si="11">$C$36/5</f>
        <v>6.666666666666667</v>
      </c>
      <c r="J38" s="320" t="s">
        <v>47</v>
      </c>
      <c r="K38" s="33">
        <f t="shared" si="1"/>
        <v>0</v>
      </c>
      <c r="L38" s="33"/>
      <c r="M38" s="759"/>
      <c r="N38" s="128"/>
      <c r="O38" s="39">
        <f t="shared" ref="O38:O45" si="12">$C$36/5</f>
        <v>6.666666666666667</v>
      </c>
      <c r="P38" s="320" t="s">
        <v>47</v>
      </c>
      <c r="Q38" s="33">
        <f t="shared" si="2"/>
        <v>0</v>
      </c>
      <c r="R38" s="33"/>
      <c r="S38" s="759"/>
      <c r="T38" s="128"/>
      <c r="U38" s="39">
        <f t="shared" ref="U38:U45" si="13">$C$36/5</f>
        <v>6.666666666666667</v>
      </c>
      <c r="V38" s="320" t="s">
        <v>47</v>
      </c>
      <c r="W38" s="33">
        <f t="shared" si="3"/>
        <v>0</v>
      </c>
      <c r="X38" s="33"/>
      <c r="Y38" s="759"/>
      <c r="Z38" s="128"/>
      <c r="AA38" s="39">
        <f t="shared" ref="AA38:AA45" si="14">$C$36/5</f>
        <v>6.666666666666667</v>
      </c>
      <c r="AB38" s="320" t="s">
        <v>47</v>
      </c>
      <c r="AC38" s="33">
        <f t="shared" si="4"/>
        <v>0</v>
      </c>
      <c r="AD38" s="33"/>
      <c r="AE38" s="759"/>
      <c r="AF38" s="128"/>
      <c r="AG38" s="39">
        <f t="shared" ref="AG38:AG45" si="15">$C$36/5</f>
        <v>6.666666666666667</v>
      </c>
      <c r="AH38" s="320" t="s">
        <v>151</v>
      </c>
      <c r="AI38" s="33">
        <f t="shared" si="5"/>
        <v>0</v>
      </c>
      <c r="AJ38" s="33"/>
      <c r="AK38" s="759"/>
      <c r="AL38" s="128"/>
      <c r="AM38" s="39">
        <f t="shared" ref="AM38:AM45" si="16">$C$36/5</f>
        <v>6.666666666666667</v>
      </c>
      <c r="AN38" s="320" t="s">
        <v>47</v>
      </c>
      <c r="AO38" s="33">
        <f t="shared" si="6"/>
        <v>0</v>
      </c>
      <c r="AP38" s="33"/>
      <c r="AQ38" s="759"/>
      <c r="AR38" s="128"/>
      <c r="AS38" s="39">
        <f t="shared" ref="AS38:AS45" si="17">$C$36/5</f>
        <v>6.666666666666667</v>
      </c>
      <c r="AT38" s="320" t="s">
        <v>47</v>
      </c>
      <c r="AU38" s="33">
        <f t="shared" si="7"/>
        <v>0</v>
      </c>
      <c r="AV38" s="33"/>
      <c r="AW38" s="759"/>
      <c r="AX38" s="128"/>
      <c r="AY38" s="39">
        <f t="shared" ref="AY38:AY45" si="18">$C$36/5</f>
        <v>6.666666666666667</v>
      </c>
      <c r="AZ38" s="320" t="s">
        <v>47</v>
      </c>
      <c r="BA38" s="33">
        <f t="shared" si="8"/>
        <v>0</v>
      </c>
      <c r="BB38" s="33"/>
      <c r="BC38" s="759"/>
      <c r="BD38" s="128"/>
      <c r="BE38" s="39">
        <f t="shared" ref="BE38:BE45" si="19">$C$36/5</f>
        <v>6.666666666666667</v>
      </c>
      <c r="BF38" s="33" t="s">
        <v>47</v>
      </c>
      <c r="BG38" s="33">
        <f t="shared" si="9"/>
        <v>0</v>
      </c>
      <c r="BH38" s="33"/>
      <c r="BI38" s="33"/>
    </row>
    <row r="39" spans="1:61" s="120" customFormat="1">
      <c r="A39" s="33"/>
      <c r="B39" s="362" t="s">
        <v>254</v>
      </c>
      <c r="C39" s="39">
        <f t="shared" si="10"/>
        <v>6.666666666666667</v>
      </c>
      <c r="D39" s="320" t="s">
        <v>47</v>
      </c>
      <c r="E39" s="33">
        <f t="shared" si="0"/>
        <v>0</v>
      </c>
      <c r="F39" s="33"/>
      <c r="G39" s="759"/>
      <c r="H39" s="128"/>
      <c r="I39" s="39">
        <f t="shared" si="11"/>
        <v>6.666666666666667</v>
      </c>
      <c r="J39" s="320" t="s">
        <v>47</v>
      </c>
      <c r="K39" s="33">
        <f t="shared" si="1"/>
        <v>0</v>
      </c>
      <c r="L39" s="33"/>
      <c r="M39" s="759"/>
      <c r="N39" s="128"/>
      <c r="O39" s="39">
        <f t="shared" si="12"/>
        <v>6.666666666666667</v>
      </c>
      <c r="P39" s="320" t="s">
        <v>47</v>
      </c>
      <c r="Q39" s="33">
        <f t="shared" si="2"/>
        <v>0</v>
      </c>
      <c r="R39" s="33"/>
      <c r="S39" s="759"/>
      <c r="T39" s="128"/>
      <c r="U39" s="39">
        <f t="shared" si="13"/>
        <v>6.666666666666667</v>
      </c>
      <c r="V39" s="320" t="s">
        <v>47</v>
      </c>
      <c r="W39" s="33">
        <f t="shared" si="3"/>
        <v>0</v>
      </c>
      <c r="X39" s="33"/>
      <c r="Y39" s="759"/>
      <c r="Z39" s="128"/>
      <c r="AA39" s="39">
        <f t="shared" si="14"/>
        <v>6.666666666666667</v>
      </c>
      <c r="AB39" s="320" t="s">
        <v>47</v>
      </c>
      <c r="AC39" s="33">
        <f t="shared" si="4"/>
        <v>0</v>
      </c>
      <c r="AD39" s="33"/>
      <c r="AE39" s="759"/>
      <c r="AF39" s="128"/>
      <c r="AG39" s="39">
        <f t="shared" si="15"/>
        <v>6.666666666666667</v>
      </c>
      <c r="AH39" s="320" t="s">
        <v>47</v>
      </c>
      <c r="AI39" s="33">
        <f t="shared" si="5"/>
        <v>0</v>
      </c>
      <c r="AJ39" s="33"/>
      <c r="AK39" s="759"/>
      <c r="AL39" s="128"/>
      <c r="AM39" s="39">
        <f t="shared" si="16"/>
        <v>6.666666666666667</v>
      </c>
      <c r="AN39" s="320" t="s">
        <v>47</v>
      </c>
      <c r="AO39" s="33">
        <f t="shared" si="6"/>
        <v>0</v>
      </c>
      <c r="AP39" s="33"/>
      <c r="AQ39" s="759"/>
      <c r="AR39" s="128"/>
      <c r="AS39" s="39">
        <f t="shared" si="17"/>
        <v>6.666666666666667</v>
      </c>
      <c r="AT39" s="320" t="s">
        <v>47</v>
      </c>
      <c r="AU39" s="33">
        <f t="shared" si="7"/>
        <v>0</v>
      </c>
      <c r="AV39" s="33"/>
      <c r="AW39" s="759"/>
      <c r="AX39" s="128"/>
      <c r="AY39" s="39">
        <f t="shared" si="18"/>
        <v>6.666666666666667</v>
      </c>
      <c r="AZ39" s="320" t="s">
        <v>47</v>
      </c>
      <c r="BA39" s="33">
        <f t="shared" si="8"/>
        <v>0</v>
      </c>
      <c r="BB39" s="33"/>
      <c r="BC39" s="759"/>
      <c r="BD39" s="128"/>
      <c r="BE39" s="39">
        <f t="shared" si="19"/>
        <v>6.666666666666667</v>
      </c>
      <c r="BF39" s="33" t="s">
        <v>47</v>
      </c>
      <c r="BG39" s="33">
        <f t="shared" si="9"/>
        <v>0</v>
      </c>
      <c r="BH39" s="33"/>
      <c r="BI39" s="33"/>
    </row>
    <row r="40" spans="1:61" s="120" customFormat="1" ht="38.25">
      <c r="A40" s="33"/>
      <c r="B40" s="362" t="s">
        <v>255</v>
      </c>
      <c r="C40" s="39">
        <f t="shared" si="10"/>
        <v>6.666666666666667</v>
      </c>
      <c r="D40" s="320" t="s">
        <v>47</v>
      </c>
      <c r="E40" s="33">
        <f t="shared" si="0"/>
        <v>0</v>
      </c>
      <c r="F40" s="33"/>
      <c r="G40" s="759"/>
      <c r="H40" s="128"/>
      <c r="I40" s="39">
        <f t="shared" si="11"/>
        <v>6.666666666666667</v>
      </c>
      <c r="J40" s="320" t="s">
        <v>47</v>
      </c>
      <c r="K40" s="33">
        <f t="shared" si="1"/>
        <v>0</v>
      </c>
      <c r="L40" s="33"/>
      <c r="M40" s="759"/>
      <c r="N40" s="128"/>
      <c r="O40" s="39">
        <f t="shared" si="12"/>
        <v>6.666666666666667</v>
      </c>
      <c r="P40" s="320" t="s">
        <v>44</v>
      </c>
      <c r="Q40" s="33">
        <f t="shared" si="2"/>
        <v>6.666666666666667</v>
      </c>
      <c r="R40" s="33"/>
      <c r="S40" s="757" t="s">
        <v>1672</v>
      </c>
      <c r="T40" s="128"/>
      <c r="U40" s="39">
        <f t="shared" si="13"/>
        <v>6.666666666666667</v>
      </c>
      <c r="V40" s="320" t="s">
        <v>47</v>
      </c>
      <c r="W40" s="33">
        <f t="shared" si="3"/>
        <v>0</v>
      </c>
      <c r="X40" s="33"/>
      <c r="Y40" s="759"/>
      <c r="Z40" s="128"/>
      <c r="AA40" s="39">
        <f t="shared" si="14"/>
        <v>6.666666666666667</v>
      </c>
      <c r="AB40" s="320" t="s">
        <v>47</v>
      </c>
      <c r="AC40" s="33">
        <f t="shared" si="4"/>
        <v>0</v>
      </c>
      <c r="AD40" s="33"/>
      <c r="AE40" s="759"/>
      <c r="AF40" s="128"/>
      <c r="AG40" s="39">
        <f t="shared" si="15"/>
        <v>6.666666666666667</v>
      </c>
      <c r="AH40" s="320" t="s">
        <v>47</v>
      </c>
      <c r="AI40" s="33">
        <f t="shared" si="5"/>
        <v>0</v>
      </c>
      <c r="AJ40" s="33"/>
      <c r="AK40" s="759"/>
      <c r="AL40" s="128"/>
      <c r="AM40" s="39">
        <f t="shared" si="16"/>
        <v>6.666666666666667</v>
      </c>
      <c r="AN40" s="320" t="s">
        <v>47</v>
      </c>
      <c r="AO40" s="33">
        <f t="shared" si="6"/>
        <v>0</v>
      </c>
      <c r="AP40" s="33"/>
      <c r="AQ40" s="759"/>
      <c r="AR40" s="128"/>
      <c r="AS40" s="39">
        <f t="shared" si="17"/>
        <v>6.666666666666667</v>
      </c>
      <c r="AT40" s="320" t="s">
        <v>47</v>
      </c>
      <c r="AU40" s="33">
        <f t="shared" si="7"/>
        <v>0</v>
      </c>
      <c r="AV40" s="33"/>
      <c r="AW40" s="759"/>
      <c r="AX40" s="128"/>
      <c r="AY40" s="39">
        <f t="shared" si="18"/>
        <v>6.666666666666667</v>
      </c>
      <c r="AZ40" s="320" t="s">
        <v>47</v>
      </c>
      <c r="BA40" s="33">
        <f t="shared" si="8"/>
        <v>0</v>
      </c>
      <c r="BB40" s="33"/>
      <c r="BC40" s="759"/>
      <c r="BD40" s="128"/>
      <c r="BE40" s="39">
        <f t="shared" si="19"/>
        <v>6.666666666666667</v>
      </c>
      <c r="BF40" s="33" t="s">
        <v>47</v>
      </c>
      <c r="BG40" s="33">
        <f t="shared" si="9"/>
        <v>0</v>
      </c>
      <c r="BH40" s="33"/>
      <c r="BI40" s="33"/>
    </row>
    <row r="41" spans="1:61" s="120" customFormat="1">
      <c r="A41" s="33"/>
      <c r="B41" s="116" t="s">
        <v>256</v>
      </c>
      <c r="C41" s="39">
        <f t="shared" si="10"/>
        <v>6.666666666666667</v>
      </c>
      <c r="D41" s="320" t="s">
        <v>47</v>
      </c>
      <c r="E41" s="33">
        <f t="shared" si="0"/>
        <v>0</v>
      </c>
      <c r="F41" s="33"/>
      <c r="G41" s="759"/>
      <c r="H41" s="128"/>
      <c r="I41" s="39">
        <f t="shared" si="11"/>
        <v>6.666666666666667</v>
      </c>
      <c r="J41" s="320" t="s">
        <v>47</v>
      </c>
      <c r="K41" s="33">
        <f t="shared" si="1"/>
        <v>0</v>
      </c>
      <c r="L41" s="33"/>
      <c r="M41" s="759"/>
      <c r="N41" s="128"/>
      <c r="O41" s="39">
        <f t="shared" si="12"/>
        <v>6.666666666666667</v>
      </c>
      <c r="P41" s="320" t="s">
        <v>47</v>
      </c>
      <c r="Q41" s="33">
        <f t="shared" si="2"/>
        <v>0</v>
      </c>
      <c r="R41" s="33"/>
      <c r="S41" s="759"/>
      <c r="T41" s="128"/>
      <c r="U41" s="39">
        <f t="shared" si="13"/>
        <v>6.666666666666667</v>
      </c>
      <c r="V41" s="320" t="s">
        <v>47</v>
      </c>
      <c r="W41" s="33">
        <f t="shared" si="3"/>
        <v>0</v>
      </c>
      <c r="X41" s="33"/>
      <c r="Y41" s="759"/>
      <c r="Z41" s="128"/>
      <c r="AA41" s="39">
        <f t="shared" si="14"/>
        <v>6.666666666666667</v>
      </c>
      <c r="AB41" s="320" t="s">
        <v>47</v>
      </c>
      <c r="AC41" s="33">
        <f t="shared" si="4"/>
        <v>0</v>
      </c>
      <c r="AD41" s="33"/>
      <c r="AE41" s="759"/>
      <c r="AF41" s="128"/>
      <c r="AG41" s="39">
        <f t="shared" si="15"/>
        <v>6.666666666666667</v>
      </c>
      <c r="AH41" s="320" t="s">
        <v>47</v>
      </c>
      <c r="AI41" s="33">
        <f t="shared" si="5"/>
        <v>0</v>
      </c>
      <c r="AJ41" s="33"/>
      <c r="AK41" s="759"/>
      <c r="AL41" s="128"/>
      <c r="AM41" s="39">
        <f t="shared" si="16"/>
        <v>6.666666666666667</v>
      </c>
      <c r="AN41" s="320" t="s">
        <v>47</v>
      </c>
      <c r="AO41" s="33">
        <f t="shared" si="6"/>
        <v>0</v>
      </c>
      <c r="AP41" s="33"/>
      <c r="AQ41" s="759"/>
      <c r="AR41" s="128"/>
      <c r="AS41" s="39">
        <f t="shared" si="17"/>
        <v>6.666666666666667</v>
      </c>
      <c r="AT41" s="320" t="s">
        <v>47</v>
      </c>
      <c r="AU41" s="33">
        <f t="shared" si="7"/>
        <v>0</v>
      </c>
      <c r="AV41" s="33"/>
      <c r="AW41" s="759"/>
      <c r="AX41" s="128"/>
      <c r="AY41" s="39">
        <f t="shared" si="18"/>
        <v>6.666666666666667</v>
      </c>
      <c r="AZ41" s="320" t="s">
        <v>47</v>
      </c>
      <c r="BA41" s="33">
        <f t="shared" si="8"/>
        <v>0</v>
      </c>
      <c r="BB41" s="33"/>
      <c r="BC41" s="759"/>
      <c r="BD41" s="128"/>
      <c r="BE41" s="39">
        <f t="shared" si="19"/>
        <v>6.666666666666667</v>
      </c>
      <c r="BF41" s="33" t="s">
        <v>47</v>
      </c>
      <c r="BG41" s="33">
        <f t="shared" si="9"/>
        <v>0</v>
      </c>
      <c r="BH41" s="33"/>
      <c r="BI41" s="33"/>
    </row>
    <row r="42" spans="1:61" s="120" customFormat="1">
      <c r="A42" s="33"/>
      <c r="B42" s="362" t="s">
        <v>257</v>
      </c>
      <c r="C42" s="39">
        <f t="shared" si="10"/>
        <v>6.666666666666667</v>
      </c>
      <c r="D42" s="320" t="s">
        <v>151</v>
      </c>
      <c r="E42" s="33">
        <f t="shared" si="0"/>
        <v>0</v>
      </c>
      <c r="F42" s="33"/>
      <c r="G42" s="759"/>
      <c r="H42" s="128"/>
      <c r="I42" s="39">
        <f t="shared" si="11"/>
        <v>6.666666666666667</v>
      </c>
      <c r="J42" s="320" t="s">
        <v>47</v>
      </c>
      <c r="K42" s="33">
        <f t="shared" si="1"/>
        <v>0</v>
      </c>
      <c r="L42" s="33"/>
      <c r="M42" s="759"/>
      <c r="N42" s="128"/>
      <c r="O42" s="39">
        <f t="shared" si="12"/>
        <v>6.666666666666667</v>
      </c>
      <c r="P42" s="320" t="s">
        <v>151</v>
      </c>
      <c r="Q42" s="33">
        <f t="shared" si="2"/>
        <v>0</v>
      </c>
      <c r="R42" s="33"/>
      <c r="S42" s="759"/>
      <c r="T42" s="128"/>
      <c r="U42" s="39">
        <f t="shared" si="13"/>
        <v>6.666666666666667</v>
      </c>
      <c r="V42" s="320" t="s">
        <v>47</v>
      </c>
      <c r="W42" s="33">
        <f t="shared" si="3"/>
        <v>0</v>
      </c>
      <c r="X42" s="33"/>
      <c r="Y42" s="759"/>
      <c r="Z42" s="128"/>
      <c r="AA42" s="39">
        <f t="shared" si="14"/>
        <v>6.666666666666667</v>
      </c>
      <c r="AB42" s="320" t="s">
        <v>47</v>
      </c>
      <c r="AC42" s="33">
        <f t="shared" si="4"/>
        <v>0</v>
      </c>
      <c r="AD42" s="33"/>
      <c r="AE42" s="759"/>
      <c r="AF42" s="128"/>
      <c r="AG42" s="39">
        <f t="shared" si="15"/>
        <v>6.666666666666667</v>
      </c>
      <c r="AH42" s="320" t="s">
        <v>151</v>
      </c>
      <c r="AI42" s="33">
        <f t="shared" si="5"/>
        <v>0</v>
      </c>
      <c r="AJ42" s="33"/>
      <c r="AK42" s="759"/>
      <c r="AL42" s="128"/>
      <c r="AM42" s="39">
        <f t="shared" si="16"/>
        <v>6.666666666666667</v>
      </c>
      <c r="AN42" s="320" t="s">
        <v>47</v>
      </c>
      <c r="AO42" s="33">
        <f t="shared" si="6"/>
        <v>0</v>
      </c>
      <c r="AP42" s="33"/>
      <c r="AQ42" s="759"/>
      <c r="AR42" s="128"/>
      <c r="AS42" s="39">
        <f t="shared" si="17"/>
        <v>6.666666666666667</v>
      </c>
      <c r="AT42" s="320" t="s">
        <v>47</v>
      </c>
      <c r="AU42" s="33">
        <f t="shared" si="7"/>
        <v>0</v>
      </c>
      <c r="AV42" s="33"/>
      <c r="AW42" s="759"/>
      <c r="AX42" s="128"/>
      <c r="AY42" s="39">
        <f t="shared" si="18"/>
        <v>6.666666666666667</v>
      </c>
      <c r="AZ42" s="320" t="s">
        <v>47</v>
      </c>
      <c r="BA42" s="33">
        <f t="shared" si="8"/>
        <v>0</v>
      </c>
      <c r="BB42" s="33"/>
      <c r="BC42" s="759"/>
      <c r="BD42" s="128"/>
      <c r="BE42" s="39">
        <f t="shared" si="19"/>
        <v>6.666666666666667</v>
      </c>
      <c r="BF42" s="33" t="s">
        <v>47</v>
      </c>
      <c r="BG42" s="33">
        <f t="shared" si="9"/>
        <v>0</v>
      </c>
      <c r="BH42" s="33"/>
      <c r="BI42" s="33"/>
    </row>
    <row r="43" spans="1:61" s="120" customFormat="1" ht="38.25">
      <c r="A43" s="33"/>
      <c r="B43" s="362" t="s">
        <v>258</v>
      </c>
      <c r="C43" s="39">
        <f t="shared" si="10"/>
        <v>6.666666666666667</v>
      </c>
      <c r="D43" s="320" t="s">
        <v>47</v>
      </c>
      <c r="E43" s="33">
        <f t="shared" si="0"/>
        <v>0</v>
      </c>
      <c r="F43" s="33"/>
      <c r="G43" s="759"/>
      <c r="H43" s="128"/>
      <c r="I43" s="39">
        <f t="shared" si="11"/>
        <v>6.666666666666667</v>
      </c>
      <c r="J43" s="320" t="s">
        <v>47</v>
      </c>
      <c r="K43" s="33">
        <f t="shared" si="1"/>
        <v>0</v>
      </c>
      <c r="L43" s="33"/>
      <c r="M43" s="759"/>
      <c r="N43" s="128"/>
      <c r="O43" s="39">
        <f t="shared" si="12"/>
        <v>6.666666666666667</v>
      </c>
      <c r="P43" s="320" t="s">
        <v>151</v>
      </c>
      <c r="Q43" s="33">
        <f t="shared" si="2"/>
        <v>0</v>
      </c>
      <c r="R43" s="33"/>
      <c r="S43" s="759"/>
      <c r="T43" s="128"/>
      <c r="U43" s="39">
        <f t="shared" si="13"/>
        <v>6.666666666666667</v>
      </c>
      <c r="V43" s="320" t="s">
        <v>47</v>
      </c>
      <c r="W43" s="33">
        <f t="shared" si="3"/>
        <v>0</v>
      </c>
      <c r="X43" s="33"/>
      <c r="Y43" s="759"/>
      <c r="Z43" s="128"/>
      <c r="AA43" s="39">
        <f t="shared" si="14"/>
        <v>6.666666666666667</v>
      </c>
      <c r="AB43" s="320" t="s">
        <v>151</v>
      </c>
      <c r="AC43" s="33">
        <f t="shared" si="4"/>
        <v>0</v>
      </c>
      <c r="AD43" s="33"/>
      <c r="AE43" s="759"/>
      <c r="AF43" s="128"/>
      <c r="AG43" s="39">
        <f t="shared" si="15"/>
        <v>6.666666666666667</v>
      </c>
      <c r="AH43" s="320" t="s">
        <v>47</v>
      </c>
      <c r="AI43" s="33">
        <f t="shared" si="5"/>
        <v>0</v>
      </c>
      <c r="AJ43" s="33"/>
      <c r="AK43" s="759"/>
      <c r="AL43" s="128"/>
      <c r="AM43" s="39">
        <f t="shared" si="16"/>
        <v>6.666666666666667</v>
      </c>
      <c r="AN43" s="320" t="s">
        <v>47</v>
      </c>
      <c r="AO43" s="33">
        <f t="shared" si="6"/>
        <v>0</v>
      </c>
      <c r="AP43" s="33"/>
      <c r="AQ43" s="759"/>
      <c r="AR43" s="128"/>
      <c r="AS43" s="39">
        <f t="shared" si="17"/>
        <v>6.666666666666667</v>
      </c>
      <c r="AT43" s="320" t="s">
        <v>47</v>
      </c>
      <c r="AU43" s="33">
        <f t="shared" si="7"/>
        <v>0</v>
      </c>
      <c r="AV43" s="33"/>
      <c r="AW43" s="759"/>
      <c r="AX43" s="128"/>
      <c r="AY43" s="39">
        <f t="shared" si="18"/>
        <v>6.666666666666667</v>
      </c>
      <c r="AZ43" s="320" t="s">
        <v>47</v>
      </c>
      <c r="BA43" s="33">
        <f t="shared" si="8"/>
        <v>0</v>
      </c>
      <c r="BB43" s="33"/>
      <c r="BC43" s="759"/>
      <c r="BD43" s="128"/>
      <c r="BE43" s="39">
        <f t="shared" si="19"/>
        <v>6.666666666666667</v>
      </c>
      <c r="BF43" s="320" t="s">
        <v>44</v>
      </c>
      <c r="BG43" s="33">
        <f t="shared" si="9"/>
        <v>6.666666666666667</v>
      </c>
      <c r="BH43" s="33"/>
      <c r="BI43" s="757" t="s">
        <v>1589</v>
      </c>
    </row>
    <row r="44" spans="1:61" s="120" customFormat="1" ht="59.25" customHeight="1">
      <c r="A44" s="33"/>
      <c r="B44" s="362" t="s">
        <v>249</v>
      </c>
      <c r="C44" s="39">
        <f t="shared" si="10"/>
        <v>6.666666666666667</v>
      </c>
      <c r="D44" s="320" t="s">
        <v>151</v>
      </c>
      <c r="E44" s="33">
        <f>IF(D44="yes",C44,0)</f>
        <v>0</v>
      </c>
      <c r="F44" s="33"/>
      <c r="G44" s="759"/>
      <c r="H44" s="128"/>
      <c r="I44" s="39">
        <f t="shared" si="11"/>
        <v>6.666666666666667</v>
      </c>
      <c r="J44" s="320" t="s">
        <v>47</v>
      </c>
      <c r="K44" s="33">
        <f>IF(J44="yes",I44,0)</f>
        <v>0</v>
      </c>
      <c r="L44" s="33"/>
      <c r="M44" s="759"/>
      <c r="N44" s="128"/>
      <c r="O44" s="39">
        <f t="shared" si="12"/>
        <v>6.666666666666667</v>
      </c>
      <c r="P44" s="33" t="s">
        <v>151</v>
      </c>
      <c r="Q44" s="33">
        <f>IF(P44="yes",O44,0)</f>
        <v>0</v>
      </c>
      <c r="R44" s="33"/>
      <c r="S44" s="759"/>
      <c r="T44" s="128"/>
      <c r="U44" s="39">
        <f t="shared" si="13"/>
        <v>6.666666666666667</v>
      </c>
      <c r="V44" s="320" t="s">
        <v>151</v>
      </c>
      <c r="W44" s="33">
        <f>IF(V44="yes",U44,0)</f>
        <v>0</v>
      </c>
      <c r="X44" s="33"/>
      <c r="Y44" s="759"/>
      <c r="Z44" s="128"/>
      <c r="AA44" s="39">
        <f t="shared" si="14"/>
        <v>6.666666666666667</v>
      </c>
      <c r="AB44" s="320" t="s">
        <v>151</v>
      </c>
      <c r="AC44" s="33">
        <f>IF(AB44="yes",AA44,0)</f>
        <v>0</v>
      </c>
      <c r="AD44" s="33"/>
      <c r="AE44" s="759"/>
      <c r="AF44" s="128"/>
      <c r="AG44" s="39">
        <f t="shared" si="15"/>
        <v>6.666666666666667</v>
      </c>
      <c r="AH44" s="320" t="s">
        <v>47</v>
      </c>
      <c r="AI44" s="33">
        <f>IF(AH44="yes",AG44,0)</f>
        <v>0</v>
      </c>
      <c r="AJ44" s="33"/>
      <c r="AK44" s="759"/>
      <c r="AL44" s="128"/>
      <c r="AM44" s="39">
        <f t="shared" si="16"/>
        <v>6.666666666666667</v>
      </c>
      <c r="AN44" s="33" t="s">
        <v>47</v>
      </c>
      <c r="AO44" s="33">
        <f>IF(AN44="yes",AM44,0)</f>
        <v>0</v>
      </c>
      <c r="AP44" s="33"/>
      <c r="AQ44" s="759"/>
      <c r="AR44" s="128"/>
      <c r="AS44" s="39">
        <f t="shared" si="17"/>
        <v>6.666666666666667</v>
      </c>
      <c r="AT44" s="320" t="s">
        <v>44</v>
      </c>
      <c r="AU44" s="33">
        <f>IF(AT44="yes",AS44,0)</f>
        <v>6.666666666666667</v>
      </c>
      <c r="AV44" s="33"/>
      <c r="AW44" s="758" t="s">
        <v>1629</v>
      </c>
      <c r="AX44" s="128"/>
      <c r="AY44" s="39">
        <f t="shared" si="18"/>
        <v>6.666666666666667</v>
      </c>
      <c r="AZ44" s="320" t="s">
        <v>47</v>
      </c>
      <c r="BA44" s="33">
        <f>IF(AZ44="yes",AY44,0)</f>
        <v>0</v>
      </c>
      <c r="BB44" s="33"/>
      <c r="BC44" s="759"/>
      <c r="BD44" s="128"/>
      <c r="BE44" s="39">
        <f t="shared" si="19"/>
        <v>6.666666666666667</v>
      </c>
      <c r="BF44" s="320" t="s">
        <v>47</v>
      </c>
      <c r="BG44" s="33">
        <f>IF(BF44="yes",BE44,0)</f>
        <v>0</v>
      </c>
      <c r="BH44" s="33"/>
      <c r="BI44" s="759"/>
    </row>
    <row r="45" spans="1:61" s="120" customFormat="1" ht="41.25" customHeight="1">
      <c r="A45" s="33"/>
      <c r="B45" s="362" t="s">
        <v>250</v>
      </c>
      <c r="C45" s="39">
        <f t="shared" si="10"/>
        <v>6.666666666666667</v>
      </c>
      <c r="D45" s="320" t="s">
        <v>47</v>
      </c>
      <c r="E45" s="33">
        <f>IF(D45="yes",C45,0)</f>
        <v>0</v>
      </c>
      <c r="F45" s="33"/>
      <c r="G45" s="759"/>
      <c r="H45" s="128"/>
      <c r="I45" s="39">
        <f t="shared" si="11"/>
        <v>6.666666666666667</v>
      </c>
      <c r="J45" s="320" t="s">
        <v>44</v>
      </c>
      <c r="K45" s="33">
        <f>IF(J45="yes",I45,0)</f>
        <v>6.666666666666667</v>
      </c>
      <c r="L45" s="33"/>
      <c r="M45" s="757" t="s">
        <v>1687</v>
      </c>
      <c r="N45" s="128"/>
      <c r="O45" s="39">
        <f t="shared" si="12"/>
        <v>6.666666666666667</v>
      </c>
      <c r="P45" s="33" t="s">
        <v>151</v>
      </c>
      <c r="Q45" s="33">
        <f>IF(P45="yes",O45,0)</f>
        <v>0</v>
      </c>
      <c r="R45" s="33"/>
      <c r="S45" s="759"/>
      <c r="T45" s="128"/>
      <c r="U45" s="39">
        <f t="shared" si="13"/>
        <v>6.666666666666667</v>
      </c>
      <c r="V45" s="320" t="s">
        <v>151</v>
      </c>
      <c r="W45" s="33">
        <f>IF(V45="yes",U45,0)</f>
        <v>0</v>
      </c>
      <c r="X45" s="33"/>
      <c r="Y45" s="759"/>
      <c r="Z45" s="128"/>
      <c r="AA45" s="39">
        <f t="shared" si="14"/>
        <v>6.666666666666667</v>
      </c>
      <c r="AB45" s="320" t="s">
        <v>151</v>
      </c>
      <c r="AC45" s="33">
        <f>IF(AB45="yes",AA45,0)</f>
        <v>0</v>
      </c>
      <c r="AD45" s="33"/>
      <c r="AE45" s="759"/>
      <c r="AF45" s="128"/>
      <c r="AG45" s="39">
        <f t="shared" si="15"/>
        <v>6.666666666666667</v>
      </c>
      <c r="AH45" s="320" t="s">
        <v>47</v>
      </c>
      <c r="AI45" s="33">
        <f>IF(AH45="yes",AG45,0)</f>
        <v>0</v>
      </c>
      <c r="AJ45" s="33"/>
      <c r="AK45" s="759"/>
      <c r="AL45" s="128"/>
      <c r="AM45" s="39">
        <f t="shared" si="16"/>
        <v>6.666666666666667</v>
      </c>
      <c r="AN45" s="320" t="s">
        <v>47</v>
      </c>
      <c r="AO45" s="33">
        <f>IF(AN45="yes",AM45,0)</f>
        <v>0</v>
      </c>
      <c r="AP45" s="33"/>
      <c r="AQ45" s="759"/>
      <c r="AR45" s="128"/>
      <c r="AS45" s="39">
        <f t="shared" si="17"/>
        <v>6.666666666666667</v>
      </c>
      <c r="AT45" s="33" t="s">
        <v>47</v>
      </c>
      <c r="AU45" s="33">
        <f>IF(AT45="yes",AS45,0)</f>
        <v>0</v>
      </c>
      <c r="AV45" s="33"/>
      <c r="AW45" s="759"/>
      <c r="AX45" s="128"/>
      <c r="AY45" s="39">
        <f t="shared" si="18"/>
        <v>6.666666666666667</v>
      </c>
      <c r="AZ45" s="320" t="s">
        <v>47</v>
      </c>
      <c r="BA45" s="33">
        <f>IF(AZ45="yes",AY45,0)</f>
        <v>0</v>
      </c>
      <c r="BB45" s="33"/>
      <c r="BC45" s="759"/>
      <c r="BD45" s="128"/>
      <c r="BE45" s="39">
        <f t="shared" si="19"/>
        <v>6.666666666666667</v>
      </c>
      <c r="BF45" s="320" t="s">
        <v>44</v>
      </c>
      <c r="BG45" s="33">
        <f>IF(BF45="yes",BE45,0)</f>
        <v>6.666666666666667</v>
      </c>
      <c r="BH45" s="33"/>
      <c r="BI45" s="757" t="s">
        <v>1590</v>
      </c>
    </row>
    <row r="46" spans="1:61" s="120" customFormat="1">
      <c r="A46" s="33"/>
      <c r="B46" s="362"/>
      <c r="C46" s="39"/>
      <c r="D46" s="320"/>
      <c r="E46" s="33"/>
      <c r="F46" s="33"/>
      <c r="G46" s="759"/>
      <c r="H46" s="128"/>
      <c r="I46" s="39"/>
      <c r="J46" s="320"/>
      <c r="K46" s="33"/>
      <c r="L46" s="33"/>
      <c r="M46" s="759"/>
      <c r="N46" s="128"/>
      <c r="O46" s="39"/>
      <c r="P46" s="320"/>
      <c r="Q46" s="33"/>
      <c r="R46" s="33"/>
      <c r="S46" s="759"/>
      <c r="T46" s="128"/>
      <c r="U46" s="39"/>
      <c r="V46" s="320"/>
      <c r="W46" s="33"/>
      <c r="X46" s="33"/>
      <c r="Y46" s="759"/>
      <c r="Z46" s="128"/>
      <c r="AA46" s="39"/>
      <c r="AB46" s="320"/>
      <c r="AC46" s="33"/>
      <c r="AD46" s="33"/>
      <c r="AE46" s="759"/>
      <c r="AF46" s="128"/>
      <c r="AG46" s="39"/>
      <c r="AH46" s="320"/>
      <c r="AI46" s="33"/>
      <c r="AJ46" s="33"/>
      <c r="AK46" s="759"/>
      <c r="AL46" s="128"/>
      <c r="AM46" s="39"/>
      <c r="AN46" s="320"/>
      <c r="AO46" s="33"/>
      <c r="AP46" s="33"/>
      <c r="AQ46" s="759"/>
      <c r="AR46" s="128"/>
      <c r="AS46" s="39"/>
      <c r="AT46" s="320"/>
      <c r="AU46" s="33"/>
      <c r="AV46" s="33"/>
      <c r="AW46" s="759"/>
      <c r="AX46" s="128"/>
      <c r="AY46" s="39"/>
      <c r="AZ46" s="320"/>
      <c r="BA46" s="33"/>
      <c r="BB46" s="33"/>
      <c r="BC46" s="759"/>
      <c r="BD46" s="128"/>
      <c r="BE46" s="39"/>
      <c r="BF46" s="320"/>
      <c r="BG46" s="33"/>
      <c r="BH46" s="33"/>
      <c r="BI46" s="759"/>
    </row>
    <row r="47" spans="1:61" s="130" customFormat="1" ht="103.5" customHeight="1">
      <c r="A47" s="32" t="s">
        <v>259</v>
      </c>
      <c r="B47" s="365" t="s">
        <v>260</v>
      </c>
      <c r="C47" s="369">
        <f>$C$29/3</f>
        <v>33.333333333333336</v>
      </c>
      <c r="D47" s="368"/>
      <c r="E47" s="317"/>
      <c r="F47" s="317">
        <f>IF(SUM(E48:E56)&gt;C47,C47,SUM(E48:E56))</f>
        <v>6.666666666666667</v>
      </c>
      <c r="G47" s="760"/>
      <c r="H47" s="129"/>
      <c r="I47" s="366">
        <f>$C$29/3</f>
        <v>33.333333333333336</v>
      </c>
      <c r="J47" s="367"/>
      <c r="K47" s="32"/>
      <c r="L47" s="317">
        <f>IF(SUM(K48:K56)&gt;I47,I47,SUM(K48:K56))</f>
        <v>13.333333333333334</v>
      </c>
      <c r="M47" s="760"/>
      <c r="N47" s="129"/>
      <c r="O47" s="369">
        <f>$C$29/3</f>
        <v>33.333333333333336</v>
      </c>
      <c r="P47" s="368"/>
      <c r="Q47" s="317"/>
      <c r="R47" s="317">
        <f>IF(SUM(Q48:Q56)&gt;O47,O47,SUM(Q48:Q56))</f>
        <v>13.333333333333334</v>
      </c>
      <c r="S47" s="760"/>
      <c r="T47" s="129"/>
      <c r="U47" s="369">
        <f>$C$29/3</f>
        <v>33.333333333333336</v>
      </c>
      <c r="V47" s="368"/>
      <c r="W47" s="317"/>
      <c r="X47" s="317">
        <f>IF(SUM(W48:W56)&gt;U47,U47,SUM(W48:W56))</f>
        <v>6.666666666666667</v>
      </c>
      <c r="Y47" s="760"/>
      <c r="Z47" s="129"/>
      <c r="AA47" s="369">
        <f>$C$29/3</f>
        <v>33.333333333333336</v>
      </c>
      <c r="AB47" s="368"/>
      <c r="AC47" s="317"/>
      <c r="AD47" s="317">
        <f>IF(SUM(AC48:AC56)&gt;AA47,AA47,SUM(AC48:AC56))</f>
        <v>6.666666666666667</v>
      </c>
      <c r="AE47" s="760"/>
      <c r="AF47" s="129"/>
      <c r="AG47" s="369">
        <f>$C$29/3</f>
        <v>33.333333333333336</v>
      </c>
      <c r="AH47" s="368"/>
      <c r="AI47" s="317"/>
      <c r="AJ47" s="317">
        <f>IF(SUM(AI48:AI56)&gt;AG47,AG47,SUM(AI48:AI56))</f>
        <v>26.666666666666668</v>
      </c>
      <c r="AK47" s="760"/>
      <c r="AL47" s="129"/>
      <c r="AM47" s="369">
        <f>$C$29/3</f>
        <v>33.333333333333336</v>
      </c>
      <c r="AN47" s="368"/>
      <c r="AO47" s="317"/>
      <c r="AP47" s="317">
        <f>IF(SUM(AO48:AO56)&gt;AM47,AM47,SUM(AO48:AO56))</f>
        <v>26.666666666666668</v>
      </c>
      <c r="AQ47" s="760"/>
      <c r="AR47" s="129"/>
      <c r="AS47" s="366">
        <f>$C$29/3</f>
        <v>33.333333333333336</v>
      </c>
      <c r="AT47" s="368"/>
      <c r="AU47" s="317"/>
      <c r="AV47" s="317">
        <f>IF(SUM(AU48:AU56)&gt;AS47,AS47,SUM(AU48:AU56))</f>
        <v>33.333333333333336</v>
      </c>
      <c r="AW47" s="760"/>
      <c r="AX47" s="129"/>
      <c r="AY47" s="369">
        <f>$C$29/3</f>
        <v>33.333333333333336</v>
      </c>
      <c r="AZ47" s="368"/>
      <c r="BA47" s="317"/>
      <c r="BB47" s="317">
        <f>IF(SUM(BA48:BA56)&gt;AY47,AY47,SUM(BA48:BA56))</f>
        <v>13.333333333333334</v>
      </c>
      <c r="BC47" s="760"/>
      <c r="BD47" s="129"/>
      <c r="BE47" s="369">
        <f>$C$29/3</f>
        <v>33.333333333333336</v>
      </c>
      <c r="BF47" s="368"/>
      <c r="BG47" s="317"/>
      <c r="BH47" s="317">
        <f>IF(SUM(BG48:BG56)&gt;BE47,BE47,SUM(BG48:BG56))</f>
        <v>33.333333333333336</v>
      </c>
      <c r="BI47" s="760"/>
    </row>
    <row r="48" spans="1:61" s="120" customFormat="1" ht="63.75">
      <c r="A48" s="33"/>
      <c r="B48" s="362" t="s">
        <v>261</v>
      </c>
      <c r="C48" s="364">
        <f>C$47/5</f>
        <v>6.666666666666667</v>
      </c>
      <c r="D48" s="363" t="s">
        <v>44</v>
      </c>
      <c r="E48" s="288">
        <f t="shared" ref="E48:E56" si="20">IF(D48="yes",C48,0)</f>
        <v>6.666666666666667</v>
      </c>
      <c r="F48" s="288"/>
      <c r="G48" s="118" t="s">
        <v>1916</v>
      </c>
      <c r="H48" s="128"/>
      <c r="I48" s="364">
        <f t="shared" ref="I48:I56" si="21">I$47/5</f>
        <v>6.666666666666667</v>
      </c>
      <c r="J48" s="320" t="s">
        <v>44</v>
      </c>
      <c r="K48" s="33">
        <f t="shared" ref="K48:K56" si="22">IF(J48="yes",I48,0)</f>
        <v>6.666666666666667</v>
      </c>
      <c r="L48" s="33"/>
      <c r="M48" s="757" t="s">
        <v>1688</v>
      </c>
      <c r="N48" s="128"/>
      <c r="O48" s="364">
        <f t="shared" ref="O48:O56" si="23">O$47/5</f>
        <v>6.666666666666667</v>
      </c>
      <c r="P48" s="288" t="s">
        <v>44</v>
      </c>
      <c r="Q48" s="288">
        <f t="shared" ref="Q48:Q56" si="24">IF(P48="yes",O48,0)</f>
        <v>6.666666666666667</v>
      </c>
      <c r="R48" s="288"/>
      <c r="S48" s="757" t="s">
        <v>1673</v>
      </c>
      <c r="T48" s="128"/>
      <c r="U48" s="364">
        <f t="shared" ref="U48:U56" si="25">U$47/5</f>
        <v>6.666666666666667</v>
      </c>
      <c r="V48" s="363" t="s">
        <v>44</v>
      </c>
      <c r="W48" s="288">
        <f t="shared" ref="W48:W56" si="26">IF(V48="yes",U48,0)</f>
        <v>6.666666666666667</v>
      </c>
      <c r="X48" s="288"/>
      <c r="Y48" s="469" t="s">
        <v>1561</v>
      </c>
      <c r="Z48" s="128"/>
      <c r="AA48" s="364">
        <f t="shared" ref="AA48:AA56" si="27">AA$47/5</f>
        <v>6.666666666666667</v>
      </c>
      <c r="AB48" s="363" t="s">
        <v>44</v>
      </c>
      <c r="AC48" s="288">
        <f t="shared" ref="AC48:AC56" si="28">IF(AB48="yes",AA48,0)</f>
        <v>6.666666666666667</v>
      </c>
      <c r="AD48" s="288"/>
      <c r="AE48" s="757" t="s">
        <v>1661</v>
      </c>
      <c r="AF48" s="128"/>
      <c r="AG48" s="364">
        <f t="shared" ref="AG48:AG56" si="29">AG$47/5</f>
        <v>6.666666666666667</v>
      </c>
      <c r="AH48" s="363" t="s">
        <v>44</v>
      </c>
      <c r="AI48" s="288">
        <f t="shared" ref="AI48:AI56" si="30">IF(AH48="yes",AG48,0)</f>
        <v>6.666666666666667</v>
      </c>
      <c r="AJ48" s="288"/>
      <c r="AK48" s="469" t="s">
        <v>1550</v>
      </c>
      <c r="AL48" s="128"/>
      <c r="AM48" s="364">
        <f t="shared" ref="AM48:AM56" si="31">AM$47/5</f>
        <v>6.666666666666667</v>
      </c>
      <c r="AN48" s="363" t="s">
        <v>44</v>
      </c>
      <c r="AO48" s="288">
        <f t="shared" ref="AO48:AO56" si="32">IF(AN48="yes",AM48,0)</f>
        <v>6.666666666666667</v>
      </c>
      <c r="AP48" s="288"/>
      <c r="AQ48" s="469" t="s">
        <v>1553</v>
      </c>
      <c r="AR48" s="128"/>
      <c r="AS48" s="364">
        <f t="shared" ref="AS48:AS56" si="33">AS$47/5</f>
        <v>6.666666666666667</v>
      </c>
      <c r="AT48" s="363" t="s">
        <v>44</v>
      </c>
      <c r="AU48" s="288">
        <f t="shared" ref="AU48:AU56" si="34">IF(AT48="yes",AS48,0)</f>
        <v>6.666666666666667</v>
      </c>
      <c r="AV48" s="288"/>
      <c r="AW48" s="758" t="s">
        <v>1630</v>
      </c>
      <c r="AX48" s="128"/>
      <c r="AY48" s="364">
        <f t="shared" ref="AY48:AY56" si="35">AY$47/5</f>
        <v>6.666666666666667</v>
      </c>
      <c r="AZ48" s="363" t="s">
        <v>44</v>
      </c>
      <c r="BA48" s="288">
        <f t="shared" ref="BA48:BA56" si="36">IF(AZ48="yes",AY48,0)</f>
        <v>6.666666666666667</v>
      </c>
      <c r="BB48" s="288"/>
      <c r="BC48" s="757" t="s">
        <v>1611</v>
      </c>
      <c r="BD48" s="128"/>
      <c r="BE48" s="364">
        <f t="shared" ref="BE48:BE55" si="37">BE$47/5</f>
        <v>6.666666666666667</v>
      </c>
      <c r="BF48" s="363" t="s">
        <v>44</v>
      </c>
      <c r="BG48" s="288">
        <f t="shared" ref="BG48:BG55" si="38">IF(BF48="yes",BE48,0)</f>
        <v>6.666666666666667</v>
      </c>
      <c r="BH48" s="288"/>
      <c r="BI48" s="757" t="s">
        <v>1591</v>
      </c>
    </row>
    <row r="49" spans="1:61" s="120" customFormat="1" ht="51">
      <c r="A49" s="33"/>
      <c r="B49" s="362" t="s">
        <v>247</v>
      </c>
      <c r="C49" s="364">
        <f t="shared" ref="C49:C56" si="39">C$47/5</f>
        <v>6.666666666666667</v>
      </c>
      <c r="D49" s="363" t="s">
        <v>47</v>
      </c>
      <c r="E49" s="288">
        <f t="shared" si="20"/>
        <v>0</v>
      </c>
      <c r="F49" s="288"/>
      <c r="G49" s="759"/>
      <c r="H49" s="128"/>
      <c r="I49" s="364">
        <f t="shared" si="21"/>
        <v>6.666666666666667</v>
      </c>
      <c r="J49" s="320" t="s">
        <v>47</v>
      </c>
      <c r="K49" s="33">
        <f t="shared" si="22"/>
        <v>0</v>
      </c>
      <c r="L49" s="33"/>
      <c r="M49" s="759"/>
      <c r="N49" s="128"/>
      <c r="O49" s="364">
        <f t="shared" si="23"/>
        <v>6.666666666666667</v>
      </c>
      <c r="P49" s="363" t="s">
        <v>47</v>
      </c>
      <c r="Q49" s="288">
        <f t="shared" si="24"/>
        <v>0</v>
      </c>
      <c r="R49" s="288"/>
      <c r="S49" s="759"/>
      <c r="T49" s="128"/>
      <c r="U49" s="364">
        <f t="shared" si="25"/>
        <v>6.666666666666667</v>
      </c>
      <c r="V49" s="363" t="s">
        <v>47</v>
      </c>
      <c r="W49" s="288">
        <f t="shared" si="26"/>
        <v>0</v>
      </c>
      <c r="X49" s="288"/>
      <c r="Y49" s="899"/>
      <c r="Z49" s="128"/>
      <c r="AA49" s="364">
        <f t="shared" si="27"/>
        <v>6.666666666666667</v>
      </c>
      <c r="AB49" s="363" t="s">
        <v>47</v>
      </c>
      <c r="AC49" s="288">
        <f t="shared" si="28"/>
        <v>0</v>
      </c>
      <c r="AD49" s="288"/>
      <c r="AE49" s="759"/>
      <c r="AF49" s="128"/>
      <c r="AG49" s="364">
        <f t="shared" si="29"/>
        <v>6.666666666666667</v>
      </c>
      <c r="AH49" s="363" t="s">
        <v>47</v>
      </c>
      <c r="AI49" s="288">
        <f t="shared" si="30"/>
        <v>0</v>
      </c>
      <c r="AJ49" s="288"/>
      <c r="AK49" s="759"/>
      <c r="AL49" s="128"/>
      <c r="AM49" s="364">
        <f t="shared" si="31"/>
        <v>6.666666666666667</v>
      </c>
      <c r="AN49" s="288" t="s">
        <v>44</v>
      </c>
      <c r="AO49" s="288">
        <f t="shared" si="32"/>
        <v>6.666666666666667</v>
      </c>
      <c r="AP49" s="288"/>
      <c r="AQ49" s="478" t="s">
        <v>1906</v>
      </c>
      <c r="AR49" s="128"/>
      <c r="AS49" s="364">
        <f t="shared" si="33"/>
        <v>6.666666666666667</v>
      </c>
      <c r="AT49" s="288" t="s">
        <v>44</v>
      </c>
      <c r="AU49" s="288">
        <f t="shared" si="34"/>
        <v>6.666666666666667</v>
      </c>
      <c r="AV49" s="288"/>
      <c r="AW49" s="759" t="s">
        <v>1559</v>
      </c>
      <c r="AX49" s="128"/>
      <c r="AY49" s="364">
        <f t="shared" si="35"/>
        <v>6.666666666666667</v>
      </c>
      <c r="AZ49" s="363" t="s">
        <v>47</v>
      </c>
      <c r="BA49" s="288">
        <f t="shared" si="36"/>
        <v>0</v>
      </c>
      <c r="BB49" s="288"/>
      <c r="BC49" s="759"/>
      <c r="BD49" s="128"/>
      <c r="BE49" s="364">
        <f t="shared" si="37"/>
        <v>6.666666666666667</v>
      </c>
      <c r="BF49" s="363" t="s">
        <v>44</v>
      </c>
      <c r="BG49" s="288">
        <f t="shared" si="38"/>
        <v>6.666666666666667</v>
      </c>
      <c r="BH49" s="288"/>
      <c r="BI49" s="757" t="s">
        <v>1592</v>
      </c>
    </row>
    <row r="50" spans="1:61" s="120" customFormat="1" ht="51">
      <c r="A50" s="33"/>
      <c r="B50" s="362" t="s">
        <v>178</v>
      </c>
      <c r="C50" s="364">
        <f t="shared" si="39"/>
        <v>6.666666666666667</v>
      </c>
      <c r="D50" s="363" t="s">
        <v>47</v>
      </c>
      <c r="E50" s="288">
        <f t="shared" si="20"/>
        <v>0</v>
      </c>
      <c r="F50" s="288"/>
      <c r="G50" s="759"/>
      <c r="H50" s="128"/>
      <c r="I50" s="364">
        <f t="shared" si="21"/>
        <v>6.666666666666667</v>
      </c>
      <c r="J50" s="320" t="s">
        <v>47</v>
      </c>
      <c r="K50" s="33">
        <f t="shared" si="22"/>
        <v>0</v>
      </c>
      <c r="L50" s="33"/>
      <c r="M50" s="759"/>
      <c r="N50" s="128"/>
      <c r="O50" s="364">
        <f t="shared" si="23"/>
        <v>6.666666666666667</v>
      </c>
      <c r="P50" s="363" t="s">
        <v>47</v>
      </c>
      <c r="Q50" s="288">
        <f t="shared" si="24"/>
        <v>0</v>
      </c>
      <c r="R50" s="288"/>
      <c r="S50" s="759"/>
      <c r="T50" s="128"/>
      <c r="U50" s="364">
        <f t="shared" si="25"/>
        <v>6.666666666666667</v>
      </c>
      <c r="V50" s="363" t="s">
        <v>47</v>
      </c>
      <c r="W50" s="288">
        <f t="shared" si="26"/>
        <v>0</v>
      </c>
      <c r="X50" s="288"/>
      <c r="Y50" s="478"/>
      <c r="Z50" s="128"/>
      <c r="AA50" s="364">
        <f t="shared" si="27"/>
        <v>6.666666666666667</v>
      </c>
      <c r="AB50" s="363" t="s">
        <v>47</v>
      </c>
      <c r="AC50" s="288">
        <f t="shared" si="28"/>
        <v>0</v>
      </c>
      <c r="AD50" s="288"/>
      <c r="AE50" s="759"/>
      <c r="AF50" s="128"/>
      <c r="AG50" s="364">
        <f t="shared" si="29"/>
        <v>6.666666666666667</v>
      </c>
      <c r="AH50" s="363" t="s">
        <v>151</v>
      </c>
      <c r="AI50" s="288">
        <f t="shared" si="30"/>
        <v>0</v>
      </c>
      <c r="AJ50" s="288"/>
      <c r="AK50" s="759"/>
      <c r="AL50" s="128"/>
      <c r="AM50" s="364">
        <f t="shared" si="31"/>
        <v>6.666666666666667</v>
      </c>
      <c r="AN50" s="363" t="s">
        <v>47</v>
      </c>
      <c r="AO50" s="288">
        <f t="shared" si="32"/>
        <v>0</v>
      </c>
      <c r="AP50" s="288"/>
      <c r="AQ50" s="759"/>
      <c r="AR50" s="128"/>
      <c r="AS50" s="364">
        <f t="shared" si="33"/>
        <v>6.666666666666667</v>
      </c>
      <c r="AT50" s="288" t="s">
        <v>44</v>
      </c>
      <c r="AU50" s="288">
        <f t="shared" si="34"/>
        <v>6.666666666666667</v>
      </c>
      <c r="AV50" s="288"/>
      <c r="AW50" s="759" t="s">
        <v>1559</v>
      </c>
      <c r="AX50" s="128"/>
      <c r="AY50" s="364">
        <f t="shared" si="35"/>
        <v>6.666666666666667</v>
      </c>
      <c r="AZ50" s="363" t="s">
        <v>47</v>
      </c>
      <c r="BA50" s="288">
        <f t="shared" si="36"/>
        <v>0</v>
      </c>
      <c r="BB50" s="288"/>
      <c r="BC50" s="759"/>
      <c r="BD50" s="128"/>
      <c r="BE50" s="364">
        <f t="shared" si="37"/>
        <v>6.666666666666667</v>
      </c>
      <c r="BF50" s="320" t="s">
        <v>44</v>
      </c>
      <c r="BG50" s="33">
        <f t="shared" si="38"/>
        <v>6.666666666666667</v>
      </c>
      <c r="BH50" s="33"/>
      <c r="BI50" s="757" t="s">
        <v>1593</v>
      </c>
    </row>
    <row r="51" spans="1:61" s="120" customFormat="1" ht="76.5">
      <c r="A51" s="33"/>
      <c r="B51" s="362" t="s">
        <v>248</v>
      </c>
      <c r="C51" s="364">
        <f t="shared" si="39"/>
        <v>6.666666666666667</v>
      </c>
      <c r="D51" s="363" t="s">
        <v>47</v>
      </c>
      <c r="E51" s="288">
        <f t="shared" si="20"/>
        <v>0</v>
      </c>
      <c r="F51" s="288"/>
      <c r="G51" s="759"/>
      <c r="H51" s="128"/>
      <c r="I51" s="364">
        <f t="shared" si="21"/>
        <v>6.666666666666667</v>
      </c>
      <c r="J51" s="320" t="s">
        <v>151</v>
      </c>
      <c r="K51" s="33">
        <f t="shared" si="22"/>
        <v>0</v>
      </c>
      <c r="L51" s="33"/>
      <c r="M51" s="759"/>
      <c r="N51" s="128"/>
      <c r="O51" s="364">
        <f t="shared" si="23"/>
        <v>6.666666666666667</v>
      </c>
      <c r="P51" s="363" t="s">
        <v>47</v>
      </c>
      <c r="Q51" s="288">
        <f t="shared" si="24"/>
        <v>0</v>
      </c>
      <c r="R51" s="288"/>
      <c r="S51" s="759"/>
      <c r="T51" s="128"/>
      <c r="U51" s="364">
        <f t="shared" si="25"/>
        <v>6.666666666666667</v>
      </c>
      <c r="V51" s="288" t="s">
        <v>47</v>
      </c>
      <c r="W51" s="288">
        <f t="shared" si="26"/>
        <v>0</v>
      </c>
      <c r="X51" s="288"/>
      <c r="Y51" s="899"/>
      <c r="Z51" s="128"/>
      <c r="AA51" s="364">
        <f t="shared" si="27"/>
        <v>6.666666666666667</v>
      </c>
      <c r="AB51" s="363" t="s">
        <v>47</v>
      </c>
      <c r="AC51" s="288">
        <f t="shared" si="28"/>
        <v>0</v>
      </c>
      <c r="AD51" s="288"/>
      <c r="AE51" s="759"/>
      <c r="AF51" s="128"/>
      <c r="AG51" s="364">
        <f t="shared" si="29"/>
        <v>6.666666666666667</v>
      </c>
      <c r="AH51" s="363" t="s">
        <v>44</v>
      </c>
      <c r="AI51" s="288">
        <f t="shared" si="30"/>
        <v>6.666666666666667</v>
      </c>
      <c r="AJ51" s="288"/>
      <c r="AK51" s="469" t="s">
        <v>1570</v>
      </c>
      <c r="AL51" s="128"/>
      <c r="AM51" s="364">
        <f t="shared" si="31"/>
        <v>6.666666666666667</v>
      </c>
      <c r="AN51" s="288" t="s">
        <v>44</v>
      </c>
      <c r="AO51" s="288">
        <f t="shared" si="32"/>
        <v>6.666666666666667</v>
      </c>
      <c r="AP51" s="288"/>
      <c r="AQ51" s="469" t="s">
        <v>1907</v>
      </c>
      <c r="AR51" s="128"/>
      <c r="AS51" s="364">
        <f t="shared" si="33"/>
        <v>6.666666666666667</v>
      </c>
      <c r="AT51" s="320" t="s">
        <v>44</v>
      </c>
      <c r="AU51" s="33">
        <f t="shared" si="34"/>
        <v>6.666666666666667</v>
      </c>
      <c r="AV51" s="33"/>
      <c r="AW51" s="469" t="s">
        <v>1917</v>
      </c>
      <c r="AX51" s="128"/>
      <c r="AY51" s="364">
        <f t="shared" si="35"/>
        <v>6.666666666666667</v>
      </c>
      <c r="AZ51" s="363" t="s">
        <v>151</v>
      </c>
      <c r="BA51" s="288">
        <f t="shared" si="36"/>
        <v>0</v>
      </c>
      <c r="BB51" s="288"/>
      <c r="BC51" s="759"/>
      <c r="BD51" s="128"/>
      <c r="BE51" s="364">
        <f t="shared" si="37"/>
        <v>6.666666666666667</v>
      </c>
      <c r="BF51" s="320" t="s">
        <v>44</v>
      </c>
      <c r="BG51" s="33">
        <f t="shared" si="38"/>
        <v>6.666666666666667</v>
      </c>
      <c r="BH51" s="33"/>
      <c r="BI51" s="757" t="s">
        <v>1594</v>
      </c>
    </row>
    <row r="52" spans="1:61" s="120" customFormat="1" ht="63.75">
      <c r="A52" s="33"/>
      <c r="B52" s="116" t="s">
        <v>249</v>
      </c>
      <c r="C52" s="364">
        <f t="shared" si="39"/>
        <v>6.666666666666667</v>
      </c>
      <c r="D52" s="288" t="s">
        <v>151</v>
      </c>
      <c r="E52" s="288">
        <f t="shared" si="20"/>
        <v>0</v>
      </c>
      <c r="F52" s="288"/>
      <c r="G52" s="759"/>
      <c r="H52" s="128"/>
      <c r="I52" s="364">
        <f t="shared" si="21"/>
        <v>6.666666666666667</v>
      </c>
      <c r="J52" s="33" t="s">
        <v>151</v>
      </c>
      <c r="K52" s="33">
        <f t="shared" si="22"/>
        <v>0</v>
      </c>
      <c r="L52" s="33"/>
      <c r="M52" s="759"/>
      <c r="N52" s="128"/>
      <c r="O52" s="364">
        <f t="shared" si="23"/>
        <v>6.666666666666667</v>
      </c>
      <c r="P52" s="288" t="s">
        <v>151</v>
      </c>
      <c r="Q52" s="288">
        <f t="shared" si="24"/>
        <v>0</v>
      </c>
      <c r="R52" s="288"/>
      <c r="S52" s="759"/>
      <c r="T52" s="128"/>
      <c r="U52" s="364">
        <f t="shared" si="25"/>
        <v>6.666666666666667</v>
      </c>
      <c r="V52" s="288" t="s">
        <v>151</v>
      </c>
      <c r="W52" s="288">
        <f t="shared" si="26"/>
        <v>0</v>
      </c>
      <c r="X52" s="288"/>
      <c r="Y52" s="759"/>
      <c r="Z52" s="128"/>
      <c r="AA52" s="364">
        <f t="shared" si="27"/>
        <v>6.666666666666667</v>
      </c>
      <c r="AB52" s="288" t="s">
        <v>151</v>
      </c>
      <c r="AC52" s="288">
        <f t="shared" si="28"/>
        <v>0</v>
      </c>
      <c r="AD52" s="288"/>
      <c r="AE52" s="771"/>
      <c r="AF52" s="128"/>
      <c r="AG52" s="364">
        <f t="shared" si="29"/>
        <v>6.666666666666667</v>
      </c>
      <c r="AH52" s="288" t="s">
        <v>44</v>
      </c>
      <c r="AI52" s="288">
        <f t="shared" si="30"/>
        <v>6.666666666666667</v>
      </c>
      <c r="AJ52" s="288"/>
      <c r="AK52" s="469" t="s">
        <v>1551</v>
      </c>
      <c r="AL52" s="128"/>
      <c r="AM52" s="364">
        <f t="shared" si="31"/>
        <v>6.666666666666667</v>
      </c>
      <c r="AN52" s="288" t="s">
        <v>44</v>
      </c>
      <c r="AO52" s="288">
        <f t="shared" si="32"/>
        <v>6.666666666666667</v>
      </c>
      <c r="AP52" s="288"/>
      <c r="AQ52" s="757" t="s">
        <v>1903</v>
      </c>
      <c r="AR52" s="128"/>
      <c r="AS52" s="364">
        <f t="shared" si="33"/>
        <v>6.666666666666667</v>
      </c>
      <c r="AT52" s="33" t="s">
        <v>44</v>
      </c>
      <c r="AU52" s="33">
        <f t="shared" si="34"/>
        <v>6.666666666666667</v>
      </c>
      <c r="AV52" s="33"/>
      <c r="AW52" s="757" t="s">
        <v>1631</v>
      </c>
      <c r="AX52" s="128"/>
      <c r="AY52" s="364">
        <f t="shared" si="35"/>
        <v>6.666666666666667</v>
      </c>
      <c r="AZ52" s="288" t="s">
        <v>151</v>
      </c>
      <c r="BA52" s="288">
        <f t="shared" si="36"/>
        <v>0</v>
      </c>
      <c r="BB52" s="288"/>
      <c r="BC52" s="759"/>
      <c r="BD52" s="128"/>
      <c r="BE52" s="364">
        <f t="shared" si="37"/>
        <v>6.666666666666667</v>
      </c>
      <c r="BF52" s="33" t="s">
        <v>47</v>
      </c>
      <c r="BG52" s="33">
        <f t="shared" si="38"/>
        <v>0</v>
      </c>
      <c r="BH52" s="33"/>
      <c r="BI52" s="766"/>
    </row>
    <row r="53" spans="1:61" s="120" customFormat="1" ht="38.25">
      <c r="A53" s="33"/>
      <c r="B53" s="116" t="s">
        <v>250</v>
      </c>
      <c r="C53" s="364">
        <f t="shared" si="39"/>
        <v>6.666666666666667</v>
      </c>
      <c r="D53" s="288" t="s">
        <v>47</v>
      </c>
      <c r="E53" s="288">
        <f t="shared" si="20"/>
        <v>0</v>
      </c>
      <c r="F53" s="288"/>
      <c r="G53" s="759"/>
      <c r="H53" s="128"/>
      <c r="I53" s="364">
        <f t="shared" si="21"/>
        <v>6.666666666666667</v>
      </c>
      <c r="J53" s="33" t="s">
        <v>44</v>
      </c>
      <c r="K53" s="33">
        <f t="shared" si="22"/>
        <v>6.666666666666667</v>
      </c>
      <c r="L53" s="33"/>
      <c r="M53" s="757" t="s">
        <v>1689</v>
      </c>
      <c r="N53" s="128"/>
      <c r="O53" s="364">
        <f t="shared" si="23"/>
        <v>6.666666666666667</v>
      </c>
      <c r="P53" s="288" t="s">
        <v>151</v>
      </c>
      <c r="Q53" s="33">
        <f t="shared" si="24"/>
        <v>0</v>
      </c>
      <c r="R53" s="33"/>
      <c r="S53" s="759"/>
      <c r="T53" s="128"/>
      <c r="U53" s="364">
        <f t="shared" si="25"/>
        <v>6.666666666666667</v>
      </c>
      <c r="V53" s="288" t="s">
        <v>151</v>
      </c>
      <c r="W53" s="288">
        <f t="shared" si="26"/>
        <v>0</v>
      </c>
      <c r="X53" s="288"/>
      <c r="Y53" s="759"/>
      <c r="Z53" s="128"/>
      <c r="AA53" s="364">
        <f t="shared" si="27"/>
        <v>6.666666666666667</v>
      </c>
      <c r="AB53" s="288" t="s">
        <v>151</v>
      </c>
      <c r="AC53" s="288">
        <f t="shared" si="28"/>
        <v>0</v>
      </c>
      <c r="AD53" s="288"/>
      <c r="AE53" s="759"/>
      <c r="AF53" s="128"/>
      <c r="AG53" s="364">
        <f t="shared" si="29"/>
        <v>6.666666666666667</v>
      </c>
      <c r="AH53" s="288" t="s">
        <v>44</v>
      </c>
      <c r="AI53" s="288">
        <f t="shared" si="30"/>
        <v>6.666666666666667</v>
      </c>
      <c r="AJ53" s="288"/>
      <c r="AK53" s="469" t="s">
        <v>1552</v>
      </c>
      <c r="AL53" s="128"/>
      <c r="AM53" s="364">
        <f t="shared" si="31"/>
        <v>6.666666666666667</v>
      </c>
      <c r="AN53" s="288" t="s">
        <v>151</v>
      </c>
      <c r="AO53" s="288">
        <f t="shared" si="32"/>
        <v>0</v>
      </c>
      <c r="AP53" s="288"/>
      <c r="AQ53" s="759"/>
      <c r="AR53" s="128"/>
      <c r="AS53" s="364">
        <f t="shared" si="33"/>
        <v>6.666666666666667</v>
      </c>
      <c r="AT53" s="33" t="s">
        <v>151</v>
      </c>
      <c r="AU53" s="33">
        <f t="shared" si="34"/>
        <v>0</v>
      </c>
      <c r="AV53" s="33"/>
      <c r="AW53" s="760"/>
      <c r="AX53" s="128"/>
      <c r="AY53" s="364">
        <f t="shared" si="35"/>
        <v>6.666666666666667</v>
      </c>
      <c r="AZ53" s="288" t="s">
        <v>151</v>
      </c>
      <c r="BA53" s="288">
        <f t="shared" si="36"/>
        <v>0</v>
      </c>
      <c r="BB53" s="288"/>
      <c r="BC53" s="759"/>
      <c r="BD53" s="128"/>
      <c r="BE53" s="364">
        <f t="shared" si="37"/>
        <v>6.666666666666667</v>
      </c>
      <c r="BF53" s="33" t="s">
        <v>44</v>
      </c>
      <c r="BG53" s="33">
        <f t="shared" si="38"/>
        <v>6.666666666666667</v>
      </c>
      <c r="BH53" s="33"/>
      <c r="BI53" s="757" t="s">
        <v>1595</v>
      </c>
    </row>
    <row r="54" spans="1:61" s="120" customFormat="1" ht="51">
      <c r="A54" s="33"/>
      <c r="B54" s="116" t="s">
        <v>263</v>
      </c>
      <c r="C54" s="364">
        <f t="shared" si="39"/>
        <v>6.666666666666667</v>
      </c>
      <c r="D54" s="288" t="s">
        <v>151</v>
      </c>
      <c r="E54" s="288">
        <f t="shared" si="20"/>
        <v>0</v>
      </c>
      <c r="F54" s="288"/>
      <c r="G54" s="759"/>
      <c r="H54" s="128"/>
      <c r="I54" s="364">
        <f t="shared" si="21"/>
        <v>6.666666666666667</v>
      </c>
      <c r="J54" s="33" t="s">
        <v>47</v>
      </c>
      <c r="K54" s="33">
        <f t="shared" si="22"/>
        <v>0</v>
      </c>
      <c r="L54" s="33"/>
      <c r="M54" s="759"/>
      <c r="N54" s="128"/>
      <c r="O54" s="364">
        <f t="shared" si="23"/>
        <v>6.666666666666667</v>
      </c>
      <c r="P54" s="288" t="s">
        <v>44</v>
      </c>
      <c r="Q54" s="33">
        <f t="shared" si="24"/>
        <v>6.666666666666667</v>
      </c>
      <c r="R54" s="33"/>
      <c r="S54" s="757" t="s">
        <v>1674</v>
      </c>
      <c r="T54" s="128"/>
      <c r="U54" s="364">
        <f t="shared" si="25"/>
        <v>6.666666666666667</v>
      </c>
      <c r="V54" s="288" t="s">
        <v>151</v>
      </c>
      <c r="W54" s="288">
        <f t="shared" si="26"/>
        <v>0</v>
      </c>
      <c r="X54" s="288"/>
      <c r="Y54" s="759"/>
      <c r="Z54" s="128"/>
      <c r="AA54" s="364">
        <f t="shared" si="27"/>
        <v>6.666666666666667</v>
      </c>
      <c r="AB54" s="288" t="s">
        <v>151</v>
      </c>
      <c r="AC54" s="288">
        <f t="shared" si="28"/>
        <v>0</v>
      </c>
      <c r="AD54" s="33"/>
      <c r="AE54" s="759"/>
      <c r="AF54" s="128"/>
      <c r="AG54" s="364">
        <f t="shared" si="29"/>
        <v>6.666666666666667</v>
      </c>
      <c r="AH54" s="288" t="s">
        <v>151</v>
      </c>
      <c r="AI54" s="288">
        <f t="shared" si="30"/>
        <v>0</v>
      </c>
      <c r="AJ54" s="288"/>
      <c r="AK54" s="759"/>
      <c r="AL54" s="128"/>
      <c r="AM54" s="364">
        <f t="shared" si="31"/>
        <v>6.666666666666667</v>
      </c>
      <c r="AN54" s="288" t="s">
        <v>47</v>
      </c>
      <c r="AO54" s="288">
        <f t="shared" si="32"/>
        <v>0</v>
      </c>
      <c r="AP54" s="288"/>
      <c r="AQ54" s="759"/>
      <c r="AR54" s="128"/>
      <c r="AS54" s="364">
        <f t="shared" si="33"/>
        <v>6.666666666666667</v>
      </c>
      <c r="AT54" s="33" t="s">
        <v>151</v>
      </c>
      <c r="AU54" s="33">
        <f t="shared" si="34"/>
        <v>0</v>
      </c>
      <c r="AV54" s="33"/>
      <c r="AW54" s="759"/>
      <c r="AX54" s="128"/>
      <c r="AY54" s="364">
        <f t="shared" si="35"/>
        <v>6.666666666666667</v>
      </c>
      <c r="AZ54" s="288" t="s">
        <v>47</v>
      </c>
      <c r="BA54" s="288">
        <f t="shared" si="36"/>
        <v>0</v>
      </c>
      <c r="BB54" s="288"/>
      <c r="BC54" s="759"/>
      <c r="BD54" s="128"/>
      <c r="BE54" s="364">
        <f t="shared" si="37"/>
        <v>6.666666666666667</v>
      </c>
      <c r="BF54" s="33" t="s">
        <v>44</v>
      </c>
      <c r="BG54" s="33">
        <f t="shared" si="38"/>
        <v>6.666666666666667</v>
      </c>
      <c r="BH54" s="33"/>
      <c r="BI54" s="757" t="s">
        <v>1596</v>
      </c>
    </row>
    <row r="55" spans="1:61" s="120" customFormat="1">
      <c r="A55" s="33"/>
      <c r="B55" s="116" t="s">
        <v>256</v>
      </c>
      <c r="C55" s="364">
        <f t="shared" si="39"/>
        <v>6.666666666666667</v>
      </c>
      <c r="D55" s="288" t="s">
        <v>151</v>
      </c>
      <c r="E55" s="288">
        <f t="shared" si="20"/>
        <v>0</v>
      </c>
      <c r="F55" s="288"/>
      <c r="G55" s="759"/>
      <c r="H55" s="128"/>
      <c r="I55" s="364">
        <f t="shared" si="21"/>
        <v>6.666666666666667</v>
      </c>
      <c r="J55" s="33" t="s">
        <v>151</v>
      </c>
      <c r="K55" s="33">
        <f t="shared" si="22"/>
        <v>0</v>
      </c>
      <c r="L55" s="33"/>
      <c r="M55" s="759"/>
      <c r="N55" s="128"/>
      <c r="O55" s="364">
        <f t="shared" si="23"/>
        <v>6.666666666666667</v>
      </c>
      <c r="P55" s="288" t="s">
        <v>151</v>
      </c>
      <c r="Q55" s="33">
        <f t="shared" si="24"/>
        <v>0</v>
      </c>
      <c r="R55" s="33"/>
      <c r="S55" s="759"/>
      <c r="T55" s="128"/>
      <c r="U55" s="364">
        <f t="shared" si="25"/>
        <v>6.666666666666667</v>
      </c>
      <c r="V55" s="320" t="s">
        <v>47</v>
      </c>
      <c r="W55" s="33">
        <f t="shared" si="26"/>
        <v>0</v>
      </c>
      <c r="X55" s="33"/>
      <c r="Y55" s="759"/>
      <c r="Z55" s="128"/>
      <c r="AA55" s="364">
        <f t="shared" si="27"/>
        <v>6.666666666666667</v>
      </c>
      <c r="AB55" s="288" t="s">
        <v>47</v>
      </c>
      <c r="AC55" s="288">
        <f t="shared" si="28"/>
        <v>0</v>
      </c>
      <c r="AD55" s="33"/>
      <c r="AE55" s="757"/>
      <c r="AF55" s="128"/>
      <c r="AG55" s="364">
        <f t="shared" si="29"/>
        <v>6.666666666666667</v>
      </c>
      <c r="AH55" s="288" t="s">
        <v>151</v>
      </c>
      <c r="AI55" s="288">
        <f t="shared" si="30"/>
        <v>0</v>
      </c>
      <c r="AJ55" s="288"/>
      <c r="AK55" s="759"/>
      <c r="AL55" s="128"/>
      <c r="AM55" s="364">
        <f t="shared" si="31"/>
        <v>6.666666666666667</v>
      </c>
      <c r="AN55" s="288" t="s">
        <v>151</v>
      </c>
      <c r="AO55" s="288">
        <f t="shared" si="32"/>
        <v>0</v>
      </c>
      <c r="AP55" s="288"/>
      <c r="AQ55" s="759"/>
      <c r="AR55" s="128"/>
      <c r="AS55" s="364">
        <f t="shared" si="33"/>
        <v>6.666666666666667</v>
      </c>
      <c r="AT55" s="33" t="s">
        <v>151</v>
      </c>
      <c r="AU55" s="33">
        <f t="shared" si="34"/>
        <v>0</v>
      </c>
      <c r="AV55" s="33"/>
      <c r="AW55" s="759"/>
      <c r="AX55" s="128"/>
      <c r="AY55" s="364">
        <f t="shared" si="35"/>
        <v>6.666666666666667</v>
      </c>
      <c r="AZ55" s="33" t="s">
        <v>151</v>
      </c>
      <c r="BA55" s="33">
        <f t="shared" si="36"/>
        <v>0</v>
      </c>
      <c r="BB55" s="33"/>
      <c r="BC55" s="759"/>
      <c r="BD55" s="128"/>
      <c r="BE55" s="364">
        <f t="shared" si="37"/>
        <v>6.666666666666667</v>
      </c>
      <c r="BF55" s="33" t="s">
        <v>151</v>
      </c>
      <c r="BG55" s="33">
        <f t="shared" si="38"/>
        <v>0</v>
      </c>
      <c r="BH55" s="33"/>
      <c r="BI55" s="33"/>
    </row>
    <row r="56" spans="1:61" s="120" customFormat="1" ht="51">
      <c r="A56" s="33"/>
      <c r="B56" s="116" t="s">
        <v>257</v>
      </c>
      <c r="C56" s="364">
        <f t="shared" si="39"/>
        <v>6.666666666666667</v>
      </c>
      <c r="D56" s="288" t="s">
        <v>151</v>
      </c>
      <c r="E56" s="288">
        <f t="shared" si="20"/>
        <v>0</v>
      </c>
      <c r="F56" s="288"/>
      <c r="G56" s="759"/>
      <c r="H56" s="128"/>
      <c r="I56" s="364">
        <f t="shared" si="21"/>
        <v>6.666666666666667</v>
      </c>
      <c r="J56" s="33" t="s">
        <v>151</v>
      </c>
      <c r="K56" s="33">
        <f t="shared" si="22"/>
        <v>0</v>
      </c>
      <c r="L56" s="33"/>
      <c r="M56" s="759"/>
      <c r="N56" s="128"/>
      <c r="O56" s="364">
        <f t="shared" si="23"/>
        <v>6.666666666666667</v>
      </c>
      <c r="P56" s="288" t="s">
        <v>151</v>
      </c>
      <c r="Q56" s="33">
        <f t="shared" si="24"/>
        <v>0</v>
      </c>
      <c r="R56" s="33"/>
      <c r="S56" s="759"/>
      <c r="T56" s="128"/>
      <c r="U56" s="364">
        <f t="shared" si="25"/>
        <v>6.666666666666667</v>
      </c>
      <c r="V56" s="33" t="s">
        <v>47</v>
      </c>
      <c r="W56" s="33">
        <f t="shared" si="26"/>
        <v>0</v>
      </c>
      <c r="X56" s="33"/>
      <c r="Y56" s="759"/>
      <c r="Z56" s="128"/>
      <c r="AA56" s="364">
        <f t="shared" si="27"/>
        <v>6.666666666666667</v>
      </c>
      <c r="AB56" s="288" t="s">
        <v>47</v>
      </c>
      <c r="AC56" s="288">
        <f t="shared" si="28"/>
        <v>0</v>
      </c>
      <c r="AD56" s="33"/>
      <c r="AE56" s="759"/>
      <c r="AF56" s="128"/>
      <c r="AG56" s="364">
        <f t="shared" si="29"/>
        <v>6.666666666666667</v>
      </c>
      <c r="AH56" s="288" t="s">
        <v>151</v>
      </c>
      <c r="AI56" s="33">
        <f t="shared" si="30"/>
        <v>0</v>
      </c>
      <c r="AJ56" s="33"/>
      <c r="AK56" s="759"/>
      <c r="AL56" s="128"/>
      <c r="AM56" s="364">
        <f t="shared" si="31"/>
        <v>6.666666666666667</v>
      </c>
      <c r="AN56" s="288" t="s">
        <v>151</v>
      </c>
      <c r="AO56" s="288">
        <f t="shared" si="32"/>
        <v>0</v>
      </c>
      <c r="AP56" s="288"/>
      <c r="AQ56" s="759"/>
      <c r="AR56" s="128"/>
      <c r="AS56" s="364">
        <f t="shared" si="33"/>
        <v>6.666666666666667</v>
      </c>
      <c r="AT56" s="33" t="s">
        <v>264</v>
      </c>
      <c r="AU56" s="33">
        <f t="shared" si="34"/>
        <v>0</v>
      </c>
      <c r="AV56" s="33"/>
      <c r="AW56" s="759"/>
      <c r="AX56" s="128"/>
      <c r="AY56" s="364">
        <f t="shared" si="35"/>
        <v>6.666666666666667</v>
      </c>
      <c r="AZ56" s="33" t="s">
        <v>44</v>
      </c>
      <c r="BA56" s="33">
        <f t="shared" si="36"/>
        <v>6.666666666666667</v>
      </c>
      <c r="BB56" s="33"/>
      <c r="BC56" s="758" t="s">
        <v>1612</v>
      </c>
      <c r="BD56" s="128"/>
      <c r="BE56" s="364">
        <f>BE$47/5</f>
        <v>6.666666666666667</v>
      </c>
      <c r="BF56" s="288" t="s">
        <v>151</v>
      </c>
      <c r="BG56" s="288">
        <f>IF(BF56="yes",BE56,0)</f>
        <v>0</v>
      </c>
      <c r="BH56" s="288"/>
      <c r="BI56" s="317"/>
    </row>
    <row r="57" spans="1:61" s="120" customFormat="1">
      <c r="A57" s="33"/>
      <c r="B57" s="116"/>
      <c r="C57" s="39"/>
      <c r="D57" s="33"/>
      <c r="E57" s="33"/>
      <c r="F57" s="33"/>
      <c r="G57" s="759"/>
      <c r="H57" s="119"/>
      <c r="I57" s="39"/>
      <c r="J57" s="33"/>
      <c r="K57" s="33"/>
      <c r="L57" s="33"/>
      <c r="M57" s="759"/>
      <c r="N57" s="119"/>
      <c r="O57" s="39"/>
      <c r="P57" s="33"/>
      <c r="Q57" s="33"/>
      <c r="R57" s="33"/>
      <c r="S57" s="759"/>
      <c r="T57" s="119"/>
      <c r="U57" s="39"/>
      <c r="V57" s="33"/>
      <c r="W57" s="33"/>
      <c r="X57" s="33"/>
      <c r="Y57" s="759"/>
      <c r="Z57" s="119"/>
      <c r="AA57" s="39"/>
      <c r="AB57" s="33"/>
      <c r="AC57" s="33"/>
      <c r="AD57" s="33"/>
      <c r="AE57" s="759"/>
      <c r="AF57" s="119"/>
      <c r="AG57" s="39"/>
      <c r="AH57" s="33"/>
      <c r="AI57" s="33"/>
      <c r="AJ57" s="33"/>
      <c r="AK57" s="759"/>
      <c r="AL57" s="119"/>
      <c r="AM57" s="39"/>
      <c r="AN57" s="33"/>
      <c r="AO57" s="33"/>
      <c r="AP57" s="33"/>
      <c r="AQ57" s="759"/>
      <c r="AR57" s="119"/>
      <c r="AS57" s="39"/>
      <c r="AT57" s="33"/>
      <c r="AU57" s="33"/>
      <c r="AV57" s="33"/>
      <c r="AW57" s="759"/>
      <c r="AX57" s="119"/>
      <c r="AY57" s="39"/>
      <c r="AZ57" s="33"/>
      <c r="BA57" s="33"/>
      <c r="BB57" s="33"/>
      <c r="BC57" s="759"/>
      <c r="BD57" s="119"/>
      <c r="BE57" s="39"/>
      <c r="BF57" s="33"/>
      <c r="BG57" s="33"/>
      <c r="BH57" s="33"/>
      <c r="BI57" s="33"/>
    </row>
    <row r="58" spans="1:61" s="126" customFormat="1">
      <c r="A58" s="121" t="s">
        <v>265</v>
      </c>
      <c r="B58" s="122" t="s">
        <v>266</v>
      </c>
      <c r="C58" s="123">
        <v>100</v>
      </c>
      <c r="D58" s="124"/>
      <c r="E58" s="124"/>
      <c r="F58" s="121">
        <f>F59+F73</f>
        <v>35</v>
      </c>
      <c r="G58" s="768"/>
      <c r="H58" s="125"/>
      <c r="I58" s="123">
        <v>100</v>
      </c>
      <c r="J58" s="124"/>
      <c r="K58" s="124"/>
      <c r="L58" s="121">
        <f>L59+L73</f>
        <v>34.431818181818187</v>
      </c>
      <c r="M58" s="768"/>
      <c r="N58" s="125"/>
      <c r="O58" s="123">
        <v>100</v>
      </c>
      <c r="P58" s="124"/>
      <c r="Q58" s="124"/>
      <c r="R58" s="121">
        <f>R59+R73</f>
        <v>35</v>
      </c>
      <c r="S58" s="768"/>
      <c r="T58" s="125"/>
      <c r="U58" s="123">
        <v>100</v>
      </c>
      <c r="V58" s="124"/>
      <c r="W58" s="124"/>
      <c r="X58" s="121">
        <f>X59+X73</f>
        <v>51.477272727272734</v>
      </c>
      <c r="Y58" s="768"/>
      <c r="Z58" s="125"/>
      <c r="AA58" s="123">
        <v>100</v>
      </c>
      <c r="AB58" s="124"/>
      <c r="AC58" s="124"/>
      <c r="AD58" s="121">
        <f>AD59+AD73</f>
        <v>25.795454545454547</v>
      </c>
      <c r="AE58" s="768"/>
      <c r="AF58" s="125"/>
      <c r="AG58" s="123">
        <v>100</v>
      </c>
      <c r="AH58" s="124"/>
      <c r="AI58" s="124"/>
      <c r="AJ58" s="121">
        <f>AJ59+AJ73</f>
        <v>29.431818181818183</v>
      </c>
      <c r="AK58" s="768"/>
      <c r="AL58" s="125"/>
      <c r="AM58" s="123">
        <v>100</v>
      </c>
      <c r="AN58" s="124"/>
      <c r="AO58" s="124"/>
      <c r="AP58" s="121">
        <f>AP59+AP73</f>
        <v>26.590909090909093</v>
      </c>
      <c r="AQ58" s="768"/>
      <c r="AR58" s="125"/>
      <c r="AS58" s="123">
        <v>100</v>
      </c>
      <c r="AT58" s="124"/>
      <c r="AU58" s="124"/>
      <c r="AV58" s="121">
        <f>AV59+AV73</f>
        <v>86.363636363636374</v>
      </c>
      <c r="AW58" s="768"/>
      <c r="AX58" s="125"/>
      <c r="AY58" s="123">
        <v>100</v>
      </c>
      <c r="AZ58" s="124"/>
      <c r="BA58" s="124"/>
      <c r="BB58" s="121">
        <f>BB59+BB73</f>
        <v>56.02272727272728</v>
      </c>
      <c r="BC58" s="768"/>
      <c r="BD58" s="125"/>
      <c r="BE58" s="123">
        <v>100</v>
      </c>
      <c r="BF58" s="124"/>
      <c r="BG58" s="124"/>
      <c r="BH58" s="121">
        <f>BH59+BH73</f>
        <v>80.454545454545467</v>
      </c>
      <c r="BI58" s="124"/>
    </row>
    <row r="59" spans="1:61" s="130" customFormat="1" ht="59.25" customHeight="1">
      <c r="A59" s="32" t="s">
        <v>267</v>
      </c>
      <c r="B59" s="132" t="s">
        <v>1393</v>
      </c>
      <c r="C59" s="133">
        <f>$C$58/2</f>
        <v>50</v>
      </c>
      <c r="D59" s="134"/>
      <c r="E59" s="32"/>
      <c r="F59" s="32">
        <f>SUM(E61:E71)</f>
        <v>0</v>
      </c>
      <c r="G59" s="760"/>
      <c r="H59" s="129"/>
      <c r="I59" s="133">
        <f>$C$58/2</f>
        <v>50</v>
      </c>
      <c r="J59" s="134"/>
      <c r="K59" s="32"/>
      <c r="L59" s="32">
        <f>SUM(K61:K71)</f>
        <v>18.181818181818183</v>
      </c>
      <c r="M59" s="760"/>
      <c r="N59" s="129"/>
      <c r="O59" s="133">
        <f>$C$58/2</f>
        <v>50</v>
      </c>
      <c r="P59" s="134"/>
      <c r="Q59" s="32"/>
      <c r="R59" s="32">
        <f>SUM(Q61:Q71)</f>
        <v>0</v>
      </c>
      <c r="S59" s="760"/>
      <c r="T59" s="129"/>
      <c r="U59" s="133">
        <f>$C$58/2</f>
        <v>50</v>
      </c>
      <c r="V59" s="134"/>
      <c r="W59" s="32"/>
      <c r="X59" s="32">
        <f>SUM(W61:W71)</f>
        <v>22.72727272727273</v>
      </c>
      <c r="Y59" s="760"/>
      <c r="Z59" s="129"/>
      <c r="AA59" s="133">
        <f>$C$58/2</f>
        <v>50</v>
      </c>
      <c r="AB59" s="134"/>
      <c r="AC59" s="32"/>
      <c r="AD59" s="32">
        <f>SUM(AC61:AC71)</f>
        <v>4.5454545454545459</v>
      </c>
      <c r="AE59" s="760"/>
      <c r="AF59" s="129"/>
      <c r="AG59" s="133">
        <f>$C$58/2</f>
        <v>50</v>
      </c>
      <c r="AH59" s="134"/>
      <c r="AI59" s="32"/>
      <c r="AJ59" s="32">
        <f>SUM(AI61:AI71)</f>
        <v>18.181818181818183</v>
      </c>
      <c r="AK59" s="760"/>
      <c r="AL59" s="129"/>
      <c r="AM59" s="133">
        <f>$C$58/2</f>
        <v>50</v>
      </c>
      <c r="AN59" s="134"/>
      <c r="AO59" s="32"/>
      <c r="AP59" s="32">
        <f>SUM(AO61:AO71)</f>
        <v>9.0909090909090917</v>
      </c>
      <c r="AQ59" s="760"/>
      <c r="AR59" s="129"/>
      <c r="AS59" s="133">
        <f>$C$58/2</f>
        <v>50</v>
      </c>
      <c r="AT59" s="134"/>
      <c r="AU59" s="32"/>
      <c r="AV59" s="32">
        <f>SUM(AU61:AU71)</f>
        <v>36.363636363636367</v>
      </c>
      <c r="AW59" s="760"/>
      <c r="AX59" s="129"/>
      <c r="AY59" s="133">
        <f>$C$58/2</f>
        <v>50</v>
      </c>
      <c r="AZ59" s="134"/>
      <c r="BA59" s="32"/>
      <c r="BB59" s="32">
        <f>SUM(BA61:BA71)</f>
        <v>27.272727272727277</v>
      </c>
      <c r="BC59" s="760"/>
      <c r="BD59" s="129"/>
      <c r="BE59" s="133">
        <f>$C$58/2</f>
        <v>50</v>
      </c>
      <c r="BF59" s="134"/>
      <c r="BG59" s="32"/>
      <c r="BH59" s="32">
        <f>SUM(BG61:BG71)</f>
        <v>45.45454545454546</v>
      </c>
      <c r="BI59" s="32"/>
    </row>
    <row r="60" spans="1:61" s="130" customFormat="1" ht="59.25" customHeight="1">
      <c r="A60" s="32"/>
      <c r="B60" s="498" t="s">
        <v>1438</v>
      </c>
      <c r="C60" s="133"/>
      <c r="D60" s="134"/>
      <c r="E60" s="32"/>
      <c r="F60" s="32"/>
      <c r="G60" s="760"/>
      <c r="H60" s="129"/>
      <c r="I60" s="133"/>
      <c r="J60" s="134"/>
      <c r="K60" s="32"/>
      <c r="L60" s="32"/>
      <c r="M60" s="760"/>
      <c r="N60" s="129"/>
      <c r="O60" s="133"/>
      <c r="P60" s="134"/>
      <c r="Q60" s="32"/>
      <c r="R60" s="32"/>
      <c r="S60" s="760"/>
      <c r="T60" s="129"/>
      <c r="U60" s="133"/>
      <c r="V60" s="134"/>
      <c r="W60" s="32"/>
      <c r="X60" s="32"/>
      <c r="Y60" s="760"/>
      <c r="Z60" s="129"/>
      <c r="AA60" s="133"/>
      <c r="AB60" s="134"/>
      <c r="AC60" s="32"/>
      <c r="AD60" s="32"/>
      <c r="AE60" s="760"/>
      <c r="AF60" s="129"/>
      <c r="AG60" s="133"/>
      <c r="AH60" s="134"/>
      <c r="AI60" s="32"/>
      <c r="AJ60" s="32"/>
      <c r="AK60" s="760"/>
      <c r="AL60" s="129"/>
      <c r="AM60" s="133"/>
      <c r="AN60" s="134"/>
      <c r="AO60" s="32"/>
      <c r="AP60" s="32"/>
      <c r="AQ60" s="760"/>
      <c r="AR60" s="129"/>
      <c r="AS60" s="133"/>
      <c r="AT60" s="134"/>
      <c r="AU60" s="32"/>
      <c r="AV60" s="32"/>
      <c r="AW60" s="760"/>
      <c r="AX60" s="129"/>
      <c r="AY60" s="133"/>
      <c r="AZ60" s="134"/>
      <c r="BA60" s="32"/>
      <c r="BB60" s="32"/>
      <c r="BC60" s="760"/>
      <c r="BD60" s="129"/>
      <c r="BE60" s="133"/>
      <c r="BF60" s="134"/>
      <c r="BG60" s="32"/>
      <c r="BH60" s="32"/>
      <c r="BI60" s="32"/>
    </row>
    <row r="61" spans="1:61" s="120" customFormat="1" ht="51">
      <c r="A61" s="33" t="s">
        <v>941</v>
      </c>
      <c r="B61" s="362" t="s">
        <v>1333</v>
      </c>
      <c r="C61" s="57">
        <f>$C$59/11</f>
        <v>4.5454545454545459</v>
      </c>
      <c r="D61" s="320" t="s">
        <v>47</v>
      </c>
      <c r="E61" s="33">
        <f t="shared" ref="E61:E71" si="40">IF(D61="yes",C61,0)</f>
        <v>0</v>
      </c>
      <c r="F61" s="33"/>
      <c r="G61" s="759"/>
      <c r="H61" s="128"/>
      <c r="I61" s="57">
        <f>$C$59/11</f>
        <v>4.5454545454545459</v>
      </c>
      <c r="J61" s="320" t="s">
        <v>47</v>
      </c>
      <c r="K61" s="33">
        <f t="shared" ref="K61:K71" si="41">IF(J61="yes",I61,0)</f>
        <v>0</v>
      </c>
      <c r="L61" s="33"/>
      <c r="M61" s="759"/>
      <c r="N61" s="128"/>
      <c r="O61" s="57">
        <f>$C$59/11</f>
        <v>4.5454545454545459</v>
      </c>
      <c r="P61" s="320" t="s">
        <v>47</v>
      </c>
      <c r="Q61" s="33">
        <f t="shared" ref="Q61:Q71" si="42">IF(P61="yes",O61,0)</f>
        <v>0</v>
      </c>
      <c r="R61" s="33"/>
      <c r="S61" s="759"/>
      <c r="T61" s="128"/>
      <c r="U61" s="57">
        <f>$C$59/11</f>
        <v>4.5454545454545459</v>
      </c>
      <c r="V61" s="288" t="s">
        <v>44</v>
      </c>
      <c r="W61" s="33">
        <f t="shared" ref="W61:W71" si="43">IF(V61="yes",U61,0)</f>
        <v>4.5454545454545459</v>
      </c>
      <c r="X61" s="33"/>
      <c r="Y61" s="478" t="s">
        <v>1541</v>
      </c>
      <c r="Z61" s="128"/>
      <c r="AA61" s="57">
        <f>$C$59/11</f>
        <v>4.5454545454545459</v>
      </c>
      <c r="AB61" s="320" t="s">
        <v>47</v>
      </c>
      <c r="AC61" s="33">
        <f t="shared" ref="AC61:AC71" si="44">IF(AB61="yes",AA61,0)</f>
        <v>0</v>
      </c>
      <c r="AD61" s="33"/>
      <c r="AE61" s="759"/>
      <c r="AF61" s="128"/>
      <c r="AG61" s="57">
        <f>$C$59/11</f>
        <v>4.5454545454545459</v>
      </c>
      <c r="AH61" s="320" t="s">
        <v>47</v>
      </c>
      <c r="AI61" s="33">
        <f t="shared" ref="AI61:AI71" si="45">IF(AH61="yes",AG61,0)</f>
        <v>0</v>
      </c>
      <c r="AJ61" s="33"/>
      <c r="AK61" s="759"/>
      <c r="AL61" s="128"/>
      <c r="AM61" s="57">
        <f>$C$59/11</f>
        <v>4.5454545454545459</v>
      </c>
      <c r="AN61" s="320" t="s">
        <v>47</v>
      </c>
      <c r="AO61" s="33">
        <f t="shared" ref="AO61:AO71" si="46">IF(AN61="yes",AM61,0)</f>
        <v>0</v>
      </c>
      <c r="AP61" s="33"/>
      <c r="AQ61" s="759"/>
      <c r="AR61" s="128"/>
      <c r="AS61" s="57">
        <f>$C$59/11</f>
        <v>4.5454545454545459</v>
      </c>
      <c r="AT61" s="320" t="s">
        <v>44</v>
      </c>
      <c r="AU61" s="33">
        <f t="shared" ref="AU61:AU71" si="47">IF(AT61="yes",AS61,0)</f>
        <v>4.5454545454545459</v>
      </c>
      <c r="AV61" s="33"/>
      <c r="AW61" s="757" t="s">
        <v>1632</v>
      </c>
      <c r="AX61" s="128"/>
      <c r="AY61" s="57">
        <f>$C$59/11</f>
        <v>4.5454545454545459</v>
      </c>
      <c r="AZ61" s="33" t="s">
        <v>44</v>
      </c>
      <c r="BA61" s="33">
        <f t="shared" ref="BA61:BA71" si="48">IF(AZ61="yes",AY61,0)</f>
        <v>4.5454545454545459</v>
      </c>
      <c r="BB61" s="33"/>
      <c r="BC61" s="757" t="s">
        <v>1613</v>
      </c>
      <c r="BD61" s="128"/>
      <c r="BE61" s="57">
        <f>$C$59/11</f>
        <v>4.5454545454545459</v>
      </c>
      <c r="BF61" s="320" t="s">
        <v>44</v>
      </c>
      <c r="BG61" s="33">
        <f t="shared" ref="BG61:BG71" si="49">IF(BF61="yes",BE61,0)</f>
        <v>4.5454545454545459</v>
      </c>
      <c r="BH61" s="33"/>
      <c r="BI61" s="469" t="s">
        <v>1597</v>
      </c>
    </row>
    <row r="62" spans="1:61" s="120" customFormat="1" ht="57" customHeight="1">
      <c r="A62" s="33" t="s">
        <v>942</v>
      </c>
      <c r="B62" s="116" t="s">
        <v>1334</v>
      </c>
      <c r="C62" s="57">
        <f t="shared" ref="C62:C71" si="50">$C$59/11</f>
        <v>4.5454545454545459</v>
      </c>
      <c r="D62" s="33" t="s">
        <v>47</v>
      </c>
      <c r="E62" s="33">
        <f t="shared" si="40"/>
        <v>0</v>
      </c>
      <c r="F62" s="33"/>
      <c r="G62" s="759"/>
      <c r="H62" s="128"/>
      <c r="I62" s="57">
        <f t="shared" ref="I62:I71" si="51">$C$59/11</f>
        <v>4.5454545454545459</v>
      </c>
      <c r="J62" s="33" t="s">
        <v>47</v>
      </c>
      <c r="K62" s="33">
        <f t="shared" si="41"/>
        <v>0</v>
      </c>
      <c r="L62" s="33"/>
      <c r="M62" s="759"/>
      <c r="N62" s="128"/>
      <c r="O62" s="57">
        <f t="shared" ref="O62:O71" si="52">$C$59/11</f>
        <v>4.5454545454545459</v>
      </c>
      <c r="P62" s="33" t="s">
        <v>47</v>
      </c>
      <c r="Q62" s="33">
        <f t="shared" si="42"/>
        <v>0</v>
      </c>
      <c r="R62" s="33"/>
      <c r="S62" s="759"/>
      <c r="T62" s="128"/>
      <c r="U62" s="57">
        <f t="shared" ref="U62:U71" si="53">$C$59/11</f>
        <v>4.5454545454545459</v>
      </c>
      <c r="V62" s="288" t="s">
        <v>44</v>
      </c>
      <c r="W62" s="33">
        <f t="shared" si="43"/>
        <v>4.5454545454545459</v>
      </c>
      <c r="X62" s="33"/>
      <c r="Y62" s="478" t="s">
        <v>1541</v>
      </c>
      <c r="Z62" s="128"/>
      <c r="AA62" s="57">
        <f t="shared" ref="AA62:AA71" si="54">$C$59/11</f>
        <v>4.5454545454545459</v>
      </c>
      <c r="AB62" s="33" t="s">
        <v>47</v>
      </c>
      <c r="AC62" s="33">
        <f t="shared" si="44"/>
        <v>0</v>
      </c>
      <c r="AD62" s="33"/>
      <c r="AE62" s="759"/>
      <c r="AF62" s="128"/>
      <c r="AG62" s="57">
        <f t="shared" ref="AG62:AG71" si="55">$C$59/11</f>
        <v>4.5454545454545459</v>
      </c>
      <c r="AH62" s="33" t="s">
        <v>47</v>
      </c>
      <c r="AI62" s="33">
        <f t="shared" si="45"/>
        <v>0</v>
      </c>
      <c r="AJ62" s="33"/>
      <c r="AK62" s="759"/>
      <c r="AL62" s="128"/>
      <c r="AM62" s="57">
        <f t="shared" ref="AM62:AM71" si="56">$C$59/11</f>
        <v>4.5454545454545459</v>
      </c>
      <c r="AN62" s="33" t="s">
        <v>47</v>
      </c>
      <c r="AO62" s="33">
        <f t="shared" si="46"/>
        <v>0</v>
      </c>
      <c r="AP62" s="33"/>
      <c r="AQ62" s="759"/>
      <c r="AR62" s="128"/>
      <c r="AS62" s="57">
        <f t="shared" ref="AS62:AS71" si="57">$C$59/11</f>
        <v>4.5454545454545459</v>
      </c>
      <c r="AT62" s="33" t="s">
        <v>44</v>
      </c>
      <c r="AU62" s="33">
        <f t="shared" si="47"/>
        <v>4.5454545454545459</v>
      </c>
      <c r="AV62" s="33"/>
      <c r="AW62" s="757" t="s">
        <v>1632</v>
      </c>
      <c r="AX62" s="128"/>
      <c r="AY62" s="57">
        <f t="shared" ref="AY62:AY71" si="58">$C$59/11</f>
        <v>4.5454545454545459</v>
      </c>
      <c r="AZ62" s="33" t="s">
        <v>44</v>
      </c>
      <c r="BA62" s="33">
        <f t="shared" si="48"/>
        <v>4.5454545454545459</v>
      </c>
      <c r="BB62" s="33"/>
      <c r="BC62" s="757" t="s">
        <v>1614</v>
      </c>
      <c r="BD62" s="128"/>
      <c r="BE62" s="57">
        <f t="shared" ref="BE62:BE71" si="59">$C$59/11</f>
        <v>4.5454545454545459</v>
      </c>
      <c r="BF62" s="288" t="s">
        <v>44</v>
      </c>
      <c r="BG62" s="33">
        <f t="shared" si="49"/>
        <v>4.5454545454545459</v>
      </c>
      <c r="BH62" s="33"/>
      <c r="BI62" s="757" t="s">
        <v>1865</v>
      </c>
    </row>
    <row r="63" spans="1:61" s="120" customFormat="1" ht="102">
      <c r="A63" s="33" t="s">
        <v>943</v>
      </c>
      <c r="B63" s="116" t="s">
        <v>268</v>
      </c>
      <c r="C63" s="57">
        <f t="shared" si="50"/>
        <v>4.5454545454545459</v>
      </c>
      <c r="D63" s="33" t="s">
        <v>47</v>
      </c>
      <c r="E63" s="33">
        <f t="shared" si="40"/>
        <v>0</v>
      </c>
      <c r="F63" s="33"/>
      <c r="G63" s="759"/>
      <c r="H63" s="128"/>
      <c r="I63" s="57">
        <f t="shared" si="51"/>
        <v>4.5454545454545459</v>
      </c>
      <c r="J63" s="33" t="s">
        <v>47</v>
      </c>
      <c r="K63" s="33">
        <f t="shared" si="41"/>
        <v>0</v>
      </c>
      <c r="L63" s="33"/>
      <c r="M63" s="759"/>
      <c r="N63" s="128"/>
      <c r="O63" s="57">
        <f t="shared" si="52"/>
        <v>4.5454545454545459</v>
      </c>
      <c r="P63" s="33" t="s">
        <v>47</v>
      </c>
      <c r="Q63" s="33">
        <f t="shared" si="42"/>
        <v>0</v>
      </c>
      <c r="R63" s="33"/>
      <c r="S63" s="759"/>
      <c r="T63" s="128"/>
      <c r="U63" s="57">
        <f t="shared" si="53"/>
        <v>4.5454545454545459</v>
      </c>
      <c r="V63" s="288" t="s">
        <v>47</v>
      </c>
      <c r="W63" s="33">
        <f t="shared" si="43"/>
        <v>0</v>
      </c>
      <c r="X63" s="33"/>
      <c r="Y63" s="772"/>
      <c r="Z63" s="128"/>
      <c r="AA63" s="57">
        <f t="shared" si="54"/>
        <v>4.5454545454545459</v>
      </c>
      <c r="AB63" s="33" t="s">
        <v>47</v>
      </c>
      <c r="AC63" s="33">
        <f t="shared" si="44"/>
        <v>0</v>
      </c>
      <c r="AD63" s="33"/>
      <c r="AE63" s="759"/>
      <c r="AF63" s="128"/>
      <c r="AG63" s="57">
        <f t="shared" si="55"/>
        <v>4.5454545454545459</v>
      </c>
      <c r="AH63" s="33" t="s">
        <v>47</v>
      </c>
      <c r="AI63" s="33">
        <f t="shared" si="45"/>
        <v>0</v>
      </c>
      <c r="AJ63" s="33"/>
      <c r="AK63" s="759"/>
      <c r="AL63" s="128"/>
      <c r="AM63" s="57">
        <f t="shared" si="56"/>
        <v>4.5454545454545459</v>
      </c>
      <c r="AN63" s="33" t="s">
        <v>47</v>
      </c>
      <c r="AO63" s="33">
        <f t="shared" si="46"/>
        <v>0</v>
      </c>
      <c r="AP63" s="33"/>
      <c r="AQ63" s="759"/>
      <c r="AR63" s="128"/>
      <c r="AS63" s="57">
        <f t="shared" si="57"/>
        <v>4.5454545454545459</v>
      </c>
      <c r="AT63" s="33" t="s">
        <v>269</v>
      </c>
      <c r="AU63" s="33">
        <f t="shared" si="47"/>
        <v>0</v>
      </c>
      <c r="AV63" s="33"/>
      <c r="AW63" s="759"/>
      <c r="AX63" s="128"/>
      <c r="AY63" s="57">
        <f t="shared" si="58"/>
        <v>4.5454545454545459</v>
      </c>
      <c r="AZ63" s="33" t="s">
        <v>44</v>
      </c>
      <c r="BA63" s="33">
        <f t="shared" si="48"/>
        <v>4.5454545454545459</v>
      </c>
      <c r="BB63" s="33"/>
      <c r="BC63" s="757" t="s">
        <v>1615</v>
      </c>
      <c r="BD63" s="128"/>
      <c r="BE63" s="57">
        <f t="shared" si="59"/>
        <v>4.5454545454545459</v>
      </c>
      <c r="BF63" s="288" t="s">
        <v>44</v>
      </c>
      <c r="BG63" s="33">
        <f t="shared" si="49"/>
        <v>4.5454545454545459</v>
      </c>
      <c r="BH63" s="33"/>
      <c r="BI63" s="757" t="s">
        <v>1921</v>
      </c>
    </row>
    <row r="64" spans="1:61" s="120" customFormat="1" ht="102">
      <c r="A64" s="33" t="s">
        <v>944</v>
      </c>
      <c r="B64" s="116" t="s">
        <v>270</v>
      </c>
      <c r="C64" s="57">
        <f t="shared" si="50"/>
        <v>4.5454545454545459</v>
      </c>
      <c r="D64" s="33" t="s">
        <v>47</v>
      </c>
      <c r="E64" s="33">
        <f t="shared" si="40"/>
        <v>0</v>
      </c>
      <c r="F64" s="33"/>
      <c r="G64" s="759"/>
      <c r="H64" s="128"/>
      <c r="I64" s="57">
        <f t="shared" si="51"/>
        <v>4.5454545454545459</v>
      </c>
      <c r="J64" s="33" t="s">
        <v>47</v>
      </c>
      <c r="K64" s="33">
        <f t="shared" si="41"/>
        <v>0</v>
      </c>
      <c r="L64" s="33"/>
      <c r="M64" s="759"/>
      <c r="N64" s="128"/>
      <c r="O64" s="57">
        <f t="shared" si="52"/>
        <v>4.5454545454545459</v>
      </c>
      <c r="P64" s="33" t="s">
        <v>47</v>
      </c>
      <c r="Q64" s="33">
        <f t="shared" si="42"/>
        <v>0</v>
      </c>
      <c r="R64" s="33"/>
      <c r="S64" s="759"/>
      <c r="T64" s="128"/>
      <c r="U64" s="57">
        <f t="shared" si="53"/>
        <v>4.5454545454545459</v>
      </c>
      <c r="V64" s="288" t="s">
        <v>47</v>
      </c>
      <c r="W64" s="33">
        <f t="shared" si="43"/>
        <v>0</v>
      </c>
      <c r="X64" s="33"/>
      <c r="Y64" s="759"/>
      <c r="Z64" s="128"/>
      <c r="AA64" s="57">
        <f t="shared" si="54"/>
        <v>4.5454545454545459</v>
      </c>
      <c r="AB64" s="33" t="s">
        <v>47</v>
      </c>
      <c r="AC64" s="33">
        <f t="shared" si="44"/>
        <v>0</v>
      </c>
      <c r="AD64" s="33"/>
      <c r="AE64" s="759"/>
      <c r="AF64" s="128"/>
      <c r="AG64" s="57">
        <f t="shared" si="55"/>
        <v>4.5454545454545459</v>
      </c>
      <c r="AH64" s="33" t="s">
        <v>47</v>
      </c>
      <c r="AI64" s="33">
        <f t="shared" si="45"/>
        <v>0</v>
      </c>
      <c r="AJ64" s="33"/>
      <c r="AK64" s="759"/>
      <c r="AL64" s="128"/>
      <c r="AM64" s="57">
        <f t="shared" si="56"/>
        <v>4.5454545454545459</v>
      </c>
      <c r="AN64" s="33" t="s">
        <v>47</v>
      </c>
      <c r="AO64" s="33">
        <f t="shared" si="46"/>
        <v>0</v>
      </c>
      <c r="AP64" s="33"/>
      <c r="AQ64" s="759"/>
      <c r="AR64" s="128"/>
      <c r="AS64" s="57">
        <f t="shared" si="57"/>
        <v>4.5454545454545459</v>
      </c>
      <c r="AT64" s="33" t="s">
        <v>47</v>
      </c>
      <c r="AU64" s="33">
        <f t="shared" si="47"/>
        <v>0</v>
      </c>
      <c r="AV64" s="33"/>
      <c r="AW64" s="759"/>
      <c r="AX64" s="128"/>
      <c r="AY64" s="57">
        <f t="shared" si="58"/>
        <v>4.5454545454545459</v>
      </c>
      <c r="AZ64" s="33" t="s">
        <v>44</v>
      </c>
      <c r="BA64" s="33">
        <f t="shared" si="48"/>
        <v>4.5454545454545459</v>
      </c>
      <c r="BB64" s="33"/>
      <c r="BC64" s="757" t="s">
        <v>1636</v>
      </c>
      <c r="BD64" s="128"/>
      <c r="BE64" s="57">
        <f t="shared" si="59"/>
        <v>4.5454545454545459</v>
      </c>
      <c r="BF64" s="288" t="s">
        <v>44</v>
      </c>
      <c r="BG64" s="33">
        <f t="shared" si="49"/>
        <v>4.5454545454545459</v>
      </c>
      <c r="BH64" s="33"/>
      <c r="BI64" s="757" t="s">
        <v>1920</v>
      </c>
    </row>
    <row r="65" spans="1:61" s="120" customFormat="1" ht="51">
      <c r="A65" s="33" t="s">
        <v>945</v>
      </c>
      <c r="B65" s="116" t="s">
        <v>271</v>
      </c>
      <c r="C65" s="57">
        <f t="shared" si="50"/>
        <v>4.5454545454545459</v>
      </c>
      <c r="D65" s="33" t="s">
        <v>47</v>
      </c>
      <c r="E65" s="33">
        <f t="shared" si="40"/>
        <v>0</v>
      </c>
      <c r="F65" s="33"/>
      <c r="G65" s="759"/>
      <c r="H65" s="128"/>
      <c r="I65" s="57">
        <f t="shared" si="51"/>
        <v>4.5454545454545459</v>
      </c>
      <c r="J65" s="33" t="s">
        <v>44</v>
      </c>
      <c r="K65" s="33">
        <f t="shared" si="41"/>
        <v>4.5454545454545459</v>
      </c>
      <c r="L65" s="33"/>
      <c r="M65" s="757" t="s">
        <v>1690</v>
      </c>
      <c r="N65" s="128"/>
      <c r="O65" s="57">
        <f t="shared" si="52"/>
        <v>4.5454545454545459</v>
      </c>
      <c r="P65" s="33" t="s">
        <v>47</v>
      </c>
      <c r="Q65" s="33">
        <f t="shared" si="42"/>
        <v>0</v>
      </c>
      <c r="R65" s="33"/>
      <c r="S65" s="759"/>
      <c r="T65" s="128"/>
      <c r="U65" s="57">
        <f t="shared" si="53"/>
        <v>4.5454545454545459</v>
      </c>
      <c r="V65" s="288" t="s">
        <v>44</v>
      </c>
      <c r="W65" s="33">
        <f t="shared" si="43"/>
        <v>4.5454545454545459</v>
      </c>
      <c r="X65" s="33"/>
      <c r="Y65" s="478" t="s">
        <v>1542</v>
      </c>
      <c r="Z65" s="128"/>
      <c r="AA65" s="57">
        <f t="shared" si="54"/>
        <v>4.5454545454545459</v>
      </c>
      <c r="AB65" s="33" t="s">
        <v>47</v>
      </c>
      <c r="AC65" s="33">
        <f t="shared" si="44"/>
        <v>0</v>
      </c>
      <c r="AD65" s="33"/>
      <c r="AE65" s="759"/>
      <c r="AF65" s="128"/>
      <c r="AG65" s="57">
        <f t="shared" si="55"/>
        <v>4.5454545454545459</v>
      </c>
      <c r="AH65" s="33" t="s">
        <v>47</v>
      </c>
      <c r="AI65" s="33">
        <f t="shared" si="45"/>
        <v>0</v>
      </c>
      <c r="AJ65" s="33"/>
      <c r="AK65" s="759"/>
      <c r="AL65" s="128"/>
      <c r="AM65" s="57">
        <f t="shared" si="56"/>
        <v>4.5454545454545459</v>
      </c>
      <c r="AN65" s="33" t="s">
        <v>47</v>
      </c>
      <c r="AO65" s="33">
        <f t="shared" si="46"/>
        <v>0</v>
      </c>
      <c r="AP65" s="33"/>
      <c r="AQ65" s="759"/>
      <c r="AR65" s="128"/>
      <c r="AS65" s="57">
        <f t="shared" si="57"/>
        <v>4.5454545454545459</v>
      </c>
      <c r="AT65" s="288" t="s">
        <v>44</v>
      </c>
      <c r="AU65" s="33">
        <f t="shared" si="47"/>
        <v>4.5454545454545459</v>
      </c>
      <c r="AV65" s="33"/>
      <c r="AW65" s="898" t="s">
        <v>1560</v>
      </c>
      <c r="AX65" s="128"/>
      <c r="AY65" s="57">
        <f t="shared" si="58"/>
        <v>4.5454545454545459</v>
      </c>
      <c r="AZ65" s="33" t="s">
        <v>44</v>
      </c>
      <c r="BA65" s="33">
        <f t="shared" si="48"/>
        <v>4.5454545454545459</v>
      </c>
      <c r="BB65" s="33"/>
      <c r="BC65" s="757" t="s">
        <v>1616</v>
      </c>
      <c r="BD65" s="128"/>
      <c r="BE65" s="57">
        <f t="shared" si="59"/>
        <v>4.5454545454545459</v>
      </c>
      <c r="BF65" s="33" t="s">
        <v>44</v>
      </c>
      <c r="BG65" s="33">
        <f t="shared" si="49"/>
        <v>4.5454545454545459</v>
      </c>
      <c r="BH65" s="33"/>
      <c r="BI65" s="757" t="s">
        <v>1598</v>
      </c>
    </row>
    <row r="66" spans="1:61" s="120" customFormat="1" ht="51">
      <c r="A66" s="33" t="s">
        <v>946</v>
      </c>
      <c r="B66" s="116" t="s">
        <v>183</v>
      </c>
      <c r="C66" s="57">
        <f t="shared" si="50"/>
        <v>4.5454545454545459</v>
      </c>
      <c r="D66" s="33" t="s">
        <v>47</v>
      </c>
      <c r="E66" s="33">
        <f t="shared" si="40"/>
        <v>0</v>
      </c>
      <c r="F66" s="33"/>
      <c r="G66" s="759"/>
      <c r="H66" s="128"/>
      <c r="I66" s="57">
        <f t="shared" si="51"/>
        <v>4.5454545454545459</v>
      </c>
      <c r="J66" s="33" t="s">
        <v>44</v>
      </c>
      <c r="K66" s="33">
        <f t="shared" si="41"/>
        <v>4.5454545454545459</v>
      </c>
      <c r="L66" s="33"/>
      <c r="M66" s="757" t="s">
        <v>1691</v>
      </c>
      <c r="N66" s="128"/>
      <c r="O66" s="57">
        <f t="shared" si="52"/>
        <v>4.5454545454545459</v>
      </c>
      <c r="P66" s="33" t="s">
        <v>47</v>
      </c>
      <c r="Q66" s="33">
        <f t="shared" si="42"/>
        <v>0</v>
      </c>
      <c r="R66" s="33"/>
      <c r="S66" s="759"/>
      <c r="T66" s="128"/>
      <c r="U66" s="57">
        <f t="shared" si="53"/>
        <v>4.5454545454545459</v>
      </c>
      <c r="V66" s="288" t="s">
        <v>44</v>
      </c>
      <c r="W66" s="33">
        <f t="shared" si="43"/>
        <v>4.5454545454545459</v>
      </c>
      <c r="X66" s="33"/>
      <c r="Y66" s="478" t="s">
        <v>1542</v>
      </c>
      <c r="Z66" s="128"/>
      <c r="AA66" s="57">
        <f t="shared" si="54"/>
        <v>4.5454545454545459</v>
      </c>
      <c r="AB66" s="33" t="s">
        <v>47</v>
      </c>
      <c r="AC66" s="33">
        <f t="shared" si="44"/>
        <v>0</v>
      </c>
      <c r="AD66" s="33"/>
      <c r="AE66" s="759"/>
      <c r="AF66" s="128"/>
      <c r="AG66" s="57">
        <f t="shared" si="55"/>
        <v>4.5454545454545459</v>
      </c>
      <c r="AH66" s="33" t="s">
        <v>47</v>
      </c>
      <c r="AI66" s="33">
        <f t="shared" si="45"/>
        <v>0</v>
      </c>
      <c r="AJ66" s="33"/>
      <c r="AK66" s="759"/>
      <c r="AL66" s="128"/>
      <c r="AM66" s="57">
        <f t="shared" si="56"/>
        <v>4.5454545454545459</v>
      </c>
      <c r="AN66" s="33" t="s">
        <v>47</v>
      </c>
      <c r="AO66" s="33">
        <f t="shared" si="46"/>
        <v>0</v>
      </c>
      <c r="AP66" s="33"/>
      <c r="AQ66" s="759"/>
      <c r="AR66" s="128"/>
      <c r="AS66" s="57">
        <f t="shared" si="57"/>
        <v>4.5454545454545459</v>
      </c>
      <c r="AT66" s="33" t="s">
        <v>47</v>
      </c>
      <c r="AU66" s="33">
        <f t="shared" si="47"/>
        <v>0</v>
      </c>
      <c r="AV66" s="33"/>
      <c r="AW66" s="478"/>
      <c r="AX66" s="128"/>
      <c r="AY66" s="57">
        <f t="shared" si="58"/>
        <v>4.5454545454545459</v>
      </c>
      <c r="AZ66" s="33" t="s">
        <v>44</v>
      </c>
      <c r="BA66" s="33">
        <f t="shared" si="48"/>
        <v>4.5454545454545459</v>
      </c>
      <c r="BB66" s="33"/>
      <c r="BC66" s="757" t="s">
        <v>1614</v>
      </c>
      <c r="BD66" s="128"/>
      <c r="BE66" s="57">
        <f t="shared" si="59"/>
        <v>4.5454545454545459</v>
      </c>
      <c r="BF66" s="33" t="s">
        <v>44</v>
      </c>
      <c r="BG66" s="33">
        <f t="shared" si="49"/>
        <v>4.5454545454545459</v>
      </c>
      <c r="BH66" s="33"/>
      <c r="BI66" s="757" t="s">
        <v>1599</v>
      </c>
    </row>
    <row r="67" spans="1:61" s="120" customFormat="1" ht="51">
      <c r="A67" s="33" t="s">
        <v>947</v>
      </c>
      <c r="B67" s="116" t="s">
        <v>184</v>
      </c>
      <c r="C67" s="57">
        <f t="shared" si="50"/>
        <v>4.5454545454545459</v>
      </c>
      <c r="D67" s="33" t="s">
        <v>47</v>
      </c>
      <c r="E67" s="33">
        <f t="shared" si="40"/>
        <v>0</v>
      </c>
      <c r="F67" s="33"/>
      <c r="G67" s="759"/>
      <c r="H67" s="128"/>
      <c r="I67" s="57">
        <f t="shared" si="51"/>
        <v>4.5454545454545459</v>
      </c>
      <c r="J67" s="33" t="s">
        <v>47</v>
      </c>
      <c r="K67" s="33">
        <f t="shared" si="41"/>
        <v>0</v>
      </c>
      <c r="L67" s="33"/>
      <c r="M67" s="759"/>
      <c r="N67" s="128"/>
      <c r="O67" s="57">
        <f t="shared" si="52"/>
        <v>4.5454545454545459</v>
      </c>
      <c r="P67" s="33" t="s">
        <v>47</v>
      </c>
      <c r="Q67" s="33">
        <f t="shared" si="42"/>
        <v>0</v>
      </c>
      <c r="R67" s="33"/>
      <c r="S67" s="759"/>
      <c r="T67" s="128"/>
      <c r="U67" s="57">
        <f t="shared" si="53"/>
        <v>4.5454545454545459</v>
      </c>
      <c r="V67" s="288" t="s">
        <v>44</v>
      </c>
      <c r="W67" s="33">
        <f t="shared" si="43"/>
        <v>4.5454545454545459</v>
      </c>
      <c r="X67" s="33"/>
      <c r="Y67" s="478" t="s">
        <v>1543</v>
      </c>
      <c r="Z67" s="128"/>
      <c r="AA67" s="57">
        <f t="shared" si="54"/>
        <v>4.5454545454545459</v>
      </c>
      <c r="AB67" s="33" t="s">
        <v>47</v>
      </c>
      <c r="AC67" s="33">
        <f t="shared" si="44"/>
        <v>0</v>
      </c>
      <c r="AD67" s="33"/>
      <c r="AE67" s="759"/>
      <c r="AF67" s="128"/>
      <c r="AG67" s="57">
        <f t="shared" si="55"/>
        <v>4.5454545454545459</v>
      </c>
      <c r="AH67" s="33" t="s">
        <v>44</v>
      </c>
      <c r="AI67" s="33">
        <f t="shared" si="45"/>
        <v>4.5454545454545459</v>
      </c>
      <c r="AJ67" s="33"/>
      <c r="AK67" s="757" t="s">
        <v>1649</v>
      </c>
      <c r="AL67" s="128"/>
      <c r="AM67" s="57">
        <f t="shared" si="56"/>
        <v>4.5454545454545459</v>
      </c>
      <c r="AN67" s="33" t="s">
        <v>44</v>
      </c>
      <c r="AO67" s="33">
        <f t="shared" si="46"/>
        <v>4.5454545454545459</v>
      </c>
      <c r="AP67" s="33"/>
      <c r="AQ67" s="469" t="s">
        <v>1554</v>
      </c>
      <c r="AR67" s="128"/>
      <c r="AS67" s="57">
        <f t="shared" si="57"/>
        <v>4.5454545454545459</v>
      </c>
      <c r="AT67" s="33" t="s">
        <v>44</v>
      </c>
      <c r="AU67" s="33">
        <f t="shared" si="47"/>
        <v>4.5454545454545459</v>
      </c>
      <c r="AV67" s="33"/>
      <c r="AW67" s="469" t="s">
        <v>1562</v>
      </c>
      <c r="AX67" s="128"/>
      <c r="AY67" s="57">
        <f t="shared" si="58"/>
        <v>4.5454545454545459</v>
      </c>
      <c r="AZ67" s="33" t="s">
        <v>47</v>
      </c>
      <c r="BA67" s="33">
        <f t="shared" si="48"/>
        <v>0</v>
      </c>
      <c r="BB67" s="33"/>
      <c r="BC67" s="759"/>
      <c r="BD67" s="128"/>
      <c r="BE67" s="57">
        <f t="shared" si="59"/>
        <v>4.5454545454545459</v>
      </c>
      <c r="BF67" s="33" t="s">
        <v>44</v>
      </c>
      <c r="BG67" s="33">
        <f t="shared" si="49"/>
        <v>4.5454545454545459</v>
      </c>
      <c r="BH67" s="33"/>
      <c r="BI67" s="757" t="s">
        <v>1600</v>
      </c>
    </row>
    <row r="68" spans="1:61" s="120" customFormat="1" ht="51">
      <c r="A68" s="33" t="s">
        <v>948</v>
      </c>
      <c r="B68" s="362" t="s">
        <v>185</v>
      </c>
      <c r="C68" s="57">
        <f t="shared" si="50"/>
        <v>4.5454545454545459</v>
      </c>
      <c r="D68" s="320" t="s">
        <v>47</v>
      </c>
      <c r="E68" s="33">
        <f t="shared" si="40"/>
        <v>0</v>
      </c>
      <c r="F68" s="33"/>
      <c r="G68" s="759"/>
      <c r="H68" s="128"/>
      <c r="I68" s="57">
        <f t="shared" si="51"/>
        <v>4.5454545454545459</v>
      </c>
      <c r="J68" s="320" t="s">
        <v>47</v>
      </c>
      <c r="K68" s="33">
        <f t="shared" si="41"/>
        <v>0</v>
      </c>
      <c r="L68" s="33"/>
      <c r="M68" s="759"/>
      <c r="N68" s="128"/>
      <c r="O68" s="57">
        <f t="shared" si="52"/>
        <v>4.5454545454545459</v>
      </c>
      <c r="P68" s="320" t="s">
        <v>47</v>
      </c>
      <c r="Q68" s="33">
        <f t="shared" si="42"/>
        <v>0</v>
      </c>
      <c r="R68" s="33"/>
      <c r="S68" s="759"/>
      <c r="T68" s="128"/>
      <c r="U68" s="57">
        <f t="shared" si="53"/>
        <v>4.5454545454545459</v>
      </c>
      <c r="V68" s="320" t="s">
        <v>47</v>
      </c>
      <c r="W68" s="33">
        <f t="shared" si="43"/>
        <v>0</v>
      </c>
      <c r="X68" s="33"/>
      <c r="Y68" s="759"/>
      <c r="Z68" s="128"/>
      <c r="AA68" s="57">
        <f t="shared" si="54"/>
        <v>4.5454545454545459</v>
      </c>
      <c r="AB68" s="320" t="s">
        <v>47</v>
      </c>
      <c r="AC68" s="33">
        <f t="shared" si="44"/>
        <v>0</v>
      </c>
      <c r="AD68" s="33"/>
      <c r="AE68" s="759"/>
      <c r="AF68" s="128"/>
      <c r="AG68" s="57">
        <f t="shared" si="55"/>
        <v>4.5454545454545459</v>
      </c>
      <c r="AH68" s="320" t="s">
        <v>44</v>
      </c>
      <c r="AI68" s="33">
        <f t="shared" si="45"/>
        <v>4.5454545454545459</v>
      </c>
      <c r="AJ68" s="33"/>
      <c r="AK68" s="757" t="s">
        <v>1650</v>
      </c>
      <c r="AL68" s="128"/>
      <c r="AM68" s="57">
        <f t="shared" si="56"/>
        <v>4.5454545454545459</v>
      </c>
      <c r="AN68" s="320" t="s">
        <v>47</v>
      </c>
      <c r="AO68" s="33">
        <f t="shared" si="46"/>
        <v>0</v>
      </c>
      <c r="AP68" s="33"/>
      <c r="AQ68" s="759"/>
      <c r="AR68" s="128"/>
      <c r="AS68" s="57">
        <f t="shared" si="57"/>
        <v>4.5454545454545459</v>
      </c>
      <c r="AT68" s="320" t="s">
        <v>44</v>
      </c>
      <c r="AU68" s="33">
        <f t="shared" si="47"/>
        <v>4.5454545454545459</v>
      </c>
      <c r="AV68" s="33"/>
      <c r="AW68" s="469" t="s">
        <v>1562</v>
      </c>
      <c r="AX68" s="128"/>
      <c r="AY68" s="57">
        <f t="shared" si="58"/>
        <v>4.5454545454545459</v>
      </c>
      <c r="AZ68" s="33" t="s">
        <v>47</v>
      </c>
      <c r="BA68" s="33">
        <f t="shared" si="48"/>
        <v>0</v>
      </c>
      <c r="BB68" s="33"/>
      <c r="BC68" s="759"/>
      <c r="BD68" s="128"/>
      <c r="BE68" s="57">
        <f t="shared" si="59"/>
        <v>4.5454545454545459</v>
      </c>
      <c r="BF68" s="320" t="s">
        <v>47</v>
      </c>
      <c r="BG68" s="33">
        <f t="shared" si="49"/>
        <v>0</v>
      </c>
      <c r="BH68" s="33"/>
      <c r="BI68" s="759"/>
    </row>
    <row r="69" spans="1:61" s="120" customFormat="1" ht="63.75">
      <c r="A69" s="33" t="s">
        <v>949</v>
      </c>
      <c r="B69" s="362" t="s">
        <v>186</v>
      </c>
      <c r="C69" s="57">
        <f t="shared" si="50"/>
        <v>4.5454545454545459</v>
      </c>
      <c r="D69" s="320" t="s">
        <v>47</v>
      </c>
      <c r="E69" s="33">
        <f t="shared" si="40"/>
        <v>0</v>
      </c>
      <c r="F69" s="33"/>
      <c r="G69" s="757"/>
      <c r="H69" s="128"/>
      <c r="I69" s="57">
        <f t="shared" si="51"/>
        <v>4.5454545454545459</v>
      </c>
      <c r="J69" s="320" t="s">
        <v>44</v>
      </c>
      <c r="K69" s="33">
        <f t="shared" si="41"/>
        <v>4.5454545454545459</v>
      </c>
      <c r="L69" s="33"/>
      <c r="M69" s="757" t="s">
        <v>1692</v>
      </c>
      <c r="N69" s="128"/>
      <c r="O69" s="57">
        <f t="shared" si="52"/>
        <v>4.5454545454545459</v>
      </c>
      <c r="P69" s="320" t="s">
        <v>47</v>
      </c>
      <c r="Q69" s="33">
        <f t="shared" si="42"/>
        <v>0</v>
      </c>
      <c r="R69" s="33"/>
      <c r="S69" s="759"/>
      <c r="T69" s="128"/>
      <c r="U69" s="57">
        <f t="shared" si="53"/>
        <v>4.5454545454545459</v>
      </c>
      <c r="V69" s="33" t="s">
        <v>47</v>
      </c>
      <c r="W69" s="33">
        <f t="shared" si="43"/>
        <v>0</v>
      </c>
      <c r="X69" s="33"/>
      <c r="Y69" s="766"/>
      <c r="Z69" s="128"/>
      <c r="AA69" s="57">
        <f t="shared" si="54"/>
        <v>4.5454545454545459</v>
      </c>
      <c r="AB69" s="320" t="s">
        <v>44</v>
      </c>
      <c r="AC69" s="33">
        <f t="shared" si="44"/>
        <v>4.5454545454545459</v>
      </c>
      <c r="AD69" s="33"/>
      <c r="AE69" s="757" t="s">
        <v>1662</v>
      </c>
      <c r="AF69" s="128"/>
      <c r="AG69" s="57">
        <f t="shared" si="55"/>
        <v>4.5454545454545459</v>
      </c>
      <c r="AH69" s="320" t="s">
        <v>44</v>
      </c>
      <c r="AI69" s="33">
        <f t="shared" si="45"/>
        <v>4.5454545454545459</v>
      </c>
      <c r="AJ69" s="33"/>
      <c r="AK69" s="757" t="s">
        <v>1651</v>
      </c>
      <c r="AL69" s="128"/>
      <c r="AM69" s="57">
        <f t="shared" si="56"/>
        <v>4.5454545454545459</v>
      </c>
      <c r="AN69" s="320" t="s">
        <v>44</v>
      </c>
      <c r="AO69" s="33">
        <f t="shared" si="46"/>
        <v>4.5454545454545459</v>
      </c>
      <c r="AP69" s="33"/>
      <c r="AQ69" s="757" t="s">
        <v>1640</v>
      </c>
      <c r="AR69" s="128"/>
      <c r="AS69" s="57">
        <f t="shared" si="57"/>
        <v>4.5454545454545459</v>
      </c>
      <c r="AT69" s="320" t="s">
        <v>44</v>
      </c>
      <c r="AU69" s="33">
        <f t="shared" si="47"/>
        <v>4.5454545454545459</v>
      </c>
      <c r="AV69" s="33"/>
      <c r="AW69" s="469" t="s">
        <v>1563</v>
      </c>
      <c r="AX69" s="128"/>
      <c r="AY69" s="57">
        <f t="shared" si="58"/>
        <v>4.5454545454545459</v>
      </c>
      <c r="AZ69" s="33" t="s">
        <v>47</v>
      </c>
      <c r="BA69" s="33">
        <f t="shared" si="48"/>
        <v>0</v>
      </c>
      <c r="BB69" s="33"/>
      <c r="BC69" s="759"/>
      <c r="BD69" s="128"/>
      <c r="BE69" s="57">
        <f t="shared" si="59"/>
        <v>4.5454545454545459</v>
      </c>
      <c r="BF69" s="320" t="s">
        <v>44</v>
      </c>
      <c r="BG69" s="33">
        <f t="shared" si="49"/>
        <v>4.5454545454545459</v>
      </c>
      <c r="BH69" s="33"/>
      <c r="BI69" s="757" t="s">
        <v>1601</v>
      </c>
    </row>
    <row r="70" spans="1:61" s="120" customFormat="1" ht="59.25" customHeight="1">
      <c r="A70" s="33" t="s">
        <v>950</v>
      </c>
      <c r="B70" s="362" t="s">
        <v>187</v>
      </c>
      <c r="C70" s="57">
        <f t="shared" si="50"/>
        <v>4.5454545454545459</v>
      </c>
      <c r="D70" s="320" t="s">
        <v>47</v>
      </c>
      <c r="E70" s="33">
        <f t="shared" si="40"/>
        <v>0</v>
      </c>
      <c r="F70" s="33"/>
      <c r="G70" s="759"/>
      <c r="H70" s="128"/>
      <c r="I70" s="57">
        <f t="shared" si="51"/>
        <v>4.5454545454545459</v>
      </c>
      <c r="J70" s="320" t="s">
        <v>44</v>
      </c>
      <c r="K70" s="33">
        <f t="shared" si="41"/>
        <v>4.5454545454545459</v>
      </c>
      <c r="L70" s="33"/>
      <c r="M70" s="757" t="s">
        <v>1693</v>
      </c>
      <c r="N70" s="128"/>
      <c r="O70" s="57">
        <f t="shared" si="52"/>
        <v>4.5454545454545459</v>
      </c>
      <c r="P70" s="320" t="s">
        <v>47</v>
      </c>
      <c r="Q70" s="33">
        <f t="shared" si="42"/>
        <v>0</v>
      </c>
      <c r="R70" s="33"/>
      <c r="S70" s="759"/>
      <c r="T70" s="128"/>
      <c r="U70" s="57">
        <f t="shared" si="53"/>
        <v>4.5454545454545459</v>
      </c>
      <c r="V70" s="320" t="s">
        <v>47</v>
      </c>
      <c r="W70" s="33">
        <f t="shared" si="43"/>
        <v>0</v>
      </c>
      <c r="X70" s="33"/>
      <c r="Y70" s="759"/>
      <c r="Z70" s="128"/>
      <c r="AA70" s="57">
        <f t="shared" si="54"/>
        <v>4.5454545454545459</v>
      </c>
      <c r="AB70" s="320" t="s">
        <v>47</v>
      </c>
      <c r="AC70" s="33">
        <f t="shared" si="44"/>
        <v>0</v>
      </c>
      <c r="AD70" s="33"/>
      <c r="AE70" s="289"/>
      <c r="AF70" s="128"/>
      <c r="AG70" s="57">
        <f t="shared" si="55"/>
        <v>4.5454545454545459</v>
      </c>
      <c r="AH70" s="33" t="s">
        <v>44</v>
      </c>
      <c r="AI70" s="33">
        <f t="shared" si="45"/>
        <v>4.5454545454545459</v>
      </c>
      <c r="AJ70" s="33"/>
      <c r="AK70" s="757" t="s">
        <v>1864</v>
      </c>
      <c r="AL70" s="128"/>
      <c r="AM70" s="57">
        <f t="shared" si="56"/>
        <v>4.5454545454545459</v>
      </c>
      <c r="AN70" s="33" t="s">
        <v>47</v>
      </c>
      <c r="AO70" s="33">
        <f t="shared" si="46"/>
        <v>0</v>
      </c>
      <c r="AP70" s="33"/>
      <c r="AQ70" s="759"/>
      <c r="AR70" s="128"/>
      <c r="AS70" s="57">
        <f t="shared" si="57"/>
        <v>4.5454545454545459</v>
      </c>
      <c r="AT70" s="33" t="s">
        <v>44</v>
      </c>
      <c r="AU70" s="33">
        <f t="shared" si="47"/>
        <v>4.5454545454545459</v>
      </c>
      <c r="AV70" s="33"/>
      <c r="AW70" s="469" t="s">
        <v>1564</v>
      </c>
      <c r="AX70" s="128"/>
      <c r="AY70" s="57">
        <f t="shared" si="58"/>
        <v>4.5454545454545459</v>
      </c>
      <c r="AZ70" s="33" t="s">
        <v>47</v>
      </c>
      <c r="BA70" s="33">
        <f t="shared" si="48"/>
        <v>0</v>
      </c>
      <c r="BB70" s="33"/>
      <c r="BC70" s="759"/>
      <c r="BD70" s="128"/>
      <c r="BE70" s="57">
        <f t="shared" si="59"/>
        <v>4.5454545454545459</v>
      </c>
      <c r="BF70" s="320" t="s">
        <v>44</v>
      </c>
      <c r="BG70" s="33">
        <f t="shared" si="49"/>
        <v>4.5454545454545459</v>
      </c>
      <c r="BH70" s="33"/>
      <c r="BI70" s="757" t="s">
        <v>1602</v>
      </c>
    </row>
    <row r="71" spans="1:61" s="120" customFormat="1" ht="63.75">
      <c r="A71" s="33" t="s">
        <v>951</v>
      </c>
      <c r="B71" s="362" t="s">
        <v>188</v>
      </c>
      <c r="C71" s="57">
        <f t="shared" si="50"/>
        <v>4.5454545454545459</v>
      </c>
      <c r="D71" s="320" t="s">
        <v>47</v>
      </c>
      <c r="E71" s="33">
        <f t="shared" si="40"/>
        <v>0</v>
      </c>
      <c r="F71" s="33"/>
      <c r="G71" s="759"/>
      <c r="H71" s="128"/>
      <c r="I71" s="57">
        <f t="shared" si="51"/>
        <v>4.5454545454545459</v>
      </c>
      <c r="J71" s="320" t="s">
        <v>47</v>
      </c>
      <c r="K71" s="33">
        <f t="shared" si="41"/>
        <v>0</v>
      </c>
      <c r="L71" s="33"/>
      <c r="M71" s="759"/>
      <c r="N71" s="128"/>
      <c r="O71" s="57">
        <f t="shared" si="52"/>
        <v>4.5454545454545459</v>
      </c>
      <c r="P71" s="320" t="s">
        <v>47</v>
      </c>
      <c r="Q71" s="33">
        <f t="shared" si="42"/>
        <v>0</v>
      </c>
      <c r="R71" s="33"/>
      <c r="S71" s="759"/>
      <c r="T71" s="128"/>
      <c r="U71" s="57">
        <f t="shared" si="53"/>
        <v>4.5454545454545459</v>
      </c>
      <c r="V71" s="320" t="s">
        <v>47</v>
      </c>
      <c r="W71" s="33">
        <f t="shared" si="43"/>
        <v>0</v>
      </c>
      <c r="X71" s="33"/>
      <c r="Y71" s="759"/>
      <c r="Z71" s="128"/>
      <c r="AA71" s="57">
        <f t="shared" si="54"/>
        <v>4.5454545454545459</v>
      </c>
      <c r="AB71" s="320" t="s">
        <v>47</v>
      </c>
      <c r="AC71" s="33">
        <f t="shared" si="44"/>
        <v>0</v>
      </c>
      <c r="AD71" s="33"/>
      <c r="AE71" s="289"/>
      <c r="AF71" s="128"/>
      <c r="AG71" s="57">
        <f t="shared" si="55"/>
        <v>4.5454545454545459</v>
      </c>
      <c r="AH71" s="288" t="s">
        <v>47</v>
      </c>
      <c r="AI71" s="33">
        <f t="shared" si="45"/>
        <v>0</v>
      </c>
      <c r="AJ71" s="33"/>
      <c r="AK71" s="757"/>
      <c r="AL71" s="128"/>
      <c r="AM71" s="57">
        <f t="shared" si="56"/>
        <v>4.5454545454545459</v>
      </c>
      <c r="AN71" s="33" t="s">
        <v>47</v>
      </c>
      <c r="AO71" s="33">
        <f t="shared" si="46"/>
        <v>0</v>
      </c>
      <c r="AP71" s="33"/>
      <c r="AQ71" s="759"/>
      <c r="AR71" s="128"/>
      <c r="AS71" s="57">
        <f t="shared" si="57"/>
        <v>4.5454545454545459</v>
      </c>
      <c r="AT71" s="320" t="s">
        <v>44</v>
      </c>
      <c r="AU71" s="33">
        <f t="shared" si="47"/>
        <v>4.5454545454545459</v>
      </c>
      <c r="AV71" s="33"/>
      <c r="AW71" s="469" t="s">
        <v>1633</v>
      </c>
      <c r="AX71" s="128"/>
      <c r="AY71" s="57">
        <f t="shared" si="58"/>
        <v>4.5454545454545459</v>
      </c>
      <c r="AZ71" s="33" t="s">
        <v>47</v>
      </c>
      <c r="BA71" s="33">
        <f t="shared" si="48"/>
        <v>0</v>
      </c>
      <c r="BB71" s="33"/>
      <c r="BC71" s="759"/>
      <c r="BD71" s="128"/>
      <c r="BE71" s="57">
        <f t="shared" si="59"/>
        <v>4.5454545454545459</v>
      </c>
      <c r="BF71" s="320" t="s">
        <v>44</v>
      </c>
      <c r="BG71" s="33">
        <f t="shared" si="49"/>
        <v>4.5454545454545459</v>
      </c>
      <c r="BH71" s="33"/>
      <c r="BI71" s="757" t="s">
        <v>1603</v>
      </c>
    </row>
    <row r="72" spans="1:61" s="120" customFormat="1">
      <c r="A72" s="33"/>
      <c r="B72" s="362"/>
      <c r="C72" s="57"/>
      <c r="D72" s="320"/>
      <c r="E72" s="33"/>
      <c r="F72" s="33"/>
      <c r="G72" s="759"/>
      <c r="H72" s="128"/>
      <c r="I72" s="57"/>
      <c r="J72" s="320"/>
      <c r="K72" s="33"/>
      <c r="L72" s="33"/>
      <c r="M72" s="759"/>
      <c r="N72" s="128"/>
      <c r="O72" s="57"/>
      <c r="P72" s="320"/>
      <c r="Q72" s="33"/>
      <c r="R72" s="33"/>
      <c r="S72" s="759"/>
      <c r="T72" s="128"/>
      <c r="U72" s="57"/>
      <c r="V72" s="320"/>
      <c r="W72" s="33"/>
      <c r="X72" s="33"/>
      <c r="Y72" s="759"/>
      <c r="Z72" s="128"/>
      <c r="AA72" s="57"/>
      <c r="AB72" s="320"/>
      <c r="AC72" s="33"/>
      <c r="AD72" s="33"/>
      <c r="AE72" s="759"/>
      <c r="AF72" s="128"/>
      <c r="AG72" s="57"/>
      <c r="AH72" s="320"/>
      <c r="AI72" s="33"/>
      <c r="AJ72" s="33"/>
      <c r="AK72" s="759"/>
      <c r="AL72" s="128"/>
      <c r="AM72" s="57"/>
      <c r="AN72" s="320"/>
      <c r="AO72" s="33"/>
      <c r="AP72" s="33"/>
      <c r="AQ72" s="759"/>
      <c r="AR72" s="128"/>
      <c r="AS72" s="57"/>
      <c r="AT72" s="320"/>
      <c r="AU72" s="33"/>
      <c r="AV72" s="33"/>
      <c r="AW72" s="759"/>
      <c r="AX72" s="128"/>
      <c r="AY72" s="57"/>
      <c r="AZ72" s="320"/>
      <c r="BA72" s="33"/>
      <c r="BB72" s="33"/>
      <c r="BC72" s="759"/>
      <c r="BD72" s="128"/>
      <c r="BE72" s="57"/>
      <c r="BF72" s="320"/>
      <c r="BG72" s="33"/>
      <c r="BH72" s="33"/>
      <c r="BI72" s="759"/>
    </row>
    <row r="73" spans="1:61" s="130" customFormat="1" ht="51" customHeight="1">
      <c r="A73" s="32" t="s">
        <v>189</v>
      </c>
      <c r="B73" s="365" t="s">
        <v>1410</v>
      </c>
      <c r="C73" s="133">
        <f>$C$58/2</f>
        <v>50</v>
      </c>
      <c r="D73" s="367"/>
      <c r="E73" s="32"/>
      <c r="F73" s="32">
        <f>F75+F81</f>
        <v>35</v>
      </c>
      <c r="G73" s="760"/>
      <c r="H73" s="129"/>
      <c r="I73" s="133">
        <f>$C$58/2</f>
        <v>50</v>
      </c>
      <c r="J73" s="367"/>
      <c r="K73" s="32"/>
      <c r="L73" s="32">
        <f>L75+L81</f>
        <v>16.25</v>
      </c>
      <c r="M73" s="760"/>
      <c r="N73" s="129"/>
      <c r="O73" s="133">
        <f>$C$58/2</f>
        <v>50</v>
      </c>
      <c r="P73" s="367"/>
      <c r="Q73" s="32"/>
      <c r="R73" s="32">
        <f>R75+R81</f>
        <v>35</v>
      </c>
      <c r="S73" s="760"/>
      <c r="T73" s="129"/>
      <c r="U73" s="133">
        <f>$C$58/2</f>
        <v>50</v>
      </c>
      <c r="V73" s="367"/>
      <c r="W73" s="32"/>
      <c r="X73" s="32">
        <f>X75+X81</f>
        <v>28.75</v>
      </c>
      <c r="Y73" s="760"/>
      <c r="Z73" s="129"/>
      <c r="AA73" s="133">
        <f>$C$58/2</f>
        <v>50</v>
      </c>
      <c r="AB73" s="367"/>
      <c r="AC73" s="32"/>
      <c r="AD73" s="32">
        <f>AD75+AD81</f>
        <v>21.25</v>
      </c>
      <c r="AE73" s="760"/>
      <c r="AF73" s="129"/>
      <c r="AG73" s="133">
        <f>$C$58/2</f>
        <v>50</v>
      </c>
      <c r="AH73" s="367"/>
      <c r="AI73" s="32"/>
      <c r="AJ73" s="32">
        <f>AJ75+AJ81</f>
        <v>11.25</v>
      </c>
      <c r="AK73" s="760"/>
      <c r="AL73" s="129"/>
      <c r="AM73" s="133">
        <f>$C$58/2</f>
        <v>50</v>
      </c>
      <c r="AN73" s="367"/>
      <c r="AO73" s="32"/>
      <c r="AP73" s="32">
        <f>AP75+AP81</f>
        <v>17.5</v>
      </c>
      <c r="AQ73" s="760"/>
      <c r="AR73" s="129"/>
      <c r="AS73" s="133">
        <f>$C$58/2</f>
        <v>50</v>
      </c>
      <c r="AT73" s="367"/>
      <c r="AU73" s="32"/>
      <c r="AV73" s="32">
        <f>AV75+AV81</f>
        <v>50</v>
      </c>
      <c r="AW73" s="760"/>
      <c r="AX73" s="129"/>
      <c r="AY73" s="133">
        <f>$C$58/2</f>
        <v>50</v>
      </c>
      <c r="AZ73" s="367"/>
      <c r="BA73" s="32"/>
      <c r="BB73" s="32">
        <f>BB75+BB81</f>
        <v>28.75</v>
      </c>
      <c r="BC73" s="760"/>
      <c r="BD73" s="129"/>
      <c r="BE73" s="133">
        <f>$C$58/2</f>
        <v>50</v>
      </c>
      <c r="BF73" s="367"/>
      <c r="BG73" s="32"/>
      <c r="BH73" s="32">
        <f>BH75+BH81</f>
        <v>35</v>
      </c>
      <c r="BI73" s="760"/>
    </row>
    <row r="74" spans="1:61" s="130" customFormat="1" ht="38.25">
      <c r="A74" s="32"/>
      <c r="B74" s="362" t="s">
        <v>1030</v>
      </c>
      <c r="C74" s="133"/>
      <c r="D74" s="367"/>
      <c r="E74" s="32"/>
      <c r="F74" s="32"/>
      <c r="G74" s="760"/>
      <c r="H74" s="129"/>
      <c r="I74" s="133"/>
      <c r="J74" s="367"/>
      <c r="K74" s="32"/>
      <c r="L74" s="32"/>
      <c r="M74" s="760"/>
      <c r="N74" s="129"/>
      <c r="O74" s="133"/>
      <c r="P74" s="367"/>
      <c r="Q74" s="32"/>
      <c r="R74" s="32"/>
      <c r="S74" s="760"/>
      <c r="T74" s="129"/>
      <c r="U74" s="133"/>
      <c r="V74" s="367"/>
      <c r="W74" s="32"/>
      <c r="X74" s="32"/>
      <c r="Y74" s="760"/>
      <c r="Z74" s="129"/>
      <c r="AA74" s="133"/>
      <c r="AB74" s="367"/>
      <c r="AC74" s="32"/>
      <c r="AD74" s="32"/>
      <c r="AE74" s="760"/>
      <c r="AF74" s="129"/>
      <c r="AG74" s="133"/>
      <c r="AH74" s="367"/>
      <c r="AI74" s="32"/>
      <c r="AJ74" s="32"/>
      <c r="AK74" s="760"/>
      <c r="AL74" s="129"/>
      <c r="AM74" s="133"/>
      <c r="AN74" s="367"/>
      <c r="AO74" s="32"/>
      <c r="AP74" s="32"/>
      <c r="AQ74" s="760"/>
      <c r="AR74" s="129"/>
      <c r="AS74" s="133"/>
      <c r="AT74" s="367"/>
      <c r="AU74" s="32"/>
      <c r="AV74" s="32"/>
      <c r="AW74" s="760"/>
      <c r="AX74" s="129"/>
      <c r="AY74" s="133"/>
      <c r="AZ74" s="367"/>
      <c r="BA74" s="32"/>
      <c r="BB74" s="32"/>
      <c r="BC74" s="760"/>
      <c r="BD74" s="129"/>
      <c r="BE74" s="133"/>
      <c r="BF74" s="367"/>
      <c r="BG74" s="32"/>
      <c r="BH74" s="32"/>
      <c r="BI74" s="760"/>
    </row>
    <row r="75" spans="1:61" s="130" customFormat="1" ht="38.25">
      <c r="A75" s="32" t="s">
        <v>1031</v>
      </c>
      <c r="B75" s="131" t="s">
        <v>1502</v>
      </c>
      <c r="C75" s="133">
        <f>$C$73/2</f>
        <v>25</v>
      </c>
      <c r="D75" s="367"/>
      <c r="E75" s="32"/>
      <c r="F75" s="32">
        <f>SUM(E76:E79)</f>
        <v>25</v>
      </c>
      <c r="G75" s="769"/>
      <c r="H75" s="129"/>
      <c r="I75" s="133">
        <f>$C$73/2</f>
        <v>25</v>
      </c>
      <c r="J75" s="367"/>
      <c r="K75" s="32"/>
      <c r="L75" s="32">
        <f>SUM(K76:K79)</f>
        <v>6.25</v>
      </c>
      <c r="M75" s="760"/>
      <c r="N75" s="129"/>
      <c r="O75" s="133">
        <f>$C$73/2</f>
        <v>25</v>
      </c>
      <c r="P75" s="367"/>
      <c r="Q75" s="32"/>
      <c r="R75" s="32">
        <f>SUM(Q76:Q79)</f>
        <v>25</v>
      </c>
      <c r="S75" s="760"/>
      <c r="T75" s="129"/>
      <c r="U75" s="133">
        <f>$C$73/2</f>
        <v>25</v>
      </c>
      <c r="V75" s="367"/>
      <c r="W75" s="32"/>
      <c r="X75" s="32">
        <f>SUM(W76:W79)</f>
        <v>18.75</v>
      </c>
      <c r="Y75" s="760"/>
      <c r="Z75" s="129"/>
      <c r="AA75" s="133">
        <f>$C$73/2</f>
        <v>25</v>
      </c>
      <c r="AB75" s="367"/>
      <c r="AC75" s="32"/>
      <c r="AD75" s="32">
        <f>SUM(AC76:AC79)</f>
        <v>6.25</v>
      </c>
      <c r="AE75" s="760"/>
      <c r="AF75" s="129"/>
      <c r="AG75" s="133">
        <f>$C$73/2</f>
        <v>25</v>
      </c>
      <c r="AH75" s="367"/>
      <c r="AI75" s="32"/>
      <c r="AJ75" s="32">
        <f>SUM(AI76:AI79)</f>
        <v>6.25</v>
      </c>
      <c r="AK75" s="760"/>
      <c r="AL75" s="129"/>
      <c r="AM75" s="133">
        <f>$C$73/2</f>
        <v>25</v>
      </c>
      <c r="AN75" s="367"/>
      <c r="AO75" s="32"/>
      <c r="AP75" s="32">
        <f>SUM(AO76:AO79)</f>
        <v>12.5</v>
      </c>
      <c r="AQ75" s="760"/>
      <c r="AR75" s="129"/>
      <c r="AS75" s="133">
        <f>$C$73/2</f>
        <v>25</v>
      </c>
      <c r="AT75" s="367"/>
      <c r="AU75" s="32"/>
      <c r="AV75" s="32">
        <f>SUM(AU76:AU79)</f>
        <v>25</v>
      </c>
      <c r="AW75" s="760"/>
      <c r="AX75" s="129"/>
      <c r="AY75" s="133">
        <f>$C$73/2</f>
        <v>25</v>
      </c>
      <c r="AZ75" s="367"/>
      <c r="BA75" s="32"/>
      <c r="BB75" s="32">
        <f>SUM(BA76:BA79)</f>
        <v>18.75</v>
      </c>
      <c r="BC75" s="760"/>
      <c r="BD75" s="129"/>
      <c r="BE75" s="133">
        <f>$C$73/2</f>
        <v>25</v>
      </c>
      <c r="BF75" s="367"/>
      <c r="BG75" s="32"/>
      <c r="BH75" s="32">
        <f>SUM(BG76:BG79)</f>
        <v>25</v>
      </c>
      <c r="BI75" s="760"/>
    </row>
    <row r="76" spans="1:61" s="120" customFormat="1" ht="58.5" customHeight="1">
      <c r="A76" s="33"/>
      <c r="B76" s="362" t="s">
        <v>176</v>
      </c>
      <c r="C76" s="39">
        <f>$C$75/4</f>
        <v>6.25</v>
      </c>
      <c r="D76" s="320" t="s">
        <v>44</v>
      </c>
      <c r="E76" s="33">
        <f t="shared" ref="E76:E88" si="60">IF(D76="yes",C76,0)</f>
        <v>6.25</v>
      </c>
      <c r="F76" s="33"/>
      <c r="G76" s="757" t="s">
        <v>1704</v>
      </c>
      <c r="H76" s="128"/>
      <c r="I76" s="39">
        <f>$C$75/4</f>
        <v>6.25</v>
      </c>
      <c r="J76" s="320" t="s">
        <v>47</v>
      </c>
      <c r="K76" s="33">
        <f>IF(J76="yes",I76,0)</f>
        <v>0</v>
      </c>
      <c r="L76" s="33"/>
      <c r="M76" s="759"/>
      <c r="N76" s="128"/>
      <c r="O76" s="39">
        <f>$C$75/4</f>
        <v>6.25</v>
      </c>
      <c r="P76" s="320" t="s">
        <v>44</v>
      </c>
      <c r="Q76" s="33">
        <f>IF(P76="yes",O76,0)</f>
        <v>6.25</v>
      </c>
      <c r="R76" s="33"/>
      <c r="S76" s="757" t="s">
        <v>1675</v>
      </c>
      <c r="T76" s="128"/>
      <c r="U76" s="39">
        <f>$C$75/4</f>
        <v>6.25</v>
      </c>
      <c r="V76" s="288" t="s">
        <v>44</v>
      </c>
      <c r="W76" s="33">
        <f>IF(V76="yes",U76,0)</f>
        <v>6.25</v>
      </c>
      <c r="X76" s="33"/>
      <c r="Y76" s="469" t="s">
        <v>1913</v>
      </c>
      <c r="Z76" s="128"/>
      <c r="AA76" s="39">
        <f>$C$75/4</f>
        <v>6.25</v>
      </c>
      <c r="AB76" s="320" t="s">
        <v>47</v>
      </c>
      <c r="AC76" s="33">
        <f>IF(AB76="yes",AA76,0)</f>
        <v>0</v>
      </c>
      <c r="AD76" s="33"/>
      <c r="AE76" s="759"/>
      <c r="AF76" s="128"/>
      <c r="AG76" s="39">
        <f>$C$75/4</f>
        <v>6.25</v>
      </c>
      <c r="AH76" s="320" t="s">
        <v>47</v>
      </c>
      <c r="AI76" s="33">
        <f>IF(AH76="yes",AG76,0)</f>
        <v>0</v>
      </c>
      <c r="AJ76" s="33"/>
      <c r="AK76" s="759"/>
      <c r="AL76" s="128"/>
      <c r="AM76" s="39">
        <f>$C$75/4</f>
        <v>6.25</v>
      </c>
      <c r="AN76" s="320" t="s">
        <v>44</v>
      </c>
      <c r="AO76" s="33">
        <f>IF(AN76="yes",AM76,0)</f>
        <v>6.25</v>
      </c>
      <c r="AP76" s="33"/>
      <c r="AQ76" s="757" t="s">
        <v>1641</v>
      </c>
      <c r="AR76" s="128"/>
      <c r="AS76" s="39">
        <f>$C$75/4</f>
        <v>6.25</v>
      </c>
      <c r="AT76" s="33" t="s">
        <v>44</v>
      </c>
      <c r="AU76" s="33">
        <f>IF(AT76="yes",AS76,0)</f>
        <v>6.25</v>
      </c>
      <c r="AV76" s="33"/>
      <c r="AW76" s="469" t="s">
        <v>1565</v>
      </c>
      <c r="AX76" s="128"/>
      <c r="AY76" s="39">
        <f>$C$75/4</f>
        <v>6.25</v>
      </c>
      <c r="AZ76" s="33" t="s">
        <v>44</v>
      </c>
      <c r="BA76" s="33">
        <f>IF(AZ76="yes",AY76,0)</f>
        <v>6.25</v>
      </c>
      <c r="BB76" s="33"/>
      <c r="BC76" s="757" t="s">
        <v>1617</v>
      </c>
      <c r="BD76" s="128"/>
      <c r="BE76" s="39">
        <f>$C$75/4</f>
        <v>6.25</v>
      </c>
      <c r="BF76" s="33" t="s">
        <v>44</v>
      </c>
      <c r="BG76" s="33">
        <f>IF(BF76="yes",BE76,0)</f>
        <v>6.25</v>
      </c>
      <c r="BH76" s="33"/>
      <c r="BI76" s="757" t="s">
        <v>1924</v>
      </c>
    </row>
    <row r="77" spans="1:61" s="120" customFormat="1" ht="52.5" customHeight="1">
      <c r="A77" s="33"/>
      <c r="B77" s="362" t="s">
        <v>190</v>
      </c>
      <c r="C77" s="39">
        <f>$C$75/4</f>
        <v>6.25</v>
      </c>
      <c r="D77" s="320" t="s">
        <v>44</v>
      </c>
      <c r="E77" s="33">
        <f t="shared" si="60"/>
        <v>6.25</v>
      </c>
      <c r="F77" s="33"/>
      <c r="G77" s="757" t="s">
        <v>1705</v>
      </c>
      <c r="H77" s="128"/>
      <c r="I77" s="39">
        <f>$C$75/4</f>
        <v>6.25</v>
      </c>
      <c r="J77" s="320" t="s">
        <v>44</v>
      </c>
      <c r="K77" s="33">
        <f>IF(J77="yes",I77,0)</f>
        <v>6.25</v>
      </c>
      <c r="L77" s="33"/>
      <c r="M77" s="757" t="s">
        <v>1694</v>
      </c>
      <c r="N77" s="128"/>
      <c r="O77" s="39">
        <f>$C$75/4</f>
        <v>6.25</v>
      </c>
      <c r="P77" s="320" t="s">
        <v>44</v>
      </c>
      <c r="Q77" s="33">
        <f>IF(P77="yes",O77,0)</f>
        <v>6.25</v>
      </c>
      <c r="R77" s="33"/>
      <c r="S77" s="469" t="s">
        <v>1676</v>
      </c>
      <c r="T77" s="128"/>
      <c r="U77" s="39">
        <f>$C$75/4</f>
        <v>6.25</v>
      </c>
      <c r="V77" s="288" t="s">
        <v>44</v>
      </c>
      <c r="W77" s="33">
        <f>IF(V77="yes",U77,0)</f>
        <v>6.25</v>
      </c>
      <c r="X77" s="33"/>
      <c r="Y77" s="469" t="s">
        <v>1914</v>
      </c>
      <c r="Z77" s="128"/>
      <c r="AA77" s="39">
        <f>$C$75/4</f>
        <v>6.25</v>
      </c>
      <c r="AB77" s="320" t="s">
        <v>47</v>
      </c>
      <c r="AC77" s="33">
        <f>IF(AB77="yes",AA77,0)</f>
        <v>0</v>
      </c>
      <c r="AD77" s="33"/>
      <c r="AE77" s="759"/>
      <c r="AF77" s="128"/>
      <c r="AG77" s="39">
        <f>$C$75/4</f>
        <v>6.25</v>
      </c>
      <c r="AH77" s="320" t="s">
        <v>47</v>
      </c>
      <c r="AI77" s="33">
        <f>IF(AH77="yes",AG77,0)</f>
        <v>0</v>
      </c>
      <c r="AJ77" s="33"/>
      <c r="AK77" s="759"/>
      <c r="AL77" s="128"/>
      <c r="AM77" s="39">
        <f>$C$75/4</f>
        <v>6.25</v>
      </c>
      <c r="AN77" s="320" t="s">
        <v>47</v>
      </c>
      <c r="AO77" s="33">
        <f>IF(AN77="yes",AM77,0)</f>
        <v>0</v>
      </c>
      <c r="AP77" s="33"/>
      <c r="AQ77" s="759"/>
      <c r="AR77" s="128"/>
      <c r="AS77" s="39">
        <f>$C$75/4</f>
        <v>6.25</v>
      </c>
      <c r="AT77" s="33" t="s">
        <v>44</v>
      </c>
      <c r="AU77" s="33">
        <f>IF(AT77="yes",AS77,0)</f>
        <v>6.25</v>
      </c>
      <c r="AV77" s="33"/>
      <c r="AW77" s="469" t="s">
        <v>1566</v>
      </c>
      <c r="AX77" s="128"/>
      <c r="AY77" s="39">
        <f>$C$75/4</f>
        <v>6.25</v>
      </c>
      <c r="AZ77" s="33" t="s">
        <v>44</v>
      </c>
      <c r="BA77" s="33">
        <f>IF(AZ77="yes",AY77,0)</f>
        <v>6.25</v>
      </c>
      <c r="BB77" s="33"/>
      <c r="BC77" s="757" t="s">
        <v>1618</v>
      </c>
      <c r="BD77" s="128"/>
      <c r="BE77" s="39">
        <f>$C$75/4</f>
        <v>6.25</v>
      </c>
      <c r="BF77" s="288" t="s">
        <v>44</v>
      </c>
      <c r="BG77" s="33">
        <f>IF(BF77="yes",BE77,0)</f>
        <v>6.25</v>
      </c>
      <c r="BH77" s="33"/>
      <c r="BI77" s="759" t="s">
        <v>1925</v>
      </c>
    </row>
    <row r="78" spans="1:61" s="120" customFormat="1" ht="61.5" customHeight="1">
      <c r="A78" s="33"/>
      <c r="B78" s="362" t="s">
        <v>178</v>
      </c>
      <c r="C78" s="39">
        <f>$C$75/4</f>
        <v>6.25</v>
      </c>
      <c r="D78" s="320" t="s">
        <v>44</v>
      </c>
      <c r="E78" s="33">
        <f t="shared" si="60"/>
        <v>6.25</v>
      </c>
      <c r="F78" s="33"/>
      <c r="G78" s="757" t="s">
        <v>1706</v>
      </c>
      <c r="H78" s="128"/>
      <c r="I78" s="39">
        <f>$C$75/4</f>
        <v>6.25</v>
      </c>
      <c r="J78" s="320" t="s">
        <v>47</v>
      </c>
      <c r="K78" s="33">
        <f>IF(J78="yes",I78,0)</f>
        <v>0</v>
      </c>
      <c r="L78" s="33"/>
      <c r="M78" s="759"/>
      <c r="N78" s="128"/>
      <c r="O78" s="39">
        <f>$C$75/4</f>
        <v>6.25</v>
      </c>
      <c r="P78" s="320" t="s">
        <v>44</v>
      </c>
      <c r="Q78" s="33">
        <f>IF(P78="yes",O78,0)</f>
        <v>6.25</v>
      </c>
      <c r="R78" s="33"/>
      <c r="S78" s="469" t="s">
        <v>1536</v>
      </c>
      <c r="T78" s="128"/>
      <c r="U78" s="39">
        <f>$C$75/4</f>
        <v>6.25</v>
      </c>
      <c r="V78" s="288" t="s">
        <v>47</v>
      </c>
      <c r="W78" s="288">
        <f>IF(V78="yes",U78,0)</f>
        <v>0</v>
      </c>
      <c r="X78" s="288"/>
      <c r="Y78" s="478"/>
      <c r="Z78" s="128"/>
      <c r="AA78" s="39">
        <f>$C$75/4</f>
        <v>6.25</v>
      </c>
      <c r="AB78" s="320" t="s">
        <v>44</v>
      </c>
      <c r="AC78" s="33">
        <f>IF(AB78="yes",AA78,0)</f>
        <v>6.25</v>
      </c>
      <c r="AD78" s="33"/>
      <c r="AE78" s="757" t="s">
        <v>1663</v>
      </c>
      <c r="AF78" s="128"/>
      <c r="AG78" s="39">
        <f>$C$75/4</f>
        <v>6.25</v>
      </c>
      <c r="AH78" s="320" t="s">
        <v>47</v>
      </c>
      <c r="AI78" s="33">
        <f>IF(AH78="yes",AG78,0)</f>
        <v>0</v>
      </c>
      <c r="AJ78" s="33"/>
      <c r="AK78" s="770"/>
      <c r="AL78" s="128"/>
      <c r="AM78" s="39">
        <f>$C$75/4</f>
        <v>6.25</v>
      </c>
      <c r="AN78" s="320" t="s">
        <v>47</v>
      </c>
      <c r="AO78" s="33">
        <f>IF(AN78="yes",AM78,0)</f>
        <v>0</v>
      </c>
      <c r="AP78" s="33"/>
      <c r="AQ78" s="759"/>
      <c r="AR78" s="128"/>
      <c r="AS78" s="39">
        <f>$C$75/4</f>
        <v>6.25</v>
      </c>
      <c r="AT78" s="33" t="s">
        <v>44</v>
      </c>
      <c r="AU78" s="33">
        <f>IF(AT78="yes",AS78,0)</f>
        <v>6.25</v>
      </c>
      <c r="AV78" s="33"/>
      <c r="AW78" s="477" t="s">
        <v>1567</v>
      </c>
      <c r="AX78" s="128"/>
      <c r="AY78" s="39">
        <f>$C$75/4</f>
        <v>6.25</v>
      </c>
      <c r="AZ78" s="33" t="s">
        <v>44</v>
      </c>
      <c r="BA78" s="33">
        <f>IF(AZ78="yes",AY78,0)</f>
        <v>6.25</v>
      </c>
      <c r="BB78" s="33"/>
      <c r="BC78" s="757" t="s">
        <v>1619</v>
      </c>
      <c r="BD78" s="128"/>
      <c r="BE78" s="39">
        <f>$C$75/4</f>
        <v>6.25</v>
      </c>
      <c r="BF78" s="288" t="s">
        <v>44</v>
      </c>
      <c r="BG78" s="33">
        <f>IF(BF78="yes",BE78,0)</f>
        <v>6.25</v>
      </c>
      <c r="BH78" s="33"/>
      <c r="BI78" s="757" t="s">
        <v>1973</v>
      </c>
    </row>
    <row r="79" spans="1:61" s="120" customFormat="1" ht="66" customHeight="1">
      <c r="A79" s="33"/>
      <c r="B79" s="362" t="s">
        <v>248</v>
      </c>
      <c r="C79" s="39">
        <f>$C$75/4</f>
        <v>6.25</v>
      </c>
      <c r="D79" s="320" t="s">
        <v>44</v>
      </c>
      <c r="E79" s="33">
        <f t="shared" si="60"/>
        <v>6.25</v>
      </c>
      <c r="F79" s="33"/>
      <c r="G79" s="757" t="s">
        <v>1707</v>
      </c>
      <c r="H79" s="128"/>
      <c r="I79" s="39">
        <f>$C$75/4</f>
        <v>6.25</v>
      </c>
      <c r="J79" s="320" t="s">
        <v>47</v>
      </c>
      <c r="K79" s="33">
        <f>IF(J79="yes",I79,0)</f>
        <v>0</v>
      </c>
      <c r="L79" s="33"/>
      <c r="M79" s="759"/>
      <c r="N79" s="128"/>
      <c r="O79" s="39">
        <f>$C$75/4</f>
        <v>6.25</v>
      </c>
      <c r="P79" s="320" t="s">
        <v>44</v>
      </c>
      <c r="Q79" s="33">
        <f>IF(P79="yes",O79,0)</f>
        <v>6.25</v>
      </c>
      <c r="R79" s="33"/>
      <c r="S79" s="757" t="s">
        <v>1677</v>
      </c>
      <c r="T79" s="128"/>
      <c r="U79" s="39">
        <f>$C$75/4</f>
        <v>6.25</v>
      </c>
      <c r="V79" s="288" t="s">
        <v>44</v>
      </c>
      <c r="W79" s="33">
        <f>IF(V79="yes",U79,0)</f>
        <v>6.25</v>
      </c>
      <c r="X79" s="33"/>
      <c r="Y79" s="469" t="s">
        <v>1561</v>
      </c>
      <c r="Z79" s="128"/>
      <c r="AA79" s="39">
        <f>$C$75/4</f>
        <v>6.25</v>
      </c>
      <c r="AB79" s="320" t="s">
        <v>151</v>
      </c>
      <c r="AC79" s="33">
        <f>IF(AB79="yes",AA79,0)</f>
        <v>0</v>
      </c>
      <c r="AD79" s="33"/>
      <c r="AE79" s="759"/>
      <c r="AF79" s="128"/>
      <c r="AG79" s="39">
        <f>$C$75/4</f>
        <v>6.25</v>
      </c>
      <c r="AH79" s="320" t="s">
        <v>44</v>
      </c>
      <c r="AI79" s="33">
        <f>IF(AH79="yes",AG79,0)</f>
        <v>6.25</v>
      </c>
      <c r="AJ79" s="33"/>
      <c r="AK79" s="757" t="s">
        <v>1652</v>
      </c>
      <c r="AL79" s="128"/>
      <c r="AM79" s="39">
        <f>$C$75/4</f>
        <v>6.25</v>
      </c>
      <c r="AN79" s="320" t="s">
        <v>44</v>
      </c>
      <c r="AO79" s="33">
        <f>IF(AN79="yes",AM79,0)</f>
        <v>6.25</v>
      </c>
      <c r="AP79" s="33"/>
      <c r="AQ79" s="757" t="s">
        <v>1642</v>
      </c>
      <c r="AR79" s="128"/>
      <c r="AS79" s="39">
        <f>$C$75/4</f>
        <v>6.25</v>
      </c>
      <c r="AT79" s="33" t="s">
        <v>44</v>
      </c>
      <c r="AU79" s="33">
        <f>IF(AT79="yes",AS79,0)</f>
        <v>6.25</v>
      </c>
      <c r="AV79" s="33"/>
      <c r="AW79" s="469" t="s">
        <v>1568</v>
      </c>
      <c r="AX79" s="128"/>
      <c r="AY79" s="39">
        <f>$C$75/4</f>
        <v>6.25</v>
      </c>
      <c r="AZ79" s="320" t="s">
        <v>47</v>
      </c>
      <c r="BA79" s="33">
        <f>IF(AZ79="yes",AY79,0)</f>
        <v>0</v>
      </c>
      <c r="BB79" s="33"/>
      <c r="BC79" s="759"/>
      <c r="BD79" s="128"/>
      <c r="BE79" s="39">
        <f>$C$75/4</f>
        <v>6.25</v>
      </c>
      <c r="BF79" s="288" t="s">
        <v>44</v>
      </c>
      <c r="BG79" s="33">
        <f>IF(BF79="yes",BE79,0)</f>
        <v>6.25</v>
      </c>
      <c r="BH79" s="33"/>
      <c r="BI79" s="33" t="s">
        <v>1919</v>
      </c>
    </row>
    <row r="80" spans="1:61" s="120" customFormat="1" ht="30" customHeight="1">
      <c r="A80" s="33"/>
      <c r="B80" s="362"/>
      <c r="C80" s="39"/>
      <c r="D80" s="320"/>
      <c r="E80" s="33"/>
      <c r="F80" s="33"/>
      <c r="G80" s="777"/>
      <c r="H80" s="128"/>
      <c r="I80" s="39"/>
      <c r="J80" s="320"/>
      <c r="K80" s="33"/>
      <c r="L80" s="33"/>
      <c r="M80" s="759"/>
      <c r="N80" s="128"/>
      <c r="O80" s="39"/>
      <c r="P80" s="320"/>
      <c r="Q80" s="33"/>
      <c r="R80" s="33"/>
      <c r="S80" s="759"/>
      <c r="T80" s="128"/>
      <c r="U80" s="39"/>
      <c r="V80" s="363"/>
      <c r="W80" s="33"/>
      <c r="X80" s="33"/>
      <c r="Y80" s="759"/>
      <c r="Z80" s="128"/>
      <c r="AA80" s="39"/>
      <c r="AB80" s="320"/>
      <c r="AC80" s="33"/>
      <c r="AD80" s="33"/>
      <c r="AE80" s="759"/>
      <c r="AF80" s="128"/>
      <c r="AG80" s="39"/>
      <c r="AH80" s="320"/>
      <c r="AI80" s="33"/>
      <c r="AJ80" s="33"/>
      <c r="AK80" s="759"/>
      <c r="AL80" s="128"/>
      <c r="AM80" s="39"/>
      <c r="AN80" s="320"/>
      <c r="AO80" s="33"/>
      <c r="AP80" s="33"/>
      <c r="AQ80" s="759"/>
      <c r="AR80" s="128"/>
      <c r="AS80" s="39"/>
      <c r="AT80" s="33"/>
      <c r="AU80" s="33"/>
      <c r="AV80" s="33"/>
      <c r="AW80" s="759"/>
      <c r="AX80" s="128"/>
      <c r="AY80" s="39"/>
      <c r="AZ80" s="320"/>
      <c r="BA80" s="33"/>
      <c r="BB80" s="33"/>
      <c r="BC80" s="759"/>
      <c r="BD80" s="128"/>
      <c r="BE80" s="39"/>
      <c r="BF80" s="33"/>
      <c r="BG80" s="33"/>
      <c r="BH80" s="33"/>
      <c r="BI80" s="33"/>
    </row>
    <row r="81" spans="1:61" s="120" customFormat="1" ht="60.75" customHeight="1">
      <c r="A81" s="32" t="s">
        <v>1032</v>
      </c>
      <c r="B81" s="131" t="s">
        <v>1503</v>
      </c>
      <c r="C81" s="133">
        <f>$C$73/2</f>
        <v>25</v>
      </c>
      <c r="D81" s="320"/>
      <c r="E81" s="33"/>
      <c r="F81" s="33">
        <f>IF(SUM(E82:E90)&gt;C81,C81,SUM(E82:E90))</f>
        <v>10</v>
      </c>
      <c r="G81" s="759"/>
      <c r="H81" s="128"/>
      <c r="I81" s="133">
        <f>$C$73/2</f>
        <v>25</v>
      </c>
      <c r="J81" s="320"/>
      <c r="K81" s="33"/>
      <c r="L81" s="33">
        <f>IF(SUM(K82:K90)&gt;I81,I81,SUM(K82:K90))</f>
        <v>10</v>
      </c>
      <c r="M81" s="759"/>
      <c r="N81" s="128"/>
      <c r="O81" s="133">
        <f>$C$73/2</f>
        <v>25</v>
      </c>
      <c r="P81" s="320"/>
      <c r="Q81" s="33"/>
      <c r="R81" s="33">
        <f>IF(SUM(Q82:Q90)&gt;O81,O81,SUM(Q82:Q90))</f>
        <v>10</v>
      </c>
      <c r="S81" s="759"/>
      <c r="T81" s="128"/>
      <c r="U81" s="133">
        <f>$C$73/2</f>
        <v>25</v>
      </c>
      <c r="V81" s="363"/>
      <c r="W81" s="33"/>
      <c r="X81" s="33">
        <f>IF(SUM(W82:W90)&gt;U81,U81,SUM(W82:W90))</f>
        <v>10</v>
      </c>
      <c r="Y81" s="759"/>
      <c r="Z81" s="128"/>
      <c r="AA81" s="133">
        <f>$C$73/2</f>
        <v>25</v>
      </c>
      <c r="AB81" s="320"/>
      <c r="AC81" s="33"/>
      <c r="AD81" s="33">
        <f>IF(SUM(AC82:AC90)&gt;AA81,AA81,SUM(AC82:AC90))</f>
        <v>15</v>
      </c>
      <c r="AE81" s="759"/>
      <c r="AF81" s="128"/>
      <c r="AG81" s="133">
        <f>$C$73/2</f>
        <v>25</v>
      </c>
      <c r="AH81" s="320"/>
      <c r="AI81" s="33"/>
      <c r="AJ81" s="33">
        <f>IF(SUM(AI82:AI90)&gt;AG81,AG81,SUM(AI82:AI90))</f>
        <v>5</v>
      </c>
      <c r="AK81" s="759"/>
      <c r="AL81" s="128"/>
      <c r="AM81" s="133">
        <f>$C$73/2</f>
        <v>25</v>
      </c>
      <c r="AN81" s="320"/>
      <c r="AO81" s="33"/>
      <c r="AP81" s="33">
        <f>IF(SUM(AO82:AO90)&gt;AM81,AM81,SUM(AO82:AO90))</f>
        <v>5</v>
      </c>
      <c r="AQ81" s="759"/>
      <c r="AR81" s="128"/>
      <c r="AS81" s="133">
        <f>$C$73/2</f>
        <v>25</v>
      </c>
      <c r="AT81" s="33"/>
      <c r="AU81" s="33"/>
      <c r="AV81" s="33">
        <f>IF(SUM(AU82:AU90)&gt;AS81,AS81,SUM(AU82:AU90))</f>
        <v>25</v>
      </c>
      <c r="AW81" s="759"/>
      <c r="AX81" s="128"/>
      <c r="AY81" s="133">
        <f>$C$73/2</f>
        <v>25</v>
      </c>
      <c r="AZ81" s="320"/>
      <c r="BA81" s="33"/>
      <c r="BB81" s="33">
        <f>IF(SUM(BA82:BA90)&gt;AY81,AY81,SUM(BA82:BA90))</f>
        <v>10</v>
      </c>
      <c r="BC81" s="759"/>
      <c r="BD81" s="128"/>
      <c r="BE81" s="133">
        <f>$C$73/2</f>
        <v>25</v>
      </c>
      <c r="BF81" s="33"/>
      <c r="BG81" s="33"/>
      <c r="BH81" s="33">
        <f>IF(SUM(BG82:BG90)&gt;BE81,BE81,SUM(BG82:BG90))</f>
        <v>10</v>
      </c>
      <c r="BI81" s="33"/>
    </row>
    <row r="82" spans="1:61" s="120" customFormat="1" ht="91.5" customHeight="1">
      <c r="A82" s="33"/>
      <c r="B82" s="362" t="s">
        <v>287</v>
      </c>
      <c r="C82" s="39">
        <f>$C$81/5</f>
        <v>5</v>
      </c>
      <c r="D82" s="320" t="s">
        <v>47</v>
      </c>
      <c r="E82" s="33">
        <f t="shared" si="60"/>
        <v>0</v>
      </c>
      <c r="F82" s="33"/>
      <c r="G82" s="778"/>
      <c r="H82" s="128"/>
      <c r="I82" s="39">
        <f>$C$81/5</f>
        <v>5</v>
      </c>
      <c r="J82" s="33" t="s">
        <v>44</v>
      </c>
      <c r="K82" s="33">
        <f t="shared" ref="K82:K88" si="61">IF(J82="yes",I82,0)</f>
        <v>5</v>
      </c>
      <c r="L82" s="33"/>
      <c r="M82" s="757" t="s">
        <v>1695</v>
      </c>
      <c r="N82" s="128"/>
      <c r="O82" s="39">
        <f>$C$81/5</f>
        <v>5</v>
      </c>
      <c r="P82" s="320" t="s">
        <v>47</v>
      </c>
      <c r="Q82" s="33">
        <f t="shared" ref="Q82:Q88" si="62">IF(P82="yes",O82,0)</f>
        <v>0</v>
      </c>
      <c r="R82" s="33"/>
      <c r="S82" s="759"/>
      <c r="T82" s="128"/>
      <c r="U82" s="39">
        <f>$C$81/5</f>
        <v>5</v>
      </c>
      <c r="V82" s="363" t="s">
        <v>47</v>
      </c>
      <c r="W82" s="33">
        <f t="shared" ref="W82:W88" si="63">IF(V82="yes",U82,0)</f>
        <v>0</v>
      </c>
      <c r="X82" s="33"/>
      <c r="Y82" s="759"/>
      <c r="Z82" s="128"/>
      <c r="AA82" s="39">
        <f>$C$81/5</f>
        <v>5</v>
      </c>
      <c r="AB82" s="320" t="s">
        <v>47</v>
      </c>
      <c r="AC82" s="33">
        <f t="shared" ref="AC82:AC88" si="64">IF(AB82="yes",AA82,0)</f>
        <v>0</v>
      </c>
      <c r="AD82" s="33"/>
      <c r="AE82" s="759"/>
      <c r="AF82" s="128"/>
      <c r="AG82" s="39">
        <f>$C$81/5</f>
        <v>5</v>
      </c>
      <c r="AH82" s="320" t="s">
        <v>151</v>
      </c>
      <c r="AI82" s="33">
        <f t="shared" ref="AI82:AI88" si="65">IF(AH82="yes",AG82,0)</f>
        <v>0</v>
      </c>
      <c r="AJ82" s="33"/>
      <c r="AK82" s="759"/>
      <c r="AL82" s="128"/>
      <c r="AM82" s="39">
        <f>$C$81/5</f>
        <v>5</v>
      </c>
      <c r="AN82" s="320" t="s">
        <v>47</v>
      </c>
      <c r="AO82" s="33">
        <f t="shared" ref="AO82:AO88" si="66">IF(AN82="yes",AM82,0)</f>
        <v>0</v>
      </c>
      <c r="AP82" s="33"/>
      <c r="AQ82" s="759"/>
      <c r="AR82" s="128"/>
      <c r="AS82" s="39">
        <f>$C$81/5</f>
        <v>5</v>
      </c>
      <c r="AT82" s="320" t="s">
        <v>47</v>
      </c>
      <c r="AU82" s="33">
        <f t="shared" ref="AU82:AU88" si="67">IF(AT82="yes",AS82,0)</f>
        <v>0</v>
      </c>
      <c r="AV82" s="33"/>
      <c r="AW82" s="759"/>
      <c r="AX82" s="128"/>
      <c r="AY82" s="39">
        <f>$C$81/5</f>
        <v>5</v>
      </c>
      <c r="AZ82" s="33" t="s">
        <v>44</v>
      </c>
      <c r="BA82" s="33">
        <f t="shared" ref="BA82:BA88" si="68">IF(AZ82="yes",AY82,0)</f>
        <v>5</v>
      </c>
      <c r="BB82" s="33"/>
      <c r="BC82" s="759" t="s">
        <v>1620</v>
      </c>
      <c r="BD82" s="128"/>
      <c r="BE82" s="39">
        <f>$C$81/5</f>
        <v>5</v>
      </c>
      <c r="BF82" s="33" t="s">
        <v>47</v>
      </c>
      <c r="BG82" s="33">
        <f t="shared" ref="BG82:BG88" si="69">IF(BF82="yes",BE82,0)</f>
        <v>0</v>
      </c>
      <c r="BH82" s="33"/>
      <c r="BI82" s="33"/>
    </row>
    <row r="83" spans="1:61" s="120" customFormat="1" ht="58.5" customHeight="1">
      <c r="A83" s="33"/>
      <c r="B83" s="362" t="s">
        <v>288</v>
      </c>
      <c r="C83" s="39">
        <f t="shared" ref="C83:C90" si="70">$C$81/5</f>
        <v>5</v>
      </c>
      <c r="D83" s="320" t="s">
        <v>44</v>
      </c>
      <c r="E83" s="33">
        <f t="shared" si="60"/>
        <v>5</v>
      </c>
      <c r="F83" s="33"/>
      <c r="G83" s="757" t="s">
        <v>1708</v>
      </c>
      <c r="H83" s="128"/>
      <c r="I83" s="39">
        <f t="shared" ref="I83:I90" si="71">$C$81/5</f>
        <v>5</v>
      </c>
      <c r="J83" s="33" t="s">
        <v>47</v>
      </c>
      <c r="K83" s="33">
        <f t="shared" si="61"/>
        <v>0</v>
      </c>
      <c r="L83" s="33"/>
      <c r="M83" s="759"/>
      <c r="N83" s="128"/>
      <c r="O83" s="39">
        <f t="shared" ref="O83:O90" si="72">$C$81/5</f>
        <v>5</v>
      </c>
      <c r="P83" s="320" t="s">
        <v>47</v>
      </c>
      <c r="Q83" s="33">
        <f t="shared" si="62"/>
        <v>0</v>
      </c>
      <c r="R83" s="33"/>
      <c r="S83" s="759"/>
      <c r="T83" s="128"/>
      <c r="U83" s="39">
        <f t="shared" ref="U83:U90" si="73">$C$81/5</f>
        <v>5</v>
      </c>
      <c r="V83" s="288" t="s">
        <v>47</v>
      </c>
      <c r="W83" s="288">
        <f t="shared" si="63"/>
        <v>0</v>
      </c>
      <c r="X83" s="288"/>
      <c r="Y83" s="766"/>
      <c r="Z83" s="128"/>
      <c r="AA83" s="39">
        <f t="shared" ref="AA83:AA90" si="74">$C$81/5</f>
        <v>5</v>
      </c>
      <c r="AB83" s="320" t="s">
        <v>44</v>
      </c>
      <c r="AC83" s="33">
        <f t="shared" si="64"/>
        <v>5</v>
      </c>
      <c r="AD83" s="33"/>
      <c r="AE83" s="757" t="s">
        <v>1549</v>
      </c>
      <c r="AF83" s="128"/>
      <c r="AG83" s="39">
        <f t="shared" ref="AG83:AG90" si="75">$C$81/5</f>
        <v>5</v>
      </c>
      <c r="AH83" s="320" t="s">
        <v>47</v>
      </c>
      <c r="AI83" s="33">
        <f t="shared" si="65"/>
        <v>0</v>
      </c>
      <c r="AJ83" s="33"/>
      <c r="AK83" s="759"/>
      <c r="AL83" s="128"/>
      <c r="AM83" s="39">
        <f t="shared" ref="AM83:AM90" si="76">$C$81/5</f>
        <v>5</v>
      </c>
      <c r="AN83" s="320" t="s">
        <v>47</v>
      </c>
      <c r="AO83" s="33">
        <f t="shared" si="66"/>
        <v>0</v>
      </c>
      <c r="AP83" s="33"/>
      <c r="AQ83" s="759"/>
      <c r="AR83" s="128"/>
      <c r="AS83" s="39">
        <f t="shared" ref="AS83:AS90" si="77">$C$81/5</f>
        <v>5</v>
      </c>
      <c r="AT83" s="33" t="s">
        <v>44</v>
      </c>
      <c r="AU83" s="33">
        <f t="shared" si="67"/>
        <v>5</v>
      </c>
      <c r="AV83" s="33"/>
      <c r="AW83" s="469" t="s">
        <v>1569</v>
      </c>
      <c r="AX83" s="128"/>
      <c r="AY83" s="39">
        <f t="shared" ref="AY83:AY90" si="78">$C$81/5</f>
        <v>5</v>
      </c>
      <c r="AZ83" s="320" t="s">
        <v>47</v>
      </c>
      <c r="BA83" s="33">
        <f t="shared" si="68"/>
        <v>0</v>
      </c>
      <c r="BB83" s="33"/>
      <c r="BC83" s="759"/>
      <c r="BD83" s="128"/>
      <c r="BE83" s="39">
        <f t="shared" ref="BE83:BE90" si="79">$C$81/5</f>
        <v>5</v>
      </c>
      <c r="BF83" s="33" t="s">
        <v>47</v>
      </c>
      <c r="BG83" s="33">
        <f t="shared" si="69"/>
        <v>0</v>
      </c>
      <c r="BH83" s="33"/>
      <c r="BI83" s="33"/>
    </row>
    <row r="84" spans="1:61" s="120" customFormat="1" ht="51">
      <c r="A84" s="33"/>
      <c r="B84" s="362" t="s">
        <v>255</v>
      </c>
      <c r="C84" s="39">
        <f t="shared" si="70"/>
        <v>5</v>
      </c>
      <c r="D84" s="320" t="s">
        <v>47</v>
      </c>
      <c r="E84" s="33">
        <f t="shared" si="60"/>
        <v>0</v>
      </c>
      <c r="F84" s="33"/>
      <c r="G84" s="759"/>
      <c r="H84" s="128"/>
      <c r="I84" s="39">
        <f t="shared" si="71"/>
        <v>5</v>
      </c>
      <c r="J84" s="33" t="s">
        <v>47</v>
      </c>
      <c r="K84" s="33">
        <f t="shared" si="61"/>
        <v>0</v>
      </c>
      <c r="L84" s="33"/>
      <c r="M84" s="759"/>
      <c r="N84" s="128"/>
      <c r="O84" s="39">
        <f t="shared" si="72"/>
        <v>5</v>
      </c>
      <c r="P84" s="320" t="s">
        <v>44</v>
      </c>
      <c r="Q84" s="33">
        <f t="shared" si="62"/>
        <v>5</v>
      </c>
      <c r="R84" s="33"/>
      <c r="S84" s="757" t="s">
        <v>1678</v>
      </c>
      <c r="T84" s="128"/>
      <c r="U84" s="39">
        <f t="shared" si="73"/>
        <v>5</v>
      </c>
      <c r="V84" s="288" t="s">
        <v>44</v>
      </c>
      <c r="W84" s="33">
        <f t="shared" si="63"/>
        <v>5</v>
      </c>
      <c r="X84" s="33"/>
      <c r="Y84" s="757" t="s">
        <v>1544</v>
      </c>
      <c r="Z84" s="128"/>
      <c r="AA84" s="39">
        <f t="shared" si="74"/>
        <v>5</v>
      </c>
      <c r="AB84" s="288" t="s">
        <v>44</v>
      </c>
      <c r="AC84" s="33">
        <f t="shared" si="64"/>
        <v>5</v>
      </c>
      <c r="AD84" s="33"/>
      <c r="AE84" s="757" t="s">
        <v>1547</v>
      </c>
      <c r="AF84" s="128"/>
      <c r="AG84" s="39">
        <f t="shared" si="75"/>
        <v>5</v>
      </c>
      <c r="AH84" s="33" t="s">
        <v>47</v>
      </c>
      <c r="AI84" s="33">
        <f t="shared" si="65"/>
        <v>0</v>
      </c>
      <c r="AJ84" s="33"/>
      <c r="AK84" s="759"/>
      <c r="AL84" s="128"/>
      <c r="AM84" s="39">
        <f t="shared" si="76"/>
        <v>5</v>
      </c>
      <c r="AN84" s="320" t="s">
        <v>47</v>
      </c>
      <c r="AO84" s="33">
        <f t="shared" si="66"/>
        <v>0</v>
      </c>
      <c r="AP84" s="33"/>
      <c r="AQ84" s="759"/>
      <c r="AR84" s="128"/>
      <c r="AS84" s="39">
        <f t="shared" si="77"/>
        <v>5</v>
      </c>
      <c r="AT84" s="320" t="s">
        <v>47</v>
      </c>
      <c r="AU84" s="33">
        <f t="shared" si="67"/>
        <v>0</v>
      </c>
      <c r="AV84" s="33"/>
      <c r="AW84" s="759"/>
      <c r="AX84" s="128"/>
      <c r="AY84" s="39">
        <f t="shared" si="78"/>
        <v>5</v>
      </c>
      <c r="AZ84" s="33" t="s">
        <v>47</v>
      </c>
      <c r="BA84" s="33">
        <f t="shared" si="68"/>
        <v>0</v>
      </c>
      <c r="BB84" s="33"/>
      <c r="BC84" s="759"/>
      <c r="BD84" s="128"/>
      <c r="BE84" s="39">
        <f t="shared" si="79"/>
        <v>5</v>
      </c>
      <c r="BF84" s="33" t="s">
        <v>47</v>
      </c>
      <c r="BG84" s="33">
        <f t="shared" si="69"/>
        <v>0</v>
      </c>
      <c r="BH84" s="33"/>
      <c r="BI84" s="33"/>
    </row>
    <row r="85" spans="1:61" s="120" customFormat="1" ht="57" customHeight="1">
      <c r="A85" s="33"/>
      <c r="B85" s="362" t="s">
        <v>254</v>
      </c>
      <c r="C85" s="39">
        <f t="shared" si="70"/>
        <v>5</v>
      </c>
      <c r="D85" s="320" t="s">
        <v>47</v>
      </c>
      <c r="E85" s="33">
        <f t="shared" si="60"/>
        <v>0</v>
      </c>
      <c r="F85" s="33"/>
      <c r="G85" s="759"/>
      <c r="H85" s="128"/>
      <c r="I85" s="39">
        <f t="shared" si="71"/>
        <v>5</v>
      </c>
      <c r="J85" s="33" t="s">
        <v>47</v>
      </c>
      <c r="K85" s="33">
        <f t="shared" si="61"/>
        <v>0</v>
      </c>
      <c r="L85" s="33"/>
      <c r="M85" s="759"/>
      <c r="N85" s="128"/>
      <c r="O85" s="39">
        <f t="shared" si="72"/>
        <v>5</v>
      </c>
      <c r="P85" s="33" t="s">
        <v>47</v>
      </c>
      <c r="Q85" s="33">
        <f t="shared" si="62"/>
        <v>0</v>
      </c>
      <c r="R85" s="33"/>
      <c r="S85" s="766"/>
      <c r="T85" s="128"/>
      <c r="U85" s="39">
        <f t="shared" si="73"/>
        <v>5</v>
      </c>
      <c r="V85" s="288" t="s">
        <v>44</v>
      </c>
      <c r="W85" s="33">
        <f t="shared" si="63"/>
        <v>5</v>
      </c>
      <c r="X85" s="33"/>
      <c r="Y85" s="758" t="s">
        <v>1546</v>
      </c>
      <c r="Z85" s="128"/>
      <c r="AA85" s="39">
        <f t="shared" si="74"/>
        <v>5</v>
      </c>
      <c r="AB85" s="288" t="s">
        <v>44</v>
      </c>
      <c r="AC85" s="33">
        <f t="shared" si="64"/>
        <v>5</v>
      </c>
      <c r="AD85" s="33"/>
      <c r="AE85" s="757" t="s">
        <v>1548</v>
      </c>
      <c r="AF85" s="128"/>
      <c r="AG85" s="39">
        <f t="shared" si="75"/>
        <v>5</v>
      </c>
      <c r="AH85" s="320" t="s">
        <v>47</v>
      </c>
      <c r="AI85" s="33">
        <f t="shared" si="65"/>
        <v>0</v>
      </c>
      <c r="AJ85" s="33"/>
      <c r="AK85" s="759"/>
      <c r="AL85" s="128"/>
      <c r="AM85" s="39">
        <f t="shared" si="76"/>
        <v>5</v>
      </c>
      <c r="AN85" s="320" t="s">
        <v>47</v>
      </c>
      <c r="AO85" s="33">
        <f t="shared" si="66"/>
        <v>0</v>
      </c>
      <c r="AP85" s="33"/>
      <c r="AQ85" s="759"/>
      <c r="AR85" s="128"/>
      <c r="AS85" s="39">
        <f t="shared" si="77"/>
        <v>5</v>
      </c>
      <c r="AT85" s="33" t="s">
        <v>44</v>
      </c>
      <c r="AU85" s="33">
        <f t="shared" si="67"/>
        <v>5</v>
      </c>
      <c r="AV85" s="33"/>
      <c r="AW85" s="757" t="s">
        <v>1634</v>
      </c>
      <c r="AX85" s="128"/>
      <c r="AY85" s="39">
        <f t="shared" si="78"/>
        <v>5</v>
      </c>
      <c r="AZ85" s="320" t="s">
        <v>47</v>
      </c>
      <c r="BA85" s="33">
        <f t="shared" si="68"/>
        <v>0</v>
      </c>
      <c r="BB85" s="33"/>
      <c r="BC85" s="759"/>
      <c r="BD85" s="128"/>
      <c r="BE85" s="39">
        <f t="shared" si="79"/>
        <v>5</v>
      </c>
      <c r="BF85" s="33" t="s">
        <v>47</v>
      </c>
      <c r="BG85" s="33">
        <f t="shared" si="69"/>
        <v>0</v>
      </c>
      <c r="BH85" s="33"/>
      <c r="BI85" s="33"/>
    </row>
    <row r="86" spans="1:61" s="120" customFormat="1" ht="50.25" customHeight="1">
      <c r="A86" s="33"/>
      <c r="B86" s="362" t="s">
        <v>257</v>
      </c>
      <c r="C86" s="39">
        <f t="shared" si="70"/>
        <v>5</v>
      </c>
      <c r="D86" s="320" t="s">
        <v>151</v>
      </c>
      <c r="E86" s="33">
        <f t="shared" si="60"/>
        <v>0</v>
      </c>
      <c r="F86" s="33"/>
      <c r="G86" s="776"/>
      <c r="H86" s="128"/>
      <c r="I86" s="39">
        <f t="shared" si="71"/>
        <v>5</v>
      </c>
      <c r="J86" s="33" t="s">
        <v>47</v>
      </c>
      <c r="K86" s="33">
        <f t="shared" si="61"/>
        <v>0</v>
      </c>
      <c r="L86" s="33"/>
      <c r="M86" s="759"/>
      <c r="N86" s="128"/>
      <c r="O86" s="39">
        <f t="shared" si="72"/>
        <v>5</v>
      </c>
      <c r="P86" s="320" t="s">
        <v>151</v>
      </c>
      <c r="Q86" s="33">
        <f t="shared" si="62"/>
        <v>0</v>
      </c>
      <c r="R86" s="33"/>
      <c r="S86" s="759"/>
      <c r="T86" s="128"/>
      <c r="U86" s="39">
        <f t="shared" si="73"/>
        <v>5</v>
      </c>
      <c r="V86" s="363" t="s">
        <v>47</v>
      </c>
      <c r="W86" s="33">
        <f t="shared" si="63"/>
        <v>0</v>
      </c>
      <c r="X86" s="33"/>
      <c r="Y86" s="759"/>
      <c r="Z86" s="128"/>
      <c r="AA86" s="39">
        <f t="shared" si="74"/>
        <v>5</v>
      </c>
      <c r="AB86" s="320" t="s">
        <v>47</v>
      </c>
      <c r="AC86" s="33">
        <f t="shared" si="64"/>
        <v>0</v>
      </c>
      <c r="AD86" s="33"/>
      <c r="AE86" s="759"/>
      <c r="AF86" s="128"/>
      <c r="AG86" s="39">
        <f t="shared" si="75"/>
        <v>5</v>
      </c>
      <c r="AH86" s="320" t="s">
        <v>151</v>
      </c>
      <c r="AI86" s="33">
        <f t="shared" si="65"/>
        <v>0</v>
      </c>
      <c r="AJ86" s="33"/>
      <c r="AK86" s="759"/>
      <c r="AL86" s="128"/>
      <c r="AM86" s="39">
        <f t="shared" si="76"/>
        <v>5</v>
      </c>
      <c r="AN86" s="320" t="s">
        <v>47</v>
      </c>
      <c r="AO86" s="33">
        <f t="shared" si="66"/>
        <v>0</v>
      </c>
      <c r="AP86" s="33"/>
      <c r="AQ86" s="759"/>
      <c r="AR86" s="128"/>
      <c r="AS86" s="39">
        <f t="shared" si="77"/>
        <v>5</v>
      </c>
      <c r="AT86" s="320" t="s">
        <v>47</v>
      </c>
      <c r="AU86" s="33">
        <f t="shared" si="67"/>
        <v>0</v>
      </c>
      <c r="AV86" s="33"/>
      <c r="AW86" s="759"/>
      <c r="AX86" s="128"/>
      <c r="AY86" s="39">
        <f t="shared" si="78"/>
        <v>5</v>
      </c>
      <c r="AZ86" s="33" t="s">
        <v>44</v>
      </c>
      <c r="BA86" s="33">
        <f t="shared" si="68"/>
        <v>5</v>
      </c>
      <c r="BB86" s="33"/>
      <c r="BC86" s="757" t="s">
        <v>1621</v>
      </c>
      <c r="BD86" s="128"/>
      <c r="BE86" s="39">
        <f t="shared" si="79"/>
        <v>5</v>
      </c>
      <c r="BF86" s="33" t="s">
        <v>47</v>
      </c>
      <c r="BG86" s="33">
        <f t="shared" si="69"/>
        <v>0</v>
      </c>
      <c r="BH86" s="33"/>
      <c r="BI86" s="33"/>
    </row>
    <row r="87" spans="1:61" s="120" customFormat="1" ht="59.25" customHeight="1">
      <c r="A87" s="33"/>
      <c r="B87" s="362" t="s">
        <v>258</v>
      </c>
      <c r="C87" s="39">
        <f t="shared" si="70"/>
        <v>5</v>
      </c>
      <c r="D87" s="320" t="s">
        <v>47</v>
      </c>
      <c r="E87" s="33">
        <f t="shared" si="60"/>
        <v>0</v>
      </c>
      <c r="F87" s="33"/>
      <c r="G87" s="759"/>
      <c r="H87" s="128"/>
      <c r="I87" s="39">
        <f t="shared" si="71"/>
        <v>5</v>
      </c>
      <c r="J87" s="33" t="s">
        <v>47</v>
      </c>
      <c r="K87" s="33">
        <f t="shared" si="61"/>
        <v>0</v>
      </c>
      <c r="L87" s="33"/>
      <c r="M87" s="759"/>
      <c r="N87" s="128"/>
      <c r="O87" s="39">
        <f t="shared" si="72"/>
        <v>5</v>
      </c>
      <c r="P87" s="320" t="s">
        <v>151</v>
      </c>
      <c r="Q87" s="33">
        <f t="shared" si="62"/>
        <v>0</v>
      </c>
      <c r="R87" s="33"/>
      <c r="S87" s="759"/>
      <c r="T87" s="128"/>
      <c r="U87" s="39">
        <f t="shared" si="73"/>
        <v>5</v>
      </c>
      <c r="V87" s="288" t="s">
        <v>47</v>
      </c>
      <c r="W87" s="33">
        <f t="shared" si="63"/>
        <v>0</v>
      </c>
      <c r="X87" s="33"/>
      <c r="Y87" s="759"/>
      <c r="Z87" s="128"/>
      <c r="AA87" s="39">
        <f t="shared" si="74"/>
        <v>5</v>
      </c>
      <c r="AB87" s="320" t="s">
        <v>151</v>
      </c>
      <c r="AC87" s="33">
        <f t="shared" si="64"/>
        <v>0</v>
      </c>
      <c r="AD87" s="33"/>
      <c r="AE87" s="759"/>
      <c r="AF87" s="128"/>
      <c r="AG87" s="39">
        <f t="shared" si="75"/>
        <v>5</v>
      </c>
      <c r="AH87" s="33" t="s">
        <v>47</v>
      </c>
      <c r="AI87" s="33">
        <f t="shared" si="65"/>
        <v>0</v>
      </c>
      <c r="AJ87" s="33"/>
      <c r="AK87" s="759"/>
      <c r="AL87" s="128"/>
      <c r="AM87" s="39">
        <f t="shared" si="76"/>
        <v>5</v>
      </c>
      <c r="AN87" s="320" t="s">
        <v>47</v>
      </c>
      <c r="AO87" s="33">
        <f t="shared" si="66"/>
        <v>0</v>
      </c>
      <c r="AP87" s="33"/>
      <c r="AQ87" s="759"/>
      <c r="AR87" s="128"/>
      <c r="AS87" s="39">
        <f t="shared" si="77"/>
        <v>5</v>
      </c>
      <c r="AT87" s="320" t="s">
        <v>44</v>
      </c>
      <c r="AU87" s="33">
        <f t="shared" si="67"/>
        <v>5</v>
      </c>
      <c r="AV87" s="33"/>
      <c r="AW87" s="757" t="s">
        <v>1635</v>
      </c>
      <c r="AX87" s="128"/>
      <c r="AY87" s="39">
        <f t="shared" si="78"/>
        <v>5</v>
      </c>
      <c r="AZ87" s="33" t="s">
        <v>47</v>
      </c>
      <c r="BA87" s="33">
        <f t="shared" si="68"/>
        <v>0</v>
      </c>
      <c r="BB87" s="33"/>
      <c r="BC87" s="759"/>
      <c r="BD87" s="128"/>
      <c r="BE87" s="39">
        <f t="shared" si="79"/>
        <v>5</v>
      </c>
      <c r="BF87" s="33" t="s">
        <v>44</v>
      </c>
      <c r="BG87" s="33">
        <f t="shared" si="69"/>
        <v>5</v>
      </c>
      <c r="BH87" s="33"/>
      <c r="BI87" s="757" t="s">
        <v>1604</v>
      </c>
    </row>
    <row r="88" spans="1:61" s="120" customFormat="1" ht="48.75" customHeight="1">
      <c r="A88" s="33"/>
      <c r="B88" s="362" t="s">
        <v>252</v>
      </c>
      <c r="C88" s="39">
        <f t="shared" si="70"/>
        <v>5</v>
      </c>
      <c r="D88" s="320" t="s">
        <v>47</v>
      </c>
      <c r="E88" s="33">
        <f t="shared" si="60"/>
        <v>0</v>
      </c>
      <c r="F88" s="33"/>
      <c r="G88" s="777"/>
      <c r="H88" s="128"/>
      <c r="I88" s="39">
        <f t="shared" si="71"/>
        <v>5</v>
      </c>
      <c r="J88" s="33" t="s">
        <v>47</v>
      </c>
      <c r="K88" s="33">
        <f t="shared" si="61"/>
        <v>0</v>
      </c>
      <c r="L88" s="33"/>
      <c r="M88" s="759"/>
      <c r="N88" s="128"/>
      <c r="O88" s="39">
        <f t="shared" si="72"/>
        <v>5</v>
      </c>
      <c r="P88" s="320" t="s">
        <v>44</v>
      </c>
      <c r="Q88" s="33">
        <f t="shared" si="62"/>
        <v>5</v>
      </c>
      <c r="R88" s="33"/>
      <c r="S88" s="469" t="s">
        <v>1537</v>
      </c>
      <c r="T88" s="128"/>
      <c r="U88" s="39">
        <f t="shared" si="73"/>
        <v>5</v>
      </c>
      <c r="V88" s="288" t="s">
        <v>47</v>
      </c>
      <c r="W88" s="33">
        <f t="shared" si="63"/>
        <v>0</v>
      </c>
      <c r="X88" s="33"/>
      <c r="Y88" s="773"/>
      <c r="Z88" s="128"/>
      <c r="AA88" s="39">
        <f t="shared" si="74"/>
        <v>5</v>
      </c>
      <c r="AB88" s="33" t="s">
        <v>47</v>
      </c>
      <c r="AC88" s="33">
        <f t="shared" si="64"/>
        <v>0</v>
      </c>
      <c r="AD88" s="33"/>
      <c r="AE88" s="759"/>
      <c r="AF88" s="128"/>
      <c r="AG88" s="39">
        <f t="shared" si="75"/>
        <v>5</v>
      </c>
      <c r="AH88" s="33" t="s">
        <v>47</v>
      </c>
      <c r="AI88" s="33">
        <f t="shared" si="65"/>
        <v>0</v>
      </c>
      <c r="AJ88" s="33"/>
      <c r="AK88" s="759"/>
      <c r="AL88" s="128"/>
      <c r="AM88" s="39">
        <f t="shared" si="76"/>
        <v>5</v>
      </c>
      <c r="AN88" s="320" t="s">
        <v>47</v>
      </c>
      <c r="AO88" s="33">
        <f t="shared" si="66"/>
        <v>0</v>
      </c>
      <c r="AP88" s="33"/>
      <c r="AQ88" s="759"/>
      <c r="AR88" s="128"/>
      <c r="AS88" s="39">
        <f t="shared" si="77"/>
        <v>5</v>
      </c>
      <c r="AT88" s="33" t="s">
        <v>44</v>
      </c>
      <c r="AU88" s="33">
        <f t="shared" si="67"/>
        <v>5</v>
      </c>
      <c r="AV88" s="33"/>
      <c r="AW88" s="469" t="s">
        <v>1571</v>
      </c>
      <c r="AX88" s="128"/>
      <c r="AY88" s="39">
        <f t="shared" si="78"/>
        <v>5</v>
      </c>
      <c r="AZ88" s="33" t="s">
        <v>47</v>
      </c>
      <c r="BA88" s="33">
        <f t="shared" si="68"/>
        <v>0</v>
      </c>
      <c r="BB88" s="33"/>
      <c r="BC88" s="759"/>
      <c r="BD88" s="128"/>
      <c r="BE88" s="39">
        <f t="shared" si="79"/>
        <v>5</v>
      </c>
      <c r="BF88" s="33" t="s">
        <v>47</v>
      </c>
      <c r="BG88" s="33">
        <f t="shared" si="69"/>
        <v>0</v>
      </c>
      <c r="BH88" s="33"/>
      <c r="BI88" s="766" t="s">
        <v>1918</v>
      </c>
    </row>
    <row r="89" spans="1:61" s="120" customFormat="1" ht="69.75" customHeight="1">
      <c r="A89" s="33"/>
      <c r="B89" s="362" t="s">
        <v>249</v>
      </c>
      <c r="C89" s="39">
        <f t="shared" si="70"/>
        <v>5</v>
      </c>
      <c r="D89" s="33" t="s">
        <v>151</v>
      </c>
      <c r="E89" s="33">
        <f>IF(D89="yes",C89,0)</f>
        <v>0</v>
      </c>
      <c r="F89" s="713"/>
      <c r="G89" s="806"/>
      <c r="H89" s="119"/>
      <c r="I89" s="39">
        <f t="shared" si="71"/>
        <v>5</v>
      </c>
      <c r="J89" s="320" t="s">
        <v>47</v>
      </c>
      <c r="K89" s="33">
        <f>IF(J89="yes",I89,0)</f>
        <v>0</v>
      </c>
      <c r="L89" s="33"/>
      <c r="M89" s="810"/>
      <c r="N89" s="119"/>
      <c r="O89" s="39">
        <f t="shared" si="72"/>
        <v>5</v>
      </c>
      <c r="P89" s="320" t="s">
        <v>151</v>
      </c>
      <c r="Q89" s="33">
        <f>IF(P89="yes",O89,0)</f>
        <v>0</v>
      </c>
      <c r="R89" s="33"/>
      <c r="S89" s="759"/>
      <c r="T89" s="128"/>
      <c r="U89" s="39">
        <f t="shared" si="73"/>
        <v>5</v>
      </c>
      <c r="V89" s="363" t="s">
        <v>151</v>
      </c>
      <c r="W89" s="33">
        <f>IF(V89="yes",U89,0)</f>
        <v>0</v>
      </c>
      <c r="X89" s="33"/>
      <c r="Y89" s="759"/>
      <c r="Z89" s="128"/>
      <c r="AA89" s="39">
        <f t="shared" si="74"/>
        <v>5</v>
      </c>
      <c r="AB89" s="320" t="s">
        <v>151</v>
      </c>
      <c r="AC89" s="33">
        <f>IF(AB89="yes",AA89,0)</f>
        <v>0</v>
      </c>
      <c r="AD89" s="33"/>
      <c r="AE89" s="759"/>
      <c r="AF89" s="128"/>
      <c r="AG89" s="39">
        <f t="shared" si="75"/>
        <v>5</v>
      </c>
      <c r="AH89" s="320" t="s">
        <v>44</v>
      </c>
      <c r="AI89" s="33">
        <f>IF(AH89="yes",AG89,0)</f>
        <v>5</v>
      </c>
      <c r="AJ89" s="33"/>
      <c r="AK89" s="757" t="s">
        <v>1653</v>
      </c>
      <c r="AL89" s="128"/>
      <c r="AM89" s="39">
        <f t="shared" si="76"/>
        <v>5</v>
      </c>
      <c r="AN89" s="320" t="s">
        <v>44</v>
      </c>
      <c r="AO89" s="33">
        <f>IF(AN89="yes",AM89,0)</f>
        <v>5</v>
      </c>
      <c r="AP89" s="33"/>
      <c r="AQ89" s="469" t="s">
        <v>1555</v>
      </c>
      <c r="AR89" s="128"/>
      <c r="AS89" s="39">
        <f t="shared" si="77"/>
        <v>5</v>
      </c>
      <c r="AT89" s="33" t="s">
        <v>44</v>
      </c>
      <c r="AU89" s="33">
        <f>IF(AT89="yes",AS89,0)</f>
        <v>5</v>
      </c>
      <c r="AV89" s="33"/>
      <c r="AW89" s="469" t="s">
        <v>1572</v>
      </c>
      <c r="AX89" s="128"/>
      <c r="AY89" s="39">
        <f t="shared" si="78"/>
        <v>5</v>
      </c>
      <c r="AZ89" s="320" t="s">
        <v>47</v>
      </c>
      <c r="BA89" s="33">
        <f>IF(AZ89="yes",AY89,0)</f>
        <v>0</v>
      </c>
      <c r="BB89" s="33"/>
      <c r="BC89" s="759"/>
      <c r="BD89" s="128"/>
      <c r="BE89" s="39">
        <f t="shared" si="79"/>
        <v>5</v>
      </c>
      <c r="BF89" s="33" t="s">
        <v>47</v>
      </c>
      <c r="BG89" s="33">
        <f>IF(BF89="yes",BE89,0)</f>
        <v>0</v>
      </c>
      <c r="BH89" s="33"/>
      <c r="BI89" s="759"/>
    </row>
    <row r="90" spans="1:61" s="120" customFormat="1" ht="57.75" customHeight="1">
      <c r="A90" s="33"/>
      <c r="B90" s="362" t="s">
        <v>191</v>
      </c>
      <c r="C90" s="39">
        <f t="shared" si="70"/>
        <v>5</v>
      </c>
      <c r="D90" s="33" t="s">
        <v>44</v>
      </c>
      <c r="E90" s="33">
        <f>IF(D90="yes",C90,0)</f>
        <v>5</v>
      </c>
      <c r="F90" s="33"/>
      <c r="G90" s="805" t="s">
        <v>1709</v>
      </c>
      <c r="H90" s="128"/>
      <c r="I90" s="39">
        <f t="shared" si="71"/>
        <v>5</v>
      </c>
      <c r="J90" s="320" t="s">
        <v>44</v>
      </c>
      <c r="K90" s="33">
        <f>IF(J90="yes",I90,0)</f>
        <v>5</v>
      </c>
      <c r="L90" s="33"/>
      <c r="M90" s="757" t="s">
        <v>1696</v>
      </c>
      <c r="N90" s="128"/>
      <c r="O90" s="39">
        <f t="shared" si="72"/>
        <v>5</v>
      </c>
      <c r="P90" s="320" t="s">
        <v>151</v>
      </c>
      <c r="Q90" s="33">
        <f>IF(P90="yes",O90,0)</f>
        <v>0</v>
      </c>
      <c r="R90" s="33"/>
      <c r="S90" s="759"/>
      <c r="T90" s="128"/>
      <c r="U90" s="39">
        <f t="shared" si="73"/>
        <v>5</v>
      </c>
      <c r="V90" s="288" t="s">
        <v>151</v>
      </c>
      <c r="W90" s="33">
        <f>IF(V90="yes",U90,0)</f>
        <v>0</v>
      </c>
      <c r="X90" s="33"/>
      <c r="Y90" s="759"/>
      <c r="Z90" s="128"/>
      <c r="AA90" s="39">
        <f t="shared" si="74"/>
        <v>5</v>
      </c>
      <c r="AB90" s="320" t="s">
        <v>47</v>
      </c>
      <c r="AC90" s="33">
        <f>IF(AB90="yes",AA90,0)</f>
        <v>0</v>
      </c>
      <c r="AD90" s="33"/>
      <c r="AE90" s="759"/>
      <c r="AF90" s="128"/>
      <c r="AG90" s="39">
        <f t="shared" si="75"/>
        <v>5</v>
      </c>
      <c r="AH90" s="320" t="s">
        <v>47</v>
      </c>
      <c r="AI90" s="33">
        <f>IF(AH90="yes",AG90,0)</f>
        <v>0</v>
      </c>
      <c r="AJ90" s="33"/>
      <c r="AK90" s="759"/>
      <c r="AL90" s="128"/>
      <c r="AM90" s="39">
        <f t="shared" si="76"/>
        <v>5</v>
      </c>
      <c r="AN90" s="320" t="s">
        <v>47</v>
      </c>
      <c r="AO90" s="33">
        <f>IF(AN90="yes",AM90,0)</f>
        <v>0</v>
      </c>
      <c r="AP90" s="33"/>
      <c r="AQ90" s="759"/>
      <c r="AR90" s="128"/>
      <c r="AS90" s="39">
        <f t="shared" si="77"/>
        <v>5</v>
      </c>
      <c r="AT90" s="320" t="s">
        <v>47</v>
      </c>
      <c r="AU90" s="33">
        <f>IF(AT90="yes",AS90,0)</f>
        <v>0</v>
      </c>
      <c r="AV90" s="33"/>
      <c r="AW90" s="759"/>
      <c r="AX90" s="128"/>
      <c r="AY90" s="39">
        <f t="shared" si="78"/>
        <v>5</v>
      </c>
      <c r="AZ90" s="320" t="s">
        <v>47</v>
      </c>
      <c r="BA90" s="33">
        <f>IF(AZ90="yes",AY90,0)</f>
        <v>0</v>
      </c>
      <c r="BB90" s="33"/>
      <c r="BC90" s="759"/>
      <c r="BD90" s="128"/>
      <c r="BE90" s="39">
        <f t="shared" si="79"/>
        <v>5</v>
      </c>
      <c r="BF90" s="33" t="s">
        <v>44</v>
      </c>
      <c r="BG90" s="33">
        <f>IF(BF90="yes",BE90,0)</f>
        <v>5</v>
      </c>
      <c r="BH90" s="33"/>
      <c r="BI90" s="757" t="s">
        <v>1605</v>
      </c>
    </row>
    <row r="91" spans="1:61" s="120" customFormat="1">
      <c r="A91" s="33"/>
      <c r="B91" s="362"/>
      <c r="C91" s="57"/>
      <c r="D91" s="320"/>
      <c r="E91" s="33"/>
      <c r="F91" s="33"/>
      <c r="G91" s="776"/>
      <c r="H91" s="128"/>
      <c r="I91" s="57"/>
      <c r="J91" s="320"/>
      <c r="K91" s="33"/>
      <c r="L91" s="33"/>
      <c r="M91" s="759"/>
      <c r="N91" s="128"/>
      <c r="O91" s="57"/>
      <c r="P91" s="320"/>
      <c r="Q91" s="33"/>
      <c r="R91" s="33"/>
      <c r="S91" s="759"/>
      <c r="T91" s="128"/>
      <c r="U91" s="57"/>
      <c r="V91" s="320"/>
      <c r="W91" s="33"/>
      <c r="X91" s="33"/>
      <c r="Y91" s="759"/>
      <c r="Z91" s="128"/>
      <c r="AA91" s="57"/>
      <c r="AB91" s="320"/>
      <c r="AC91" s="33"/>
      <c r="AD91" s="33"/>
      <c r="AE91" s="759"/>
      <c r="AF91" s="128"/>
      <c r="AG91" s="57"/>
      <c r="AH91" s="320"/>
      <c r="AI91" s="33"/>
      <c r="AJ91" s="33"/>
      <c r="AK91" s="759"/>
      <c r="AL91" s="128"/>
      <c r="AM91" s="57"/>
      <c r="AN91" s="320"/>
      <c r="AO91" s="33"/>
      <c r="AP91" s="33"/>
      <c r="AQ91" s="759"/>
      <c r="AR91" s="128"/>
      <c r="AS91" s="57"/>
      <c r="AT91" s="320"/>
      <c r="AU91" s="33"/>
      <c r="AV91" s="33"/>
      <c r="AW91" s="759"/>
      <c r="AX91" s="128"/>
      <c r="AY91" s="57"/>
      <c r="AZ91" s="320"/>
      <c r="BA91" s="33"/>
      <c r="BB91" s="33"/>
      <c r="BC91" s="759"/>
      <c r="BD91" s="128"/>
      <c r="BE91" s="57"/>
      <c r="BF91" s="320"/>
      <c r="BG91" s="33"/>
      <c r="BH91" s="33"/>
      <c r="BI91" s="33"/>
    </row>
    <row r="92" spans="1:61" s="126" customFormat="1">
      <c r="A92" s="121" t="s">
        <v>289</v>
      </c>
      <c r="B92" s="122" t="s">
        <v>290</v>
      </c>
      <c r="C92" s="123">
        <v>100</v>
      </c>
      <c r="D92" s="124"/>
      <c r="E92" s="124"/>
      <c r="F92" s="121">
        <f>SUM(E93:E97)</f>
        <v>40</v>
      </c>
      <c r="G92" s="768"/>
      <c r="H92" s="125"/>
      <c r="I92" s="123">
        <v>100</v>
      </c>
      <c r="J92" s="124"/>
      <c r="K92" s="124"/>
      <c r="L92" s="121">
        <f>SUM(K93:K97)</f>
        <v>60</v>
      </c>
      <c r="M92" s="768"/>
      <c r="N92" s="125"/>
      <c r="O92" s="123">
        <v>100</v>
      </c>
      <c r="P92" s="124"/>
      <c r="Q92" s="124"/>
      <c r="R92" s="121">
        <f>SUM(Q93:Q97)</f>
        <v>80</v>
      </c>
      <c r="S92" s="768"/>
      <c r="T92" s="125"/>
      <c r="U92" s="123">
        <v>100</v>
      </c>
      <c r="V92" s="124"/>
      <c r="W92" s="124"/>
      <c r="X92" s="121">
        <f>SUM(W93:W97)</f>
        <v>40</v>
      </c>
      <c r="Y92" s="768"/>
      <c r="Z92" s="125"/>
      <c r="AA92" s="123">
        <v>100</v>
      </c>
      <c r="AB92" s="124"/>
      <c r="AC92" s="124"/>
      <c r="AD92" s="121">
        <f>SUM(AC93:AC97)</f>
        <v>40</v>
      </c>
      <c r="AE92" s="768"/>
      <c r="AF92" s="125"/>
      <c r="AG92" s="123">
        <v>100</v>
      </c>
      <c r="AH92" s="124"/>
      <c r="AI92" s="124"/>
      <c r="AJ92" s="121">
        <f>SUM(AI93:AI97)</f>
        <v>40</v>
      </c>
      <c r="AK92" s="768"/>
      <c r="AL92" s="125"/>
      <c r="AM92" s="123">
        <v>100</v>
      </c>
      <c r="AN92" s="124"/>
      <c r="AO92" s="124"/>
      <c r="AP92" s="121">
        <f>SUM(AO93:AO97)</f>
        <v>40</v>
      </c>
      <c r="AQ92" s="768"/>
      <c r="AR92" s="125"/>
      <c r="AS92" s="123">
        <v>100</v>
      </c>
      <c r="AT92" s="124"/>
      <c r="AU92" s="124"/>
      <c r="AV92" s="121">
        <f>SUM(AU93:AU97)</f>
        <v>80</v>
      </c>
      <c r="AW92" s="768"/>
      <c r="AX92" s="125"/>
      <c r="AY92" s="123">
        <v>100</v>
      </c>
      <c r="AZ92" s="124"/>
      <c r="BA92" s="124"/>
      <c r="BB92" s="121">
        <f>SUM(BA93:BA97)</f>
        <v>40</v>
      </c>
      <c r="BC92" s="768"/>
      <c r="BD92" s="125"/>
      <c r="BE92" s="123">
        <v>100</v>
      </c>
      <c r="BF92" s="124"/>
      <c r="BG92" s="124"/>
      <c r="BH92" s="121">
        <f>SUM(BG93:BG97)</f>
        <v>40</v>
      </c>
      <c r="BI92" s="124"/>
    </row>
    <row r="93" spans="1:61" s="120" customFormat="1" ht="88.5" customHeight="1">
      <c r="A93" s="33" t="s">
        <v>291</v>
      </c>
      <c r="B93" s="116" t="s">
        <v>1394</v>
      </c>
      <c r="C93" s="57">
        <f>$C$92/5</f>
        <v>20</v>
      </c>
      <c r="D93" s="320" t="s">
        <v>44</v>
      </c>
      <c r="E93" s="33">
        <f>IF(D93="yes",C93,0)</f>
        <v>20</v>
      </c>
      <c r="F93" s="33"/>
      <c r="G93" s="757" t="s">
        <v>1710</v>
      </c>
      <c r="H93" s="128"/>
      <c r="I93" s="57">
        <f>$C$92/5</f>
        <v>20</v>
      </c>
      <c r="J93" s="320" t="s">
        <v>44</v>
      </c>
      <c r="K93" s="33">
        <f>IF(J93="yes",I93,0)</f>
        <v>20</v>
      </c>
      <c r="L93" s="33"/>
      <c r="M93" s="757" t="s">
        <v>1697</v>
      </c>
      <c r="N93" s="128"/>
      <c r="O93" s="57">
        <f>$C$92/5</f>
        <v>20</v>
      </c>
      <c r="P93" s="320" t="s">
        <v>44</v>
      </c>
      <c r="Q93" s="33">
        <f>IF(P93="yes",O93,0)</f>
        <v>20</v>
      </c>
      <c r="R93" s="33"/>
      <c r="S93" s="469" t="s">
        <v>1538</v>
      </c>
      <c r="T93" s="128"/>
      <c r="U93" s="57">
        <f>$C$92/5</f>
        <v>20</v>
      </c>
      <c r="V93" s="320" t="s">
        <v>44</v>
      </c>
      <c r="W93" s="33">
        <f>IF(V93="yes",U93,0)</f>
        <v>20</v>
      </c>
      <c r="X93" s="33"/>
      <c r="Y93" s="758" t="s">
        <v>1912</v>
      </c>
      <c r="Z93" s="128"/>
      <c r="AA93" s="57">
        <f>$C$92/5</f>
        <v>20</v>
      </c>
      <c r="AB93" s="320" t="s">
        <v>44</v>
      </c>
      <c r="AC93" s="33">
        <f>IF(AB93="yes",AA93,0)</f>
        <v>20</v>
      </c>
      <c r="AD93" s="33"/>
      <c r="AE93" s="757" t="s">
        <v>1664</v>
      </c>
      <c r="AF93" s="128"/>
      <c r="AG93" s="57">
        <f>$C$92/5</f>
        <v>20</v>
      </c>
      <c r="AH93" s="320" t="s">
        <v>44</v>
      </c>
      <c r="AI93" s="33">
        <f>IF(AH93="yes",AG93,0)</f>
        <v>20</v>
      </c>
      <c r="AJ93" s="33"/>
      <c r="AK93" s="757" t="s">
        <v>1654</v>
      </c>
      <c r="AL93" s="128"/>
      <c r="AM93" s="57">
        <f>$C$92/5</f>
        <v>20</v>
      </c>
      <c r="AN93" s="320" t="s">
        <v>44</v>
      </c>
      <c r="AO93" s="33">
        <f>IF(AN93="yes",AM93,0)</f>
        <v>20</v>
      </c>
      <c r="AP93" s="33"/>
      <c r="AQ93" s="757" t="s">
        <v>1643</v>
      </c>
      <c r="AR93" s="128"/>
      <c r="AS93" s="57">
        <f>$C$92/5</f>
        <v>20</v>
      </c>
      <c r="AT93" s="33" t="s">
        <v>44</v>
      </c>
      <c r="AU93" s="33">
        <f>IF(AT93="yes",AS93,0)</f>
        <v>20</v>
      </c>
      <c r="AV93" s="33"/>
      <c r="AW93" s="757" t="s">
        <v>1573</v>
      </c>
      <c r="AX93" s="128"/>
      <c r="AY93" s="57">
        <f>$C$92/5</f>
        <v>20</v>
      </c>
      <c r="AZ93" s="320" t="s">
        <v>44</v>
      </c>
      <c r="BA93" s="33">
        <f>IF(AZ93="yes",AY93,0)</f>
        <v>20</v>
      </c>
      <c r="BB93" s="33"/>
      <c r="BC93" s="757" t="s">
        <v>1622</v>
      </c>
      <c r="BD93" s="128"/>
      <c r="BE93" s="57">
        <f>$C$92/5</f>
        <v>20</v>
      </c>
      <c r="BF93" s="320" t="s">
        <v>44</v>
      </c>
      <c r="BG93" s="33">
        <f>IF(BF93="yes",BE93,0)</f>
        <v>20</v>
      </c>
      <c r="BH93" s="33"/>
      <c r="BI93" s="469" t="s">
        <v>1606</v>
      </c>
    </row>
    <row r="94" spans="1:61" s="120" customFormat="1" ht="51">
      <c r="A94" s="33" t="s">
        <v>293</v>
      </c>
      <c r="B94" s="362" t="s">
        <v>294</v>
      </c>
      <c r="C94" s="57">
        <f>$C$92/5</f>
        <v>20</v>
      </c>
      <c r="D94" s="320" t="s">
        <v>44</v>
      </c>
      <c r="E94" s="33">
        <f>IF(D94="yes",C94,0)</f>
        <v>20</v>
      </c>
      <c r="F94" s="33"/>
      <c r="G94" s="757" t="s">
        <v>1710</v>
      </c>
      <c r="H94" s="128"/>
      <c r="I94" s="57">
        <f>$C$92/5</f>
        <v>20</v>
      </c>
      <c r="J94" s="33" t="s">
        <v>44</v>
      </c>
      <c r="K94" s="33">
        <f>IF(J94="yes",I94,0)</f>
        <v>20</v>
      </c>
      <c r="L94" s="33"/>
      <c r="M94" s="757" t="s">
        <v>1698</v>
      </c>
      <c r="N94" s="128"/>
      <c r="O94" s="57">
        <f>$C$92/5</f>
        <v>20</v>
      </c>
      <c r="P94" s="320" t="s">
        <v>44</v>
      </c>
      <c r="Q94" s="33">
        <f>IF(P94="yes",O94,0)</f>
        <v>20</v>
      </c>
      <c r="R94" s="33"/>
      <c r="S94" s="469" t="s">
        <v>1539</v>
      </c>
      <c r="T94" s="128"/>
      <c r="U94" s="57">
        <f>$C$92/5</f>
        <v>20</v>
      </c>
      <c r="V94" s="320" t="s">
        <v>44</v>
      </c>
      <c r="W94" s="33">
        <f>IF(V94="yes",U94,0)</f>
        <v>20</v>
      </c>
      <c r="X94" s="33"/>
      <c r="Y94" s="758" t="s">
        <v>1912</v>
      </c>
      <c r="Z94" s="128"/>
      <c r="AA94" s="57">
        <f>$C$92/5</f>
        <v>20</v>
      </c>
      <c r="AB94" s="33" t="s">
        <v>44</v>
      </c>
      <c r="AC94" s="33">
        <f>IF(AB94="yes",AA94,0)</f>
        <v>20</v>
      </c>
      <c r="AD94" s="33"/>
      <c r="AE94" s="757" t="s">
        <v>1665</v>
      </c>
      <c r="AF94" s="128"/>
      <c r="AG94" s="57">
        <f>$C$92/5</f>
        <v>20</v>
      </c>
      <c r="AH94" s="33" t="s">
        <v>44</v>
      </c>
      <c r="AI94" s="33">
        <f>IF(AH94="yes",AG94,0)</f>
        <v>20</v>
      </c>
      <c r="AJ94" s="33"/>
      <c r="AK94" s="757" t="s">
        <v>1656</v>
      </c>
      <c r="AL94" s="128"/>
      <c r="AM94" s="57">
        <f>$C$92/5</f>
        <v>20</v>
      </c>
      <c r="AN94" s="33" t="s">
        <v>44</v>
      </c>
      <c r="AO94" s="33">
        <f>IF(AN94="yes",AM94,0)</f>
        <v>20</v>
      </c>
      <c r="AP94" s="33"/>
      <c r="AQ94" s="757" t="s">
        <v>1644</v>
      </c>
      <c r="AR94" s="128"/>
      <c r="AS94" s="57">
        <f>$C$92/5</f>
        <v>20</v>
      </c>
      <c r="AT94" s="33" t="s">
        <v>44</v>
      </c>
      <c r="AU94" s="33">
        <f>IF(AT94="yes",AS94,0)</f>
        <v>20</v>
      </c>
      <c r="AV94" s="33"/>
      <c r="AW94" s="469" t="s">
        <v>1573</v>
      </c>
      <c r="AX94" s="128"/>
      <c r="AY94" s="57">
        <f>$C$92/5</f>
        <v>20</v>
      </c>
      <c r="AZ94" s="33" t="s">
        <v>44</v>
      </c>
      <c r="BA94" s="33">
        <f>IF(AZ94="yes",AY94,0)</f>
        <v>20</v>
      </c>
      <c r="BB94" s="33"/>
      <c r="BC94" s="757" t="s">
        <v>1623</v>
      </c>
      <c r="BD94" s="128"/>
      <c r="BE94" s="57">
        <f>$C$92/5</f>
        <v>20</v>
      </c>
      <c r="BF94" s="320" t="s">
        <v>44</v>
      </c>
      <c r="BG94" s="33">
        <f>IF(BF94="yes",BE94,0)</f>
        <v>20</v>
      </c>
      <c r="BH94" s="33"/>
      <c r="BI94" s="469" t="s">
        <v>1607</v>
      </c>
    </row>
    <row r="95" spans="1:61" s="120" customFormat="1" ht="63.75">
      <c r="A95" s="33" t="s">
        <v>295</v>
      </c>
      <c r="B95" s="362" t="s">
        <v>1335</v>
      </c>
      <c r="C95" s="57">
        <f>$C$92/5</f>
        <v>20</v>
      </c>
      <c r="D95" s="320" t="s">
        <v>47</v>
      </c>
      <c r="E95" s="33">
        <f>IF(D95="yes",C95,0)</f>
        <v>0</v>
      </c>
      <c r="F95" s="33"/>
      <c r="G95" s="759"/>
      <c r="H95" s="128"/>
      <c r="I95" s="57">
        <f>$C$92/5</f>
        <v>20</v>
      </c>
      <c r="J95" s="320" t="s">
        <v>47</v>
      </c>
      <c r="K95" s="33">
        <f>IF(J95="yes",I95,0)</f>
        <v>0</v>
      </c>
      <c r="L95" s="33"/>
      <c r="M95" s="759"/>
      <c r="N95" s="128"/>
      <c r="O95" s="57">
        <f>$C$92/5</f>
        <v>20</v>
      </c>
      <c r="P95" s="320" t="s">
        <v>44</v>
      </c>
      <c r="Q95" s="33">
        <f>IF(P95="yes",O95,0)</f>
        <v>20</v>
      </c>
      <c r="R95" s="33"/>
      <c r="S95" s="469" t="s">
        <v>1539</v>
      </c>
      <c r="T95" s="128"/>
      <c r="U95" s="57">
        <f>$C$92/5</f>
        <v>20</v>
      </c>
      <c r="V95" s="320" t="s">
        <v>47</v>
      </c>
      <c r="W95" s="33">
        <f>IF(V95="yes",U95,0)</f>
        <v>0</v>
      </c>
      <c r="X95" s="33"/>
      <c r="Y95" s="759"/>
      <c r="Z95" s="128"/>
      <c r="AA95" s="57">
        <f>$C$92/5</f>
        <v>20</v>
      </c>
      <c r="AB95" s="320" t="s">
        <v>47</v>
      </c>
      <c r="AC95" s="33">
        <f>IF(AB95="yes",AA95,0)</f>
        <v>0</v>
      </c>
      <c r="AD95" s="33"/>
      <c r="AE95" s="759"/>
      <c r="AF95" s="128"/>
      <c r="AG95" s="57">
        <f>$C$92/5</f>
        <v>20</v>
      </c>
      <c r="AH95" s="320" t="s">
        <v>47</v>
      </c>
      <c r="AI95" s="33">
        <f>IF(AH95="yes",AG95,0)</f>
        <v>0</v>
      </c>
      <c r="AJ95" s="33"/>
      <c r="AK95" s="759"/>
      <c r="AL95" s="128"/>
      <c r="AM95" s="57">
        <f>$C$92/5</f>
        <v>20</v>
      </c>
      <c r="AN95" s="33" t="s">
        <v>47</v>
      </c>
      <c r="AO95" s="33">
        <f>IF(AN95="yes",AM95,0)</f>
        <v>0</v>
      </c>
      <c r="AP95" s="33"/>
      <c r="AQ95" s="759"/>
      <c r="AR95" s="128"/>
      <c r="AS95" s="57">
        <f>$C$92/5</f>
        <v>20</v>
      </c>
      <c r="AT95" s="320" t="s">
        <v>44</v>
      </c>
      <c r="AU95" s="33">
        <f>IF(AT95="yes",AS95,0)</f>
        <v>20</v>
      </c>
      <c r="AV95" s="33"/>
      <c r="AW95" s="469" t="s">
        <v>1574</v>
      </c>
      <c r="AX95" s="128"/>
      <c r="AY95" s="57">
        <f>$C$92/5</f>
        <v>20</v>
      </c>
      <c r="AZ95" s="33" t="s">
        <v>47</v>
      </c>
      <c r="BA95" s="33">
        <f>IF(AZ95="yes",AY95,0)</f>
        <v>0</v>
      </c>
      <c r="BB95" s="33"/>
      <c r="BC95" s="759"/>
      <c r="BD95" s="128"/>
      <c r="BE95" s="57">
        <f>$C$92/5</f>
        <v>20</v>
      </c>
      <c r="BF95" s="33" t="s">
        <v>47</v>
      </c>
      <c r="BG95" s="33">
        <f>IF(BF95="yes",BE95,0)</f>
        <v>0</v>
      </c>
      <c r="BH95" s="33"/>
      <c r="BI95" s="33"/>
    </row>
    <row r="96" spans="1:61" s="120" customFormat="1" ht="76.5">
      <c r="A96" s="33" t="s">
        <v>296</v>
      </c>
      <c r="B96" s="362" t="s">
        <v>297</v>
      </c>
      <c r="C96" s="57">
        <f>$C$92/5</f>
        <v>20</v>
      </c>
      <c r="D96" s="320" t="s">
        <v>47</v>
      </c>
      <c r="E96" s="33">
        <f>IF(D96="yes",C96,0)</f>
        <v>0</v>
      </c>
      <c r="F96" s="33"/>
      <c r="G96" s="759"/>
      <c r="H96" s="128"/>
      <c r="I96" s="57">
        <f>$C$92/5</f>
        <v>20</v>
      </c>
      <c r="J96" s="320" t="s">
        <v>44</v>
      </c>
      <c r="K96" s="33">
        <f>IF(J96="yes",I96,0)</f>
        <v>20</v>
      </c>
      <c r="L96" s="33"/>
      <c r="M96" s="757" t="s">
        <v>1699</v>
      </c>
      <c r="N96" s="128"/>
      <c r="O96" s="57">
        <f>$C$92/5</f>
        <v>20</v>
      </c>
      <c r="P96" s="320" t="s">
        <v>44</v>
      </c>
      <c r="Q96" s="33">
        <f>IF(P96="yes",O96,0)</f>
        <v>20</v>
      </c>
      <c r="R96" s="33"/>
      <c r="S96" s="469" t="s">
        <v>1539</v>
      </c>
      <c r="T96" s="128"/>
      <c r="U96" s="57">
        <f>$C$92/5</f>
        <v>20</v>
      </c>
      <c r="V96" s="33" t="s">
        <v>47</v>
      </c>
      <c r="W96" s="33">
        <f>IF(V96="yes",U96,0)</f>
        <v>0</v>
      </c>
      <c r="X96" s="33"/>
      <c r="Y96" s="766"/>
      <c r="Z96" s="128"/>
      <c r="AA96" s="57">
        <f>$C$92/5</f>
        <v>20</v>
      </c>
      <c r="AB96" s="288" t="s">
        <v>47</v>
      </c>
      <c r="AC96" s="33">
        <f>IF(AB96="yes",AA96,0)</f>
        <v>0</v>
      </c>
      <c r="AD96" s="33"/>
      <c r="AE96" s="757"/>
      <c r="AF96" s="128"/>
      <c r="AG96" s="57">
        <f>$C$92/5</f>
        <v>20</v>
      </c>
      <c r="AH96" s="288" t="s">
        <v>47</v>
      </c>
      <c r="AI96" s="33">
        <f>IF(AH96="yes",AG96,0)</f>
        <v>0</v>
      </c>
      <c r="AJ96" s="33"/>
      <c r="AK96" s="469"/>
      <c r="AL96" s="128"/>
      <c r="AM96" s="57">
        <f>$C$92/5</f>
        <v>20</v>
      </c>
      <c r="AN96" s="33" t="s">
        <v>47</v>
      </c>
      <c r="AO96" s="33">
        <f>IF(AN96="yes",AM96,0)</f>
        <v>0</v>
      </c>
      <c r="AP96" s="33"/>
      <c r="AQ96" s="759"/>
      <c r="AR96" s="128"/>
      <c r="AS96" s="57">
        <f>$C$92/5</f>
        <v>20</v>
      </c>
      <c r="AT96" s="320" t="s">
        <v>44</v>
      </c>
      <c r="AU96" s="33">
        <f>IF(AT96="yes",AS96,0)</f>
        <v>20</v>
      </c>
      <c r="AV96" s="33"/>
      <c r="AW96" s="469" t="s">
        <v>1575</v>
      </c>
      <c r="AX96" s="128"/>
      <c r="AY96" s="57">
        <f>$C$92/5</f>
        <v>20</v>
      </c>
      <c r="AZ96" s="33" t="s">
        <v>47</v>
      </c>
      <c r="BA96" s="33">
        <f>IF(AZ96="yes",AY96,0)</f>
        <v>0</v>
      </c>
      <c r="BB96" s="33"/>
      <c r="BC96" s="759"/>
      <c r="BD96" s="128"/>
      <c r="BE96" s="57">
        <f>$C$92/5</f>
        <v>20</v>
      </c>
      <c r="BF96" s="33" t="s">
        <v>47</v>
      </c>
      <c r="BG96" s="33">
        <f>IF(BF96="yes",BE96,0)</f>
        <v>0</v>
      </c>
      <c r="BH96" s="33"/>
      <c r="BI96" s="33"/>
    </row>
    <row r="97" spans="1:61" s="120" customFormat="1" ht="51">
      <c r="A97" s="33" t="s">
        <v>298</v>
      </c>
      <c r="B97" s="362" t="s">
        <v>299</v>
      </c>
      <c r="C97" s="57">
        <f>$C$92/5</f>
        <v>20</v>
      </c>
      <c r="D97" s="320" t="s">
        <v>47</v>
      </c>
      <c r="E97" s="33">
        <f>IF(D97="yes",C97,0)</f>
        <v>0</v>
      </c>
      <c r="F97" s="33"/>
      <c r="G97" s="759"/>
      <c r="H97" s="128"/>
      <c r="I97" s="57">
        <f>$C$92/5</f>
        <v>20</v>
      </c>
      <c r="J97" s="33" t="s">
        <v>47</v>
      </c>
      <c r="K97" s="33">
        <f>IF(J97="yes",I97,0)</f>
        <v>0</v>
      </c>
      <c r="L97" s="33"/>
      <c r="M97" s="759"/>
      <c r="N97" s="128"/>
      <c r="O97" s="57">
        <f>$C$92/5</f>
        <v>20</v>
      </c>
      <c r="P97" s="320" t="s">
        <v>47</v>
      </c>
      <c r="Q97" s="33">
        <f>IF(P97="yes",O97,0)</f>
        <v>0</v>
      </c>
      <c r="R97" s="33"/>
      <c r="S97" s="759"/>
      <c r="T97" s="128"/>
      <c r="U97" s="57">
        <f>$C$92/5</f>
        <v>20</v>
      </c>
      <c r="V97" s="320" t="s">
        <v>47</v>
      </c>
      <c r="W97" s="33">
        <f>IF(V97="yes",U97,0)</f>
        <v>0</v>
      </c>
      <c r="X97" s="33"/>
      <c r="Y97" s="759"/>
      <c r="Z97" s="128"/>
      <c r="AA97" s="57">
        <f>$C$92/5</f>
        <v>20</v>
      </c>
      <c r="AB97" s="33" t="s">
        <v>47</v>
      </c>
      <c r="AC97" s="33">
        <f>IF(AB97="yes",AA97,0)</f>
        <v>0</v>
      </c>
      <c r="AD97" s="33"/>
      <c r="AE97" s="759"/>
      <c r="AF97" s="128"/>
      <c r="AG97" s="57">
        <f>$C$92/5</f>
        <v>20</v>
      </c>
      <c r="AH97" s="320" t="s">
        <v>47</v>
      </c>
      <c r="AI97" s="33">
        <f>IF(AH97="yes",AG97,0)</f>
        <v>0</v>
      </c>
      <c r="AJ97" s="33"/>
      <c r="AK97" s="759"/>
      <c r="AL97" s="128"/>
      <c r="AM97" s="57">
        <f>$C$92/5</f>
        <v>20</v>
      </c>
      <c r="AN97" s="33" t="s">
        <v>47</v>
      </c>
      <c r="AO97" s="33">
        <f>IF(AN97="yes",AM97,0)</f>
        <v>0</v>
      </c>
      <c r="AP97" s="33"/>
      <c r="AQ97" s="759"/>
      <c r="AR97" s="128"/>
      <c r="AS97" s="57">
        <f>$C$92/5</f>
        <v>20</v>
      </c>
      <c r="AT97" s="320" t="s">
        <v>47</v>
      </c>
      <c r="AU97" s="33">
        <f>IF(AT97="yes",AS97,0)</f>
        <v>0</v>
      </c>
      <c r="AV97" s="33"/>
      <c r="AW97" s="759"/>
      <c r="AX97" s="128"/>
      <c r="AY97" s="57">
        <f>$C$92/5</f>
        <v>20</v>
      </c>
      <c r="AZ97" s="33" t="s">
        <v>47</v>
      </c>
      <c r="BA97" s="33">
        <f>IF(AZ97="yes",AY97,0)</f>
        <v>0</v>
      </c>
      <c r="BB97" s="33"/>
      <c r="BC97" s="759"/>
      <c r="BD97" s="128"/>
      <c r="BE97" s="57">
        <f>$C$92/5</f>
        <v>20</v>
      </c>
      <c r="BF97" s="33" t="s">
        <v>47</v>
      </c>
      <c r="BG97" s="33">
        <f>IF(BF97="yes",BE97,0)</f>
        <v>0</v>
      </c>
      <c r="BH97" s="33"/>
      <c r="BI97" s="33"/>
    </row>
    <row r="98" spans="1:61" s="120" customFormat="1">
      <c r="A98" s="33"/>
      <c r="B98" s="116"/>
      <c r="C98" s="39"/>
      <c r="D98" s="33"/>
      <c r="E98" s="33"/>
      <c r="F98" s="33"/>
      <c r="G98" s="759"/>
      <c r="H98" s="128"/>
      <c r="I98" s="39"/>
      <c r="J98" s="33"/>
      <c r="K98" s="33"/>
      <c r="L98" s="33"/>
      <c r="M98" s="759"/>
      <c r="N98" s="128"/>
      <c r="O98" s="39"/>
      <c r="P98" s="33"/>
      <c r="Q98" s="33"/>
      <c r="R98" s="33"/>
      <c r="S98" s="759"/>
      <c r="T98" s="128"/>
      <c r="U98" s="39"/>
      <c r="V98" s="33"/>
      <c r="W98" s="33"/>
      <c r="X98" s="33"/>
      <c r="Y98" s="759"/>
      <c r="Z98" s="128"/>
      <c r="AA98" s="39"/>
      <c r="AB98" s="33"/>
      <c r="AC98" s="33"/>
      <c r="AD98" s="33"/>
      <c r="AE98" s="759"/>
      <c r="AF98" s="128"/>
      <c r="AG98" s="39"/>
      <c r="AH98" s="33"/>
      <c r="AI98" s="33"/>
      <c r="AJ98" s="33"/>
      <c r="AK98" s="759"/>
      <c r="AL98" s="128"/>
      <c r="AM98" s="39"/>
      <c r="AN98" s="33"/>
      <c r="AO98" s="33"/>
      <c r="AP98" s="33"/>
      <c r="AQ98" s="759"/>
      <c r="AR98" s="128"/>
      <c r="AS98" s="39"/>
      <c r="AT98" s="33"/>
      <c r="AU98" s="33"/>
      <c r="AV98" s="33"/>
      <c r="AW98" s="759"/>
      <c r="AX98" s="128"/>
      <c r="AY98" s="39"/>
      <c r="AZ98" s="33"/>
      <c r="BA98" s="33"/>
      <c r="BB98" s="33"/>
      <c r="BC98" s="759"/>
      <c r="BD98" s="128"/>
      <c r="BE98" s="39"/>
      <c r="BF98" s="33"/>
      <c r="BG98" s="33"/>
      <c r="BH98" s="33"/>
      <c r="BI98" s="33"/>
    </row>
    <row r="99" spans="1:61" s="120" customFormat="1" ht="18.75">
      <c r="A99" s="135"/>
      <c r="B99" s="136" t="s">
        <v>211</v>
      </c>
      <c r="C99" s="137"/>
      <c r="D99" s="135"/>
      <c r="E99" s="135"/>
      <c r="F99" s="135">
        <f>F8+F29+F58+F92</f>
        <v>114.16666666666667</v>
      </c>
      <c r="G99" s="135"/>
      <c r="H99" s="128"/>
      <c r="I99" s="137"/>
      <c r="J99" s="135"/>
      <c r="K99" s="135"/>
      <c r="L99" s="135">
        <f>L8+L29+L58+L92</f>
        <v>204.43181818181819</v>
      </c>
      <c r="M99" s="135"/>
      <c r="N99" s="128"/>
      <c r="O99" s="137"/>
      <c r="P99" s="135"/>
      <c r="Q99" s="135"/>
      <c r="R99" s="135">
        <f>R8+R29+R58+R92</f>
        <v>210</v>
      </c>
      <c r="S99" s="135"/>
      <c r="T99" s="128"/>
      <c r="U99" s="137"/>
      <c r="V99" s="135"/>
      <c r="W99" s="135"/>
      <c r="X99" s="135">
        <f>X8+X29+X58+X92</f>
        <v>126.47727272727273</v>
      </c>
      <c r="Y99" s="135"/>
      <c r="Z99" s="128"/>
      <c r="AA99" s="137"/>
      <c r="AB99" s="135"/>
      <c r="AC99" s="135"/>
      <c r="AD99" s="135">
        <f>AD8+AD29+AD58+AD92</f>
        <v>130.79545454545456</v>
      </c>
      <c r="AE99" s="135"/>
      <c r="AF99" s="128"/>
      <c r="AG99" s="137"/>
      <c r="AH99" s="135"/>
      <c r="AI99" s="135"/>
      <c r="AJ99" s="135">
        <f>AJ8+AJ29+AJ58+AJ92</f>
        <v>124.43181818181819</v>
      </c>
      <c r="AK99" s="135"/>
      <c r="AL99" s="128"/>
      <c r="AM99" s="137"/>
      <c r="AN99" s="135"/>
      <c r="AO99" s="135"/>
      <c r="AP99" s="135">
        <f>AP8+AP29+AP58+AP92</f>
        <v>134.92424242424244</v>
      </c>
      <c r="AQ99" s="135"/>
      <c r="AR99" s="128"/>
      <c r="AS99" s="137"/>
      <c r="AT99" s="135"/>
      <c r="AU99" s="135"/>
      <c r="AV99" s="135">
        <f>AV8+AV29+AV58+AV92</f>
        <v>294.69696969696975</v>
      </c>
      <c r="AW99" s="135"/>
      <c r="AX99" s="128"/>
      <c r="AY99" s="137"/>
      <c r="AZ99" s="135"/>
      <c r="BA99" s="135"/>
      <c r="BB99" s="135">
        <f>BB8+BB29+BB58+BB92</f>
        <v>184.35606060606062</v>
      </c>
      <c r="BC99" s="135"/>
      <c r="BD99" s="128"/>
      <c r="BE99" s="137"/>
      <c r="BF99" s="135"/>
      <c r="BG99" s="135"/>
      <c r="BH99" s="135">
        <f>BH8+BH29+BH58+BH92</f>
        <v>277.12121212121212</v>
      </c>
      <c r="BI99" s="135"/>
    </row>
    <row r="100" spans="1:61" ht="18.75">
      <c r="A100" s="135"/>
      <c r="B100" s="136" t="s">
        <v>115</v>
      </c>
      <c r="C100" s="137"/>
      <c r="D100" s="135"/>
      <c r="E100" s="135"/>
      <c r="F100" s="135">
        <f>F99/4</f>
        <v>28.541666666666668</v>
      </c>
      <c r="G100" s="135"/>
      <c r="H100" s="138"/>
      <c r="I100" s="137"/>
      <c r="J100" s="135"/>
      <c r="K100" s="135"/>
      <c r="L100" s="135">
        <f>L99/4</f>
        <v>51.107954545454547</v>
      </c>
      <c r="M100" s="135"/>
      <c r="N100" s="138"/>
      <c r="O100" s="137"/>
      <c r="P100" s="135"/>
      <c r="Q100" s="135"/>
      <c r="R100" s="135">
        <f>R99/4</f>
        <v>52.5</v>
      </c>
      <c r="S100" s="135"/>
      <c r="T100" s="138"/>
      <c r="U100" s="137"/>
      <c r="V100" s="135"/>
      <c r="W100" s="135"/>
      <c r="X100" s="135">
        <f>X99/4</f>
        <v>31.619318181818183</v>
      </c>
      <c r="Y100" s="135"/>
      <c r="Z100" s="138"/>
      <c r="AA100" s="137"/>
      <c r="AB100" s="135"/>
      <c r="AC100" s="135"/>
      <c r="AD100" s="135">
        <f>AD99/4</f>
        <v>32.69886363636364</v>
      </c>
      <c r="AE100" s="135"/>
      <c r="AF100" s="138"/>
      <c r="AG100" s="137"/>
      <c r="AH100" s="135"/>
      <c r="AI100" s="135"/>
      <c r="AJ100" s="135">
        <f>AJ99/4</f>
        <v>31.107954545454547</v>
      </c>
      <c r="AK100" s="135"/>
      <c r="AL100" s="138"/>
      <c r="AM100" s="137"/>
      <c r="AN100" s="135"/>
      <c r="AO100" s="135"/>
      <c r="AP100" s="135">
        <f>AP99/4</f>
        <v>33.731060606060609</v>
      </c>
      <c r="AQ100" s="135"/>
      <c r="AR100" s="138"/>
      <c r="AS100" s="137"/>
      <c r="AT100" s="135"/>
      <c r="AU100" s="135"/>
      <c r="AV100" s="135">
        <f>AV99/4</f>
        <v>73.674242424242436</v>
      </c>
      <c r="AW100" s="135"/>
      <c r="AX100" s="138"/>
      <c r="AY100" s="137"/>
      <c r="AZ100" s="135"/>
      <c r="BA100" s="135"/>
      <c r="BB100" s="135">
        <f>BB99/4</f>
        <v>46.089015151515156</v>
      </c>
      <c r="BC100" s="135"/>
      <c r="BD100" s="138"/>
      <c r="BE100" s="137"/>
      <c r="BF100" s="135"/>
      <c r="BG100" s="135"/>
      <c r="BH100" s="135">
        <f>BH99/4</f>
        <v>69.280303030303031</v>
      </c>
      <c r="BI100" s="135"/>
    </row>
  </sheetData>
  <customSheetViews>
    <customSheetView guid="{AC8114FE-0E11-4AA8-B6CA-5B2F81AEBCDF}" scale="85">
      <pane xSplit="2" ySplit="6" topLeftCell="C7" activePane="bottomRight" state="frozenSplit"/>
      <selection pane="bottomRight" activeCell="BC34" sqref="BC34"/>
      <pageMargins left="0.7" right="0.7" top="0.75" bottom="0.75" header="0.3" footer="0.3"/>
    </customSheetView>
    <customSheetView guid="{1ACE4EF3-4217-4C29-A5F1-1A754D8682CB}">
      <pane xSplit="2" ySplit="6" topLeftCell="C7" activePane="bottomRight" state="frozenSplit"/>
      <selection pane="bottomRight" activeCell="A23" sqref="A23:B23"/>
      <pageMargins left="0.7" right="0.7" top="0.75" bottom="0.75" header="0.3" footer="0.3"/>
    </customSheetView>
    <customSheetView guid="{733417AD-A81C-41E8-924D-FD406F37F1DB}" scale="60">
      <pane xSplit="2" ySplit="6" topLeftCell="C7" activePane="bottomRight" state="frozenSplit"/>
      <selection pane="bottomRight"/>
      <pageMargins left="0.7" right="0.7" top="0.75" bottom="0.75" header="0.3" footer="0.3"/>
    </customSheetView>
    <customSheetView guid="{956B348E-9ADF-42F8-BE70-7DA67EB885BA}" scale="50">
      <pane xSplit="2" ySplit="6" topLeftCell="C22" activePane="bottomRight" state="frozenSplit"/>
      <selection pane="bottomRight" activeCell="C96" sqref="C96"/>
      <pageMargins left="0.7" right="0.7" top="0.75" bottom="0.75" header="0.3" footer="0.3"/>
    </customSheetView>
    <customSheetView guid="{068A9C4B-C065-024A-BE76-8527014D5B54}" scale="75">
      <pane xSplit="2" ySplit="6.0714285714285712" topLeftCell="R21" activePane="bottomRight" state="frozenSplit"/>
      <selection pane="bottomRight" activeCell="BZ100" sqref="BZ100"/>
      <pageMargins left="0.7" right="0.7" top="0.75" bottom="0.75" header="0.3" footer="0.3"/>
    </customSheetView>
    <customSheetView guid="{FED14FF2-CBAF-4B29-94DC-47DAE2EED47A}" scale="75">
      <pane xSplit="2" ySplit="6" topLeftCell="AI94" activePane="bottomRight" state="frozenSplit"/>
      <selection pane="bottomRight" activeCell="AJ96" sqref="AJ96"/>
      <pageMargins left="0.7" right="0.7" top="0.75" bottom="0.75" header="0.3" footer="0.3"/>
    </customSheetView>
  </customSheetViews>
  <mergeCells count="10">
    <mergeCell ref="AM4:AQ4"/>
    <mergeCell ref="AS4:AW4"/>
    <mergeCell ref="AY4:BC4"/>
    <mergeCell ref="BE4:BI4"/>
    <mergeCell ref="C4:G4"/>
    <mergeCell ref="I4:M4"/>
    <mergeCell ref="O4:S4"/>
    <mergeCell ref="U4:Y4"/>
    <mergeCell ref="AA4:AE4"/>
    <mergeCell ref="AG4:AK4"/>
  </mergeCells>
  <phoneticPr fontId="99" type="noConversion"/>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dimension ref="A1:BS96"/>
  <sheetViews>
    <sheetView zoomScale="75" zoomScaleNormal="75" zoomScalePageLayoutView="70" workbookViewId="0">
      <pane xSplit="2" ySplit="6" topLeftCell="C7" activePane="bottomRight" state="frozenSplit"/>
      <selection pane="topRight" activeCell="C1" sqref="C1"/>
      <selection pane="bottomLeft" activeCell="A7" sqref="A7"/>
      <selection pane="bottomRight" activeCell="BQ49" sqref="BQ49"/>
    </sheetView>
  </sheetViews>
  <sheetFormatPr defaultColWidth="8.85546875" defaultRowHeight="15"/>
  <cols>
    <col min="1" max="1" width="10.42578125" style="347" customWidth="1"/>
    <col min="2" max="2" width="54.42578125" style="347" customWidth="1"/>
    <col min="3" max="3" width="12.85546875" style="347" customWidth="1"/>
    <col min="4" max="6" width="13" style="347" customWidth="1"/>
    <col min="7" max="8" width="63.42578125" style="347" customWidth="1"/>
    <col min="9" max="9" width="9.140625" style="157" customWidth="1"/>
    <col min="10" max="10" width="12.85546875" style="347" customWidth="1"/>
    <col min="11" max="11" width="14.42578125" style="347" customWidth="1"/>
    <col min="12" max="13" width="13" style="347" customWidth="1"/>
    <col min="14" max="15" width="63.42578125" style="347" customWidth="1"/>
    <col min="16" max="16" width="9.140625" style="157" customWidth="1"/>
    <col min="17" max="18" width="12.85546875" style="347" customWidth="1"/>
    <col min="19" max="20" width="13" style="347" customWidth="1"/>
    <col min="21" max="22" width="63.42578125" style="347" customWidth="1"/>
    <col min="23" max="23" width="9.140625" style="157" customWidth="1"/>
    <col min="24" max="24" width="12.85546875" style="347" customWidth="1"/>
    <col min="25" max="25" width="14.140625" style="347" customWidth="1"/>
    <col min="26" max="27" width="13" style="347" customWidth="1"/>
    <col min="28" max="29" width="63.42578125" style="347" customWidth="1"/>
    <col min="30" max="30" width="9.140625" style="157" customWidth="1"/>
    <col min="31" max="32" width="12.85546875" style="347" customWidth="1"/>
    <col min="33" max="34" width="13" style="347" customWidth="1"/>
    <col min="35" max="36" width="63.42578125" style="347" customWidth="1"/>
    <col min="37" max="37" width="9.140625" style="157" customWidth="1"/>
    <col min="38" max="38" width="12.85546875" style="347" customWidth="1"/>
    <col min="39" max="39" width="14.85546875" style="347" customWidth="1"/>
    <col min="40" max="41" width="13" style="347" customWidth="1"/>
    <col min="42" max="43" width="63.42578125" style="347" customWidth="1"/>
    <col min="44" max="44" width="9.140625" style="157" customWidth="1"/>
    <col min="45" max="45" width="12.85546875" style="347" customWidth="1"/>
    <col min="46" max="46" width="15.28515625" style="347" customWidth="1"/>
    <col min="47" max="48" width="13" style="347" customWidth="1"/>
    <col min="49" max="50" width="63.42578125" style="347" customWidth="1"/>
    <col min="51" max="51" width="9.140625" style="157" customWidth="1"/>
    <col min="52" max="53" width="12.85546875" style="347" customWidth="1"/>
    <col min="54" max="55" width="13" style="347" customWidth="1"/>
    <col min="56" max="57" width="63.42578125" style="347" customWidth="1"/>
    <col min="58" max="58" width="9.140625" style="157" customWidth="1"/>
    <col min="59" max="59" width="12.85546875" style="347" customWidth="1"/>
    <col min="60" max="60" width="13.42578125" style="347" bestFit="1" customWidth="1"/>
    <col min="61" max="62" width="13" style="347" customWidth="1"/>
    <col min="63" max="64" width="63.42578125" style="347" customWidth="1"/>
    <col min="65" max="65" width="9.140625" style="157" customWidth="1"/>
    <col min="66" max="67" width="12.85546875" style="347" customWidth="1"/>
    <col min="68" max="69" width="13" style="347" customWidth="1"/>
    <col min="70" max="71" width="63.42578125" style="347" customWidth="1"/>
    <col min="72" max="16384" width="8.85546875" style="157"/>
  </cols>
  <sheetData>
    <row r="1" spans="1:71" s="4" customFormat="1" ht="21">
      <c r="A1" s="1"/>
      <c r="B1" s="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row>
    <row r="2" spans="1:71" s="78" customFormat="1" ht="46.5" customHeight="1">
      <c r="A2" s="142"/>
      <c r="B2" s="143" t="s">
        <v>300</v>
      </c>
      <c r="C2" s="144"/>
      <c r="D2" s="144"/>
      <c r="E2" s="144"/>
      <c r="F2" s="144"/>
      <c r="G2" s="145"/>
      <c r="H2" s="145"/>
      <c r="I2" s="146"/>
      <c r="J2" s="144"/>
      <c r="K2" s="144"/>
      <c r="L2" s="144"/>
      <c r="M2" s="144"/>
      <c r="N2" s="145"/>
      <c r="O2" s="145"/>
      <c r="P2" s="146"/>
      <c r="Q2" s="144"/>
      <c r="R2" s="144"/>
      <c r="S2" s="144"/>
      <c r="T2" s="144"/>
      <c r="U2" s="145"/>
      <c r="V2" s="145"/>
      <c r="W2" s="146"/>
      <c r="X2" s="144"/>
      <c r="Y2" s="144"/>
      <c r="Z2" s="144"/>
      <c r="AA2" s="144"/>
      <c r="AB2" s="145"/>
      <c r="AC2" s="145"/>
      <c r="AD2" s="146"/>
      <c r="AE2" s="144"/>
      <c r="AF2" s="144"/>
      <c r="AG2" s="144"/>
      <c r="AH2" s="144"/>
      <c r="AI2" s="145"/>
      <c r="AJ2" s="145"/>
      <c r="AK2" s="146"/>
      <c r="AL2" s="144"/>
      <c r="AM2" s="144"/>
      <c r="AN2" s="144"/>
      <c r="AO2" s="144"/>
      <c r="AP2" s="145"/>
      <c r="AQ2" s="145"/>
      <c r="AR2" s="146"/>
      <c r="AS2" s="144"/>
      <c r="AT2" s="144"/>
      <c r="AU2" s="144"/>
      <c r="AV2" s="144"/>
      <c r="AW2" s="145"/>
      <c r="AX2" s="145"/>
      <c r="AY2" s="146"/>
      <c r="AZ2" s="144"/>
      <c r="BA2" s="144"/>
      <c r="BB2" s="144"/>
      <c r="BC2" s="144"/>
      <c r="BD2" s="145"/>
      <c r="BE2" s="145"/>
      <c r="BF2" s="146"/>
      <c r="BG2" s="144"/>
      <c r="BH2" s="144"/>
      <c r="BI2" s="144"/>
      <c r="BJ2" s="144"/>
      <c r="BK2" s="145"/>
      <c r="BL2" s="145"/>
      <c r="BM2" s="146"/>
      <c r="BN2" s="144"/>
      <c r="BO2" s="144"/>
      <c r="BP2" s="144"/>
      <c r="BQ2" s="144"/>
      <c r="BR2" s="145"/>
      <c r="BS2" s="145"/>
    </row>
    <row r="3" spans="1:71" s="78" customFormat="1" ht="15" customHeight="1">
      <c r="A3" s="10"/>
      <c r="B3" s="147"/>
      <c r="C3" s="10"/>
      <c r="D3" s="10"/>
      <c r="E3" s="10"/>
      <c r="F3" s="10"/>
      <c r="G3" s="10"/>
      <c r="H3" s="10"/>
      <c r="I3" s="146"/>
      <c r="J3" s="10"/>
      <c r="K3" s="10"/>
      <c r="L3" s="10"/>
      <c r="M3" s="10"/>
      <c r="N3" s="10"/>
      <c r="O3" s="10"/>
      <c r="P3" s="146"/>
      <c r="Q3" s="10"/>
      <c r="R3" s="10"/>
      <c r="S3" s="10"/>
      <c r="T3" s="10"/>
      <c r="U3" s="10"/>
      <c r="V3" s="10"/>
      <c r="W3" s="146"/>
      <c r="X3" s="10"/>
      <c r="Y3" s="10"/>
      <c r="Z3" s="10"/>
      <c r="AA3" s="10"/>
      <c r="AB3" s="10"/>
      <c r="AC3" s="10"/>
      <c r="AD3" s="146"/>
      <c r="AE3" s="10"/>
      <c r="AF3" s="10"/>
      <c r="AG3" s="10"/>
      <c r="AH3" s="10"/>
      <c r="AI3" s="10"/>
      <c r="AJ3" s="10"/>
      <c r="AK3" s="146"/>
      <c r="AL3" s="10"/>
      <c r="AM3" s="10"/>
      <c r="AN3" s="10"/>
      <c r="AO3" s="10"/>
      <c r="AP3" s="10"/>
      <c r="AQ3" s="10"/>
      <c r="AR3" s="146"/>
      <c r="AS3" s="10"/>
      <c r="AT3" s="10"/>
      <c r="AU3" s="10"/>
      <c r="AV3" s="10"/>
      <c r="AW3" s="10"/>
      <c r="AX3" s="10"/>
      <c r="AY3" s="146"/>
      <c r="AZ3" s="10"/>
      <c r="BA3" s="10"/>
      <c r="BB3" s="10"/>
      <c r="BC3" s="10"/>
      <c r="BD3" s="10"/>
      <c r="BE3" s="10"/>
      <c r="BF3" s="146"/>
      <c r="BG3" s="10"/>
      <c r="BH3" s="10"/>
      <c r="BI3" s="10"/>
      <c r="BJ3" s="10"/>
      <c r="BK3" s="10"/>
      <c r="BL3" s="10"/>
      <c r="BM3" s="146"/>
      <c r="BN3" s="10"/>
      <c r="BO3" s="10"/>
      <c r="BP3" s="10"/>
      <c r="BQ3" s="10"/>
      <c r="BR3" s="10"/>
      <c r="BS3" s="10"/>
    </row>
    <row r="4" spans="1:71" s="293" customFormat="1" ht="66" customHeight="1">
      <c r="A4" s="10"/>
      <c r="B4" s="667"/>
      <c r="C4" s="975" t="s">
        <v>25</v>
      </c>
      <c r="D4" s="975"/>
      <c r="E4" s="975"/>
      <c r="F4" s="975"/>
      <c r="G4" s="975"/>
      <c r="H4" s="334"/>
      <c r="I4" s="148"/>
      <c r="J4" s="982" t="s">
        <v>26</v>
      </c>
      <c r="K4" s="975"/>
      <c r="L4" s="975"/>
      <c r="M4" s="975"/>
      <c r="N4" s="975"/>
      <c r="O4" s="334"/>
      <c r="P4" s="148"/>
      <c r="Q4" s="982" t="s">
        <v>27</v>
      </c>
      <c r="R4" s="975"/>
      <c r="S4" s="975"/>
      <c r="T4" s="975"/>
      <c r="U4" s="975"/>
      <c r="V4" s="334"/>
      <c r="W4" s="148"/>
      <c r="X4" s="982" t="s">
        <v>28</v>
      </c>
      <c r="Y4" s="975"/>
      <c r="Z4" s="975"/>
      <c r="AA4" s="975"/>
      <c r="AB4" s="975"/>
      <c r="AC4" s="334"/>
      <c r="AD4" s="148"/>
      <c r="AE4" s="982" t="s">
        <v>1437</v>
      </c>
      <c r="AF4" s="975"/>
      <c r="AG4" s="975"/>
      <c r="AH4" s="975"/>
      <c r="AI4" s="975"/>
      <c r="AJ4" s="334"/>
      <c r="AK4" s="148"/>
      <c r="AL4" s="982" t="s">
        <v>29</v>
      </c>
      <c r="AM4" s="975"/>
      <c r="AN4" s="975"/>
      <c r="AO4" s="975"/>
      <c r="AP4" s="975"/>
      <c r="AQ4" s="334"/>
      <c r="AR4" s="148"/>
      <c r="AS4" s="982" t="s">
        <v>30</v>
      </c>
      <c r="AT4" s="975"/>
      <c r="AU4" s="975"/>
      <c r="AV4" s="975"/>
      <c r="AW4" s="975"/>
      <c r="AX4" s="334"/>
      <c r="AY4" s="148"/>
      <c r="AZ4" s="982" t="s">
        <v>31</v>
      </c>
      <c r="BA4" s="975"/>
      <c r="BB4" s="975"/>
      <c r="BC4" s="975"/>
      <c r="BD4" s="975"/>
      <c r="BE4" s="334"/>
      <c r="BF4" s="148"/>
      <c r="BG4" s="982" t="s">
        <v>32</v>
      </c>
      <c r="BH4" s="975"/>
      <c r="BI4" s="975"/>
      <c r="BJ4" s="975"/>
      <c r="BK4" s="975"/>
      <c r="BL4" s="334"/>
      <c r="BM4" s="148"/>
      <c r="BN4" s="982" t="s">
        <v>33</v>
      </c>
      <c r="BO4" s="975"/>
      <c r="BP4" s="975"/>
      <c r="BQ4" s="975"/>
      <c r="BR4" s="975"/>
      <c r="BS4" s="334"/>
    </row>
    <row r="5" spans="1:71" s="78" customFormat="1">
      <c r="A5" s="10"/>
      <c r="B5" s="667"/>
      <c r="C5" s="10"/>
      <c r="D5" s="10"/>
      <c r="E5" s="10"/>
      <c r="F5" s="10"/>
      <c r="G5" s="10"/>
      <c r="H5" s="10"/>
      <c r="I5" s="146"/>
      <c r="J5" s="10"/>
      <c r="K5" s="10"/>
      <c r="L5" s="10"/>
      <c r="M5" s="10"/>
      <c r="N5" s="10"/>
      <c r="O5" s="10"/>
      <c r="P5" s="146"/>
      <c r="Q5" s="10"/>
      <c r="R5" s="10"/>
      <c r="S5" s="10"/>
      <c r="T5" s="10"/>
      <c r="U5" s="10"/>
      <c r="V5" s="10"/>
      <c r="W5" s="146"/>
      <c r="X5" s="10"/>
      <c r="Y5" s="10"/>
      <c r="Z5" s="10"/>
      <c r="AA5" s="10"/>
      <c r="AB5" s="10"/>
      <c r="AC5" s="10"/>
      <c r="AD5" s="146"/>
      <c r="AE5" s="10"/>
      <c r="AF5" s="10"/>
      <c r="AG5" s="10"/>
      <c r="AH5" s="10"/>
      <c r="AI5" s="10"/>
      <c r="AJ5" s="10"/>
      <c r="AK5" s="146"/>
      <c r="AL5" s="10"/>
      <c r="AM5" s="10"/>
      <c r="AN5" s="10"/>
      <c r="AO5" s="10"/>
      <c r="AP5" s="10"/>
      <c r="AQ5" s="10"/>
      <c r="AR5" s="146"/>
      <c r="AS5" s="10"/>
      <c r="AT5" s="10"/>
      <c r="AU5" s="10"/>
      <c r="AV5" s="10"/>
      <c r="AW5" s="10"/>
      <c r="AX5" s="10"/>
      <c r="AY5" s="146"/>
      <c r="AZ5" s="10"/>
      <c r="BA5" s="10"/>
      <c r="BB5" s="10"/>
      <c r="BC5" s="10"/>
      <c r="BD5" s="10"/>
      <c r="BE5" s="10"/>
      <c r="BF5" s="146"/>
      <c r="BG5" s="10"/>
      <c r="BH5" s="10"/>
      <c r="BI5" s="10"/>
      <c r="BJ5" s="10"/>
      <c r="BK5" s="10"/>
      <c r="BL5" s="10"/>
      <c r="BM5" s="146"/>
      <c r="BN5" s="10"/>
      <c r="BO5" s="10"/>
      <c r="BP5" s="10"/>
      <c r="BQ5" s="10"/>
      <c r="BR5" s="10"/>
      <c r="BS5" s="10"/>
    </row>
    <row r="6" spans="1:71" s="84" customFormat="1" ht="18.75">
      <c r="A6" s="149" t="s">
        <v>34</v>
      </c>
      <c r="B6" s="668"/>
      <c r="C6" s="150" t="s">
        <v>36</v>
      </c>
      <c r="D6" s="149" t="s">
        <v>37</v>
      </c>
      <c r="E6" s="149" t="s">
        <v>38</v>
      </c>
      <c r="F6" s="149" t="s">
        <v>39</v>
      </c>
      <c r="G6" s="149" t="s">
        <v>17</v>
      </c>
      <c r="H6" s="149" t="s">
        <v>18</v>
      </c>
      <c r="I6" s="151"/>
      <c r="J6" s="150" t="s">
        <v>36</v>
      </c>
      <c r="K6" s="149" t="s">
        <v>37</v>
      </c>
      <c r="L6" s="149" t="s">
        <v>38</v>
      </c>
      <c r="M6" s="149" t="s">
        <v>39</v>
      </c>
      <c r="N6" s="149" t="s">
        <v>17</v>
      </c>
      <c r="O6" s="149" t="s">
        <v>18</v>
      </c>
      <c r="P6" s="151"/>
      <c r="Q6" s="150" t="s">
        <v>36</v>
      </c>
      <c r="R6" s="149" t="s">
        <v>37</v>
      </c>
      <c r="S6" s="149" t="s">
        <v>38</v>
      </c>
      <c r="T6" s="149" t="s">
        <v>39</v>
      </c>
      <c r="U6" s="149" t="s">
        <v>17</v>
      </c>
      <c r="V6" s="149" t="s">
        <v>18</v>
      </c>
      <c r="W6" s="151"/>
      <c r="X6" s="150" t="s">
        <v>36</v>
      </c>
      <c r="Y6" s="149" t="s">
        <v>37</v>
      </c>
      <c r="Z6" s="149" t="s">
        <v>38</v>
      </c>
      <c r="AA6" s="149" t="s">
        <v>39</v>
      </c>
      <c r="AB6" s="149" t="s">
        <v>17</v>
      </c>
      <c r="AC6" s="149" t="s">
        <v>18</v>
      </c>
      <c r="AD6" s="151"/>
      <c r="AE6" s="150" t="s">
        <v>36</v>
      </c>
      <c r="AF6" s="149" t="s">
        <v>37</v>
      </c>
      <c r="AG6" s="149" t="s">
        <v>38</v>
      </c>
      <c r="AH6" s="149" t="s">
        <v>39</v>
      </c>
      <c r="AI6" s="149" t="s">
        <v>17</v>
      </c>
      <c r="AJ6" s="149" t="s">
        <v>18</v>
      </c>
      <c r="AK6" s="151"/>
      <c r="AL6" s="150" t="s">
        <v>36</v>
      </c>
      <c r="AM6" s="149" t="s">
        <v>37</v>
      </c>
      <c r="AN6" s="149" t="s">
        <v>38</v>
      </c>
      <c r="AO6" s="149" t="s">
        <v>39</v>
      </c>
      <c r="AP6" s="149" t="s">
        <v>17</v>
      </c>
      <c r="AQ6" s="149" t="s">
        <v>18</v>
      </c>
      <c r="AR6" s="151"/>
      <c r="AS6" s="150" t="s">
        <v>36</v>
      </c>
      <c r="AT6" s="149" t="s">
        <v>37</v>
      </c>
      <c r="AU6" s="149" t="s">
        <v>38</v>
      </c>
      <c r="AV6" s="149" t="s">
        <v>39</v>
      </c>
      <c r="AW6" s="149" t="s">
        <v>17</v>
      </c>
      <c r="AX6" s="149" t="s">
        <v>18</v>
      </c>
      <c r="AY6" s="151"/>
      <c r="AZ6" s="150" t="s">
        <v>36</v>
      </c>
      <c r="BA6" s="149" t="s">
        <v>37</v>
      </c>
      <c r="BB6" s="149" t="s">
        <v>38</v>
      </c>
      <c r="BC6" s="149" t="s">
        <v>39</v>
      </c>
      <c r="BD6" s="149" t="s">
        <v>17</v>
      </c>
      <c r="BE6" s="149" t="s">
        <v>18</v>
      </c>
      <c r="BF6" s="151"/>
      <c r="BG6" s="150" t="s">
        <v>36</v>
      </c>
      <c r="BH6" s="149" t="s">
        <v>37</v>
      </c>
      <c r="BI6" s="149" t="s">
        <v>38</v>
      </c>
      <c r="BJ6" s="149" t="s">
        <v>39</v>
      </c>
      <c r="BK6" s="149" t="s">
        <v>17</v>
      </c>
      <c r="BL6" s="149" t="s">
        <v>18</v>
      </c>
      <c r="BM6" s="151"/>
      <c r="BN6" s="150" t="s">
        <v>36</v>
      </c>
      <c r="BO6" s="149" t="s">
        <v>37</v>
      </c>
      <c r="BP6" s="149" t="s">
        <v>38</v>
      </c>
      <c r="BQ6" s="149" t="s">
        <v>39</v>
      </c>
      <c r="BR6" s="149" t="s">
        <v>17</v>
      </c>
      <c r="BS6" s="149" t="s">
        <v>18</v>
      </c>
    </row>
    <row r="7" spans="1:71" s="89" customFormat="1" ht="12" customHeight="1">
      <c r="A7" s="45"/>
      <c r="B7" s="669"/>
      <c r="C7" s="54"/>
      <c r="D7" s="86"/>
      <c r="E7" s="87"/>
      <c r="F7" s="87"/>
      <c r="G7" s="86"/>
      <c r="H7" s="86"/>
      <c r="I7" s="152"/>
      <c r="J7" s="54"/>
      <c r="K7" s="86"/>
      <c r="L7" s="87"/>
      <c r="M7" s="87"/>
      <c r="N7" s="86"/>
      <c r="O7" s="86"/>
      <c r="P7" s="152"/>
      <c r="Q7" s="54"/>
      <c r="R7" s="86"/>
      <c r="S7" s="87"/>
      <c r="T7" s="87"/>
      <c r="U7" s="86"/>
      <c r="V7" s="86"/>
      <c r="W7" s="152"/>
      <c r="X7" s="54"/>
      <c r="Y7" s="86"/>
      <c r="Z7" s="87"/>
      <c r="AA7" s="87"/>
      <c r="AB7" s="86"/>
      <c r="AC7" s="86"/>
      <c r="AD7" s="152"/>
      <c r="AE7" s="54"/>
      <c r="AF7" s="86"/>
      <c r="AG7" s="87"/>
      <c r="AH7" s="87"/>
      <c r="AI7" s="86"/>
      <c r="AJ7" s="86"/>
      <c r="AK7" s="152"/>
      <c r="AL7" s="54"/>
      <c r="AM7" s="86"/>
      <c r="AN7" s="87"/>
      <c r="AO7" s="87"/>
      <c r="AP7" s="86"/>
      <c r="AQ7" s="86"/>
      <c r="AR7" s="152"/>
      <c r="AS7" s="54"/>
      <c r="AT7" s="86"/>
      <c r="AU7" s="87"/>
      <c r="AV7" s="87"/>
      <c r="AW7" s="86"/>
      <c r="AX7" s="86"/>
      <c r="AY7" s="152"/>
      <c r="AZ7" s="54"/>
      <c r="BA7" s="86"/>
      <c r="BB7" s="87"/>
      <c r="BC7" s="87"/>
      <c r="BD7" s="86"/>
      <c r="BE7" s="86"/>
      <c r="BF7" s="152"/>
      <c r="BG7" s="54"/>
      <c r="BH7" s="86"/>
      <c r="BI7" s="87"/>
      <c r="BJ7" s="87"/>
      <c r="BK7" s="86"/>
      <c r="BL7" s="86"/>
      <c r="BM7" s="152"/>
      <c r="BN7" s="54"/>
      <c r="BO7" s="86"/>
      <c r="BP7" s="87"/>
      <c r="BQ7" s="87"/>
      <c r="BR7" s="86"/>
      <c r="BS7" s="86"/>
    </row>
    <row r="8" spans="1:71" s="126" customFormat="1" ht="12.75">
      <c r="A8" s="121" t="s">
        <v>301</v>
      </c>
      <c r="B8" s="670" t="s">
        <v>302</v>
      </c>
      <c r="C8" s="123">
        <v>100</v>
      </c>
      <c r="D8" s="124"/>
      <c r="E8" s="124"/>
      <c r="F8" s="121">
        <f>SUM(E9:E23)</f>
        <v>70</v>
      </c>
      <c r="G8" s="124"/>
      <c r="H8" s="124"/>
      <c r="I8" s="153"/>
      <c r="J8" s="123">
        <v>100</v>
      </c>
      <c r="K8" s="124"/>
      <c r="L8" s="124"/>
      <c r="M8" s="121">
        <f>SUM(L9:L23)</f>
        <v>50</v>
      </c>
      <c r="N8" s="124"/>
      <c r="O8" s="124"/>
      <c r="P8" s="153"/>
      <c r="Q8" s="123">
        <v>100</v>
      </c>
      <c r="R8" s="124"/>
      <c r="S8" s="124"/>
      <c r="T8" s="121">
        <f>SUM(S9:S23)</f>
        <v>60</v>
      </c>
      <c r="U8" s="124" t="s">
        <v>303</v>
      </c>
      <c r="V8" s="124"/>
      <c r="W8" s="153"/>
      <c r="X8" s="123">
        <v>100</v>
      </c>
      <c r="Y8" s="124"/>
      <c r="Z8" s="124"/>
      <c r="AA8" s="121">
        <f>SUM(Z9:Z23)</f>
        <v>53.333333333333336</v>
      </c>
      <c r="AB8" s="124"/>
      <c r="AC8" s="124"/>
      <c r="AD8" s="153"/>
      <c r="AE8" s="123">
        <v>100</v>
      </c>
      <c r="AF8" s="124"/>
      <c r="AG8" s="124"/>
      <c r="AH8" s="121">
        <f>SUM(AG9:AG23)</f>
        <v>63.333333333333336</v>
      </c>
      <c r="AI8" s="124"/>
      <c r="AJ8" s="124"/>
      <c r="AK8" s="153"/>
      <c r="AL8" s="123">
        <v>100</v>
      </c>
      <c r="AM8" s="124"/>
      <c r="AN8" s="124"/>
      <c r="AO8" s="121">
        <f>SUM(AN9:AN23)</f>
        <v>70</v>
      </c>
      <c r="AP8" s="124"/>
      <c r="AQ8" s="124"/>
      <c r="AR8" s="153"/>
      <c r="AS8" s="123">
        <v>100</v>
      </c>
      <c r="AT8" s="124"/>
      <c r="AU8" s="124"/>
      <c r="AV8" s="121">
        <f>SUM(AU9:AU23)</f>
        <v>80</v>
      </c>
      <c r="AW8" s="124"/>
      <c r="AX8" s="124"/>
      <c r="AY8" s="153"/>
      <c r="AZ8" s="123">
        <v>100</v>
      </c>
      <c r="BA8" s="124"/>
      <c r="BB8" s="124"/>
      <c r="BC8" s="121">
        <f>SUM(BB9:BB23)</f>
        <v>93.333333333333343</v>
      </c>
      <c r="BD8" s="124"/>
      <c r="BE8" s="124"/>
      <c r="BF8" s="153"/>
      <c r="BG8" s="123">
        <v>100</v>
      </c>
      <c r="BH8" s="124"/>
      <c r="BI8" s="124"/>
      <c r="BJ8" s="121">
        <f>SUM(BI9:BI23)</f>
        <v>40</v>
      </c>
      <c r="BK8" s="124"/>
      <c r="BL8" s="124"/>
      <c r="BM8" s="153"/>
      <c r="BN8" s="123">
        <v>100</v>
      </c>
      <c r="BO8" s="124"/>
      <c r="BP8" s="124"/>
      <c r="BQ8" s="121">
        <f>SUM(BP9:BP23)</f>
        <v>83.333333333333343</v>
      </c>
      <c r="BR8" s="124"/>
      <c r="BS8" s="124"/>
    </row>
    <row r="9" spans="1:71" s="126" customFormat="1" ht="73.5" customHeight="1">
      <c r="A9" s="134" t="s">
        <v>304</v>
      </c>
      <c r="B9" s="664" t="s">
        <v>1412</v>
      </c>
      <c r="C9" s="681">
        <f t="shared" ref="C9:C14" si="0">$C$8/10</f>
        <v>10</v>
      </c>
      <c r="D9" s="118" t="s">
        <v>44</v>
      </c>
      <c r="E9" s="118">
        <f t="shared" ref="E9:E14" si="1">IF(D9="Yes",C9,0)</f>
        <v>10</v>
      </c>
      <c r="F9" s="118"/>
      <c r="G9" s="783" t="s">
        <v>1763</v>
      </c>
      <c r="H9" s="118"/>
      <c r="I9" s="153"/>
      <c r="J9" s="185">
        <f t="shared" ref="J9:J14" si="2">$C$8/10</f>
        <v>10</v>
      </c>
      <c r="K9" s="118" t="s">
        <v>44</v>
      </c>
      <c r="L9" s="118">
        <f t="shared" ref="L9:L14" si="3">IF(K9="Yes",J9,0)</f>
        <v>10</v>
      </c>
      <c r="M9" s="118"/>
      <c r="N9" s="784" t="s">
        <v>1776</v>
      </c>
      <c r="O9" s="118"/>
      <c r="P9" s="153"/>
      <c r="Q9" s="185">
        <f t="shared" ref="Q9:Q14" si="4">$C$8/10</f>
        <v>10</v>
      </c>
      <c r="R9" s="118" t="s">
        <v>44</v>
      </c>
      <c r="S9" s="118">
        <f t="shared" ref="S9:S14" si="5">IF(R9="Yes",Q9,0)</f>
        <v>10</v>
      </c>
      <c r="T9" s="118"/>
      <c r="U9" s="783" t="s">
        <v>1785</v>
      </c>
      <c r="V9" s="118"/>
      <c r="W9" s="153"/>
      <c r="X9" s="185">
        <f t="shared" ref="X9:X14" si="6">$C$8/10</f>
        <v>10</v>
      </c>
      <c r="Y9" s="289" t="s">
        <v>44</v>
      </c>
      <c r="Z9" s="289">
        <f t="shared" ref="Z9:Z14" si="7">IF(Y9="Yes",X9,0)</f>
        <v>10</v>
      </c>
      <c r="AA9" s="289"/>
      <c r="AB9" s="794" t="s">
        <v>1790</v>
      </c>
      <c r="AC9" s="118"/>
      <c r="AD9" s="153"/>
      <c r="AE9" s="185">
        <f t="shared" ref="AE9:AE14" si="8">$C$8/10</f>
        <v>10</v>
      </c>
      <c r="AF9" s="794" t="s">
        <v>44</v>
      </c>
      <c r="AG9" s="118">
        <f t="shared" ref="AG9:AG14" si="9">IF(AF9="Yes",AE9,0)</f>
        <v>10</v>
      </c>
      <c r="AH9" s="118"/>
      <c r="AI9" s="783" t="s">
        <v>1797</v>
      </c>
      <c r="AJ9" s="118"/>
      <c r="AK9" s="153"/>
      <c r="AL9" s="185">
        <f t="shared" ref="AL9:AL14" si="10">$C$8/10</f>
        <v>10</v>
      </c>
      <c r="AM9" s="118" t="s">
        <v>44</v>
      </c>
      <c r="AN9" s="118">
        <f t="shared" ref="AN9:AN14" si="11">IF(AM9="Yes",AL9,0)</f>
        <v>10</v>
      </c>
      <c r="AO9" s="118"/>
      <c r="AP9" s="811" t="s">
        <v>1802</v>
      </c>
      <c r="AQ9" s="118"/>
      <c r="AR9" s="153"/>
      <c r="AS9" s="185">
        <f t="shared" ref="AS9:AS14" si="12">$C$8/10</f>
        <v>10</v>
      </c>
      <c r="AT9" s="118" t="s">
        <v>44</v>
      </c>
      <c r="AU9" s="118">
        <f t="shared" ref="AU9:AU14" si="13">IF(AT9="Yes",AS9,0)</f>
        <v>10</v>
      </c>
      <c r="AV9" s="118"/>
      <c r="AW9" s="811" t="s">
        <v>1815</v>
      </c>
      <c r="AX9" s="118"/>
      <c r="AY9" s="153"/>
      <c r="AZ9" s="185">
        <f t="shared" ref="AZ9:AZ14" si="14">$C$8/10</f>
        <v>10</v>
      </c>
      <c r="BA9" s="118" t="s">
        <v>44</v>
      </c>
      <c r="BB9" s="118">
        <f t="shared" ref="BB9:BB14" si="15">IF(BA9="Yes",AZ9,0)</f>
        <v>10</v>
      </c>
      <c r="BC9" s="118"/>
      <c r="BD9" s="811" t="s">
        <v>1826</v>
      </c>
      <c r="BE9" s="118"/>
      <c r="BF9" s="153"/>
      <c r="BG9" s="185">
        <f t="shared" ref="BG9:BG14" si="16">$C$8/10</f>
        <v>10</v>
      </c>
      <c r="BH9" s="118" t="s">
        <v>47</v>
      </c>
      <c r="BI9" s="118">
        <f t="shared" ref="BI9:BI14" si="17">IF(BH9="Yes",BG9,0)</f>
        <v>0</v>
      </c>
      <c r="BJ9" s="118"/>
      <c r="BK9" s="783"/>
      <c r="BL9" s="118"/>
      <c r="BM9" s="153"/>
      <c r="BN9" s="185">
        <f t="shared" ref="BN9:BN14" si="18">$C$8/10</f>
        <v>10</v>
      </c>
      <c r="BO9" s="118" t="s">
        <v>44</v>
      </c>
      <c r="BP9" s="118">
        <f t="shared" ref="BP9:BP14" si="19">IF(BO9="Yes",BN9,0)</f>
        <v>10</v>
      </c>
      <c r="BQ9" s="118"/>
      <c r="BR9" s="811" t="s">
        <v>1852</v>
      </c>
      <c r="BS9" s="118"/>
    </row>
    <row r="10" spans="1:71" s="126" customFormat="1" ht="42" customHeight="1">
      <c r="A10" s="134" t="s">
        <v>305</v>
      </c>
      <c r="B10" s="664" t="s">
        <v>306</v>
      </c>
      <c r="C10" s="681">
        <f t="shared" si="0"/>
        <v>10</v>
      </c>
      <c r="D10" s="118" t="s">
        <v>47</v>
      </c>
      <c r="E10" s="118">
        <f t="shared" si="1"/>
        <v>0</v>
      </c>
      <c r="F10" s="118"/>
      <c r="G10" s="783"/>
      <c r="H10" s="118"/>
      <c r="I10" s="153"/>
      <c r="J10" s="185">
        <f t="shared" si="2"/>
        <v>10</v>
      </c>
      <c r="K10" s="118" t="s">
        <v>47</v>
      </c>
      <c r="L10" s="118">
        <f t="shared" si="3"/>
        <v>0</v>
      </c>
      <c r="M10" s="118"/>
      <c r="N10" s="784"/>
      <c r="O10" s="118"/>
      <c r="P10" s="153"/>
      <c r="Q10" s="185">
        <f t="shared" si="4"/>
        <v>10</v>
      </c>
      <c r="R10" s="118" t="s">
        <v>47</v>
      </c>
      <c r="S10" s="118">
        <f t="shared" si="5"/>
        <v>0</v>
      </c>
      <c r="T10" s="118"/>
      <c r="U10" s="783"/>
      <c r="V10" s="118"/>
      <c r="W10" s="153"/>
      <c r="X10" s="185">
        <f t="shared" si="6"/>
        <v>10</v>
      </c>
      <c r="Y10" s="289" t="s">
        <v>47</v>
      </c>
      <c r="Z10" s="289">
        <f t="shared" si="7"/>
        <v>0</v>
      </c>
      <c r="AA10" s="289"/>
      <c r="AB10" s="784"/>
      <c r="AC10" s="118"/>
      <c r="AD10" s="153"/>
      <c r="AE10" s="185">
        <f t="shared" si="8"/>
        <v>10</v>
      </c>
      <c r="AF10" s="784" t="s">
        <v>47</v>
      </c>
      <c r="AG10" s="118">
        <f t="shared" si="9"/>
        <v>0</v>
      </c>
      <c r="AH10" s="118"/>
      <c r="AI10" s="783"/>
      <c r="AJ10" s="118"/>
      <c r="AK10" s="153"/>
      <c r="AL10" s="185">
        <f t="shared" si="10"/>
        <v>10</v>
      </c>
      <c r="AM10" s="118" t="s">
        <v>47</v>
      </c>
      <c r="AN10" s="118">
        <f t="shared" si="11"/>
        <v>0</v>
      </c>
      <c r="AO10" s="118"/>
      <c r="AP10" s="783"/>
      <c r="AQ10" s="118"/>
      <c r="AR10" s="153"/>
      <c r="AS10" s="185">
        <f t="shared" si="12"/>
        <v>10</v>
      </c>
      <c r="AT10" s="118" t="s">
        <v>47</v>
      </c>
      <c r="AU10" s="118">
        <f t="shared" si="13"/>
        <v>0</v>
      </c>
      <c r="AV10" s="118"/>
      <c r="AW10" s="783"/>
      <c r="AX10" s="118"/>
      <c r="AY10" s="153"/>
      <c r="AZ10" s="185">
        <f t="shared" si="14"/>
        <v>10</v>
      </c>
      <c r="BA10" s="118" t="s">
        <v>44</v>
      </c>
      <c r="BB10" s="118">
        <f t="shared" si="15"/>
        <v>10</v>
      </c>
      <c r="BC10" s="118"/>
      <c r="BD10" s="811" t="s">
        <v>1827</v>
      </c>
      <c r="BE10" s="118"/>
      <c r="BF10" s="153"/>
      <c r="BG10" s="185">
        <f t="shared" si="16"/>
        <v>10</v>
      </c>
      <c r="BH10" s="118" t="s">
        <v>47</v>
      </c>
      <c r="BI10" s="118">
        <f t="shared" si="17"/>
        <v>0</v>
      </c>
      <c r="BJ10" s="118"/>
      <c r="BK10" s="783"/>
      <c r="BL10" s="118"/>
      <c r="BM10" s="153"/>
      <c r="BN10" s="185">
        <f t="shared" si="18"/>
        <v>10</v>
      </c>
      <c r="BO10" s="118" t="s">
        <v>44</v>
      </c>
      <c r="BP10" s="118">
        <f t="shared" si="19"/>
        <v>10</v>
      </c>
      <c r="BQ10" s="118"/>
      <c r="BR10" s="811" t="s">
        <v>1853</v>
      </c>
      <c r="BS10" s="118"/>
    </row>
    <row r="11" spans="1:71" s="126" customFormat="1" ht="43.5" customHeight="1">
      <c r="A11" s="134" t="s">
        <v>307</v>
      </c>
      <c r="B11" s="664" t="s">
        <v>308</v>
      </c>
      <c r="C11" s="681">
        <f t="shared" si="0"/>
        <v>10</v>
      </c>
      <c r="D11" s="118" t="s">
        <v>44</v>
      </c>
      <c r="E11" s="118">
        <f t="shared" si="1"/>
        <v>10</v>
      </c>
      <c r="F11" s="118"/>
      <c r="G11" s="783" t="s">
        <v>1764</v>
      </c>
      <c r="H11" s="118"/>
      <c r="I11" s="153"/>
      <c r="J11" s="185">
        <f t="shared" si="2"/>
        <v>10</v>
      </c>
      <c r="K11" s="118" t="s">
        <v>44</v>
      </c>
      <c r="L11" s="118">
        <f t="shared" si="3"/>
        <v>10</v>
      </c>
      <c r="M11" s="118"/>
      <c r="N11" s="784" t="s">
        <v>1776</v>
      </c>
      <c r="O11" s="118"/>
      <c r="P11" s="153"/>
      <c r="Q11" s="185">
        <f t="shared" si="4"/>
        <v>10</v>
      </c>
      <c r="R11" s="118" t="s">
        <v>44</v>
      </c>
      <c r="S11" s="118">
        <f t="shared" si="5"/>
        <v>10</v>
      </c>
      <c r="T11" s="118"/>
      <c r="U11" s="783" t="s">
        <v>1785</v>
      </c>
      <c r="V11" s="118"/>
      <c r="W11" s="153"/>
      <c r="X11" s="185">
        <f t="shared" si="6"/>
        <v>10</v>
      </c>
      <c r="Y11" s="289" t="s">
        <v>44</v>
      </c>
      <c r="Z11" s="289">
        <f t="shared" si="7"/>
        <v>10</v>
      </c>
      <c r="AA11" s="289"/>
      <c r="AB11" s="794" t="s">
        <v>1790</v>
      </c>
      <c r="AC11" s="118"/>
      <c r="AD11" s="153"/>
      <c r="AE11" s="185">
        <f t="shared" si="8"/>
        <v>10</v>
      </c>
      <c r="AF11" s="784" t="s">
        <v>44</v>
      </c>
      <c r="AG11" s="118">
        <f t="shared" si="9"/>
        <v>10</v>
      </c>
      <c r="AH11" s="118"/>
      <c r="AI11" s="783" t="s">
        <v>1798</v>
      </c>
      <c r="AJ11" s="118"/>
      <c r="AK11" s="153"/>
      <c r="AL11" s="185">
        <f t="shared" si="10"/>
        <v>10</v>
      </c>
      <c r="AM11" s="118" t="s">
        <v>44</v>
      </c>
      <c r="AN11" s="118">
        <f t="shared" si="11"/>
        <v>10</v>
      </c>
      <c r="AO11" s="118"/>
      <c r="AP11" s="811" t="s">
        <v>1803</v>
      </c>
      <c r="AQ11" s="118"/>
      <c r="AR11" s="153"/>
      <c r="AS11" s="185">
        <f t="shared" si="12"/>
        <v>10</v>
      </c>
      <c r="AT11" s="118" t="s">
        <v>44</v>
      </c>
      <c r="AU11" s="118">
        <f t="shared" si="13"/>
        <v>10</v>
      </c>
      <c r="AV11" s="118"/>
      <c r="AW11" s="811" t="s">
        <v>1816</v>
      </c>
      <c r="AX11" s="118"/>
      <c r="AY11" s="153"/>
      <c r="AZ11" s="185">
        <f t="shared" si="14"/>
        <v>10</v>
      </c>
      <c r="BA11" s="118" t="s">
        <v>44</v>
      </c>
      <c r="BB11" s="118">
        <f t="shared" si="15"/>
        <v>10</v>
      </c>
      <c r="BC11" s="118"/>
      <c r="BD11" s="811" t="s">
        <v>1828</v>
      </c>
      <c r="BE11" s="118"/>
      <c r="BF11" s="153"/>
      <c r="BG11" s="185">
        <f t="shared" si="16"/>
        <v>10</v>
      </c>
      <c r="BH11" s="118" t="s">
        <v>44</v>
      </c>
      <c r="BI11" s="118">
        <f t="shared" si="17"/>
        <v>10</v>
      </c>
      <c r="BJ11" s="118"/>
      <c r="BK11" s="783" t="s">
        <v>1845</v>
      </c>
      <c r="BL11" s="118"/>
      <c r="BM11" s="153"/>
      <c r="BN11" s="185">
        <f t="shared" si="18"/>
        <v>10</v>
      </c>
      <c r="BO11" s="118" t="s">
        <v>44</v>
      </c>
      <c r="BP11" s="118">
        <f t="shared" si="19"/>
        <v>10</v>
      </c>
      <c r="BQ11" s="118"/>
      <c r="BR11" s="811" t="s">
        <v>1866</v>
      </c>
      <c r="BS11" s="118"/>
    </row>
    <row r="12" spans="1:71" s="126" customFormat="1" ht="39.75" customHeight="1">
      <c r="A12" s="134" t="s">
        <v>309</v>
      </c>
      <c r="B12" s="664" t="s">
        <v>230</v>
      </c>
      <c r="C12" s="681">
        <f t="shared" si="0"/>
        <v>10</v>
      </c>
      <c r="D12" s="118" t="s">
        <v>44</v>
      </c>
      <c r="E12" s="118">
        <f t="shared" si="1"/>
        <v>10</v>
      </c>
      <c r="F12" s="118"/>
      <c r="G12" s="783" t="s">
        <v>1765</v>
      </c>
      <c r="H12" s="118"/>
      <c r="I12" s="153"/>
      <c r="J12" s="185">
        <f t="shared" si="2"/>
        <v>10</v>
      </c>
      <c r="K12" s="118" t="s">
        <v>47</v>
      </c>
      <c r="L12" s="118">
        <f t="shared" si="3"/>
        <v>0</v>
      </c>
      <c r="M12" s="118"/>
      <c r="N12" s="784"/>
      <c r="O12" s="118"/>
      <c r="P12" s="153"/>
      <c r="Q12" s="185">
        <f t="shared" si="4"/>
        <v>10</v>
      </c>
      <c r="R12" s="289" t="s">
        <v>44</v>
      </c>
      <c r="S12" s="289">
        <f t="shared" si="5"/>
        <v>10</v>
      </c>
      <c r="T12" s="289"/>
      <c r="U12" s="783" t="s">
        <v>1786</v>
      </c>
      <c r="V12" s="118"/>
      <c r="W12" s="153"/>
      <c r="X12" s="185">
        <f t="shared" si="6"/>
        <v>10</v>
      </c>
      <c r="Y12" s="118" t="s">
        <v>47</v>
      </c>
      <c r="Z12" s="118">
        <f t="shared" si="7"/>
        <v>0</v>
      </c>
      <c r="AA12" s="118"/>
      <c r="AB12" s="784"/>
      <c r="AC12" s="118"/>
      <c r="AD12" s="153"/>
      <c r="AE12" s="185">
        <f t="shared" si="8"/>
        <v>10</v>
      </c>
      <c r="AF12" s="794" t="s">
        <v>44</v>
      </c>
      <c r="AG12" s="118">
        <f t="shared" si="9"/>
        <v>10</v>
      </c>
      <c r="AH12" s="118"/>
      <c r="AI12" s="783" t="s">
        <v>1797</v>
      </c>
      <c r="AJ12" s="118"/>
      <c r="AK12" s="153"/>
      <c r="AL12" s="185">
        <f t="shared" si="10"/>
        <v>10</v>
      </c>
      <c r="AM12" s="118" t="s">
        <v>44</v>
      </c>
      <c r="AN12" s="118">
        <f t="shared" si="11"/>
        <v>10</v>
      </c>
      <c r="AO12" s="118"/>
      <c r="AP12" s="811" t="s">
        <v>1804</v>
      </c>
      <c r="AQ12" s="118"/>
      <c r="AR12" s="153"/>
      <c r="AS12" s="185">
        <f t="shared" si="12"/>
        <v>10</v>
      </c>
      <c r="AT12" s="289" t="s">
        <v>44</v>
      </c>
      <c r="AU12" s="118">
        <f t="shared" si="13"/>
        <v>10</v>
      </c>
      <c r="AV12" s="118"/>
      <c r="AW12" s="811" t="s">
        <v>1815</v>
      </c>
      <c r="AX12" s="118"/>
      <c r="AY12" s="153"/>
      <c r="AZ12" s="185">
        <f t="shared" si="14"/>
        <v>10</v>
      </c>
      <c r="BA12" s="118" t="s">
        <v>44</v>
      </c>
      <c r="BB12" s="118">
        <f t="shared" si="15"/>
        <v>10</v>
      </c>
      <c r="BC12" s="118"/>
      <c r="BD12" s="811" t="s">
        <v>1829</v>
      </c>
      <c r="BE12" s="118"/>
      <c r="BF12" s="153"/>
      <c r="BG12" s="185">
        <f t="shared" si="16"/>
        <v>10</v>
      </c>
      <c r="BH12" s="118" t="s">
        <v>47</v>
      </c>
      <c r="BI12" s="118">
        <f t="shared" si="17"/>
        <v>0</v>
      </c>
      <c r="BJ12" s="118"/>
      <c r="BK12" s="783"/>
      <c r="BL12" s="118"/>
      <c r="BM12" s="153"/>
      <c r="BN12" s="185">
        <f t="shared" si="18"/>
        <v>10</v>
      </c>
      <c r="BO12" s="118" t="s">
        <v>44</v>
      </c>
      <c r="BP12" s="118">
        <f t="shared" si="19"/>
        <v>10</v>
      </c>
      <c r="BQ12" s="118"/>
      <c r="BR12" s="811" t="s">
        <v>1867</v>
      </c>
      <c r="BS12" s="118"/>
    </row>
    <row r="13" spans="1:71" s="126" customFormat="1" ht="61.5" customHeight="1">
      <c r="A13" s="134" t="s">
        <v>231</v>
      </c>
      <c r="B13" s="664" t="s">
        <v>232</v>
      </c>
      <c r="C13" s="185">
        <f t="shared" si="0"/>
        <v>10</v>
      </c>
      <c r="D13" s="118" t="s">
        <v>44</v>
      </c>
      <c r="E13" s="118">
        <f t="shared" si="1"/>
        <v>10</v>
      </c>
      <c r="F13" s="118"/>
      <c r="G13" s="783" t="s">
        <v>1766</v>
      </c>
      <c r="H13" s="118"/>
      <c r="I13" s="153"/>
      <c r="J13" s="185">
        <f t="shared" si="2"/>
        <v>10</v>
      </c>
      <c r="K13" s="118" t="s">
        <v>44</v>
      </c>
      <c r="L13" s="118">
        <f t="shared" si="3"/>
        <v>10</v>
      </c>
      <c r="M13" s="118"/>
      <c r="N13" s="784" t="s">
        <v>1777</v>
      </c>
      <c r="O13" s="118"/>
      <c r="P13" s="153"/>
      <c r="Q13" s="185">
        <f t="shared" si="4"/>
        <v>10</v>
      </c>
      <c r="R13" s="289" t="s">
        <v>44</v>
      </c>
      <c r="S13" s="289">
        <f t="shared" si="5"/>
        <v>10</v>
      </c>
      <c r="T13" s="289"/>
      <c r="U13" s="783" t="s">
        <v>1787</v>
      </c>
      <c r="V13" s="118"/>
      <c r="W13" s="153"/>
      <c r="X13" s="185">
        <f t="shared" si="6"/>
        <v>10</v>
      </c>
      <c r="Y13" s="118" t="s">
        <v>47</v>
      </c>
      <c r="Z13" s="118">
        <f t="shared" si="7"/>
        <v>0</v>
      </c>
      <c r="AA13" s="118"/>
      <c r="AB13" s="784"/>
      <c r="AC13" s="118"/>
      <c r="AD13" s="153"/>
      <c r="AE13" s="185">
        <f t="shared" si="8"/>
        <v>10</v>
      </c>
      <c r="AF13" s="794" t="s">
        <v>44</v>
      </c>
      <c r="AG13" s="118">
        <f t="shared" si="9"/>
        <v>10</v>
      </c>
      <c r="AH13" s="118"/>
      <c r="AI13" s="783" t="s">
        <v>1797</v>
      </c>
      <c r="AJ13" s="118"/>
      <c r="AK13" s="153"/>
      <c r="AL13" s="185">
        <f t="shared" si="10"/>
        <v>10</v>
      </c>
      <c r="AM13" s="118" t="s">
        <v>44</v>
      </c>
      <c r="AN13" s="118">
        <f t="shared" si="11"/>
        <v>10</v>
      </c>
      <c r="AO13" s="118"/>
      <c r="AP13" s="811" t="s">
        <v>1804</v>
      </c>
      <c r="AQ13" s="118"/>
      <c r="AR13" s="153"/>
      <c r="AS13" s="185">
        <f t="shared" si="12"/>
        <v>10</v>
      </c>
      <c r="AT13" s="118" t="s">
        <v>44</v>
      </c>
      <c r="AU13" s="118">
        <f t="shared" si="13"/>
        <v>10</v>
      </c>
      <c r="AV13" s="118"/>
      <c r="AW13" s="811" t="s">
        <v>1816</v>
      </c>
      <c r="AX13" s="118"/>
      <c r="AY13" s="153"/>
      <c r="AZ13" s="185">
        <f t="shared" si="14"/>
        <v>10</v>
      </c>
      <c r="BA13" s="118" t="s">
        <v>44</v>
      </c>
      <c r="BB13" s="118">
        <f t="shared" si="15"/>
        <v>10</v>
      </c>
      <c r="BC13" s="118"/>
      <c r="BD13" s="811" t="s">
        <v>1830</v>
      </c>
      <c r="BE13" s="118"/>
      <c r="BF13" s="153"/>
      <c r="BG13" s="185">
        <f t="shared" si="16"/>
        <v>10</v>
      </c>
      <c r="BH13" s="118" t="s">
        <v>44</v>
      </c>
      <c r="BI13" s="118">
        <f t="shared" si="17"/>
        <v>10</v>
      </c>
      <c r="BJ13" s="118"/>
      <c r="BK13" s="783" t="s">
        <v>1845</v>
      </c>
      <c r="BL13" s="118"/>
      <c r="BM13" s="153"/>
      <c r="BN13" s="185">
        <f t="shared" si="18"/>
        <v>10</v>
      </c>
      <c r="BO13" s="118" t="s">
        <v>44</v>
      </c>
      <c r="BP13" s="118">
        <f t="shared" si="19"/>
        <v>10</v>
      </c>
      <c r="BQ13" s="118"/>
      <c r="BR13" s="811" t="s">
        <v>1866</v>
      </c>
      <c r="BS13" s="118"/>
    </row>
    <row r="14" spans="1:71" s="126" customFormat="1" ht="54.75" customHeight="1">
      <c r="A14" s="134" t="s">
        <v>233</v>
      </c>
      <c r="B14" s="664" t="s">
        <v>234</v>
      </c>
      <c r="C14" s="185">
        <f t="shared" si="0"/>
        <v>10</v>
      </c>
      <c r="D14" s="118" t="s">
        <v>44</v>
      </c>
      <c r="E14" s="118">
        <f t="shared" si="1"/>
        <v>10</v>
      </c>
      <c r="F14" s="118"/>
      <c r="G14" s="783" t="s">
        <v>1764</v>
      </c>
      <c r="H14" s="118"/>
      <c r="I14" s="153"/>
      <c r="J14" s="185">
        <f t="shared" si="2"/>
        <v>10</v>
      </c>
      <c r="K14" s="118" t="s">
        <v>44</v>
      </c>
      <c r="L14" s="118">
        <f t="shared" si="3"/>
        <v>10</v>
      </c>
      <c r="M14" s="118"/>
      <c r="N14" s="784" t="s">
        <v>1777</v>
      </c>
      <c r="O14" s="118"/>
      <c r="P14" s="153"/>
      <c r="Q14" s="185">
        <f t="shared" si="4"/>
        <v>10</v>
      </c>
      <c r="R14" s="289" t="s">
        <v>47</v>
      </c>
      <c r="S14" s="289">
        <f t="shared" si="5"/>
        <v>0</v>
      </c>
      <c r="T14" s="289"/>
      <c r="U14" s="783"/>
      <c r="V14" s="118"/>
      <c r="W14" s="153"/>
      <c r="X14" s="185">
        <f t="shared" si="6"/>
        <v>10</v>
      </c>
      <c r="Y14" s="118" t="s">
        <v>44</v>
      </c>
      <c r="Z14" s="118">
        <f t="shared" si="7"/>
        <v>10</v>
      </c>
      <c r="AA14" s="118"/>
      <c r="AB14" s="794" t="s">
        <v>1791</v>
      </c>
      <c r="AC14" s="118"/>
      <c r="AD14" s="153"/>
      <c r="AE14" s="185">
        <f t="shared" si="8"/>
        <v>10</v>
      </c>
      <c r="AF14" s="118" t="s">
        <v>44</v>
      </c>
      <c r="AG14" s="118">
        <f t="shared" si="9"/>
        <v>10</v>
      </c>
      <c r="AH14" s="118"/>
      <c r="AI14" s="783" t="s">
        <v>1797</v>
      </c>
      <c r="AJ14" s="118"/>
      <c r="AK14" s="153"/>
      <c r="AL14" s="185">
        <f t="shared" si="10"/>
        <v>10</v>
      </c>
      <c r="AM14" s="118" t="s">
        <v>44</v>
      </c>
      <c r="AN14" s="118">
        <f t="shared" si="11"/>
        <v>10</v>
      </c>
      <c r="AO14" s="118"/>
      <c r="AP14" s="811" t="s">
        <v>1804</v>
      </c>
      <c r="AQ14" s="118"/>
      <c r="AR14" s="153"/>
      <c r="AS14" s="185">
        <f t="shared" si="12"/>
        <v>10</v>
      </c>
      <c r="AT14" s="118" t="s">
        <v>44</v>
      </c>
      <c r="AU14" s="118">
        <f t="shared" si="13"/>
        <v>10</v>
      </c>
      <c r="AV14" s="118"/>
      <c r="AW14" s="811" t="s">
        <v>1817</v>
      </c>
      <c r="AX14" s="118"/>
      <c r="AY14" s="153"/>
      <c r="AZ14" s="185">
        <f t="shared" si="14"/>
        <v>10</v>
      </c>
      <c r="BA14" s="118" t="s">
        <v>44</v>
      </c>
      <c r="BB14" s="118">
        <f t="shared" si="15"/>
        <v>10</v>
      </c>
      <c r="BC14" s="118"/>
      <c r="BD14" s="811" t="s">
        <v>1831</v>
      </c>
      <c r="BE14" s="118"/>
      <c r="BF14" s="153"/>
      <c r="BG14" s="185">
        <f t="shared" si="16"/>
        <v>10</v>
      </c>
      <c r="BH14" s="118" t="s">
        <v>44</v>
      </c>
      <c r="BI14" s="118">
        <f t="shared" si="17"/>
        <v>10</v>
      </c>
      <c r="BJ14" s="118"/>
      <c r="BK14" s="783" t="s">
        <v>1846</v>
      </c>
      <c r="BL14" s="118"/>
      <c r="BM14" s="153"/>
      <c r="BN14" s="185">
        <f t="shared" si="18"/>
        <v>10</v>
      </c>
      <c r="BO14" s="118" t="s">
        <v>44</v>
      </c>
      <c r="BP14" s="118">
        <f t="shared" si="19"/>
        <v>10</v>
      </c>
      <c r="BQ14" s="118"/>
      <c r="BR14" s="811" t="s">
        <v>1867</v>
      </c>
      <c r="BS14" s="118"/>
    </row>
    <row r="15" spans="1:71" s="126" customFormat="1" ht="12.75">
      <c r="A15" s="348"/>
      <c r="B15" s="671"/>
      <c r="C15" s="185"/>
      <c r="D15" s="118"/>
      <c r="E15" s="118"/>
      <c r="F15" s="118"/>
      <c r="G15" s="783"/>
      <c r="H15" s="118"/>
      <c r="I15" s="153"/>
      <c r="J15" s="185"/>
      <c r="K15" s="118"/>
      <c r="L15" s="118"/>
      <c r="M15" s="118"/>
      <c r="N15" s="784"/>
      <c r="O15" s="118"/>
      <c r="P15" s="153"/>
      <c r="Q15" s="185"/>
      <c r="R15" s="289"/>
      <c r="S15" s="289"/>
      <c r="T15" s="289"/>
      <c r="U15" s="783"/>
      <c r="V15" s="118"/>
      <c r="W15" s="153"/>
      <c r="X15" s="185"/>
      <c r="Y15" s="118"/>
      <c r="Z15" s="118"/>
      <c r="AA15" s="118"/>
      <c r="AB15" s="784"/>
      <c r="AC15" s="118"/>
      <c r="AD15" s="153"/>
      <c r="AE15" s="185"/>
      <c r="AF15" s="118"/>
      <c r="AG15" s="118"/>
      <c r="AH15" s="118"/>
      <c r="AI15" s="783"/>
      <c r="AJ15" s="118"/>
      <c r="AK15" s="153"/>
      <c r="AL15" s="185"/>
      <c r="AM15" s="118"/>
      <c r="AN15" s="118"/>
      <c r="AO15" s="118"/>
      <c r="AP15" s="783"/>
      <c r="AQ15" s="118"/>
      <c r="AR15" s="153"/>
      <c r="AS15" s="185"/>
      <c r="AT15" s="118"/>
      <c r="AU15" s="118"/>
      <c r="AV15" s="118"/>
      <c r="AW15" s="783"/>
      <c r="AX15" s="118"/>
      <c r="AY15" s="153"/>
      <c r="AZ15" s="185"/>
      <c r="BA15" s="118"/>
      <c r="BB15" s="118"/>
      <c r="BC15" s="118"/>
      <c r="BD15" s="783"/>
      <c r="BE15" s="118"/>
      <c r="BF15" s="153"/>
      <c r="BG15" s="185"/>
      <c r="BH15" s="118"/>
      <c r="BI15" s="118"/>
      <c r="BJ15" s="118"/>
      <c r="BK15" s="783"/>
      <c r="BL15" s="118"/>
      <c r="BM15" s="153"/>
      <c r="BN15" s="185"/>
      <c r="BO15" s="118"/>
      <c r="BP15" s="118"/>
      <c r="BQ15" s="118"/>
      <c r="BR15" s="783"/>
      <c r="BS15" s="118"/>
    </row>
    <row r="16" spans="1:71" s="126" customFormat="1" ht="12.75">
      <c r="A16" s="346" t="s">
        <v>235</v>
      </c>
      <c r="B16" s="672" t="s">
        <v>236</v>
      </c>
      <c r="C16" s="185">
        <f>$C$8/10</f>
        <v>10</v>
      </c>
      <c r="D16" s="118"/>
      <c r="E16" s="118"/>
      <c r="F16" s="118"/>
      <c r="G16" s="783"/>
      <c r="H16" s="118"/>
      <c r="I16" s="153"/>
      <c r="J16" s="185">
        <f>$C$8/10</f>
        <v>10</v>
      </c>
      <c r="K16" s="118"/>
      <c r="L16" s="118"/>
      <c r="M16" s="118"/>
      <c r="N16" s="784"/>
      <c r="O16" s="118"/>
      <c r="P16" s="153"/>
      <c r="Q16" s="185">
        <f>$C$8/10</f>
        <v>10</v>
      </c>
      <c r="R16" s="118"/>
      <c r="S16" s="118"/>
      <c r="T16" s="118"/>
      <c r="U16" s="783"/>
      <c r="V16" s="118"/>
      <c r="W16" s="153"/>
      <c r="X16" s="185">
        <f>$C$8/10</f>
        <v>10</v>
      </c>
      <c r="Y16" s="118"/>
      <c r="Z16" s="118"/>
      <c r="AA16" s="118"/>
      <c r="AB16" s="784"/>
      <c r="AC16" s="118"/>
      <c r="AD16" s="153"/>
      <c r="AE16" s="185">
        <f>$C$8/10</f>
        <v>10</v>
      </c>
      <c r="AF16" s="118"/>
      <c r="AG16" s="118"/>
      <c r="AH16" s="118"/>
      <c r="AI16" s="783"/>
      <c r="AJ16" s="118"/>
      <c r="AK16" s="153"/>
      <c r="AL16" s="185">
        <f>$C$8/10</f>
        <v>10</v>
      </c>
      <c r="AM16" s="118"/>
      <c r="AN16" s="118"/>
      <c r="AO16" s="118"/>
      <c r="AP16" s="783"/>
      <c r="AQ16" s="118"/>
      <c r="AR16" s="153"/>
      <c r="AS16" s="185">
        <f>$C$8/10</f>
        <v>10</v>
      </c>
      <c r="AT16" s="118"/>
      <c r="AU16" s="118"/>
      <c r="AV16" s="118"/>
      <c r="AW16" s="783"/>
      <c r="AX16" s="118"/>
      <c r="AY16" s="153"/>
      <c r="AZ16" s="185">
        <f>$C$8/10</f>
        <v>10</v>
      </c>
      <c r="BA16" s="118"/>
      <c r="BB16" s="118"/>
      <c r="BC16" s="118"/>
      <c r="BD16" s="783"/>
      <c r="BE16" s="118"/>
      <c r="BF16" s="153"/>
      <c r="BG16" s="185">
        <f>$C$8/10</f>
        <v>10</v>
      </c>
      <c r="BH16" s="118"/>
      <c r="BI16" s="118"/>
      <c r="BJ16" s="118"/>
      <c r="BK16" s="783"/>
      <c r="BL16" s="118"/>
      <c r="BM16" s="153"/>
      <c r="BN16" s="185">
        <f>$C$8/10</f>
        <v>10</v>
      </c>
      <c r="BO16" s="118"/>
      <c r="BP16" s="118"/>
      <c r="BQ16" s="118"/>
      <c r="BR16" s="783"/>
      <c r="BS16" s="118"/>
    </row>
    <row r="17" spans="1:71" s="126" customFormat="1" ht="51" customHeight="1">
      <c r="A17" s="348" t="s">
        <v>237</v>
      </c>
      <c r="B17" s="662" t="s">
        <v>1395</v>
      </c>
      <c r="C17" s="185">
        <f>C16/3</f>
        <v>3.3333333333333335</v>
      </c>
      <c r="D17" s="118" t="s">
        <v>47</v>
      </c>
      <c r="E17" s="118">
        <f>IF(D17="Yes",C17,0)</f>
        <v>0</v>
      </c>
      <c r="F17" s="118"/>
      <c r="G17" s="783"/>
      <c r="H17" s="118"/>
      <c r="I17" s="153"/>
      <c r="J17" s="185">
        <f>J16/3</f>
        <v>3.3333333333333335</v>
      </c>
      <c r="K17" s="118" t="s">
        <v>47</v>
      </c>
      <c r="L17" s="118">
        <f>IF(K17="Yes",J17,0)</f>
        <v>0</v>
      </c>
      <c r="M17" s="118"/>
      <c r="N17" s="784"/>
      <c r="O17" s="118"/>
      <c r="P17" s="153"/>
      <c r="Q17" s="185">
        <f>Q16/3</f>
        <v>3.3333333333333335</v>
      </c>
      <c r="R17" s="118" t="s">
        <v>47</v>
      </c>
      <c r="S17" s="118">
        <f>IF(R17="Yes",Q17,0)</f>
        <v>0</v>
      </c>
      <c r="T17" s="118"/>
      <c r="U17" s="783"/>
      <c r="V17" s="118"/>
      <c r="W17" s="153"/>
      <c r="X17" s="185">
        <f>X16/3</f>
        <v>3.3333333333333335</v>
      </c>
      <c r="Y17" s="118" t="s">
        <v>47</v>
      </c>
      <c r="Z17" s="118">
        <f>IF(Y17="Yes",X17,0)</f>
        <v>0</v>
      </c>
      <c r="AA17" s="118"/>
      <c r="AB17" s="784"/>
      <c r="AC17" s="118"/>
      <c r="AD17" s="153"/>
      <c r="AE17" s="185">
        <f>AE16/3</f>
        <v>3.3333333333333335</v>
      </c>
      <c r="AF17" s="118" t="s">
        <v>47</v>
      </c>
      <c r="AG17" s="118">
        <f>IF(AF17="Yes",AE17,0)</f>
        <v>0</v>
      </c>
      <c r="AH17" s="118"/>
      <c r="AI17" s="783"/>
      <c r="AJ17" s="118"/>
      <c r="AK17" s="153"/>
      <c r="AL17" s="185">
        <f>AL16/3</f>
        <v>3.3333333333333335</v>
      </c>
      <c r="AM17" s="118" t="s">
        <v>47</v>
      </c>
      <c r="AN17" s="118">
        <f>IF(AM17="Yes",AL17,0)</f>
        <v>0</v>
      </c>
      <c r="AO17" s="118"/>
      <c r="AP17" s="783"/>
      <c r="AQ17" s="118"/>
      <c r="AR17" s="153"/>
      <c r="AS17" s="185">
        <f>AS16/3</f>
        <v>3.3333333333333335</v>
      </c>
      <c r="AT17" s="118" t="s">
        <v>47</v>
      </c>
      <c r="AU17" s="118">
        <f>IF(AT17="Yes",AS17,0)</f>
        <v>0</v>
      </c>
      <c r="AV17" s="118"/>
      <c r="AW17" s="791"/>
      <c r="AX17" s="118"/>
      <c r="AY17" s="153"/>
      <c r="AZ17" s="185">
        <f>AZ16/3</f>
        <v>3.3333333333333335</v>
      </c>
      <c r="BA17" s="118" t="s">
        <v>47</v>
      </c>
      <c r="BB17" s="118">
        <f>IF(BA17="Yes",AZ17,0)</f>
        <v>0</v>
      </c>
      <c r="BC17" s="118"/>
      <c r="BD17" s="783"/>
      <c r="BE17" s="118"/>
      <c r="BF17" s="153"/>
      <c r="BG17" s="185">
        <f>BG16/3</f>
        <v>3.3333333333333335</v>
      </c>
      <c r="BH17" s="118" t="s">
        <v>47</v>
      </c>
      <c r="BI17" s="118">
        <f>IF(BH17="Yes",BG17,0)</f>
        <v>0</v>
      </c>
      <c r="BJ17" s="118"/>
      <c r="BK17" s="783"/>
      <c r="BL17" s="118"/>
      <c r="BM17" s="153"/>
      <c r="BN17" s="185">
        <f>BN16/3</f>
        <v>3.3333333333333335</v>
      </c>
      <c r="BO17" s="118" t="s">
        <v>47</v>
      </c>
      <c r="BP17" s="118">
        <f>IF(BO17="Yes",BN17,0)</f>
        <v>0</v>
      </c>
      <c r="BQ17" s="118"/>
      <c r="BR17" s="783"/>
      <c r="BS17" s="118"/>
    </row>
    <row r="18" spans="1:71" s="126" customFormat="1" ht="42.75" customHeight="1">
      <c r="A18" s="348" t="s">
        <v>238</v>
      </c>
      <c r="B18" s="662" t="s">
        <v>1173</v>
      </c>
      <c r="C18" s="185">
        <f>C16/3</f>
        <v>3.3333333333333335</v>
      </c>
      <c r="D18" s="118" t="s">
        <v>47</v>
      </c>
      <c r="E18" s="118">
        <f>IF(D18="Yes",C18,0)</f>
        <v>0</v>
      </c>
      <c r="F18" s="118"/>
      <c r="G18" s="783"/>
      <c r="H18" s="118"/>
      <c r="I18" s="153"/>
      <c r="J18" s="185">
        <f>J16/3</f>
        <v>3.3333333333333335</v>
      </c>
      <c r="K18" s="118" t="s">
        <v>47</v>
      </c>
      <c r="L18" s="118">
        <f>IF(K18="Yes",J18,0)</f>
        <v>0</v>
      </c>
      <c r="M18" s="118"/>
      <c r="N18" s="783"/>
      <c r="O18" s="118"/>
      <c r="P18" s="153"/>
      <c r="Q18" s="185">
        <f>Q16/3</f>
        <v>3.3333333333333335</v>
      </c>
      <c r="R18" s="118" t="s">
        <v>47</v>
      </c>
      <c r="S18" s="118">
        <f>IF(R18="Yes",Q18,0)</f>
        <v>0</v>
      </c>
      <c r="T18" s="118"/>
      <c r="U18" s="783"/>
      <c r="V18" s="118"/>
      <c r="W18" s="153"/>
      <c r="X18" s="185">
        <f>X16/3</f>
        <v>3.3333333333333335</v>
      </c>
      <c r="Y18" s="118" t="s">
        <v>47</v>
      </c>
      <c r="Z18" s="118">
        <f>IF(Y18="Yes",X18,0)</f>
        <v>0</v>
      </c>
      <c r="AA18" s="118"/>
      <c r="AB18" s="784"/>
      <c r="AC18" s="118"/>
      <c r="AD18" s="153"/>
      <c r="AE18" s="185">
        <f>AE16/3</f>
        <v>3.3333333333333335</v>
      </c>
      <c r="AF18" s="118" t="s">
        <v>47</v>
      </c>
      <c r="AG18" s="118">
        <f>IF(AF18="Yes",AE18,0)</f>
        <v>0</v>
      </c>
      <c r="AH18" s="118"/>
      <c r="AI18" s="783"/>
      <c r="AJ18" s="118"/>
      <c r="AK18" s="153"/>
      <c r="AL18" s="185">
        <f>AL16/3</f>
        <v>3.3333333333333335</v>
      </c>
      <c r="AM18" s="118" t="s">
        <v>47</v>
      </c>
      <c r="AN18" s="118">
        <f>IF(AM18="Yes",AL18,0)</f>
        <v>0</v>
      </c>
      <c r="AO18" s="118"/>
      <c r="AP18" s="783"/>
      <c r="AQ18" s="118"/>
      <c r="AR18" s="153"/>
      <c r="AS18" s="185">
        <f>AS16/3</f>
        <v>3.3333333333333335</v>
      </c>
      <c r="AT18" s="118" t="s">
        <v>47</v>
      </c>
      <c r="AU18" s="118">
        <f>IF(AT18="Yes",AS18,0)</f>
        <v>0</v>
      </c>
      <c r="AV18" s="118"/>
      <c r="AW18" s="791"/>
      <c r="AX18" s="118"/>
      <c r="AY18" s="153"/>
      <c r="AZ18" s="185">
        <f>AZ16/3</f>
        <v>3.3333333333333335</v>
      </c>
      <c r="BA18" s="118" t="s">
        <v>47</v>
      </c>
      <c r="BB18" s="118">
        <f>IF(BA18="Yes",AZ18,0)</f>
        <v>0</v>
      </c>
      <c r="BC18" s="118"/>
      <c r="BD18" s="783"/>
      <c r="BE18" s="118"/>
      <c r="BF18" s="153"/>
      <c r="BG18" s="185">
        <f>BG16/3</f>
        <v>3.3333333333333335</v>
      </c>
      <c r="BH18" s="118" t="s">
        <v>47</v>
      </c>
      <c r="BI18" s="118">
        <f>IF(BH18="Yes",BG18,0)</f>
        <v>0</v>
      </c>
      <c r="BJ18" s="118"/>
      <c r="BK18" s="783"/>
      <c r="BL18" s="118"/>
      <c r="BM18" s="153"/>
      <c r="BN18" s="185">
        <f>BN16/3</f>
        <v>3.3333333333333335</v>
      </c>
      <c r="BO18" s="118" t="s">
        <v>47</v>
      </c>
      <c r="BP18" s="118">
        <f>IF(BO18="Yes",BN18,0)</f>
        <v>0</v>
      </c>
      <c r="BQ18" s="118"/>
      <c r="BR18" s="783"/>
      <c r="BS18" s="118"/>
    </row>
    <row r="19" spans="1:71" s="126" customFormat="1" ht="54" customHeight="1">
      <c r="A19" s="348" t="s">
        <v>239</v>
      </c>
      <c r="B19" s="662" t="s">
        <v>240</v>
      </c>
      <c r="C19" s="185">
        <f>C16/3</f>
        <v>3.3333333333333335</v>
      </c>
      <c r="D19" s="118" t="s">
        <v>47</v>
      </c>
      <c r="E19" s="118">
        <f>IF(D19="Yes",C19,0)</f>
        <v>0</v>
      </c>
      <c r="F19" s="118"/>
      <c r="G19" s="783"/>
      <c r="H19" s="118"/>
      <c r="I19" s="153"/>
      <c r="J19" s="185">
        <f>J16/3</f>
        <v>3.3333333333333335</v>
      </c>
      <c r="K19" s="118" t="s">
        <v>47</v>
      </c>
      <c r="L19" s="118">
        <f>IF(K19="Yes",J19,0)</f>
        <v>0</v>
      </c>
      <c r="M19" s="118"/>
      <c r="N19" s="783"/>
      <c r="O19" s="118"/>
      <c r="P19" s="153"/>
      <c r="Q19" s="185">
        <f>Q16/3</f>
        <v>3.3333333333333335</v>
      </c>
      <c r="R19" s="118" t="s">
        <v>47</v>
      </c>
      <c r="S19" s="118">
        <f>IF(R19="Yes",Q19,0)</f>
        <v>0</v>
      </c>
      <c r="T19" s="118"/>
      <c r="U19" s="783"/>
      <c r="V19" s="118"/>
      <c r="W19" s="153"/>
      <c r="X19" s="185">
        <f>X16/3</f>
        <v>3.3333333333333335</v>
      </c>
      <c r="Y19" s="118" t="s">
        <v>44</v>
      </c>
      <c r="Z19" s="118">
        <f>IF(Y19="Yes",X19,0)</f>
        <v>3.3333333333333335</v>
      </c>
      <c r="AA19" s="118"/>
      <c r="AB19" s="794" t="s">
        <v>1792</v>
      </c>
      <c r="AC19" s="118"/>
      <c r="AD19" s="153"/>
      <c r="AE19" s="185">
        <f>AE16/3</f>
        <v>3.3333333333333335</v>
      </c>
      <c r="AF19" s="118" t="s">
        <v>47</v>
      </c>
      <c r="AG19" s="118">
        <f>IF(AF19="Yes",AE19,0)</f>
        <v>0</v>
      </c>
      <c r="AH19" s="118"/>
      <c r="AI19" s="783"/>
      <c r="AJ19" s="118"/>
      <c r="AK19" s="153"/>
      <c r="AL19" s="185">
        <f>AL16/3</f>
        <v>3.3333333333333335</v>
      </c>
      <c r="AM19" s="118" t="s">
        <v>47</v>
      </c>
      <c r="AN19" s="118">
        <f>IF(AM19="Yes",AL19,0)</f>
        <v>0</v>
      </c>
      <c r="AO19" s="118"/>
      <c r="AP19" s="783"/>
      <c r="AQ19" s="118"/>
      <c r="AR19" s="153"/>
      <c r="AS19" s="185">
        <f>AS16/3</f>
        <v>3.3333333333333335</v>
      </c>
      <c r="AT19" s="118" t="s">
        <v>47</v>
      </c>
      <c r="AU19" s="118">
        <f>IF(AT19="Yes",AS19,0)</f>
        <v>0</v>
      </c>
      <c r="AV19" s="118"/>
      <c r="AW19" s="791"/>
      <c r="AX19" s="118"/>
      <c r="AY19" s="153"/>
      <c r="AZ19" s="185">
        <f>AZ16/3</f>
        <v>3.3333333333333335</v>
      </c>
      <c r="BA19" s="118" t="s">
        <v>44</v>
      </c>
      <c r="BB19" s="118">
        <f>IF(BA19="Yes",AZ19,0)</f>
        <v>3.3333333333333335</v>
      </c>
      <c r="BC19" s="118"/>
      <c r="BD19" s="811" t="s">
        <v>1832</v>
      </c>
      <c r="BE19" s="118"/>
      <c r="BF19" s="153"/>
      <c r="BG19" s="185">
        <f>BG16/3</f>
        <v>3.3333333333333335</v>
      </c>
      <c r="BH19" s="118" t="s">
        <v>47</v>
      </c>
      <c r="BI19" s="118">
        <f>IF(BH19="Yes",BG19,0)</f>
        <v>0</v>
      </c>
      <c r="BJ19" s="118"/>
      <c r="BK19" s="783"/>
      <c r="BL19" s="118"/>
      <c r="BM19" s="153"/>
      <c r="BN19" s="185">
        <f>BN16/3</f>
        <v>3.3333333333333335</v>
      </c>
      <c r="BO19" s="118" t="s">
        <v>44</v>
      </c>
      <c r="BP19" s="118">
        <f>IF(BO19="Yes",BN19,0)</f>
        <v>3.3333333333333335</v>
      </c>
      <c r="BQ19" s="118"/>
      <c r="BR19" s="912" t="s">
        <v>1868</v>
      </c>
      <c r="BS19" s="118"/>
    </row>
    <row r="20" spans="1:71" s="126" customFormat="1" ht="12.75">
      <c r="A20" s="348"/>
      <c r="B20" s="662"/>
      <c r="C20" s="185"/>
      <c r="D20" s="118"/>
      <c r="E20" s="118"/>
      <c r="F20" s="118"/>
      <c r="G20" s="783"/>
      <c r="H20" s="118"/>
      <c r="I20" s="153"/>
      <c r="J20" s="185"/>
      <c r="K20" s="118"/>
      <c r="L20" s="118"/>
      <c r="M20" s="118"/>
      <c r="N20" s="783"/>
      <c r="O20" s="118"/>
      <c r="P20" s="153"/>
      <c r="Q20" s="185"/>
      <c r="R20" s="118"/>
      <c r="S20" s="118"/>
      <c r="T20" s="118"/>
      <c r="U20" s="783"/>
      <c r="V20" s="118"/>
      <c r="W20" s="153"/>
      <c r="X20" s="185"/>
      <c r="Y20" s="118"/>
      <c r="Z20" s="118"/>
      <c r="AA20" s="118"/>
      <c r="AB20" s="784"/>
      <c r="AC20" s="118"/>
      <c r="AD20" s="153"/>
      <c r="AE20" s="185"/>
      <c r="AF20" s="118"/>
      <c r="AG20" s="118"/>
      <c r="AH20" s="118"/>
      <c r="AI20" s="783"/>
      <c r="AJ20" s="118"/>
      <c r="AK20" s="153"/>
      <c r="AL20" s="185"/>
      <c r="AM20" s="118"/>
      <c r="AN20" s="118"/>
      <c r="AO20" s="118"/>
      <c r="AP20" s="783"/>
      <c r="AQ20" s="118"/>
      <c r="AR20" s="153"/>
      <c r="AS20" s="185"/>
      <c r="AT20" s="118"/>
      <c r="AU20" s="118"/>
      <c r="AV20" s="118"/>
      <c r="AW20" s="791"/>
      <c r="AX20" s="118"/>
      <c r="AY20" s="153"/>
      <c r="AZ20" s="185"/>
      <c r="BA20" s="118"/>
      <c r="BB20" s="118"/>
      <c r="BC20" s="118"/>
      <c r="BD20" s="800"/>
      <c r="BE20" s="118"/>
      <c r="BF20" s="153"/>
      <c r="BG20" s="185"/>
      <c r="BH20" s="118"/>
      <c r="BI20" s="118"/>
      <c r="BJ20" s="118"/>
      <c r="BK20" s="783"/>
      <c r="BL20" s="118"/>
      <c r="BM20" s="153"/>
      <c r="BN20" s="185"/>
      <c r="BO20" s="118"/>
      <c r="BP20" s="118"/>
      <c r="BQ20" s="118"/>
      <c r="BR20" s="783"/>
      <c r="BS20" s="118"/>
    </row>
    <row r="21" spans="1:71" s="126" customFormat="1" ht="51">
      <c r="A21" s="134" t="s">
        <v>314</v>
      </c>
      <c r="B21" s="664" t="s">
        <v>315</v>
      </c>
      <c r="C21" s="185">
        <f>$C$8/10</f>
        <v>10</v>
      </c>
      <c r="D21" s="118" t="s">
        <v>44</v>
      </c>
      <c r="E21" s="118">
        <f>IF(D21="Yes",C21,0)</f>
        <v>10</v>
      </c>
      <c r="F21" s="118"/>
      <c r="G21" s="783" t="s">
        <v>1767</v>
      </c>
      <c r="H21" s="118"/>
      <c r="I21" s="153"/>
      <c r="J21" s="185">
        <f>$C$8/10</f>
        <v>10</v>
      </c>
      <c r="K21" s="118" t="s">
        <v>47</v>
      </c>
      <c r="L21" s="118">
        <f>IF(K21="Yes",J21,0)</f>
        <v>0</v>
      </c>
      <c r="M21" s="118"/>
      <c r="N21" s="783"/>
      <c r="O21" s="118"/>
      <c r="P21" s="153"/>
      <c r="Q21" s="185">
        <f>$C$8/10</f>
        <v>10</v>
      </c>
      <c r="R21" s="118" t="s">
        <v>44</v>
      </c>
      <c r="S21" s="118">
        <f>IF(R21="Yes",Q21,0)</f>
        <v>10</v>
      </c>
      <c r="T21" s="118"/>
      <c r="U21" s="783" t="s">
        <v>1074</v>
      </c>
      <c r="V21" s="118"/>
      <c r="W21" s="153"/>
      <c r="X21" s="185">
        <f>$C$8/10</f>
        <v>10</v>
      </c>
      <c r="Y21" s="118" t="s">
        <v>44</v>
      </c>
      <c r="Z21" s="118">
        <f>IF(Y21="Yes",X21,0)</f>
        <v>10</v>
      </c>
      <c r="AA21" s="118"/>
      <c r="AB21" s="794" t="s">
        <v>1790</v>
      </c>
      <c r="AC21" s="118"/>
      <c r="AD21" s="153"/>
      <c r="AE21" s="185">
        <f>$C$8/10</f>
        <v>10</v>
      </c>
      <c r="AF21" s="289" t="s">
        <v>44</v>
      </c>
      <c r="AG21" s="118">
        <f>IF(AF21="Yes",AE21,0)</f>
        <v>10</v>
      </c>
      <c r="AH21" s="118"/>
      <c r="AI21" s="797" t="s">
        <v>1799</v>
      </c>
      <c r="AJ21" s="118"/>
      <c r="AK21" s="153"/>
      <c r="AL21" s="185">
        <f>$C$8/10</f>
        <v>10</v>
      </c>
      <c r="AM21" s="289" t="s">
        <v>44</v>
      </c>
      <c r="AN21" s="118">
        <f>IF(AM21="Yes",AL21,0)</f>
        <v>10</v>
      </c>
      <c r="AO21" s="118"/>
      <c r="AP21" s="783" t="s">
        <v>1092</v>
      </c>
      <c r="AQ21" s="118"/>
      <c r="AR21" s="153"/>
      <c r="AS21" s="185">
        <f>$C$8/10</f>
        <v>10</v>
      </c>
      <c r="AT21" s="289" t="s">
        <v>44</v>
      </c>
      <c r="AU21" s="118">
        <f>IF(AT21="Yes",AS21,0)</f>
        <v>10</v>
      </c>
      <c r="AV21" s="118"/>
      <c r="AW21" s="811" t="s">
        <v>1815</v>
      </c>
      <c r="AX21" s="118"/>
      <c r="AY21" s="153"/>
      <c r="AZ21" s="185">
        <f>$C$8/10</f>
        <v>10</v>
      </c>
      <c r="BA21" s="118" t="s">
        <v>44</v>
      </c>
      <c r="BB21" s="118">
        <f>IF(BA21="Yes",AZ21,0)</f>
        <v>10</v>
      </c>
      <c r="BC21" s="118"/>
      <c r="BD21" s="811" t="s">
        <v>1871</v>
      </c>
      <c r="BE21" s="118"/>
      <c r="BF21" s="153"/>
      <c r="BG21" s="185">
        <f>$C$8/10</f>
        <v>10</v>
      </c>
      <c r="BH21" s="118" t="s">
        <v>47</v>
      </c>
      <c r="BI21" s="118">
        <f>IF(BH21="Yes",BG21,0)</f>
        <v>0</v>
      </c>
      <c r="BJ21" s="118"/>
      <c r="BK21" s="783"/>
      <c r="BL21" s="118"/>
      <c r="BM21" s="153"/>
      <c r="BN21" s="185">
        <f>$C$8/10</f>
        <v>10</v>
      </c>
      <c r="BO21" s="118" t="s">
        <v>44</v>
      </c>
      <c r="BP21" s="118">
        <f>IF(BO21="Yes",BN21,0)</f>
        <v>10</v>
      </c>
      <c r="BQ21" s="118"/>
      <c r="BR21" s="811" t="s">
        <v>1872</v>
      </c>
      <c r="BS21" s="118"/>
    </row>
    <row r="22" spans="1:71" s="126" customFormat="1" ht="54" customHeight="1">
      <c r="A22" s="134" t="s">
        <v>316</v>
      </c>
      <c r="B22" s="673" t="s">
        <v>1005</v>
      </c>
      <c r="C22" s="185">
        <f>$C$8/10</f>
        <v>10</v>
      </c>
      <c r="D22" s="118" t="s">
        <v>47</v>
      </c>
      <c r="E22" s="118">
        <f>IF(D22="Yes",C22,0)</f>
        <v>0</v>
      </c>
      <c r="F22" s="118"/>
      <c r="G22" s="783"/>
      <c r="H22" s="118"/>
      <c r="I22" s="153"/>
      <c r="J22" s="185">
        <f>$C$8/10</f>
        <v>10</v>
      </c>
      <c r="K22" s="118" t="s">
        <v>47</v>
      </c>
      <c r="L22" s="118">
        <f>IF(K22="Yes",J22,0)</f>
        <v>0</v>
      </c>
      <c r="M22" s="118"/>
      <c r="N22" s="783"/>
      <c r="O22" s="118"/>
      <c r="P22" s="153"/>
      <c r="Q22" s="185">
        <f>$C$8/10</f>
        <v>10</v>
      </c>
      <c r="R22" s="118" t="s">
        <v>47</v>
      </c>
      <c r="S22" s="118">
        <f>IF(R22="Yes",Q22,0)</f>
        <v>0</v>
      </c>
      <c r="T22" s="118"/>
      <c r="U22" s="783"/>
      <c r="V22" s="118"/>
      <c r="W22" s="153"/>
      <c r="X22" s="185">
        <f>$C$8/10</f>
        <v>10</v>
      </c>
      <c r="Y22" s="118" t="s">
        <v>47</v>
      </c>
      <c r="Z22" s="118">
        <f>IF(Y22="Yes",X22,0)</f>
        <v>0</v>
      </c>
      <c r="AA22" s="289"/>
      <c r="AB22" s="784"/>
      <c r="AC22" s="118"/>
      <c r="AD22" s="153"/>
      <c r="AE22" s="185">
        <f>$C$8/10</f>
        <v>10</v>
      </c>
      <c r="AF22" s="118" t="s">
        <v>47</v>
      </c>
      <c r="AG22" s="118">
        <f>IF(AF22="Yes",AE22,0)</f>
        <v>0</v>
      </c>
      <c r="AH22" s="118"/>
      <c r="AI22" s="783"/>
      <c r="AJ22" s="118"/>
      <c r="AK22" s="153"/>
      <c r="AL22" s="185">
        <f>$C$8/10</f>
        <v>10</v>
      </c>
      <c r="AM22" s="118" t="s">
        <v>47</v>
      </c>
      <c r="AN22" s="118">
        <f>IF(AM22="Yes",AL22,0)</f>
        <v>0</v>
      </c>
      <c r="AO22" s="118"/>
      <c r="AP22" s="783"/>
      <c r="AQ22" s="118"/>
      <c r="AR22" s="153"/>
      <c r="AS22" s="185">
        <f>$C$8/10</f>
        <v>10</v>
      </c>
      <c r="AT22" s="289" t="s">
        <v>44</v>
      </c>
      <c r="AU22" s="118">
        <f>IF(AT22="Yes",AS22,0)</f>
        <v>10</v>
      </c>
      <c r="AV22" s="118"/>
      <c r="AW22" s="811" t="s">
        <v>1818</v>
      </c>
      <c r="AX22" s="118"/>
      <c r="AY22" s="153"/>
      <c r="AZ22" s="185">
        <f>$C$8/10</f>
        <v>10</v>
      </c>
      <c r="BA22" s="118" t="s">
        <v>44</v>
      </c>
      <c r="BB22" s="118">
        <f>IF(BA22="Yes",AZ22,0)</f>
        <v>10</v>
      </c>
      <c r="BC22" s="118"/>
      <c r="BD22" s="811" t="s">
        <v>1871</v>
      </c>
      <c r="BE22" s="118"/>
      <c r="BF22" s="153"/>
      <c r="BG22" s="185">
        <f>$C$8/10</f>
        <v>10</v>
      </c>
      <c r="BH22" s="118" t="s">
        <v>47</v>
      </c>
      <c r="BI22" s="118">
        <f>IF(BH22="Yes",BG22,0)</f>
        <v>0</v>
      </c>
      <c r="BJ22" s="118"/>
      <c r="BK22" s="783"/>
      <c r="BL22" s="118"/>
      <c r="BM22" s="153"/>
      <c r="BN22" s="185">
        <f>$C$8/10</f>
        <v>10</v>
      </c>
      <c r="BO22" s="118" t="s">
        <v>47</v>
      </c>
      <c r="BP22" s="118">
        <f>IF(BO22="Yes",BN22,0)</f>
        <v>0</v>
      </c>
      <c r="BQ22" s="118"/>
      <c r="BR22" s="789"/>
      <c r="BS22" s="118"/>
    </row>
    <row r="23" spans="1:71" s="126" customFormat="1" ht="59.25" customHeight="1">
      <c r="A23" s="134" t="s">
        <v>317</v>
      </c>
      <c r="B23" s="664" t="s">
        <v>318</v>
      </c>
      <c r="C23" s="185">
        <f>$C$8/10</f>
        <v>10</v>
      </c>
      <c r="D23" s="118"/>
      <c r="E23" s="118">
        <f>SUM(E24:E26)</f>
        <v>10</v>
      </c>
      <c r="F23" s="118"/>
      <c r="G23" s="783"/>
      <c r="H23" s="118"/>
      <c r="I23" s="153"/>
      <c r="J23" s="185">
        <f>$C$8/10</f>
        <v>10</v>
      </c>
      <c r="K23" s="118"/>
      <c r="L23" s="118">
        <f>SUM(L24:L26)</f>
        <v>10</v>
      </c>
      <c r="M23" s="118"/>
      <c r="N23" s="784" t="s">
        <v>1777</v>
      </c>
      <c r="O23" s="118"/>
      <c r="P23" s="153"/>
      <c r="Q23" s="185">
        <f>$C$8/10</f>
        <v>10</v>
      </c>
      <c r="R23" s="118"/>
      <c r="S23" s="118">
        <f>SUM(S24:S26)</f>
        <v>10</v>
      </c>
      <c r="T23" s="118"/>
      <c r="U23" s="783"/>
      <c r="V23" s="118"/>
      <c r="W23" s="153"/>
      <c r="X23" s="185">
        <f>$C$8/10</f>
        <v>10</v>
      </c>
      <c r="Y23" s="118"/>
      <c r="Z23" s="118">
        <f>SUM(Z24:Z26)</f>
        <v>10</v>
      </c>
      <c r="AA23" s="289"/>
      <c r="AB23" s="793"/>
      <c r="AC23" s="118"/>
      <c r="AD23" s="153"/>
      <c r="AE23" s="185">
        <f>$C$8/10</f>
        <v>10</v>
      </c>
      <c r="AF23" s="118"/>
      <c r="AG23" s="118">
        <f>SUM(AG24:AG26)</f>
        <v>3.3333333333333335</v>
      </c>
      <c r="AH23" s="118"/>
      <c r="AI23" s="783"/>
      <c r="AJ23" s="118"/>
      <c r="AK23" s="153"/>
      <c r="AL23" s="185">
        <f>$C$8/10</f>
        <v>10</v>
      </c>
      <c r="AM23" s="118"/>
      <c r="AN23" s="118">
        <f>SUM(AN24:AN26)</f>
        <v>10</v>
      </c>
      <c r="AO23" s="118"/>
      <c r="AP23" s="783"/>
      <c r="AQ23" s="118"/>
      <c r="AR23" s="153"/>
      <c r="AS23" s="185">
        <f>$C$8/10</f>
        <v>10</v>
      </c>
      <c r="AT23" s="289"/>
      <c r="AU23" s="118">
        <f>SUM(AU24:AU26)</f>
        <v>10</v>
      </c>
      <c r="AV23" s="118"/>
      <c r="AW23" s="783"/>
      <c r="AX23" s="118"/>
      <c r="AY23" s="153"/>
      <c r="AZ23" s="185">
        <f>$C$8/10</f>
        <v>10</v>
      </c>
      <c r="BA23" s="118"/>
      <c r="BB23" s="118">
        <f>SUM(BB24:BB26)</f>
        <v>10</v>
      </c>
      <c r="BC23" s="118"/>
      <c r="BD23" s="783"/>
      <c r="BE23" s="118"/>
      <c r="BF23" s="153"/>
      <c r="BG23" s="185">
        <f>$C$8/10</f>
        <v>10</v>
      </c>
      <c r="BH23" s="118"/>
      <c r="BI23" s="118">
        <f>SUM(BI24:BI26)</f>
        <v>10</v>
      </c>
      <c r="BJ23" s="118"/>
      <c r="BK23" s="783"/>
      <c r="BL23" s="118"/>
      <c r="BM23" s="153"/>
      <c r="BN23" s="185">
        <f>$C$8/10</f>
        <v>10</v>
      </c>
      <c r="BO23" s="118"/>
      <c r="BP23" s="118">
        <f>SUM(BP24:BP26)</f>
        <v>10</v>
      </c>
      <c r="BQ23" s="118"/>
      <c r="BR23" s="783"/>
      <c r="BS23" s="118"/>
    </row>
    <row r="24" spans="1:71" s="126" customFormat="1" ht="69" customHeight="1">
      <c r="A24" s="118"/>
      <c r="B24" s="662" t="s">
        <v>319</v>
      </c>
      <c r="C24" s="185">
        <f>$BN$23/3</f>
        <v>3.3333333333333335</v>
      </c>
      <c r="D24" s="118" t="s">
        <v>44</v>
      </c>
      <c r="E24" s="118">
        <f>IF(D24="Yes",C24,0)</f>
        <v>3.3333333333333335</v>
      </c>
      <c r="F24" s="118"/>
      <c r="G24" s="784" t="s">
        <v>1768</v>
      </c>
      <c r="H24" s="118"/>
      <c r="I24" s="153"/>
      <c r="J24" s="185">
        <f>$BN$23/3</f>
        <v>3.3333333333333335</v>
      </c>
      <c r="K24" s="118" t="s">
        <v>44</v>
      </c>
      <c r="L24" s="118">
        <f>IF(K24="Yes",J24,0)</f>
        <v>3.3333333333333335</v>
      </c>
      <c r="M24" s="118"/>
      <c r="N24" s="784" t="s">
        <v>1778</v>
      </c>
      <c r="O24" s="118"/>
      <c r="P24" s="153"/>
      <c r="Q24" s="185">
        <f>$BN$23/3</f>
        <v>3.3333333333333335</v>
      </c>
      <c r="R24" s="118" t="s">
        <v>44</v>
      </c>
      <c r="S24" s="118">
        <f>IF(R24="Yes",Q24,0)</f>
        <v>3.3333333333333335</v>
      </c>
      <c r="T24" s="118"/>
      <c r="U24" s="783" t="s">
        <v>1788</v>
      </c>
      <c r="V24" s="118"/>
      <c r="W24" s="153"/>
      <c r="X24" s="185">
        <f>$BN$23/3</f>
        <v>3.3333333333333335</v>
      </c>
      <c r="Y24" s="118" t="s">
        <v>44</v>
      </c>
      <c r="Z24" s="118">
        <f>IF(Y24="Yes",X24,0)</f>
        <v>3.3333333333333335</v>
      </c>
      <c r="AA24" s="289"/>
      <c r="AB24" s="908" t="s">
        <v>1939</v>
      </c>
      <c r="AC24" s="118"/>
      <c r="AD24" s="153"/>
      <c r="AE24" s="185">
        <f>$BN$23/3</f>
        <v>3.3333333333333335</v>
      </c>
      <c r="AF24" s="118" t="s">
        <v>44</v>
      </c>
      <c r="AG24" s="118">
        <f>IF(AF24="Yes",AE24,0)</f>
        <v>3.3333333333333335</v>
      </c>
      <c r="AH24" s="118"/>
      <c r="AI24" s="797" t="s">
        <v>1982</v>
      </c>
      <c r="AJ24" s="118"/>
      <c r="AK24" s="153"/>
      <c r="AL24" s="185">
        <f>$BN$23/3</f>
        <v>3.3333333333333335</v>
      </c>
      <c r="AM24" s="118" t="s">
        <v>44</v>
      </c>
      <c r="AN24" s="118">
        <f>IF(AM24="Yes",AL24,0)</f>
        <v>3.3333333333333335</v>
      </c>
      <c r="AO24" s="118"/>
      <c r="AP24" s="783" t="s">
        <v>1983</v>
      </c>
      <c r="AQ24" s="118"/>
      <c r="AR24" s="153"/>
      <c r="AS24" s="185">
        <f>$BN$23/3</f>
        <v>3.3333333333333335</v>
      </c>
      <c r="AT24" s="118" t="s">
        <v>44</v>
      </c>
      <c r="AU24" s="118">
        <f>IF(AT24="Yes",AS24,0)</f>
        <v>3.3333333333333335</v>
      </c>
      <c r="AV24" s="118"/>
      <c r="AW24" s="811" t="s">
        <v>1819</v>
      </c>
      <c r="AX24" s="118"/>
      <c r="AY24" s="153"/>
      <c r="AZ24" s="185">
        <f>$BN$23/3</f>
        <v>3.3333333333333335</v>
      </c>
      <c r="BA24" s="118" t="s">
        <v>44</v>
      </c>
      <c r="BB24" s="118">
        <f>IF(BA24="Yes",AZ24,0)</f>
        <v>3.3333333333333335</v>
      </c>
      <c r="BC24" s="118"/>
      <c r="BD24" s="811" t="s">
        <v>1833</v>
      </c>
      <c r="BE24" s="118"/>
      <c r="BF24" s="153"/>
      <c r="BG24" s="185">
        <f>$BN$23/3</f>
        <v>3.3333333333333335</v>
      </c>
      <c r="BH24" s="118" t="s">
        <v>44</v>
      </c>
      <c r="BI24" s="118">
        <f>IF(BH24="Yes",BG24,0)</f>
        <v>3.3333333333333335</v>
      </c>
      <c r="BJ24" s="118"/>
      <c r="BK24" s="911" t="s">
        <v>1849</v>
      </c>
      <c r="BL24" s="118"/>
      <c r="BM24" s="153"/>
      <c r="BN24" s="185">
        <f>$BN$23/3</f>
        <v>3.3333333333333335</v>
      </c>
      <c r="BO24" s="118" t="s">
        <v>44</v>
      </c>
      <c r="BP24" s="118">
        <f>IF(BO24="Yes",BN24,0)</f>
        <v>3.3333333333333335</v>
      </c>
      <c r="BQ24" s="118"/>
      <c r="BR24" s="913" t="s">
        <v>1854</v>
      </c>
      <c r="BS24" s="118"/>
    </row>
    <row r="25" spans="1:71" s="126" customFormat="1" ht="70.5" customHeight="1">
      <c r="A25" s="118"/>
      <c r="B25" s="662" t="s">
        <v>320</v>
      </c>
      <c r="C25" s="185">
        <f>$BN$23/3</f>
        <v>3.3333333333333335</v>
      </c>
      <c r="D25" s="118" t="s">
        <v>44</v>
      </c>
      <c r="E25" s="118">
        <f>IF(D25="Yes",C25,0)</f>
        <v>3.3333333333333335</v>
      </c>
      <c r="F25" s="118"/>
      <c r="G25" s="784" t="s">
        <v>1769</v>
      </c>
      <c r="H25" s="118"/>
      <c r="I25" s="153"/>
      <c r="J25" s="185">
        <f>$BN$23/3</f>
        <v>3.3333333333333335</v>
      </c>
      <c r="K25" s="118" t="s">
        <v>44</v>
      </c>
      <c r="L25" s="118">
        <f>IF(K25="Yes",J25,0)</f>
        <v>3.3333333333333335</v>
      </c>
      <c r="M25" s="118"/>
      <c r="N25" s="784" t="s">
        <v>1779</v>
      </c>
      <c r="O25" s="118"/>
      <c r="P25" s="153"/>
      <c r="Q25" s="185">
        <f>$BN$23/3</f>
        <v>3.3333333333333335</v>
      </c>
      <c r="R25" s="118" t="s">
        <v>44</v>
      </c>
      <c r="S25" s="118">
        <f>IF(R25="Yes",Q25,0)</f>
        <v>3.3333333333333335</v>
      </c>
      <c r="T25" s="118"/>
      <c r="U25" s="783" t="s">
        <v>1980</v>
      </c>
      <c r="V25" s="118"/>
      <c r="W25" s="153"/>
      <c r="X25" s="185">
        <f>$BN$23/3</f>
        <v>3.3333333333333335</v>
      </c>
      <c r="Y25" s="118" t="s">
        <v>44</v>
      </c>
      <c r="Z25" s="118">
        <f>IF(Y25="Yes",X25,0)</f>
        <v>3.3333333333333335</v>
      </c>
      <c r="AA25" s="289"/>
      <c r="AB25" s="794" t="s">
        <v>1793</v>
      </c>
      <c r="AC25" s="118"/>
      <c r="AD25" s="153"/>
      <c r="AE25" s="185">
        <f>$BN$23/3</f>
        <v>3.3333333333333335</v>
      </c>
      <c r="AF25" s="118" t="s">
        <v>47</v>
      </c>
      <c r="AG25" s="118">
        <f>IF(AF25="Yes",AE25,0)</f>
        <v>0</v>
      </c>
      <c r="AH25" s="118"/>
      <c r="AI25" s="792"/>
      <c r="AJ25" s="118"/>
      <c r="AK25" s="153"/>
      <c r="AL25" s="185">
        <f>$BN$23/3</f>
        <v>3.3333333333333335</v>
      </c>
      <c r="AM25" s="118" t="s">
        <v>44</v>
      </c>
      <c r="AN25" s="118">
        <f>IF(AM25="Yes",AL25,0)</f>
        <v>3.3333333333333335</v>
      </c>
      <c r="AO25" s="118"/>
      <c r="AP25" s="783" t="s">
        <v>1984</v>
      </c>
      <c r="AQ25" s="118"/>
      <c r="AR25" s="153"/>
      <c r="AS25" s="185">
        <f>$BN$23/3</f>
        <v>3.3333333333333335</v>
      </c>
      <c r="AT25" s="118" t="s">
        <v>44</v>
      </c>
      <c r="AU25" s="118">
        <f>IF(AT25="Yes",AS25,0)</f>
        <v>3.3333333333333335</v>
      </c>
      <c r="AV25" s="118"/>
      <c r="AW25" s="811" t="s">
        <v>1820</v>
      </c>
      <c r="AX25" s="118"/>
      <c r="AY25" s="153"/>
      <c r="AZ25" s="185">
        <f>$BN$23/3</f>
        <v>3.3333333333333335</v>
      </c>
      <c r="BA25" s="118" t="s">
        <v>44</v>
      </c>
      <c r="BB25" s="118">
        <f>IF(BA25="Yes",AZ25,0)</f>
        <v>3.3333333333333335</v>
      </c>
      <c r="BC25" s="118"/>
      <c r="BD25" s="811" t="s">
        <v>1834</v>
      </c>
      <c r="BE25" s="118"/>
      <c r="BF25" s="153"/>
      <c r="BG25" s="185">
        <f>$BN$23/3</f>
        <v>3.3333333333333335</v>
      </c>
      <c r="BH25" s="118" t="s">
        <v>44</v>
      </c>
      <c r="BI25" s="118">
        <f>IF(BH25="Yes",BG25,0)</f>
        <v>3.3333333333333335</v>
      </c>
      <c r="BJ25" s="118"/>
      <c r="BK25" s="911" t="s">
        <v>1850</v>
      </c>
      <c r="BL25" s="118"/>
      <c r="BM25" s="153"/>
      <c r="BN25" s="185">
        <f>$BN$23/3</f>
        <v>3.3333333333333335</v>
      </c>
      <c r="BO25" s="118" t="s">
        <v>44</v>
      </c>
      <c r="BP25" s="118">
        <f>IF(BO25="Yes",BN25,0)</f>
        <v>3.3333333333333335</v>
      </c>
      <c r="BQ25" s="118"/>
      <c r="BR25" s="913" t="s">
        <v>1855</v>
      </c>
      <c r="BS25" s="118"/>
    </row>
    <row r="26" spans="1:71" s="126" customFormat="1" ht="72.75" customHeight="1">
      <c r="A26" s="118"/>
      <c r="B26" s="662" t="s">
        <v>321</v>
      </c>
      <c r="C26" s="185">
        <f>$BN$23/3</f>
        <v>3.3333333333333335</v>
      </c>
      <c r="D26" s="289" t="s">
        <v>44</v>
      </c>
      <c r="E26" s="118">
        <f>IF(D26="Yes",C26,0)</f>
        <v>3.3333333333333335</v>
      </c>
      <c r="F26" s="118"/>
      <c r="G26" s="784" t="s">
        <v>1770</v>
      </c>
      <c r="H26" s="351"/>
      <c r="I26" s="153"/>
      <c r="J26" s="185">
        <f>$BN$23/3</f>
        <v>3.3333333333333335</v>
      </c>
      <c r="K26" s="118" t="s">
        <v>44</v>
      </c>
      <c r="L26" s="118">
        <f>IF(K26="Yes",J26,0)</f>
        <v>3.3333333333333335</v>
      </c>
      <c r="M26" s="118"/>
      <c r="N26" s="784" t="s">
        <v>1780</v>
      </c>
      <c r="O26" s="351"/>
      <c r="P26" s="153"/>
      <c r="Q26" s="185">
        <f>$BN$23/3</f>
        <v>3.3333333333333335</v>
      </c>
      <c r="R26" s="118" t="s">
        <v>44</v>
      </c>
      <c r="S26" s="118">
        <f>IF(R26="Yes",Q26,0)</f>
        <v>3.3333333333333335</v>
      </c>
      <c r="T26" s="118"/>
      <c r="U26" s="783" t="s">
        <v>1981</v>
      </c>
      <c r="V26" s="351"/>
      <c r="W26" s="153"/>
      <c r="X26" s="185">
        <f>$BN$23/3</f>
        <v>3.3333333333333335</v>
      </c>
      <c r="Y26" s="118" t="s">
        <v>44</v>
      </c>
      <c r="Z26" s="118">
        <f>IF(Y26="Yes",X26,0)</f>
        <v>3.3333333333333335</v>
      </c>
      <c r="AA26" s="289"/>
      <c r="AB26" s="908" t="s">
        <v>1794</v>
      </c>
      <c r="AC26" s="351"/>
      <c r="AD26" s="153"/>
      <c r="AE26" s="185">
        <f>$BN$23/3</f>
        <v>3.3333333333333335</v>
      </c>
      <c r="AF26" s="118" t="s">
        <v>47</v>
      </c>
      <c r="AG26" s="118">
        <f>IF(AF26="Yes",AE26,0)</f>
        <v>0</v>
      </c>
      <c r="AH26" s="118"/>
      <c r="AI26" s="796"/>
      <c r="AJ26" s="351"/>
      <c r="AK26" s="153"/>
      <c r="AL26" s="185">
        <f>$BN$23/3</f>
        <v>3.3333333333333335</v>
      </c>
      <c r="AM26" s="118" t="s">
        <v>44</v>
      </c>
      <c r="AN26" s="118">
        <f>IF(AM26="Yes",AL26,0)</f>
        <v>3.3333333333333335</v>
      </c>
      <c r="AO26" s="118"/>
      <c r="AP26" s="783" t="s">
        <v>1985</v>
      </c>
      <c r="AQ26" s="351"/>
      <c r="AR26" s="153"/>
      <c r="AS26" s="185">
        <f>$BN$23/3</f>
        <v>3.3333333333333335</v>
      </c>
      <c r="AT26" s="118" t="s">
        <v>44</v>
      </c>
      <c r="AU26" s="118">
        <f>IF(AT26="Yes",AS26,0)</f>
        <v>3.3333333333333335</v>
      </c>
      <c r="AV26" s="118"/>
      <c r="AW26" s="811" t="s">
        <v>1821</v>
      </c>
      <c r="AX26" s="351"/>
      <c r="AY26" s="153"/>
      <c r="AZ26" s="185">
        <f>$BN$23/3</f>
        <v>3.3333333333333335</v>
      </c>
      <c r="BA26" s="118" t="s">
        <v>44</v>
      </c>
      <c r="BB26" s="118">
        <f>IF(BA26="Yes",AZ26,0)</f>
        <v>3.3333333333333335</v>
      </c>
      <c r="BC26" s="118"/>
      <c r="BD26" s="783" t="s">
        <v>1835</v>
      </c>
      <c r="BE26" s="351"/>
      <c r="BF26" s="153"/>
      <c r="BG26" s="185">
        <f>$BN$23/3</f>
        <v>3.3333333333333335</v>
      </c>
      <c r="BH26" s="118" t="s">
        <v>44</v>
      </c>
      <c r="BI26" s="118">
        <f>IF(BH26="Yes",BG26,0)</f>
        <v>3.3333333333333335</v>
      </c>
      <c r="BJ26" s="118"/>
      <c r="BK26" s="911" t="s">
        <v>1851</v>
      </c>
      <c r="BL26" s="351"/>
      <c r="BM26" s="153"/>
      <c r="BN26" s="185">
        <f>$BN$23/3</f>
        <v>3.3333333333333335</v>
      </c>
      <c r="BO26" s="289" t="s">
        <v>44</v>
      </c>
      <c r="BP26" s="118">
        <f>IF(BO26="Yes",BN26,0)</f>
        <v>3.3333333333333335</v>
      </c>
      <c r="BQ26" s="118"/>
      <c r="BR26" s="913" t="s">
        <v>1856</v>
      </c>
      <c r="BS26" s="351"/>
    </row>
    <row r="27" spans="1:71" s="126" customFormat="1" ht="12.75">
      <c r="A27" s="118"/>
      <c r="B27" s="662"/>
      <c r="C27" s="185"/>
      <c r="D27" s="118"/>
      <c r="E27" s="118"/>
      <c r="F27" s="118"/>
      <c r="G27" s="783"/>
      <c r="H27" s="118"/>
      <c r="I27" s="153"/>
      <c r="J27" s="185"/>
      <c r="K27" s="118"/>
      <c r="L27" s="118"/>
      <c r="M27" s="118"/>
      <c r="N27" s="783"/>
      <c r="O27" s="118"/>
      <c r="P27" s="153"/>
      <c r="Q27" s="185"/>
      <c r="R27" s="118"/>
      <c r="S27" s="118"/>
      <c r="T27" s="118"/>
      <c r="U27" s="783"/>
      <c r="V27" s="118"/>
      <c r="W27" s="153"/>
      <c r="X27" s="185"/>
      <c r="Y27" s="118"/>
      <c r="Z27" s="118"/>
      <c r="AA27" s="118"/>
      <c r="AB27" s="783"/>
      <c r="AC27" s="118"/>
      <c r="AD27" s="153"/>
      <c r="AE27" s="185"/>
      <c r="AF27" s="118"/>
      <c r="AG27" s="118"/>
      <c r="AH27" s="118"/>
      <c r="AI27" s="783"/>
      <c r="AJ27" s="118"/>
      <c r="AK27" s="153"/>
      <c r="AL27" s="185"/>
      <c r="AM27" s="118"/>
      <c r="AN27" s="118"/>
      <c r="AO27" s="118"/>
      <c r="AP27" s="783"/>
      <c r="AQ27" s="118"/>
      <c r="AR27" s="153"/>
      <c r="AS27" s="185"/>
      <c r="AT27" s="118"/>
      <c r="AU27" s="118"/>
      <c r="AV27" s="118"/>
      <c r="AW27" s="783"/>
      <c r="AX27" s="118"/>
      <c r="AY27" s="153"/>
      <c r="AZ27" s="185"/>
      <c r="BA27" s="118"/>
      <c r="BB27" s="118"/>
      <c r="BC27" s="118"/>
      <c r="BD27" s="783"/>
      <c r="BE27" s="118"/>
      <c r="BF27" s="153"/>
      <c r="BG27" s="185"/>
      <c r="BH27" s="118"/>
      <c r="BI27" s="118"/>
      <c r="BJ27" s="118"/>
      <c r="BK27" s="783"/>
      <c r="BL27" s="118"/>
      <c r="BM27" s="153"/>
      <c r="BN27" s="185"/>
      <c r="BO27" s="289"/>
      <c r="BP27" s="118"/>
      <c r="BQ27" s="118"/>
      <c r="BR27" s="784"/>
      <c r="BS27" s="118"/>
    </row>
    <row r="28" spans="1:71" s="156" customFormat="1" ht="12.75">
      <c r="A28" s="121" t="s">
        <v>322</v>
      </c>
      <c r="B28" s="670" t="s">
        <v>323</v>
      </c>
      <c r="C28" s="123">
        <v>100</v>
      </c>
      <c r="D28" s="121"/>
      <c r="E28" s="121"/>
      <c r="F28" s="121">
        <f>SUM(F29:F41)</f>
        <v>45.833333333333336</v>
      </c>
      <c r="G28" s="785"/>
      <c r="H28" s="121"/>
      <c r="I28" s="155"/>
      <c r="J28" s="123">
        <v>100</v>
      </c>
      <c r="K28" s="121"/>
      <c r="L28" s="121"/>
      <c r="M28" s="121">
        <f>SUM(M29:M41)</f>
        <v>31.25</v>
      </c>
      <c r="N28" s="785"/>
      <c r="O28" s="121"/>
      <c r="P28" s="155"/>
      <c r="Q28" s="123">
        <v>100</v>
      </c>
      <c r="R28" s="121"/>
      <c r="S28" s="121"/>
      <c r="T28" s="121">
        <f>SUM(T29:T41)</f>
        <v>0</v>
      </c>
      <c r="U28" s="785"/>
      <c r="V28" s="121"/>
      <c r="W28" s="155"/>
      <c r="X28" s="123">
        <v>100</v>
      </c>
      <c r="Y28" s="121"/>
      <c r="Z28" s="121"/>
      <c r="AA28" s="121">
        <f>SUM(AA29:AA41)</f>
        <v>0</v>
      </c>
      <c r="AB28" s="785"/>
      <c r="AC28" s="121"/>
      <c r="AD28" s="155"/>
      <c r="AE28" s="123">
        <v>100</v>
      </c>
      <c r="AF28" s="121"/>
      <c r="AG28" s="121"/>
      <c r="AH28" s="121">
        <f>SUM(AH29:AH41)</f>
        <v>0</v>
      </c>
      <c r="AI28" s="785"/>
      <c r="AJ28" s="121"/>
      <c r="AK28" s="155"/>
      <c r="AL28" s="123">
        <v>100</v>
      </c>
      <c r="AM28" s="121"/>
      <c r="AN28" s="121"/>
      <c r="AO28" s="121">
        <f>SUM(AO29:AO41)</f>
        <v>50</v>
      </c>
      <c r="AP28" s="785"/>
      <c r="AQ28" s="121"/>
      <c r="AR28" s="155"/>
      <c r="AS28" s="123">
        <v>100</v>
      </c>
      <c r="AT28" s="121"/>
      <c r="AU28" s="121"/>
      <c r="AV28" s="121">
        <f>SUM(AV29:AV41)</f>
        <v>60.416666666666671</v>
      </c>
      <c r="AW28" s="785"/>
      <c r="AX28" s="121"/>
      <c r="AY28" s="155"/>
      <c r="AZ28" s="123">
        <v>100</v>
      </c>
      <c r="BA28" s="121"/>
      <c r="BB28" s="121"/>
      <c r="BC28" s="121">
        <f>SUM(BC29:BC41)</f>
        <v>100</v>
      </c>
      <c r="BD28" s="785"/>
      <c r="BE28" s="121"/>
      <c r="BF28" s="155"/>
      <c r="BG28" s="123">
        <v>100</v>
      </c>
      <c r="BH28" s="121"/>
      <c r="BI28" s="121"/>
      <c r="BJ28" s="121">
        <f>SUM(BJ29:BJ41)</f>
        <v>31.25</v>
      </c>
      <c r="BK28" s="785"/>
      <c r="BL28" s="121"/>
      <c r="BM28" s="155"/>
      <c r="BN28" s="123">
        <v>100</v>
      </c>
      <c r="BO28" s="121"/>
      <c r="BP28" s="121"/>
      <c r="BQ28" s="121">
        <f>SUM(BQ29:BQ41)</f>
        <v>91.666666666666671</v>
      </c>
      <c r="BR28" s="785"/>
      <c r="BS28" s="121"/>
    </row>
    <row r="29" spans="1:71" s="126" customFormat="1" ht="25.5">
      <c r="A29" s="134" t="s">
        <v>324</v>
      </c>
      <c r="B29" s="664" t="s">
        <v>325</v>
      </c>
      <c r="C29" s="185">
        <f>C28/2</f>
        <v>50</v>
      </c>
      <c r="D29" s="118"/>
      <c r="E29" s="118"/>
      <c r="F29" s="118">
        <f>SUM(E30:E34)</f>
        <v>8.3333333333333339</v>
      </c>
      <c r="G29" s="783"/>
      <c r="H29" s="118"/>
      <c r="I29" s="153"/>
      <c r="J29" s="185">
        <f>J28/2</f>
        <v>50</v>
      </c>
      <c r="K29" s="118"/>
      <c r="L29" s="118"/>
      <c r="M29" s="118">
        <f>SUM(L30:L34)</f>
        <v>0</v>
      </c>
      <c r="N29" s="783"/>
      <c r="O29" s="118"/>
      <c r="P29" s="153"/>
      <c r="Q29" s="185">
        <f>Q28/2</f>
        <v>50</v>
      </c>
      <c r="R29" s="118"/>
      <c r="S29" s="118"/>
      <c r="T29" s="118">
        <f>SUM(S30:S34)</f>
        <v>0</v>
      </c>
      <c r="U29" s="783"/>
      <c r="V29" s="118"/>
      <c r="W29" s="153"/>
      <c r="X29" s="185">
        <f>X28/2</f>
        <v>50</v>
      </c>
      <c r="Y29" s="118"/>
      <c r="Z29" s="118"/>
      <c r="AA29" s="118">
        <f>SUM(Z30:Z34)</f>
        <v>0</v>
      </c>
      <c r="AB29" s="783"/>
      <c r="AC29" s="118"/>
      <c r="AD29" s="153"/>
      <c r="AE29" s="185">
        <f>AE28/2</f>
        <v>50</v>
      </c>
      <c r="AF29" s="118"/>
      <c r="AG29" s="118"/>
      <c r="AH29" s="118">
        <f>SUM(AG30:AG34)</f>
        <v>0</v>
      </c>
      <c r="AI29" s="783"/>
      <c r="AJ29" s="118"/>
      <c r="AK29" s="153"/>
      <c r="AL29" s="185">
        <f>AL28/2</f>
        <v>50</v>
      </c>
      <c r="AM29" s="118"/>
      <c r="AN29" s="118"/>
      <c r="AO29" s="118">
        <f>SUM(AN30:AN34)</f>
        <v>0</v>
      </c>
      <c r="AP29" s="783"/>
      <c r="AQ29" s="118"/>
      <c r="AR29" s="153"/>
      <c r="AS29" s="185">
        <f>AS28/2</f>
        <v>50</v>
      </c>
      <c r="AT29" s="118"/>
      <c r="AU29" s="118"/>
      <c r="AV29" s="118">
        <f>SUM(AU30:AU34)</f>
        <v>16.666666666666668</v>
      </c>
      <c r="AW29" s="783"/>
      <c r="AX29" s="118"/>
      <c r="AY29" s="153"/>
      <c r="AZ29" s="185">
        <f>AZ28/2</f>
        <v>50</v>
      </c>
      <c r="BA29" s="118"/>
      <c r="BB29" s="118"/>
      <c r="BC29" s="118">
        <f>SUM(BB30:BB34)</f>
        <v>50.000000000000007</v>
      </c>
      <c r="BD29" s="783"/>
      <c r="BE29" s="118"/>
      <c r="BF29" s="153"/>
      <c r="BG29" s="185">
        <f>BG28/2</f>
        <v>50</v>
      </c>
      <c r="BH29" s="118"/>
      <c r="BI29" s="118"/>
      <c r="BJ29" s="118">
        <f>SUM(BI30:BI34)</f>
        <v>0</v>
      </c>
      <c r="BK29" s="783"/>
      <c r="BL29" s="118"/>
      <c r="BM29" s="153"/>
      <c r="BN29" s="185">
        <f>BN28/2</f>
        <v>50</v>
      </c>
      <c r="BO29" s="118"/>
      <c r="BP29" s="118"/>
      <c r="BQ29" s="118">
        <f>SUM(BP30:BP34)</f>
        <v>41.666666666666671</v>
      </c>
      <c r="BR29" s="783"/>
      <c r="BS29" s="118"/>
    </row>
    <row r="30" spans="1:71" s="126" customFormat="1" ht="51">
      <c r="A30" s="118" t="s">
        <v>326</v>
      </c>
      <c r="B30" s="662" t="s">
        <v>327</v>
      </c>
      <c r="C30" s="185">
        <f>$C$29/2</f>
        <v>25</v>
      </c>
      <c r="D30" s="118" t="s">
        <v>47</v>
      </c>
      <c r="E30" s="118">
        <f>IF(D30="Yes",C30,0)</f>
        <v>0</v>
      </c>
      <c r="F30" s="118"/>
      <c r="G30" s="783"/>
      <c r="H30" s="118"/>
      <c r="I30" s="153"/>
      <c r="J30" s="185">
        <f>$C$29/2</f>
        <v>25</v>
      </c>
      <c r="K30" s="118" t="s">
        <v>47</v>
      </c>
      <c r="L30" s="118">
        <f>IF(K30="Yes",J30,0)</f>
        <v>0</v>
      </c>
      <c r="M30" s="118"/>
      <c r="N30" s="783"/>
      <c r="O30" s="118"/>
      <c r="P30" s="153"/>
      <c r="Q30" s="185">
        <f>$C$29/2</f>
        <v>25</v>
      </c>
      <c r="R30" s="118" t="s">
        <v>47</v>
      </c>
      <c r="S30" s="118">
        <f>IF(R30="Yes",Q30,0)</f>
        <v>0</v>
      </c>
      <c r="T30" s="118"/>
      <c r="U30" s="783"/>
      <c r="V30" s="118"/>
      <c r="W30" s="153"/>
      <c r="X30" s="185">
        <f>$C$29/2</f>
        <v>25</v>
      </c>
      <c r="Y30" s="118" t="s">
        <v>47</v>
      </c>
      <c r="Z30" s="118">
        <f>IF(Y30="Yes",X30,0)</f>
        <v>0</v>
      </c>
      <c r="AA30" s="118"/>
      <c r="AB30" s="783"/>
      <c r="AC30" s="118"/>
      <c r="AD30" s="153"/>
      <c r="AE30" s="185">
        <f>$C$29/2</f>
        <v>25</v>
      </c>
      <c r="AF30" s="118" t="s">
        <v>47</v>
      </c>
      <c r="AG30" s="118">
        <f>IF(AF30="Yes",AE30,0)</f>
        <v>0</v>
      </c>
      <c r="AH30" s="118"/>
      <c r="AI30" s="783"/>
      <c r="AJ30" s="118"/>
      <c r="AK30" s="153"/>
      <c r="AL30" s="185">
        <f>$C$29/2</f>
        <v>25</v>
      </c>
      <c r="AM30" s="118" t="s">
        <v>47</v>
      </c>
      <c r="AN30" s="118">
        <f>IF(AM30="Yes",AL30,0)</f>
        <v>0</v>
      </c>
      <c r="AO30" s="118"/>
      <c r="AP30" s="783"/>
      <c r="AQ30" s="118"/>
      <c r="AR30" s="153"/>
      <c r="AS30" s="185">
        <f>$C$29/2</f>
        <v>25</v>
      </c>
      <c r="AT30" s="118" t="s">
        <v>47</v>
      </c>
      <c r="AU30" s="118">
        <f>IF(AT30="Yes",AS30,0)</f>
        <v>0</v>
      </c>
      <c r="AV30" s="118"/>
      <c r="AW30" s="783"/>
      <c r="AX30" s="118"/>
      <c r="AY30" s="153"/>
      <c r="AZ30" s="185">
        <f>$C$29/2</f>
        <v>25</v>
      </c>
      <c r="BA30" s="118" t="s">
        <v>44</v>
      </c>
      <c r="BB30" s="118">
        <f>IF(BA30="Yes",AZ30,0)</f>
        <v>25</v>
      </c>
      <c r="BC30" s="118"/>
      <c r="BD30" s="783" t="s">
        <v>1832</v>
      </c>
      <c r="BE30" s="118"/>
      <c r="BF30" s="153"/>
      <c r="BG30" s="185">
        <f>$C$29/2</f>
        <v>25</v>
      </c>
      <c r="BH30" s="118" t="s">
        <v>47</v>
      </c>
      <c r="BI30" s="118">
        <f>IF(BH30="Yes",BG30,0)</f>
        <v>0</v>
      </c>
      <c r="BJ30" s="118"/>
      <c r="BK30" s="783"/>
      <c r="BL30" s="118"/>
      <c r="BM30" s="153"/>
      <c r="BN30" s="338">
        <f>$C$29/2</f>
        <v>25</v>
      </c>
      <c r="BO30" s="289" t="s">
        <v>44</v>
      </c>
      <c r="BP30" s="118">
        <f>IF(BO30="Yes",BN30,0)</f>
        <v>25</v>
      </c>
      <c r="BQ30" s="118"/>
      <c r="BR30" s="811" t="s">
        <v>1867</v>
      </c>
      <c r="BS30" s="118"/>
    </row>
    <row r="31" spans="1:71" s="126" customFormat="1" ht="29.25" customHeight="1">
      <c r="A31" s="118" t="s">
        <v>328</v>
      </c>
      <c r="B31" s="662" t="s">
        <v>329</v>
      </c>
      <c r="C31" s="185">
        <f>$C$29/2</f>
        <v>25</v>
      </c>
      <c r="D31" s="118"/>
      <c r="E31" s="118"/>
      <c r="F31" s="118"/>
      <c r="G31" s="783"/>
      <c r="H31" s="118"/>
      <c r="I31" s="153"/>
      <c r="J31" s="185">
        <f>$C$29/2</f>
        <v>25</v>
      </c>
      <c r="K31" s="118"/>
      <c r="L31" s="118"/>
      <c r="M31" s="118"/>
      <c r="N31" s="783"/>
      <c r="O31" s="118"/>
      <c r="P31" s="153"/>
      <c r="Q31" s="185">
        <f>$C$29/2</f>
        <v>25</v>
      </c>
      <c r="R31" s="118" t="s">
        <v>47</v>
      </c>
      <c r="S31" s="118"/>
      <c r="T31" s="118"/>
      <c r="U31" s="783"/>
      <c r="V31" s="118"/>
      <c r="W31" s="153"/>
      <c r="X31" s="185">
        <f>$C$29/2</f>
        <v>25</v>
      </c>
      <c r="Y31" s="118"/>
      <c r="Z31" s="118"/>
      <c r="AA31" s="118"/>
      <c r="AB31" s="783"/>
      <c r="AC31" s="118"/>
      <c r="AD31" s="153"/>
      <c r="AE31" s="185">
        <f>$C$29/2</f>
        <v>25</v>
      </c>
      <c r="AF31" s="118"/>
      <c r="AG31" s="118"/>
      <c r="AH31" s="118"/>
      <c r="AI31" s="783"/>
      <c r="AJ31" s="118"/>
      <c r="AK31" s="153"/>
      <c r="AL31" s="185">
        <f>$C$29/2</f>
        <v>25</v>
      </c>
      <c r="AM31" s="118"/>
      <c r="AN31" s="118"/>
      <c r="AO31" s="118"/>
      <c r="AP31" s="783"/>
      <c r="AQ31" s="118"/>
      <c r="AR31" s="153"/>
      <c r="AS31" s="185">
        <f>$C$29/2</f>
        <v>25</v>
      </c>
      <c r="AT31" s="118"/>
      <c r="AU31" s="118"/>
      <c r="AV31" s="118"/>
      <c r="AW31" s="783"/>
      <c r="AX31" s="118"/>
      <c r="AY31" s="153"/>
      <c r="AZ31" s="185">
        <f>$C$29/2</f>
        <v>25</v>
      </c>
      <c r="BA31" s="118"/>
      <c r="BB31" s="118"/>
      <c r="BC31" s="118"/>
      <c r="BD31" s="783"/>
      <c r="BE31" s="118"/>
      <c r="BF31" s="153"/>
      <c r="BG31" s="185">
        <f>$C$29/2</f>
        <v>25</v>
      </c>
      <c r="BH31" s="118"/>
      <c r="BI31" s="118"/>
      <c r="BJ31" s="118"/>
      <c r="BK31" s="783"/>
      <c r="BL31" s="118"/>
      <c r="BM31" s="153"/>
      <c r="BN31" s="338">
        <f>$C$29/2</f>
        <v>25</v>
      </c>
      <c r="BO31" s="289"/>
      <c r="BP31" s="118"/>
      <c r="BQ31" s="118"/>
      <c r="BR31" s="783"/>
      <c r="BS31" s="118"/>
    </row>
    <row r="32" spans="1:71" s="126" customFormat="1" ht="63.75">
      <c r="A32" s="118" t="s">
        <v>330</v>
      </c>
      <c r="B32" s="662" t="s">
        <v>331</v>
      </c>
      <c r="C32" s="185">
        <f>$C$31/3</f>
        <v>8.3333333333333339</v>
      </c>
      <c r="D32" s="784" t="s">
        <v>44</v>
      </c>
      <c r="E32" s="118">
        <f>IF(D32="Yes",C32,0)</f>
        <v>8.3333333333333339</v>
      </c>
      <c r="F32" s="118"/>
      <c r="G32" s="784" t="s">
        <v>1771</v>
      </c>
      <c r="H32" s="118"/>
      <c r="I32" s="153"/>
      <c r="J32" s="185">
        <f>$C$31/3</f>
        <v>8.3333333333333339</v>
      </c>
      <c r="K32" s="118" t="s">
        <v>47</v>
      </c>
      <c r="L32" s="118">
        <f>IF(K32="Yes",J32,0)</f>
        <v>0</v>
      </c>
      <c r="M32" s="118"/>
      <c r="N32" s="783"/>
      <c r="O32" s="118"/>
      <c r="P32" s="153"/>
      <c r="Q32" s="185">
        <f>$C$31/3</f>
        <v>8.3333333333333339</v>
      </c>
      <c r="R32" s="118" t="s">
        <v>47</v>
      </c>
      <c r="S32" s="118">
        <f>IF(R32="Yes",Q32,0)</f>
        <v>0</v>
      </c>
      <c r="T32" s="118"/>
      <c r="U32" s="784"/>
      <c r="V32" s="118"/>
      <c r="W32" s="153"/>
      <c r="X32" s="185">
        <f>$C$31/3</f>
        <v>8.3333333333333339</v>
      </c>
      <c r="Y32" s="118" t="s">
        <v>47</v>
      </c>
      <c r="Z32" s="118">
        <f>IF(Y32="Yes",X32,0)</f>
        <v>0</v>
      </c>
      <c r="AA32" s="118"/>
      <c r="AB32" s="783"/>
      <c r="AC32" s="118"/>
      <c r="AD32" s="153"/>
      <c r="AE32" s="185">
        <f>$C$31/3</f>
        <v>8.3333333333333339</v>
      </c>
      <c r="AF32" s="118" t="s">
        <v>47</v>
      </c>
      <c r="AG32" s="118">
        <f>IF(AF32="Yes",AE32,0)</f>
        <v>0</v>
      </c>
      <c r="AH32" s="118"/>
      <c r="AI32" s="783"/>
      <c r="AJ32" s="118"/>
      <c r="AK32" s="153"/>
      <c r="AL32" s="185">
        <f>$C$31/3</f>
        <v>8.3333333333333339</v>
      </c>
      <c r="AM32" s="118" t="s">
        <v>47</v>
      </c>
      <c r="AN32" s="118">
        <f>IF(AM32="Yes",AL32,0)</f>
        <v>0</v>
      </c>
      <c r="AO32" s="118"/>
      <c r="AP32" s="783"/>
      <c r="AQ32" s="118"/>
      <c r="AR32" s="153"/>
      <c r="AS32" s="185">
        <f>$C$31/3</f>
        <v>8.3333333333333339</v>
      </c>
      <c r="AT32" s="118" t="s">
        <v>44</v>
      </c>
      <c r="AU32" s="118">
        <f>IF(AT32="Yes",AS32,0)</f>
        <v>8.3333333333333339</v>
      </c>
      <c r="AV32" s="118"/>
      <c r="AW32" s="910" t="s">
        <v>1816</v>
      </c>
      <c r="AX32" s="118"/>
      <c r="AY32" s="153"/>
      <c r="AZ32" s="185">
        <f>$C$31/3</f>
        <v>8.3333333333333339</v>
      </c>
      <c r="BA32" s="118" t="s">
        <v>44</v>
      </c>
      <c r="BB32" s="118">
        <f>IF(BA32="Yes",AZ32,0)</f>
        <v>8.3333333333333339</v>
      </c>
      <c r="BC32" s="118"/>
      <c r="BD32" s="783" t="s">
        <v>1832</v>
      </c>
      <c r="BE32" s="118"/>
      <c r="BF32" s="153"/>
      <c r="BG32" s="185">
        <f>$C$31/3</f>
        <v>8.3333333333333339</v>
      </c>
      <c r="BH32" s="118" t="s">
        <v>47</v>
      </c>
      <c r="BI32" s="118">
        <f>IF(BH32="Yes",BG32,0)</f>
        <v>0</v>
      </c>
      <c r="BJ32" s="118"/>
      <c r="BK32" s="783"/>
      <c r="BL32" s="118"/>
      <c r="BM32" s="153"/>
      <c r="BN32" s="338">
        <f>$C$31/3</f>
        <v>8.3333333333333339</v>
      </c>
      <c r="BO32" s="289" t="s">
        <v>44</v>
      </c>
      <c r="BP32" s="118">
        <f>IF(BO32="Yes",BN32,0)</f>
        <v>8.3333333333333339</v>
      </c>
      <c r="BQ32" s="118"/>
      <c r="BR32" s="811" t="s">
        <v>1857</v>
      </c>
      <c r="BS32" s="118"/>
    </row>
    <row r="33" spans="1:71" s="126" customFormat="1" ht="41.25" customHeight="1">
      <c r="A33" s="118" t="s">
        <v>272</v>
      </c>
      <c r="B33" s="662" t="s">
        <v>273</v>
      </c>
      <c r="C33" s="185">
        <f>$C$31/3</f>
        <v>8.3333333333333339</v>
      </c>
      <c r="D33" s="784" t="s">
        <v>47</v>
      </c>
      <c r="E33" s="118">
        <f>IF(D33="Yes",C33,0)</f>
        <v>0</v>
      </c>
      <c r="F33" s="118"/>
      <c r="G33" s="783"/>
      <c r="H33" s="118"/>
      <c r="I33" s="153"/>
      <c r="J33" s="185">
        <f>$C$31/3</f>
        <v>8.3333333333333339</v>
      </c>
      <c r="K33" s="118" t="s">
        <v>47</v>
      </c>
      <c r="L33" s="118">
        <f>IF(K33="Yes",J33,0)</f>
        <v>0</v>
      </c>
      <c r="M33" s="118"/>
      <c r="N33" s="783"/>
      <c r="O33" s="118"/>
      <c r="P33" s="153"/>
      <c r="Q33" s="185">
        <f>$C$31/3</f>
        <v>8.3333333333333339</v>
      </c>
      <c r="R33" s="118" t="s">
        <v>47</v>
      </c>
      <c r="S33" s="118">
        <f>IF(R33="Yes",Q33,0)</f>
        <v>0</v>
      </c>
      <c r="T33" s="118"/>
      <c r="U33" s="783"/>
      <c r="V33" s="118"/>
      <c r="W33" s="153"/>
      <c r="X33" s="185">
        <f>$C$31/3</f>
        <v>8.3333333333333339</v>
      </c>
      <c r="Y33" s="118" t="s">
        <v>47</v>
      </c>
      <c r="Z33" s="118">
        <f>IF(Y33="Yes",X33,0)</f>
        <v>0</v>
      </c>
      <c r="AA33" s="118"/>
      <c r="AB33" s="783"/>
      <c r="AC33" s="118"/>
      <c r="AD33" s="153"/>
      <c r="AE33" s="185">
        <f>$C$31/3</f>
        <v>8.3333333333333339</v>
      </c>
      <c r="AF33" s="118" t="s">
        <v>47</v>
      </c>
      <c r="AG33" s="118">
        <f>IF(AF33="Yes",AE33,0)</f>
        <v>0</v>
      </c>
      <c r="AH33" s="118"/>
      <c r="AI33" s="783"/>
      <c r="AJ33" s="118"/>
      <c r="AK33" s="153"/>
      <c r="AL33" s="185">
        <f>$C$31/3</f>
        <v>8.3333333333333339</v>
      </c>
      <c r="AM33" s="118" t="s">
        <v>47</v>
      </c>
      <c r="AN33" s="118">
        <f>IF(AM33="Yes",AL33,0)</f>
        <v>0</v>
      </c>
      <c r="AO33" s="118"/>
      <c r="AP33" s="783"/>
      <c r="AQ33" s="118"/>
      <c r="AR33" s="153"/>
      <c r="AS33" s="185">
        <f>$C$31/3</f>
        <v>8.3333333333333339</v>
      </c>
      <c r="AT33" s="289" t="s">
        <v>44</v>
      </c>
      <c r="AU33" s="118">
        <f>IF(AT33="Yes",AS33,0)</f>
        <v>8.3333333333333339</v>
      </c>
      <c r="AV33" s="118"/>
      <c r="AW33" s="910" t="s">
        <v>1816</v>
      </c>
      <c r="AX33" s="118"/>
      <c r="AY33" s="153"/>
      <c r="AZ33" s="185">
        <f>$C$31/3</f>
        <v>8.3333333333333339</v>
      </c>
      <c r="BA33" s="118" t="s">
        <v>44</v>
      </c>
      <c r="BB33" s="118">
        <f>IF(BA33="Yes",AZ33,0)</f>
        <v>8.3333333333333339</v>
      </c>
      <c r="BC33" s="118"/>
      <c r="BD33" s="783" t="s">
        <v>1832</v>
      </c>
      <c r="BE33" s="118"/>
      <c r="BF33" s="153"/>
      <c r="BG33" s="185">
        <f>$C$31/3</f>
        <v>8.3333333333333339</v>
      </c>
      <c r="BH33" s="118" t="s">
        <v>47</v>
      </c>
      <c r="BI33" s="118">
        <f>IF(BH33="Yes",BG33,0)</f>
        <v>0</v>
      </c>
      <c r="BJ33" s="118"/>
      <c r="BK33" s="783"/>
      <c r="BL33" s="118"/>
      <c r="BM33" s="153"/>
      <c r="BN33" s="338">
        <f>$C$31/3</f>
        <v>8.3333333333333339</v>
      </c>
      <c r="BO33" s="289" t="s">
        <v>44</v>
      </c>
      <c r="BP33" s="118">
        <f>IF(BO33="Yes",BN33,0)</f>
        <v>8.3333333333333339</v>
      </c>
      <c r="BQ33" s="118"/>
      <c r="BR33" s="789" t="s">
        <v>1858</v>
      </c>
      <c r="BS33" s="118"/>
    </row>
    <row r="34" spans="1:71" s="126" customFormat="1" ht="41.25" customHeight="1">
      <c r="A34" s="118" t="s">
        <v>274</v>
      </c>
      <c r="B34" s="662" t="s">
        <v>275</v>
      </c>
      <c r="C34" s="185">
        <f>$C$31/3</f>
        <v>8.3333333333333339</v>
      </c>
      <c r="D34" s="784" t="s">
        <v>47</v>
      </c>
      <c r="E34" s="118">
        <f>IF(D34="Yes",C34,0)</f>
        <v>0</v>
      </c>
      <c r="F34" s="118"/>
      <c r="G34" s="783"/>
      <c r="H34" s="118"/>
      <c r="I34" s="153"/>
      <c r="J34" s="185">
        <f>$C$31/3</f>
        <v>8.3333333333333339</v>
      </c>
      <c r="K34" s="118" t="s">
        <v>47</v>
      </c>
      <c r="L34" s="118">
        <f>IF(K34="Yes",J34,0)</f>
        <v>0</v>
      </c>
      <c r="M34" s="118"/>
      <c r="N34" s="783"/>
      <c r="O34" s="118"/>
      <c r="P34" s="153"/>
      <c r="Q34" s="185">
        <f>$C$31/3</f>
        <v>8.3333333333333339</v>
      </c>
      <c r="R34" s="118" t="s">
        <v>47</v>
      </c>
      <c r="S34" s="118">
        <f>IF(R34="Yes",Q34,0)</f>
        <v>0</v>
      </c>
      <c r="T34" s="118"/>
      <c r="U34" s="783"/>
      <c r="V34" s="118"/>
      <c r="W34" s="153"/>
      <c r="X34" s="185">
        <f>$C$31/3</f>
        <v>8.3333333333333339</v>
      </c>
      <c r="Y34" s="118" t="s">
        <v>47</v>
      </c>
      <c r="Z34" s="118">
        <f>IF(Y34="Yes",X34,0)</f>
        <v>0</v>
      </c>
      <c r="AA34" s="118"/>
      <c r="AB34" s="783"/>
      <c r="AC34" s="118"/>
      <c r="AD34" s="153"/>
      <c r="AE34" s="185">
        <f>$C$31/3</f>
        <v>8.3333333333333339</v>
      </c>
      <c r="AF34" s="118" t="s">
        <v>47</v>
      </c>
      <c r="AG34" s="118">
        <f>IF(AF34="Yes",AE34,0)</f>
        <v>0</v>
      </c>
      <c r="AH34" s="118"/>
      <c r="AI34" s="783"/>
      <c r="AJ34" s="118"/>
      <c r="AK34" s="153"/>
      <c r="AL34" s="185">
        <f>$C$31/3</f>
        <v>8.3333333333333339</v>
      </c>
      <c r="AM34" s="118" t="s">
        <v>47</v>
      </c>
      <c r="AN34" s="118">
        <f>IF(AM34="Yes",AL34,0)</f>
        <v>0</v>
      </c>
      <c r="AO34" s="118"/>
      <c r="AP34" s="783"/>
      <c r="AQ34" s="118"/>
      <c r="AR34" s="153"/>
      <c r="AS34" s="185">
        <f>$C$31/3</f>
        <v>8.3333333333333339</v>
      </c>
      <c r="AT34" s="118" t="s">
        <v>47</v>
      </c>
      <c r="AU34" s="118">
        <f>IF(AT34="Yes",AS34,0)</f>
        <v>0</v>
      </c>
      <c r="AV34" s="118"/>
      <c r="AW34" s="910"/>
      <c r="AX34" s="118"/>
      <c r="AY34" s="153"/>
      <c r="AZ34" s="185">
        <f>$C$31/3</f>
        <v>8.3333333333333339</v>
      </c>
      <c r="BA34" s="118" t="s">
        <v>44</v>
      </c>
      <c r="BB34" s="118">
        <f>IF(BA34="Yes",AZ34,0)</f>
        <v>8.3333333333333339</v>
      </c>
      <c r="BC34" s="118"/>
      <c r="BD34" s="783" t="s">
        <v>1832</v>
      </c>
      <c r="BE34" s="118"/>
      <c r="BF34" s="153"/>
      <c r="BG34" s="185">
        <f>$C$31/3</f>
        <v>8.3333333333333339</v>
      </c>
      <c r="BH34" s="118" t="s">
        <v>47</v>
      </c>
      <c r="BI34" s="118">
        <f>IF(BH34="Yes",BG34,0)</f>
        <v>0</v>
      </c>
      <c r="BJ34" s="118"/>
      <c r="BK34" s="783"/>
      <c r="BL34" s="118"/>
      <c r="BM34" s="153"/>
      <c r="BN34" s="185">
        <f>$C$31/3</f>
        <v>8.3333333333333339</v>
      </c>
      <c r="BO34" s="118" t="s">
        <v>47</v>
      </c>
      <c r="BP34" s="118">
        <f>IF(BO34="Yes",BN34,0)</f>
        <v>0</v>
      </c>
      <c r="BQ34" s="118"/>
      <c r="BR34" s="822"/>
      <c r="BS34" s="118"/>
    </row>
    <row r="35" spans="1:71" s="126" customFormat="1" ht="12.75">
      <c r="A35" s="118"/>
      <c r="B35" s="662"/>
      <c r="C35" s="185"/>
      <c r="D35" s="784"/>
      <c r="E35" s="118"/>
      <c r="F35" s="118"/>
      <c r="G35" s="783"/>
      <c r="H35" s="118"/>
      <c r="I35" s="153"/>
      <c r="J35" s="185"/>
      <c r="K35" s="118"/>
      <c r="L35" s="118"/>
      <c r="M35" s="118"/>
      <c r="N35" s="783"/>
      <c r="O35" s="118"/>
      <c r="P35" s="153"/>
      <c r="Q35" s="185"/>
      <c r="R35" s="118"/>
      <c r="S35" s="118"/>
      <c r="T35" s="118"/>
      <c r="U35" s="783"/>
      <c r="V35" s="118"/>
      <c r="W35" s="153"/>
      <c r="X35" s="185"/>
      <c r="Y35" s="118"/>
      <c r="Z35" s="118"/>
      <c r="AA35" s="118"/>
      <c r="AB35" s="783"/>
      <c r="AC35" s="118"/>
      <c r="AD35" s="153"/>
      <c r="AE35" s="185"/>
      <c r="AF35" s="118"/>
      <c r="AG35" s="118"/>
      <c r="AH35" s="118"/>
      <c r="AI35" s="783"/>
      <c r="AJ35" s="118"/>
      <c r="AK35" s="153"/>
      <c r="AL35" s="185"/>
      <c r="AM35" s="118"/>
      <c r="AN35" s="118"/>
      <c r="AO35" s="118"/>
      <c r="AP35" s="783"/>
      <c r="AQ35" s="118"/>
      <c r="AR35" s="153"/>
      <c r="AS35" s="185"/>
      <c r="AT35" s="118"/>
      <c r="AU35" s="118"/>
      <c r="AV35" s="118"/>
      <c r="AW35" s="783"/>
      <c r="AX35" s="118"/>
      <c r="AY35" s="153"/>
      <c r="AZ35" s="185"/>
      <c r="BA35" s="118"/>
      <c r="BB35" s="118"/>
      <c r="BC35" s="118"/>
      <c r="BD35" s="783"/>
      <c r="BE35" s="118"/>
      <c r="BF35" s="153"/>
      <c r="BG35" s="185"/>
      <c r="BH35" s="118"/>
      <c r="BI35" s="118"/>
      <c r="BJ35" s="118"/>
      <c r="BK35" s="783"/>
      <c r="BL35" s="118"/>
      <c r="BM35" s="153"/>
      <c r="BN35" s="185"/>
      <c r="BO35" s="118"/>
      <c r="BP35" s="118"/>
      <c r="BQ35" s="118"/>
      <c r="BR35" s="801"/>
      <c r="BS35" s="118"/>
    </row>
    <row r="36" spans="1:71" s="126" customFormat="1" ht="54" customHeight="1">
      <c r="A36" s="134" t="s">
        <v>276</v>
      </c>
      <c r="B36" s="674" t="s">
        <v>1315</v>
      </c>
      <c r="C36" s="185">
        <f>C28/2</f>
        <v>50</v>
      </c>
      <c r="D36" s="784"/>
      <c r="E36" s="118"/>
      <c r="F36" s="118">
        <f>SUM(E37:E43)</f>
        <v>37.5</v>
      </c>
      <c r="G36" s="783"/>
      <c r="H36" s="352"/>
      <c r="I36" s="153"/>
      <c r="J36" s="185">
        <f>J28/2</f>
        <v>50</v>
      </c>
      <c r="K36" s="118"/>
      <c r="L36" s="118"/>
      <c r="M36" s="118">
        <f>SUM(L37:L43)</f>
        <v>31.25</v>
      </c>
      <c r="N36" s="783"/>
      <c r="O36" s="352"/>
      <c r="P36" s="153"/>
      <c r="Q36" s="185">
        <f>Q28/2</f>
        <v>50</v>
      </c>
      <c r="R36" s="118"/>
      <c r="S36" s="118"/>
      <c r="T36" s="118">
        <f>SUM(S37:S43)</f>
        <v>0</v>
      </c>
      <c r="U36" s="791"/>
      <c r="V36" s="352"/>
      <c r="W36" s="153"/>
      <c r="X36" s="185">
        <f>X28/2</f>
        <v>50</v>
      </c>
      <c r="Y36" s="118"/>
      <c r="Z36" s="118"/>
      <c r="AA36" s="118">
        <f>SUM(Z37:Z43)</f>
        <v>0</v>
      </c>
      <c r="AB36" s="791"/>
      <c r="AC36" s="352"/>
      <c r="AD36" s="153"/>
      <c r="AE36" s="185">
        <f>AE28/2</f>
        <v>50</v>
      </c>
      <c r="AF36" s="118"/>
      <c r="AG36" s="118"/>
      <c r="AH36" s="118">
        <f>SUM(AG37:AG43)</f>
        <v>0</v>
      </c>
      <c r="AI36" s="791"/>
      <c r="AJ36" s="352"/>
      <c r="AK36" s="153"/>
      <c r="AL36" s="185">
        <f>AL28/2</f>
        <v>50</v>
      </c>
      <c r="AM36" s="118"/>
      <c r="AN36" s="118"/>
      <c r="AO36" s="118">
        <f>SUM(AN37:AN43)</f>
        <v>50</v>
      </c>
      <c r="AP36" s="791"/>
      <c r="AQ36" s="352"/>
      <c r="AR36" s="153"/>
      <c r="AS36" s="185">
        <f>AS28/2</f>
        <v>50</v>
      </c>
      <c r="AT36" s="118"/>
      <c r="AU36" s="118"/>
      <c r="AV36" s="118">
        <f>SUM(AU37:AU43)</f>
        <v>43.75</v>
      </c>
      <c r="AW36" s="791"/>
      <c r="AX36" s="352"/>
      <c r="AY36" s="153"/>
      <c r="AZ36" s="185">
        <f>AZ28/2</f>
        <v>50</v>
      </c>
      <c r="BA36" s="118"/>
      <c r="BB36" s="118"/>
      <c r="BC36" s="118">
        <f>SUM(BB37:BB43)</f>
        <v>50</v>
      </c>
      <c r="BD36" s="783"/>
      <c r="BE36" s="352"/>
      <c r="BF36" s="153"/>
      <c r="BG36" s="185">
        <f>BG28/2</f>
        <v>50</v>
      </c>
      <c r="BH36" s="118"/>
      <c r="BI36" s="118"/>
      <c r="BJ36" s="118">
        <f>SUM(BI37:BI43)</f>
        <v>31.25</v>
      </c>
      <c r="BK36" s="791"/>
      <c r="BL36" s="352"/>
      <c r="BM36" s="153"/>
      <c r="BN36" s="185">
        <f>BN28/2</f>
        <v>50</v>
      </c>
      <c r="BO36" s="118"/>
      <c r="BP36" s="118"/>
      <c r="BQ36" s="118">
        <f>SUM(BP37:BP43)</f>
        <v>50</v>
      </c>
      <c r="BR36" s="791"/>
      <c r="BS36" s="352"/>
    </row>
    <row r="37" spans="1:71" s="126" customFormat="1" ht="63.75">
      <c r="A37" s="118" t="s">
        <v>277</v>
      </c>
      <c r="B37" s="662" t="s">
        <v>1435</v>
      </c>
      <c r="C37" s="185">
        <f>C36/2</f>
        <v>25</v>
      </c>
      <c r="D37" s="784" t="s">
        <v>44</v>
      </c>
      <c r="E37" s="118">
        <f>IF(D37="Yes",C37,0)</f>
        <v>25</v>
      </c>
      <c r="F37" s="118"/>
      <c r="G37" s="784" t="s">
        <v>1771</v>
      </c>
      <c r="H37" s="118"/>
      <c r="I37" s="153"/>
      <c r="J37" s="185">
        <f>J36/2</f>
        <v>25</v>
      </c>
      <c r="K37" s="118" t="s">
        <v>44</v>
      </c>
      <c r="L37" s="118">
        <f>IF(K37="Yes",J37,0)</f>
        <v>25</v>
      </c>
      <c r="M37" s="118"/>
      <c r="N37" s="790" t="s">
        <v>1781</v>
      </c>
      <c r="O37" s="353"/>
      <c r="P37" s="153"/>
      <c r="Q37" s="185">
        <f>Q36/2</f>
        <v>25</v>
      </c>
      <c r="R37" s="118" t="s">
        <v>47</v>
      </c>
      <c r="S37" s="118">
        <f>IF(R37="Yes",Q37,0)</f>
        <v>0</v>
      </c>
      <c r="T37" s="118"/>
      <c r="U37" s="783"/>
      <c r="V37" s="118"/>
      <c r="W37" s="153"/>
      <c r="X37" s="185">
        <f>X36/2</f>
        <v>25</v>
      </c>
      <c r="Y37" s="784" t="s">
        <v>47</v>
      </c>
      <c r="Z37" s="118">
        <f>IF(Y37="Yes",X37,0)</f>
        <v>0</v>
      </c>
      <c r="AA37" s="118"/>
      <c r="AB37" s="909"/>
      <c r="AC37" s="118"/>
      <c r="AD37" s="153"/>
      <c r="AE37" s="185">
        <f>AE36/2</f>
        <v>25</v>
      </c>
      <c r="AF37" s="118" t="s">
        <v>47</v>
      </c>
      <c r="AG37" s="118">
        <f>IF(AF37="Yes",AE37,0)</f>
        <v>0</v>
      </c>
      <c r="AH37" s="118"/>
      <c r="AI37" s="783"/>
      <c r="AJ37" s="118"/>
      <c r="AK37" s="153"/>
      <c r="AL37" s="185">
        <f>AL36/2</f>
        <v>25</v>
      </c>
      <c r="AM37" s="118" t="s">
        <v>44</v>
      </c>
      <c r="AN37" s="118">
        <f>IF(AM37="Yes",AL37,0)</f>
        <v>25</v>
      </c>
      <c r="AO37" s="118"/>
      <c r="AP37" s="811" t="s">
        <v>1805</v>
      </c>
      <c r="AQ37" s="353"/>
      <c r="AR37" s="153"/>
      <c r="AS37" s="185">
        <f>AS36/2</f>
        <v>25</v>
      </c>
      <c r="AT37" s="118" t="s">
        <v>44</v>
      </c>
      <c r="AU37" s="118">
        <f>IF(AT37="Yes",AS37,0)</f>
        <v>25</v>
      </c>
      <c r="AV37" s="118"/>
      <c r="AW37" s="794" t="s">
        <v>1822</v>
      </c>
      <c r="AX37" s="118"/>
      <c r="AY37" s="153"/>
      <c r="AZ37" s="185">
        <f>AZ36/2</f>
        <v>25</v>
      </c>
      <c r="BA37" s="118" t="s">
        <v>44</v>
      </c>
      <c r="BB37" s="118">
        <f>IF(BA37="Yes",AZ37,0)</f>
        <v>25</v>
      </c>
      <c r="BC37" s="118"/>
      <c r="BD37" s="783" t="s">
        <v>1836</v>
      </c>
      <c r="BE37" s="118"/>
      <c r="BF37" s="153"/>
      <c r="BG37" s="185">
        <f>BG36/2</f>
        <v>25</v>
      </c>
      <c r="BH37" s="118" t="s">
        <v>44</v>
      </c>
      <c r="BI37" s="118">
        <f>IF(BH37="Yes",BG37,0)</f>
        <v>25</v>
      </c>
      <c r="BJ37" s="118"/>
      <c r="BK37" s="783" t="s">
        <v>1847</v>
      </c>
      <c r="BL37" s="118"/>
      <c r="BM37" s="153"/>
      <c r="BN37" s="185">
        <f>BN36/2</f>
        <v>25</v>
      </c>
      <c r="BO37" s="118" t="s">
        <v>44</v>
      </c>
      <c r="BP37" s="118">
        <f>IF(BO37="Yes",BN37,0)</f>
        <v>25</v>
      </c>
      <c r="BQ37" s="118"/>
      <c r="BR37" s="811" t="s">
        <v>1859</v>
      </c>
      <c r="BS37" s="118"/>
    </row>
    <row r="38" spans="1:71" s="126" customFormat="1" ht="12.75">
      <c r="A38" s="118"/>
      <c r="B38" s="662"/>
      <c r="C38" s="185"/>
      <c r="D38" s="784"/>
      <c r="E38" s="118"/>
      <c r="F38" s="118"/>
      <c r="G38" s="783"/>
      <c r="H38" s="118"/>
      <c r="I38" s="153"/>
      <c r="J38" s="185"/>
      <c r="K38" s="118"/>
      <c r="L38" s="118"/>
      <c r="M38" s="118"/>
      <c r="N38" s="822"/>
      <c r="O38" s="353"/>
      <c r="P38" s="153"/>
      <c r="Q38" s="185"/>
      <c r="R38" s="118"/>
      <c r="S38" s="118"/>
      <c r="T38" s="118"/>
      <c r="U38" s="783"/>
      <c r="V38" s="118"/>
      <c r="W38" s="153"/>
      <c r="X38" s="185"/>
      <c r="Y38" s="783"/>
      <c r="Z38" s="118"/>
      <c r="AA38" s="118"/>
      <c r="AB38" s="783"/>
      <c r="AC38" s="118"/>
      <c r="AD38" s="153"/>
      <c r="AE38" s="185"/>
      <c r="AF38" s="118"/>
      <c r="AG38" s="118"/>
      <c r="AH38" s="118"/>
      <c r="AI38" s="783"/>
      <c r="AJ38" s="118"/>
      <c r="AK38" s="153"/>
      <c r="AL38" s="185"/>
      <c r="AM38" s="118"/>
      <c r="AN38" s="118"/>
      <c r="AO38" s="118"/>
      <c r="AP38" s="783"/>
      <c r="AQ38" s="353"/>
      <c r="AR38" s="153"/>
      <c r="AS38" s="185"/>
      <c r="AT38" s="118"/>
      <c r="AU38" s="118"/>
      <c r="AV38" s="118"/>
      <c r="AW38" s="792"/>
      <c r="AX38" s="118"/>
      <c r="AY38" s="153"/>
      <c r="AZ38" s="185"/>
      <c r="BA38" s="118"/>
      <c r="BB38" s="118"/>
      <c r="BC38" s="118"/>
      <c r="BD38" s="783"/>
      <c r="BE38" s="118"/>
      <c r="BF38" s="153"/>
      <c r="BG38" s="185"/>
      <c r="BH38" s="118"/>
      <c r="BI38" s="118"/>
      <c r="BJ38" s="118"/>
      <c r="BK38" s="783"/>
      <c r="BL38" s="118"/>
      <c r="BM38" s="153"/>
      <c r="BN38" s="185"/>
      <c r="BO38" s="353"/>
      <c r="BP38" s="118"/>
      <c r="BQ38" s="118"/>
      <c r="BR38" s="792"/>
      <c r="BS38" s="118"/>
    </row>
    <row r="39" spans="1:71" s="126" customFormat="1" ht="12.75">
      <c r="A39" s="49" t="s">
        <v>278</v>
      </c>
      <c r="B39" s="675" t="s">
        <v>888</v>
      </c>
      <c r="C39" s="185">
        <f>C36/2</f>
        <v>25</v>
      </c>
      <c r="D39" s="784"/>
      <c r="E39" s="118"/>
      <c r="F39" s="118"/>
      <c r="G39" s="783"/>
      <c r="H39" s="118"/>
      <c r="I39" s="153"/>
      <c r="J39" s="185">
        <f>J36/2</f>
        <v>25</v>
      </c>
      <c r="K39" s="118"/>
      <c r="L39" s="118"/>
      <c r="M39" s="118"/>
      <c r="N39" s="789"/>
      <c r="O39" s="353"/>
      <c r="P39" s="153"/>
      <c r="Q39" s="185">
        <f>Q36/2</f>
        <v>25</v>
      </c>
      <c r="R39" s="118"/>
      <c r="S39" s="118"/>
      <c r="T39" s="118"/>
      <c r="U39" s="783"/>
      <c r="V39" s="118"/>
      <c r="W39" s="153"/>
      <c r="X39" s="185">
        <f>X36/2</f>
        <v>25</v>
      </c>
      <c r="Y39" s="783"/>
      <c r="Z39" s="118"/>
      <c r="AA39" s="118"/>
      <c r="AB39" s="783"/>
      <c r="AC39" s="118"/>
      <c r="AD39" s="153"/>
      <c r="AE39" s="185">
        <f>AE36/2</f>
        <v>25</v>
      </c>
      <c r="AF39" s="118"/>
      <c r="AG39" s="118"/>
      <c r="AH39" s="118"/>
      <c r="AI39" s="783"/>
      <c r="AJ39" s="118"/>
      <c r="AK39" s="153"/>
      <c r="AL39" s="185">
        <f>AL36/2</f>
        <v>25</v>
      </c>
      <c r="AM39" s="118"/>
      <c r="AN39" s="118"/>
      <c r="AO39" s="118"/>
      <c r="AP39" s="783"/>
      <c r="AQ39" s="353"/>
      <c r="AR39" s="153"/>
      <c r="AS39" s="185">
        <f>AS36/2</f>
        <v>25</v>
      </c>
      <c r="AT39" s="118"/>
      <c r="AU39" s="118"/>
      <c r="AV39" s="118"/>
      <c r="AW39" s="792"/>
      <c r="AX39" s="118"/>
      <c r="AY39" s="153"/>
      <c r="AZ39" s="185">
        <f>AZ36/2</f>
        <v>25</v>
      </c>
      <c r="BA39" s="118"/>
      <c r="BB39" s="118"/>
      <c r="BC39" s="118"/>
      <c r="BD39" s="783"/>
      <c r="BE39" s="118"/>
      <c r="BF39" s="153"/>
      <c r="BG39" s="185">
        <f>BG36/2</f>
        <v>25</v>
      </c>
      <c r="BH39" s="118"/>
      <c r="BI39" s="118"/>
      <c r="BJ39" s="118"/>
      <c r="BK39" s="783"/>
      <c r="BL39" s="118"/>
      <c r="BM39" s="153"/>
      <c r="BN39" s="185">
        <f>BN36/2</f>
        <v>25</v>
      </c>
      <c r="BO39" s="353"/>
      <c r="BP39" s="118"/>
      <c r="BQ39" s="118"/>
      <c r="BR39" s="792"/>
      <c r="BS39" s="118"/>
    </row>
    <row r="40" spans="1:71" s="126" customFormat="1" ht="43.5" customHeight="1">
      <c r="A40" s="289" t="s">
        <v>1036</v>
      </c>
      <c r="B40" s="676" t="s">
        <v>279</v>
      </c>
      <c r="C40" s="185">
        <f>$C$39/4</f>
        <v>6.25</v>
      </c>
      <c r="D40" s="784" t="s">
        <v>47</v>
      </c>
      <c r="E40" s="118">
        <f>IF(D40="Yes",C40,0)</f>
        <v>0</v>
      </c>
      <c r="F40" s="118"/>
      <c r="G40" s="783" t="s">
        <v>280</v>
      </c>
      <c r="H40" s="118"/>
      <c r="I40" s="153"/>
      <c r="J40" s="185">
        <f>$C$39/4</f>
        <v>6.25</v>
      </c>
      <c r="K40" s="118" t="s">
        <v>47</v>
      </c>
      <c r="L40" s="118">
        <f>IF(K40="Yes",J40,0)</f>
        <v>0</v>
      </c>
      <c r="M40" s="118"/>
      <c r="N40" s="783"/>
      <c r="O40" s="118"/>
      <c r="P40" s="153"/>
      <c r="Q40" s="185">
        <f>$C$39/4</f>
        <v>6.25</v>
      </c>
      <c r="R40" s="118" t="s">
        <v>47</v>
      </c>
      <c r="S40" s="118">
        <f>IF(R40="Yes",Q40,0)</f>
        <v>0</v>
      </c>
      <c r="T40" s="118"/>
      <c r="U40" s="783"/>
      <c r="V40" s="118"/>
      <c r="W40" s="153"/>
      <c r="X40" s="185">
        <f>$C$39/4</f>
        <v>6.25</v>
      </c>
      <c r="Y40" s="783" t="s">
        <v>47</v>
      </c>
      <c r="Z40" s="118">
        <f>IF(Y40="Yes",X40,0)</f>
        <v>0</v>
      </c>
      <c r="AA40" s="118"/>
      <c r="AB40" s="791"/>
      <c r="AC40" s="118"/>
      <c r="AD40" s="153"/>
      <c r="AE40" s="185">
        <f>$C$39/4</f>
        <v>6.25</v>
      </c>
      <c r="AF40" s="118" t="s">
        <v>47</v>
      </c>
      <c r="AG40" s="118">
        <f>IF(AF40="Yes",AE40,0)</f>
        <v>0</v>
      </c>
      <c r="AH40" s="118"/>
      <c r="AI40" s="783"/>
      <c r="AJ40" s="118"/>
      <c r="AK40" s="153"/>
      <c r="AL40" s="185">
        <f>$C$39/4</f>
        <v>6.25</v>
      </c>
      <c r="AM40" s="118" t="s">
        <v>44</v>
      </c>
      <c r="AN40" s="118">
        <f>IF(AM40="Yes",AL40,0)</f>
        <v>6.25</v>
      </c>
      <c r="AO40" s="118"/>
      <c r="AP40" s="798" t="s">
        <v>1806</v>
      </c>
      <c r="AQ40" s="118"/>
      <c r="AR40" s="153"/>
      <c r="AS40" s="185">
        <f>$C$39/4</f>
        <v>6.25</v>
      </c>
      <c r="AT40" s="118" t="s">
        <v>47</v>
      </c>
      <c r="AU40" s="118">
        <f>IF(AT40="Yes",AS40,0)</f>
        <v>0</v>
      </c>
      <c r="AV40" s="118"/>
      <c r="AW40" s="783"/>
      <c r="AX40" s="118"/>
      <c r="AY40" s="153"/>
      <c r="AZ40" s="185">
        <f>$C$39/4</f>
        <v>6.25</v>
      </c>
      <c r="BA40" s="118" t="s">
        <v>44</v>
      </c>
      <c r="BB40" s="118">
        <f>IF(BA40="Yes",AZ40,0)</f>
        <v>6.25</v>
      </c>
      <c r="BC40" s="118"/>
      <c r="BD40" s="783" t="s">
        <v>1837</v>
      </c>
      <c r="BE40" s="118"/>
      <c r="BF40" s="153"/>
      <c r="BG40" s="185">
        <f>$C$39/4</f>
        <v>6.25</v>
      </c>
      <c r="BH40" s="118" t="s">
        <v>44</v>
      </c>
      <c r="BI40" s="118">
        <f>IF(BH40="Yes",BG40,0)</f>
        <v>6.25</v>
      </c>
      <c r="BJ40" s="118"/>
      <c r="BK40" s="783" t="s">
        <v>1847</v>
      </c>
      <c r="BL40" s="118"/>
      <c r="BM40" s="153"/>
      <c r="BN40" s="185">
        <f>$C$39/4</f>
        <v>6.25</v>
      </c>
      <c r="BO40" s="118" t="s">
        <v>44</v>
      </c>
      <c r="BP40" s="118">
        <f>IF(BO40="Yes",BN40,0)</f>
        <v>6.25</v>
      </c>
      <c r="BQ40" s="118"/>
      <c r="BR40" s="811" t="s">
        <v>1860</v>
      </c>
      <c r="BS40" s="118"/>
    </row>
    <row r="41" spans="1:71" s="126" customFormat="1" ht="67.5" customHeight="1">
      <c r="A41" s="289" t="s">
        <v>1037</v>
      </c>
      <c r="B41" s="676" t="s">
        <v>74</v>
      </c>
      <c r="C41" s="185">
        <f>$C$39/4</f>
        <v>6.25</v>
      </c>
      <c r="D41" s="784" t="s">
        <v>44</v>
      </c>
      <c r="E41" s="118">
        <f>IF(D41="Yes",C41,0)</f>
        <v>6.25</v>
      </c>
      <c r="F41" s="118"/>
      <c r="G41" s="784" t="s">
        <v>1772</v>
      </c>
      <c r="H41" s="118"/>
      <c r="I41" s="153"/>
      <c r="J41" s="185">
        <f>$C$39/4</f>
        <v>6.25</v>
      </c>
      <c r="K41" s="118" t="s">
        <v>44</v>
      </c>
      <c r="L41" s="118">
        <f>IF(K41="Yes",J41,0)</f>
        <v>6.25</v>
      </c>
      <c r="M41" s="118"/>
      <c r="N41" s="783" t="s">
        <v>1781</v>
      </c>
      <c r="O41" s="118"/>
      <c r="P41" s="153"/>
      <c r="Q41" s="185">
        <f>$C$39/4</f>
        <v>6.25</v>
      </c>
      <c r="R41" s="118" t="s">
        <v>47</v>
      </c>
      <c r="S41" s="118">
        <f>IF(R41="Yes",Q41,0)</f>
        <v>0</v>
      </c>
      <c r="T41" s="118"/>
      <c r="U41" s="783"/>
      <c r="V41" s="118"/>
      <c r="W41" s="153"/>
      <c r="X41" s="185">
        <f>$C$39/4</f>
        <v>6.25</v>
      </c>
      <c r="Y41" s="784" t="s">
        <v>47</v>
      </c>
      <c r="Z41" s="118">
        <f>IF(Y41="Yes",X41,0)</f>
        <v>0</v>
      </c>
      <c r="AA41" s="118"/>
      <c r="AB41" s="794"/>
      <c r="AC41" s="118"/>
      <c r="AD41" s="153"/>
      <c r="AE41" s="185">
        <f>$C$39/4</f>
        <v>6.25</v>
      </c>
      <c r="AF41" s="118" t="s">
        <v>47</v>
      </c>
      <c r="AG41" s="118">
        <f>IF(AF41="Yes",AE41,0)</f>
        <v>0</v>
      </c>
      <c r="AH41" s="118"/>
      <c r="AI41" s="783"/>
      <c r="AJ41" s="118"/>
      <c r="AK41" s="153"/>
      <c r="AL41" s="185">
        <f>$C$39/4</f>
        <v>6.25</v>
      </c>
      <c r="AM41" s="118" t="s">
        <v>44</v>
      </c>
      <c r="AN41" s="118">
        <f>IF(AM41="Yes",AL41,0)</f>
        <v>6.25</v>
      </c>
      <c r="AO41" s="118"/>
      <c r="AP41" s="798" t="s">
        <v>1940</v>
      </c>
      <c r="AQ41" s="353"/>
      <c r="AR41" s="153"/>
      <c r="AS41" s="185">
        <f>$C$39/4</f>
        <v>6.25</v>
      </c>
      <c r="AT41" s="289" t="s">
        <v>44</v>
      </c>
      <c r="AU41" s="118">
        <f>IF(AT41="Yes",AS41,0)</f>
        <v>6.25</v>
      </c>
      <c r="AV41" s="118"/>
      <c r="AW41" s="794" t="s">
        <v>1822</v>
      </c>
      <c r="AX41" s="118"/>
      <c r="AY41" s="153"/>
      <c r="AZ41" s="185">
        <f>$C$39/4</f>
        <v>6.25</v>
      </c>
      <c r="BA41" s="118" t="s">
        <v>44</v>
      </c>
      <c r="BB41" s="118">
        <f>IF(BA41="Yes",AZ41,0)</f>
        <v>6.25</v>
      </c>
      <c r="BC41" s="118"/>
      <c r="BD41" s="783" t="s">
        <v>1838</v>
      </c>
      <c r="BE41" s="118"/>
      <c r="BF41" s="153"/>
      <c r="BG41" s="185">
        <f>$C$39/4</f>
        <v>6.25</v>
      </c>
      <c r="BH41" s="118" t="s">
        <v>47</v>
      </c>
      <c r="BI41" s="118">
        <f>IF(BH41="Yes",BG41,0)</f>
        <v>0</v>
      </c>
      <c r="BJ41" s="118"/>
      <c r="BK41" s="783"/>
      <c r="BL41" s="118"/>
      <c r="BM41" s="153"/>
      <c r="BN41" s="185">
        <f>$C$39/4</f>
        <v>6.25</v>
      </c>
      <c r="BO41" s="118" t="s">
        <v>44</v>
      </c>
      <c r="BP41" s="118">
        <f>IF(BO41="Yes",BN41,0)</f>
        <v>6.25</v>
      </c>
      <c r="BQ41" s="118"/>
      <c r="BR41" s="811" t="s">
        <v>1859</v>
      </c>
      <c r="BS41" s="118"/>
    </row>
    <row r="42" spans="1:71" s="126" customFormat="1" ht="82.5" customHeight="1">
      <c r="A42" s="289" t="s">
        <v>1038</v>
      </c>
      <c r="B42" s="676" t="s">
        <v>1370</v>
      </c>
      <c r="C42" s="185">
        <f>$C$39/4</f>
        <v>6.25</v>
      </c>
      <c r="D42" s="784" t="s">
        <v>44</v>
      </c>
      <c r="E42" s="118">
        <f>IF(D42="Yes",C42,0)</f>
        <v>6.25</v>
      </c>
      <c r="F42" s="118"/>
      <c r="G42" s="784" t="s">
        <v>1772</v>
      </c>
      <c r="H42" s="118"/>
      <c r="I42" s="153"/>
      <c r="J42" s="185">
        <f>$C$39/4</f>
        <v>6.25</v>
      </c>
      <c r="K42" s="118" t="s">
        <v>152</v>
      </c>
      <c r="L42" s="118">
        <f>IF(K42="Yes",J42,0)</f>
        <v>0</v>
      </c>
      <c r="M42" s="118"/>
      <c r="N42" s="783"/>
      <c r="O42" s="118"/>
      <c r="P42" s="153"/>
      <c r="Q42" s="185">
        <f>$C$39/4</f>
        <v>6.25</v>
      </c>
      <c r="R42" s="118" t="s">
        <v>47</v>
      </c>
      <c r="S42" s="118">
        <f>IF(R42="Yes",Q42,0)</f>
        <v>0</v>
      </c>
      <c r="T42" s="118"/>
      <c r="U42" s="783"/>
      <c r="V42" s="118"/>
      <c r="W42" s="153"/>
      <c r="X42" s="185">
        <f>$C$39/4</f>
        <v>6.25</v>
      </c>
      <c r="Y42" s="118" t="s">
        <v>47</v>
      </c>
      <c r="Z42" s="118">
        <f>IF(Y42="Yes",X42,0)</f>
        <v>0</v>
      </c>
      <c r="AA42" s="118"/>
      <c r="AB42" s="794"/>
      <c r="AC42" s="118"/>
      <c r="AD42" s="153"/>
      <c r="AE42" s="185">
        <f>$C$39/4</f>
        <v>6.25</v>
      </c>
      <c r="AF42" s="118" t="s">
        <v>47</v>
      </c>
      <c r="AG42" s="118">
        <f>IF(AF42="Yes",AE42,0)</f>
        <v>0</v>
      </c>
      <c r="AH42" s="118"/>
      <c r="AI42" s="783"/>
      <c r="AJ42" s="118"/>
      <c r="AK42" s="153"/>
      <c r="AL42" s="185">
        <f>$C$39/4</f>
        <v>6.25</v>
      </c>
      <c r="AM42" s="118" t="s">
        <v>44</v>
      </c>
      <c r="AN42" s="118">
        <f>IF(AM42="Yes",AL42,0)</f>
        <v>6.25</v>
      </c>
      <c r="AO42" s="118"/>
      <c r="AP42" s="811" t="s">
        <v>1807</v>
      </c>
      <c r="AQ42" s="353"/>
      <c r="AR42" s="153"/>
      <c r="AS42" s="185">
        <f>$C$39/4</f>
        <v>6.25</v>
      </c>
      <c r="AT42" s="289" t="s">
        <v>44</v>
      </c>
      <c r="AU42" s="118">
        <f>IF(AT42="Yes",AS42,0)</f>
        <v>6.25</v>
      </c>
      <c r="AV42" s="118"/>
      <c r="AW42" s="794" t="s">
        <v>1822</v>
      </c>
      <c r="AX42" s="118"/>
      <c r="AY42" s="153"/>
      <c r="AZ42" s="185">
        <f>$C$39/4</f>
        <v>6.25</v>
      </c>
      <c r="BA42" s="118" t="s">
        <v>44</v>
      </c>
      <c r="BB42" s="118">
        <f>IF(BA42="Yes",AZ42,0)</f>
        <v>6.25</v>
      </c>
      <c r="BC42" s="118"/>
      <c r="BD42" s="783" t="s">
        <v>1838</v>
      </c>
      <c r="BE42" s="118"/>
      <c r="BF42" s="153"/>
      <c r="BG42" s="185">
        <f>$C$39/4</f>
        <v>6.25</v>
      </c>
      <c r="BH42" s="118" t="s">
        <v>47</v>
      </c>
      <c r="BI42" s="118">
        <f>IF(BH42="Yes",BG42,0)</f>
        <v>0</v>
      </c>
      <c r="BJ42" s="118"/>
      <c r="BK42" s="783"/>
      <c r="BL42" s="118"/>
      <c r="BM42" s="153"/>
      <c r="BN42" s="185">
        <f>$C$39/4</f>
        <v>6.25</v>
      </c>
      <c r="BO42" s="118" t="s">
        <v>44</v>
      </c>
      <c r="BP42" s="118">
        <f>IF(BO42="Yes",BN42,0)</f>
        <v>6.25</v>
      </c>
      <c r="BQ42" s="118"/>
      <c r="BR42" s="811" t="s">
        <v>1859</v>
      </c>
      <c r="BS42" s="118"/>
    </row>
    <row r="43" spans="1:71" s="126" customFormat="1" ht="39.75" customHeight="1">
      <c r="A43" s="289" t="s">
        <v>1039</v>
      </c>
      <c r="B43" s="676" t="s">
        <v>281</v>
      </c>
      <c r="C43" s="185">
        <f>$C$39/4</f>
        <v>6.25</v>
      </c>
      <c r="D43" s="118" t="s">
        <v>47</v>
      </c>
      <c r="E43" s="118">
        <f>IF(D43="Yes",C43,0)</f>
        <v>0</v>
      </c>
      <c r="F43" s="118"/>
      <c r="G43" s="783"/>
      <c r="H43" s="118"/>
      <c r="I43" s="153"/>
      <c r="J43" s="185">
        <f>$C$39/4</f>
        <v>6.25</v>
      </c>
      <c r="K43" s="118" t="s">
        <v>47</v>
      </c>
      <c r="L43" s="118">
        <f>IF(K43="Yes",J43,0)</f>
        <v>0</v>
      </c>
      <c r="M43" s="118"/>
      <c r="N43" s="783"/>
      <c r="O43" s="118"/>
      <c r="P43" s="153"/>
      <c r="Q43" s="185">
        <f>$C$39/4</f>
        <v>6.25</v>
      </c>
      <c r="R43" s="118" t="s">
        <v>47</v>
      </c>
      <c r="S43" s="118">
        <f>IF(R43="Yes",Q43,0)</f>
        <v>0</v>
      </c>
      <c r="T43" s="118"/>
      <c r="U43" s="783"/>
      <c r="V43" s="118"/>
      <c r="W43" s="153"/>
      <c r="X43" s="185">
        <f>$C$39/4</f>
        <v>6.25</v>
      </c>
      <c r="Y43" s="118" t="s">
        <v>47</v>
      </c>
      <c r="Z43" s="118">
        <f>IF(Y43="Yes",X43,0)</f>
        <v>0</v>
      </c>
      <c r="AA43" s="118"/>
      <c r="AB43" s="791"/>
      <c r="AC43" s="118"/>
      <c r="AD43" s="153"/>
      <c r="AE43" s="185">
        <f>$C$39/4</f>
        <v>6.25</v>
      </c>
      <c r="AF43" s="118" t="s">
        <v>47</v>
      </c>
      <c r="AG43" s="118">
        <f>IF(AF43="Yes",AE43,0)</f>
        <v>0</v>
      </c>
      <c r="AH43" s="118"/>
      <c r="AI43" s="783"/>
      <c r="AJ43" s="118"/>
      <c r="AK43" s="153"/>
      <c r="AL43" s="185">
        <f>$C$39/4</f>
        <v>6.25</v>
      </c>
      <c r="AM43" s="118" t="s">
        <v>44</v>
      </c>
      <c r="AN43" s="118">
        <f>IF(AM43="Yes",AL43,0)</f>
        <v>6.25</v>
      </c>
      <c r="AO43" s="118"/>
      <c r="AP43" s="811" t="s">
        <v>1807</v>
      </c>
      <c r="AQ43" s="118"/>
      <c r="AR43" s="153"/>
      <c r="AS43" s="185">
        <f>$C$39/4</f>
        <v>6.25</v>
      </c>
      <c r="AT43" s="289" t="s">
        <v>44</v>
      </c>
      <c r="AU43" s="118">
        <f>IF(AT43="Yes",AS43,0)</f>
        <v>6.25</v>
      </c>
      <c r="AV43" s="118"/>
      <c r="AW43" s="794" t="s">
        <v>1822</v>
      </c>
      <c r="AX43" s="118"/>
      <c r="AY43" s="153"/>
      <c r="AZ43" s="185">
        <f>$C$39/4</f>
        <v>6.25</v>
      </c>
      <c r="BA43" s="118" t="s">
        <v>44</v>
      </c>
      <c r="BB43" s="118">
        <f>IF(BA43="Yes",AZ43,0)</f>
        <v>6.25</v>
      </c>
      <c r="BC43" s="118"/>
      <c r="BD43" s="783" t="s">
        <v>1838</v>
      </c>
      <c r="BE43" s="118"/>
      <c r="BF43" s="153"/>
      <c r="BG43" s="185">
        <f>$C$39/4</f>
        <v>6.25</v>
      </c>
      <c r="BH43" s="118" t="s">
        <v>47</v>
      </c>
      <c r="BI43" s="118">
        <f>IF(BH43="Yes",BG43,0)</f>
        <v>0</v>
      </c>
      <c r="BJ43" s="118"/>
      <c r="BK43" s="783"/>
      <c r="BL43" s="118"/>
      <c r="BM43" s="153"/>
      <c r="BN43" s="185">
        <f>$C$39/4</f>
        <v>6.25</v>
      </c>
      <c r="BO43" s="118" t="s">
        <v>44</v>
      </c>
      <c r="BP43" s="118">
        <f>IF(BO43="Yes",BN43,0)</f>
        <v>6.25</v>
      </c>
      <c r="BQ43" s="118"/>
      <c r="BR43" s="811" t="s">
        <v>1859</v>
      </c>
      <c r="BS43" s="118"/>
    </row>
    <row r="44" spans="1:71" s="126" customFormat="1" ht="12.75">
      <c r="A44" s="118"/>
      <c r="B44" s="662"/>
      <c r="C44" s="185"/>
      <c r="D44" s="118"/>
      <c r="E44" s="118"/>
      <c r="F44" s="118"/>
      <c r="G44" s="783"/>
      <c r="H44" s="118"/>
      <c r="I44" s="153"/>
      <c r="J44" s="185"/>
      <c r="K44" s="118"/>
      <c r="L44" s="118"/>
      <c r="M44" s="118"/>
      <c r="N44" s="783"/>
      <c r="O44" s="118"/>
      <c r="P44" s="153"/>
      <c r="Q44" s="185"/>
      <c r="R44" s="118"/>
      <c r="S44" s="118"/>
      <c r="T44" s="118"/>
      <c r="U44" s="783"/>
      <c r="V44" s="118"/>
      <c r="W44" s="153"/>
      <c r="X44" s="185"/>
      <c r="Y44" s="118"/>
      <c r="Z44" s="118"/>
      <c r="AA44" s="118"/>
      <c r="AB44" s="783"/>
      <c r="AC44" s="118"/>
      <c r="AD44" s="153"/>
      <c r="AE44" s="185"/>
      <c r="AF44" s="118"/>
      <c r="AG44" s="118"/>
      <c r="AH44" s="118"/>
      <c r="AI44" s="783"/>
      <c r="AJ44" s="118"/>
      <c r="AK44" s="153"/>
      <c r="AL44" s="185"/>
      <c r="AM44" s="118"/>
      <c r="AN44" s="118"/>
      <c r="AO44" s="118"/>
      <c r="AP44" s="783"/>
      <c r="AQ44" s="289"/>
      <c r="AR44" s="153"/>
      <c r="AS44" s="185"/>
      <c r="AT44" s="118"/>
      <c r="AU44" s="118"/>
      <c r="AV44" s="118"/>
      <c r="AW44" s="783"/>
      <c r="AX44" s="118"/>
      <c r="AY44" s="153"/>
      <c r="AZ44" s="185"/>
      <c r="BA44" s="118"/>
      <c r="BB44" s="118"/>
      <c r="BC44" s="118"/>
      <c r="BD44" s="783"/>
      <c r="BE44" s="118"/>
      <c r="BF44" s="153"/>
      <c r="BG44" s="185"/>
      <c r="BH44" s="289"/>
      <c r="BI44" s="118"/>
      <c r="BJ44" s="118"/>
      <c r="BK44" s="783"/>
      <c r="BL44" s="118"/>
      <c r="BM44" s="153"/>
      <c r="BN44" s="185"/>
      <c r="BO44" s="289"/>
      <c r="BP44" s="118"/>
      <c r="BQ44" s="118"/>
      <c r="BR44" s="784"/>
      <c r="BS44" s="118"/>
    </row>
    <row r="45" spans="1:71" s="156" customFormat="1" ht="12.75">
      <c r="A45" s="121" t="s">
        <v>282</v>
      </c>
      <c r="B45" s="670" t="s">
        <v>283</v>
      </c>
      <c r="C45" s="123">
        <v>100</v>
      </c>
      <c r="D45" s="121"/>
      <c r="E45" s="121"/>
      <c r="F45" s="121">
        <f>SUM(F46:F76)</f>
        <v>20</v>
      </c>
      <c r="G45" s="785"/>
      <c r="H45" s="121"/>
      <c r="I45" s="155"/>
      <c r="J45" s="123">
        <v>100</v>
      </c>
      <c r="K45" s="121"/>
      <c r="L45" s="121"/>
      <c r="M45" s="121">
        <f>SUM(M46:M76)</f>
        <v>7.5</v>
      </c>
      <c r="N45" s="785"/>
      <c r="O45" s="121"/>
      <c r="P45" s="155"/>
      <c r="Q45" s="123">
        <v>100</v>
      </c>
      <c r="R45" s="121"/>
      <c r="S45" s="121"/>
      <c r="T45" s="121">
        <f>SUM(T46:T76)</f>
        <v>12.5</v>
      </c>
      <c r="U45" s="785"/>
      <c r="V45" s="121"/>
      <c r="W45" s="155"/>
      <c r="X45" s="123">
        <v>100</v>
      </c>
      <c r="Y45" s="121"/>
      <c r="Z45" s="121"/>
      <c r="AA45" s="121">
        <f>SUM(AA46:AA76)</f>
        <v>20</v>
      </c>
      <c r="AB45" s="785"/>
      <c r="AC45" s="121"/>
      <c r="AD45" s="155"/>
      <c r="AE45" s="123">
        <v>100</v>
      </c>
      <c r="AF45" s="121"/>
      <c r="AG45" s="121"/>
      <c r="AH45" s="121">
        <f>SUM(AH46:AH76)</f>
        <v>13.75</v>
      </c>
      <c r="AI45" s="785"/>
      <c r="AJ45" s="121"/>
      <c r="AK45" s="155"/>
      <c r="AL45" s="123">
        <v>100</v>
      </c>
      <c r="AM45" s="121"/>
      <c r="AN45" s="121"/>
      <c r="AO45" s="121">
        <f>SUM(AO46:AO76)</f>
        <v>49.166666666666671</v>
      </c>
      <c r="AP45" s="785"/>
      <c r="AQ45" s="121"/>
      <c r="AR45" s="155"/>
      <c r="AS45" s="123">
        <v>100</v>
      </c>
      <c r="AT45" s="121"/>
      <c r="AU45" s="121"/>
      <c r="AV45" s="121">
        <f>SUM(AV46:AV76)</f>
        <v>35.416666666666671</v>
      </c>
      <c r="AW45" s="785"/>
      <c r="AX45" s="121"/>
      <c r="AY45" s="155"/>
      <c r="AZ45" s="123">
        <v>100</v>
      </c>
      <c r="BA45" s="121"/>
      <c r="BB45" s="121"/>
      <c r="BC45" s="121">
        <f>SUM(BC46:BC76)</f>
        <v>46.666666666666664</v>
      </c>
      <c r="BD45" s="785"/>
      <c r="BE45" s="121"/>
      <c r="BF45" s="155"/>
      <c r="BG45" s="123">
        <v>100</v>
      </c>
      <c r="BH45" s="121"/>
      <c r="BI45" s="121"/>
      <c r="BJ45" s="121">
        <f>SUM(BJ46:BJ76)</f>
        <v>15</v>
      </c>
      <c r="BK45" s="785"/>
      <c r="BL45" s="121"/>
      <c r="BM45" s="155"/>
      <c r="BN45" s="123">
        <v>100</v>
      </c>
      <c r="BO45" s="121"/>
      <c r="BP45" s="121"/>
      <c r="BQ45" s="121">
        <f>SUM(BQ46:BQ76)</f>
        <v>89.166666666666657</v>
      </c>
      <c r="BR45" s="785"/>
      <c r="BS45" s="121"/>
    </row>
    <row r="46" spans="1:71" s="126" customFormat="1" ht="24.75" customHeight="1">
      <c r="A46" s="134" t="s">
        <v>284</v>
      </c>
      <c r="B46" s="677" t="s">
        <v>285</v>
      </c>
      <c r="C46" s="185">
        <f>C45/2</f>
        <v>50</v>
      </c>
      <c r="D46" s="348"/>
      <c r="E46" s="348"/>
      <c r="F46" s="348">
        <f>E47+E48+E49</f>
        <v>6.25</v>
      </c>
      <c r="G46" s="784"/>
      <c r="H46" s="348"/>
      <c r="I46" s="153"/>
      <c r="J46" s="185">
        <f>J45/2</f>
        <v>50</v>
      </c>
      <c r="K46" s="118"/>
      <c r="L46" s="118"/>
      <c r="M46" s="118">
        <f>L47+L48+L49</f>
        <v>6.25</v>
      </c>
      <c r="N46" s="783"/>
      <c r="O46" s="118"/>
      <c r="P46" s="153"/>
      <c r="Q46" s="185">
        <f>Q45/2</f>
        <v>50</v>
      </c>
      <c r="R46" s="118"/>
      <c r="S46" s="118"/>
      <c r="T46" s="118">
        <f>S47+S48+S49</f>
        <v>12.5</v>
      </c>
      <c r="U46" s="783"/>
      <c r="V46" s="118"/>
      <c r="W46" s="153"/>
      <c r="X46" s="185">
        <f>X45/2</f>
        <v>50</v>
      </c>
      <c r="Y46" s="118"/>
      <c r="Z46" s="118"/>
      <c r="AA46" s="118">
        <f>Z47+Z48+Z49</f>
        <v>12.5</v>
      </c>
      <c r="AB46" s="783"/>
      <c r="AC46" s="118"/>
      <c r="AD46" s="153"/>
      <c r="AE46" s="185">
        <f>AE45/2</f>
        <v>50</v>
      </c>
      <c r="AF46" s="118"/>
      <c r="AG46" s="118"/>
      <c r="AH46" s="118">
        <f>AG47+AG48+AG49</f>
        <v>12.5</v>
      </c>
      <c r="AI46" s="783"/>
      <c r="AJ46" s="118"/>
      <c r="AK46" s="153"/>
      <c r="AL46" s="185">
        <f>AL45/2</f>
        <v>50</v>
      </c>
      <c r="AM46" s="118"/>
      <c r="AN46" s="118"/>
      <c r="AO46" s="118">
        <f>AN47+AN48+AN49</f>
        <v>12.5</v>
      </c>
      <c r="AP46" s="811"/>
      <c r="AQ46" s="118"/>
      <c r="AR46" s="153"/>
      <c r="AS46" s="185">
        <f>AS45/2</f>
        <v>50</v>
      </c>
      <c r="AT46" s="118"/>
      <c r="AU46" s="118"/>
      <c r="AV46" s="118">
        <f>AU47+AU48+AU49</f>
        <v>25</v>
      </c>
      <c r="AW46" s="783"/>
      <c r="AX46" s="118"/>
      <c r="AY46" s="153"/>
      <c r="AZ46" s="185">
        <f>AZ45/2</f>
        <v>50</v>
      </c>
      <c r="BA46" s="118"/>
      <c r="BB46" s="118"/>
      <c r="BC46" s="118">
        <f>BB47+BB48+BB49</f>
        <v>37.5</v>
      </c>
      <c r="BD46" s="783"/>
      <c r="BE46" s="118"/>
      <c r="BF46" s="153"/>
      <c r="BG46" s="185">
        <f>BG45/2</f>
        <v>50</v>
      </c>
      <c r="BH46" s="118"/>
      <c r="BI46" s="118"/>
      <c r="BJ46" s="118">
        <f>BI47+BI48+BI49</f>
        <v>12.5</v>
      </c>
      <c r="BK46" s="783"/>
      <c r="BL46" s="118"/>
      <c r="BM46" s="153"/>
      <c r="BN46" s="185">
        <f>BN45/2</f>
        <v>50</v>
      </c>
      <c r="BO46" s="289"/>
      <c r="BP46" s="118"/>
      <c r="BQ46" s="118">
        <f>BP47+BP48+BP49</f>
        <v>37.5</v>
      </c>
      <c r="BR46" s="784"/>
      <c r="BS46" s="118"/>
    </row>
    <row r="47" spans="1:71" ht="51">
      <c r="A47" s="118" t="s">
        <v>286</v>
      </c>
      <c r="B47" s="678" t="s">
        <v>336</v>
      </c>
      <c r="C47" s="183">
        <f>$C$46/4</f>
        <v>12.5</v>
      </c>
      <c r="D47" s="623" t="s">
        <v>47</v>
      </c>
      <c r="E47" s="118">
        <f>IF(D47="Yes",C47,0)</f>
        <v>0</v>
      </c>
      <c r="F47" s="624"/>
      <c r="G47" s="784"/>
      <c r="H47" s="624"/>
      <c r="I47" s="153"/>
      <c r="J47" s="185">
        <f>$C$46/4</f>
        <v>12.5</v>
      </c>
      <c r="K47" s="118" t="s">
        <v>47</v>
      </c>
      <c r="L47" s="118">
        <f>IF(K47="Yes",J47,0)</f>
        <v>0</v>
      </c>
      <c r="M47" s="624"/>
      <c r="N47" s="787"/>
      <c r="O47" s="624"/>
      <c r="P47" s="660"/>
      <c r="Q47" s="185">
        <f>$C$46/4</f>
        <v>12.5</v>
      </c>
      <c r="R47" s="118" t="s">
        <v>47</v>
      </c>
      <c r="S47" s="118">
        <f>IF(R47="Yes",Q47,0)</f>
        <v>0</v>
      </c>
      <c r="T47" s="624"/>
      <c r="U47" s="792"/>
      <c r="V47" s="624"/>
      <c r="W47" s="660"/>
      <c r="X47" s="185">
        <f>$C$46/4</f>
        <v>12.5</v>
      </c>
      <c r="Y47" s="118" t="s">
        <v>47</v>
      </c>
      <c r="Z47" s="118">
        <f>IF(Y47="Yes",X47,0)</f>
        <v>0</v>
      </c>
      <c r="AA47" s="624"/>
      <c r="AB47" s="795"/>
      <c r="AC47" s="624"/>
      <c r="AD47" s="660"/>
      <c r="AE47" s="185">
        <f>$C$46/4</f>
        <v>12.5</v>
      </c>
      <c r="AF47" s="118" t="s">
        <v>47</v>
      </c>
      <c r="AG47" s="118">
        <f>IF(AF47="Yes",AE47,0)</f>
        <v>0</v>
      </c>
      <c r="AH47" s="624"/>
      <c r="AI47" s="795"/>
      <c r="AJ47" s="624"/>
      <c r="AK47" s="660"/>
      <c r="AL47" s="185">
        <f>$C$46/4</f>
        <v>12.5</v>
      </c>
      <c r="AM47" s="289" t="s">
        <v>47</v>
      </c>
      <c r="AN47" s="118">
        <f>IF(AM47="Yes",AL47,0)</f>
        <v>0</v>
      </c>
      <c r="AO47" s="624"/>
      <c r="AP47" s="795"/>
      <c r="AQ47" s="624"/>
      <c r="AR47" s="660"/>
      <c r="AS47" s="185">
        <f>$C$46/4</f>
        <v>12.5</v>
      </c>
      <c r="AT47" s="118" t="s">
        <v>44</v>
      </c>
      <c r="AU47" s="118">
        <f>IF(AT47="Yes",AS47,0)</f>
        <v>12.5</v>
      </c>
      <c r="AV47" s="624"/>
      <c r="AW47" s="794" t="s">
        <v>1816</v>
      </c>
      <c r="AX47" s="624"/>
      <c r="AY47" s="660"/>
      <c r="AZ47" s="185">
        <f>$C$46/4</f>
        <v>12.5</v>
      </c>
      <c r="BA47" s="118" t="s">
        <v>44</v>
      </c>
      <c r="BB47" s="118">
        <f>IF(BA47="Yes",AZ47,0)</f>
        <v>12.5</v>
      </c>
      <c r="BC47" s="624"/>
      <c r="BD47" s="783" t="s">
        <v>1839</v>
      </c>
      <c r="BE47" s="624"/>
      <c r="BF47" s="660"/>
      <c r="BG47" s="185">
        <f>$C$46/4</f>
        <v>12.5</v>
      </c>
      <c r="BH47" s="118" t="s">
        <v>47</v>
      </c>
      <c r="BI47" s="118">
        <f>IF(BH47="Yes",BG47,0)</f>
        <v>0</v>
      </c>
      <c r="BJ47" s="624"/>
      <c r="BK47" s="795"/>
      <c r="BL47" s="624"/>
      <c r="BM47" s="153"/>
      <c r="BN47" s="185">
        <f>$C$46/4</f>
        <v>12.5</v>
      </c>
      <c r="BO47" s="289" t="s">
        <v>44</v>
      </c>
      <c r="BP47" s="118">
        <f>IF(BO47="Yes",BN47,0)</f>
        <v>12.5</v>
      </c>
      <c r="BQ47" s="624"/>
      <c r="BR47" s="811" t="s">
        <v>1867</v>
      </c>
      <c r="BS47" s="624"/>
    </row>
    <row r="48" spans="1:71" ht="51">
      <c r="A48" s="118" t="s">
        <v>337</v>
      </c>
      <c r="B48" s="678" t="s">
        <v>338</v>
      </c>
      <c r="C48" s="183">
        <f>$C$46/4</f>
        <v>12.5</v>
      </c>
      <c r="D48" s="623" t="s">
        <v>47</v>
      </c>
      <c r="E48" s="118">
        <f>IF(D48="Yes",C48,0)</f>
        <v>0</v>
      </c>
      <c r="F48" s="624"/>
      <c r="G48" s="784"/>
      <c r="H48" s="624"/>
      <c r="I48" s="155"/>
      <c r="J48" s="185">
        <f>$C$46/4</f>
        <v>12.5</v>
      </c>
      <c r="K48" s="118" t="s">
        <v>47</v>
      </c>
      <c r="L48" s="118">
        <f>IF(K48="Yes",J48,0)</f>
        <v>0</v>
      </c>
      <c r="M48" s="624"/>
      <c r="N48" s="787"/>
      <c r="O48" s="624"/>
      <c r="P48" s="660"/>
      <c r="Q48" s="185">
        <f>$C$46/4</f>
        <v>12.5</v>
      </c>
      <c r="R48" s="118" t="s">
        <v>152</v>
      </c>
      <c r="S48" s="118">
        <f>IF(R48="Yes",Q48,0)</f>
        <v>0</v>
      </c>
      <c r="T48" s="624"/>
      <c r="U48" s="783"/>
      <c r="V48" s="624"/>
      <c r="W48" s="660"/>
      <c r="X48" s="185">
        <f>$C$46/4</f>
        <v>12.5</v>
      </c>
      <c r="Y48" s="118" t="s">
        <v>47</v>
      </c>
      <c r="Z48" s="118">
        <f>IF(Y48="Yes",X48,0)</f>
        <v>0</v>
      </c>
      <c r="AA48" s="624"/>
      <c r="AB48" s="795"/>
      <c r="AC48" s="624"/>
      <c r="AD48" s="660"/>
      <c r="AE48" s="185">
        <f>$C$46/4</f>
        <v>12.5</v>
      </c>
      <c r="AF48" s="118" t="s">
        <v>47</v>
      </c>
      <c r="AG48" s="118">
        <f>IF(AF48="Yes",AE48,0)</f>
        <v>0</v>
      </c>
      <c r="AH48" s="624"/>
      <c r="AI48" s="795"/>
      <c r="AJ48" s="624"/>
      <c r="AK48" s="660"/>
      <c r="AL48" s="185">
        <f>$C$46/4</f>
        <v>12.5</v>
      </c>
      <c r="AM48" s="289" t="s">
        <v>47</v>
      </c>
      <c r="AN48" s="118">
        <f>IF(AM48="Yes",AL48,0)</f>
        <v>0</v>
      </c>
      <c r="AO48" s="624"/>
      <c r="AP48" s="811"/>
      <c r="AQ48" s="624"/>
      <c r="AR48" s="660"/>
      <c r="AS48" s="185">
        <f>$C$46/4</f>
        <v>12.5</v>
      </c>
      <c r="AT48" s="118" t="s">
        <v>47</v>
      </c>
      <c r="AU48" s="118">
        <f>IF(AT48="Yes",AS48,0)</f>
        <v>0</v>
      </c>
      <c r="AV48" s="624"/>
      <c r="AW48" s="795"/>
      <c r="AX48" s="624"/>
      <c r="AY48" s="660"/>
      <c r="AZ48" s="185">
        <f>$C$46/4</f>
        <v>12.5</v>
      </c>
      <c r="BA48" s="118" t="s">
        <v>44</v>
      </c>
      <c r="BB48" s="118">
        <f>IF(BA48="Yes",AZ48,0)</f>
        <v>12.5</v>
      </c>
      <c r="BC48" s="624"/>
      <c r="BD48" s="783" t="s">
        <v>1839</v>
      </c>
      <c r="BE48" s="624"/>
      <c r="BF48" s="660"/>
      <c r="BG48" s="185">
        <f>$C$46/4</f>
        <v>12.5</v>
      </c>
      <c r="BH48" s="118" t="s">
        <v>47</v>
      </c>
      <c r="BI48" s="118">
        <f>IF(BH48="Yes",BG48,0)</f>
        <v>0</v>
      </c>
      <c r="BJ48" s="624"/>
      <c r="BK48" s="795"/>
      <c r="BL48" s="624"/>
      <c r="BM48" s="153"/>
      <c r="BN48" s="185">
        <f>$C$46/4</f>
        <v>12.5</v>
      </c>
      <c r="BO48" s="289" t="s">
        <v>44</v>
      </c>
      <c r="BP48" s="118">
        <f>IF(BO48="Yes",BN48,0)</f>
        <v>12.5</v>
      </c>
      <c r="BQ48" s="624"/>
      <c r="BR48" s="811" t="s">
        <v>1861</v>
      </c>
      <c r="BS48" s="624"/>
    </row>
    <row r="49" spans="1:71" s="126" customFormat="1" ht="67.5" customHeight="1">
      <c r="A49" s="118" t="s">
        <v>339</v>
      </c>
      <c r="B49" s="678" t="s">
        <v>340</v>
      </c>
      <c r="C49" s="185">
        <f>$C$46/4</f>
        <v>12.5</v>
      </c>
      <c r="D49" s="525"/>
      <c r="E49" s="525">
        <f>IF(SUM(E50:E55)&gt;=C49,C49,IF(SUM(E50:E55)=0,0,C49/2))</f>
        <v>6.25</v>
      </c>
      <c r="F49" s="525"/>
      <c r="G49" s="788"/>
      <c r="H49" s="525"/>
      <c r="I49" s="153"/>
      <c r="J49" s="185">
        <f>$C$46/4</f>
        <v>12.5</v>
      </c>
      <c r="K49" s="118"/>
      <c r="L49" s="118">
        <f>IF(SUM(L50:L55)&gt;=J49,J49,IF(SUM(L50:L55)=0,0,J49/2))</f>
        <v>6.25</v>
      </c>
      <c r="M49" s="118"/>
      <c r="N49" s="783"/>
      <c r="O49" s="118"/>
      <c r="P49" s="153"/>
      <c r="Q49" s="185">
        <f>$C$46/4</f>
        <v>12.5</v>
      </c>
      <c r="R49" s="118"/>
      <c r="S49" s="118">
        <f>IF(SUM(S50:S55)&gt;=Q49,Q49,IF(SUM(S50:S55)=0,0,Q49/2))</f>
        <v>12.5</v>
      </c>
      <c r="T49" s="118"/>
      <c r="U49" s="783"/>
      <c r="V49" s="118"/>
      <c r="W49" s="682"/>
      <c r="X49" s="185">
        <f>$C$46/4</f>
        <v>12.5</v>
      </c>
      <c r="Y49" s="118"/>
      <c r="Z49" s="118">
        <f>IF(SUM(Z50:Z55)&gt;=X49,X49,IF(SUM(Z50:Z55)=0,0,X49/2))</f>
        <v>12.5</v>
      </c>
      <c r="AA49" s="118"/>
      <c r="AB49" s="783"/>
      <c r="AC49" s="118"/>
      <c r="AD49" s="153"/>
      <c r="AE49" s="185">
        <f>$C$46/4</f>
        <v>12.5</v>
      </c>
      <c r="AF49" s="118"/>
      <c r="AG49" s="118">
        <f>IF(SUM(AG50:AG55)&gt;=AE49,AE49,IF(SUM(AG50:AG55)=0,0,AE49/2))</f>
        <v>12.5</v>
      </c>
      <c r="AH49" s="118"/>
      <c r="AI49" s="783"/>
      <c r="AJ49" s="118"/>
      <c r="AK49" s="153"/>
      <c r="AL49" s="185">
        <f>$C$46/4</f>
        <v>12.5</v>
      </c>
      <c r="AM49" s="118"/>
      <c r="AN49" s="118">
        <f>IF(SUM(AN50:AN55)&gt;=AL49,AL49,IF(SUM(AN50:AN55)=0,0,AL49/2))</f>
        <v>12.5</v>
      </c>
      <c r="AO49" s="118"/>
      <c r="AP49" s="811"/>
      <c r="AQ49" s="118"/>
      <c r="AR49" s="153"/>
      <c r="AS49" s="185">
        <f>$C$46/4</f>
        <v>12.5</v>
      </c>
      <c r="AT49" s="118"/>
      <c r="AU49" s="118">
        <f>IF(SUM(AU50:AU55)&gt;=AS49,AS49,IF(SUM(AU50:AU55)=0,0,AS49/2))</f>
        <v>12.5</v>
      </c>
      <c r="AV49" s="118"/>
      <c r="AW49" s="783"/>
      <c r="AX49" s="118"/>
      <c r="AY49" s="153"/>
      <c r="AZ49" s="185">
        <f>$C$46/4</f>
        <v>12.5</v>
      </c>
      <c r="BA49" s="118"/>
      <c r="BB49" s="118">
        <f>IF(SUM(BB50:BB55)&gt;=AZ49,AZ49,IF(SUM(BB50:BB55)=0,0,AZ49/2))</f>
        <v>12.5</v>
      </c>
      <c r="BC49" s="118"/>
      <c r="BD49" s="783"/>
      <c r="BE49" s="118"/>
      <c r="BF49" s="153"/>
      <c r="BG49" s="185">
        <f>$C$46/4</f>
        <v>12.5</v>
      </c>
      <c r="BH49" s="118"/>
      <c r="BI49" s="118">
        <f>IF(SUM(BI50:BI55)&gt;=BG49,BG49,IF(SUM(BI50:BI55)=0,0,BG49/2))</f>
        <v>12.5</v>
      </c>
      <c r="BJ49" s="118"/>
      <c r="BK49" s="783"/>
      <c r="BL49" s="118"/>
      <c r="BM49" s="153"/>
      <c r="BN49" s="185">
        <f>$C$46/4</f>
        <v>12.5</v>
      </c>
      <c r="BO49" s="289"/>
      <c r="BP49" s="118">
        <f>IF(SUM(BP50:BP55)&gt;=BN49,BN49,IF(SUM(BP50:BP55)=0,0,BN49/2))</f>
        <v>12.5</v>
      </c>
      <c r="BQ49" s="118"/>
      <c r="BR49" s="784"/>
      <c r="BS49" s="118"/>
    </row>
    <row r="50" spans="1:71" s="126" customFormat="1" ht="30" customHeight="1">
      <c r="A50" s="118"/>
      <c r="B50" s="678" t="s">
        <v>341</v>
      </c>
      <c r="C50" s="185">
        <f t="shared" ref="C50:C55" si="20">$C$49/2</f>
        <v>6.25</v>
      </c>
      <c r="D50" s="118" t="s">
        <v>44</v>
      </c>
      <c r="E50" s="118">
        <f t="shared" ref="E50:E55" si="21">IF(D50="Yes",C50,0)</f>
        <v>6.25</v>
      </c>
      <c r="F50" s="118"/>
      <c r="G50" s="784" t="s">
        <v>1773</v>
      </c>
      <c r="H50" s="118"/>
      <c r="I50" s="153"/>
      <c r="J50" s="185">
        <f t="shared" ref="J50:J55" si="22">$C$49/2</f>
        <v>6.25</v>
      </c>
      <c r="K50" s="118" t="s">
        <v>47</v>
      </c>
      <c r="L50" s="118">
        <f t="shared" ref="L50:L55" si="23">IF(K50="Yes",J50,0)</f>
        <v>0</v>
      </c>
      <c r="M50" s="118"/>
      <c r="N50" s="783"/>
      <c r="O50" s="118"/>
      <c r="P50" s="153"/>
      <c r="Q50" s="185">
        <f t="shared" ref="Q50:Q55" si="24">$C$49/2</f>
        <v>6.25</v>
      </c>
      <c r="R50" s="118" t="s">
        <v>151</v>
      </c>
      <c r="S50" s="118">
        <f t="shared" ref="S50:S55" si="25">IF(R50="Yes",Q50,0)</f>
        <v>0</v>
      </c>
      <c r="T50" s="118"/>
      <c r="U50" s="783"/>
      <c r="V50" s="118"/>
      <c r="W50" s="153"/>
      <c r="X50" s="185">
        <f t="shared" ref="X50:X55" si="26">$C$49/2</f>
        <v>6.25</v>
      </c>
      <c r="Y50" s="118" t="s">
        <v>47</v>
      </c>
      <c r="Z50" s="118">
        <f t="shared" ref="Z50:Z55" si="27">IF(Y50="Yes",X50,0)</f>
        <v>0</v>
      </c>
      <c r="AA50" s="118"/>
      <c r="AB50" s="783"/>
      <c r="AC50" s="118"/>
      <c r="AD50" s="153"/>
      <c r="AE50" s="185">
        <f t="shared" ref="AE50:AE55" si="28">$C$49/2</f>
        <v>6.25</v>
      </c>
      <c r="AF50" s="118" t="s">
        <v>47</v>
      </c>
      <c r="AG50" s="118">
        <f t="shared" ref="AG50:AG55" si="29">IF(AF50="Yes",AE50,0)</f>
        <v>0</v>
      </c>
      <c r="AH50" s="118"/>
      <c r="AI50" s="783"/>
      <c r="AJ50" s="118"/>
      <c r="AK50" s="153"/>
      <c r="AL50" s="185">
        <f t="shared" ref="AL50:AL55" si="30">$C$49/2</f>
        <v>6.25</v>
      </c>
      <c r="AM50" s="118" t="s">
        <v>44</v>
      </c>
      <c r="AN50" s="118">
        <f t="shared" ref="AN50:AN55" si="31">IF(AM50="Yes",AL50,0)</f>
        <v>6.25</v>
      </c>
      <c r="AO50" s="118"/>
      <c r="AP50" s="811" t="s">
        <v>1808</v>
      </c>
      <c r="AQ50" s="118"/>
      <c r="AR50" s="153"/>
      <c r="AS50" s="185">
        <f t="shared" ref="AS50:AS55" si="32">$C$49/2</f>
        <v>6.25</v>
      </c>
      <c r="AT50" s="118" t="s">
        <v>47</v>
      </c>
      <c r="AU50" s="118">
        <f t="shared" ref="AU50:AU55" si="33">IF(AT50="Yes",AS50,0)</f>
        <v>0</v>
      </c>
      <c r="AV50" s="118"/>
      <c r="AW50" s="783"/>
      <c r="AX50" s="118"/>
      <c r="AY50" s="153"/>
      <c r="AZ50" s="185">
        <f t="shared" ref="AZ50:AZ55" si="34">$C$49/2</f>
        <v>6.25</v>
      </c>
      <c r="BA50" s="118" t="s">
        <v>47</v>
      </c>
      <c r="BB50" s="118">
        <f t="shared" ref="BB50:BB55" si="35">IF(BA50="Yes",AZ50,0)</f>
        <v>0</v>
      </c>
      <c r="BC50" s="118"/>
      <c r="BD50" s="783"/>
      <c r="BE50" s="118"/>
      <c r="BF50" s="153"/>
      <c r="BG50" s="185">
        <f t="shared" ref="BG50:BG55" si="36">$C$49/2</f>
        <v>6.25</v>
      </c>
      <c r="BH50" s="118" t="s">
        <v>47</v>
      </c>
      <c r="BI50" s="118">
        <f t="shared" ref="BI50:BI55" si="37">IF(BH50="Yes",BG50,0)</f>
        <v>0</v>
      </c>
      <c r="BJ50" s="118"/>
      <c r="BK50" s="783"/>
      <c r="BL50" s="118"/>
      <c r="BM50" s="153"/>
      <c r="BN50" s="185">
        <f t="shared" ref="BN50:BN55" si="38">$C$49/2</f>
        <v>6.25</v>
      </c>
      <c r="BO50" s="289" t="s">
        <v>47</v>
      </c>
      <c r="BP50" s="118">
        <f t="shared" ref="BP50:BP55" si="39">IF(BO50="Yes",BN50,0)</f>
        <v>0</v>
      </c>
      <c r="BQ50" s="118"/>
      <c r="BR50" s="784"/>
      <c r="BS50" s="118"/>
    </row>
    <row r="51" spans="1:71" s="126" customFormat="1" ht="56.25" customHeight="1">
      <c r="A51" s="118"/>
      <c r="B51" s="678" t="s">
        <v>342</v>
      </c>
      <c r="C51" s="185">
        <f t="shared" si="20"/>
        <v>6.25</v>
      </c>
      <c r="D51" s="118" t="s">
        <v>47</v>
      </c>
      <c r="E51" s="118">
        <f t="shared" si="21"/>
        <v>0</v>
      </c>
      <c r="F51" s="118"/>
      <c r="G51" s="783"/>
      <c r="H51" s="118"/>
      <c r="I51" s="153"/>
      <c r="J51" s="185">
        <f t="shared" si="22"/>
        <v>6.25</v>
      </c>
      <c r="K51" s="118" t="s">
        <v>47</v>
      </c>
      <c r="L51" s="118">
        <f t="shared" si="23"/>
        <v>0</v>
      </c>
      <c r="M51" s="118"/>
      <c r="N51" s="783"/>
      <c r="O51" s="118"/>
      <c r="P51" s="153"/>
      <c r="Q51" s="185">
        <f t="shared" si="24"/>
        <v>6.25</v>
      </c>
      <c r="R51" s="118" t="s">
        <v>151</v>
      </c>
      <c r="S51" s="118">
        <f t="shared" si="25"/>
        <v>0</v>
      </c>
      <c r="T51" s="118"/>
      <c r="U51" s="783"/>
      <c r="V51" s="118"/>
      <c r="W51" s="153"/>
      <c r="X51" s="185">
        <f t="shared" si="26"/>
        <v>6.25</v>
      </c>
      <c r="Y51" s="118" t="s">
        <v>47</v>
      </c>
      <c r="Z51" s="118">
        <f t="shared" si="27"/>
        <v>0</v>
      </c>
      <c r="AA51" s="118"/>
      <c r="AB51" s="783"/>
      <c r="AC51" s="118"/>
      <c r="AD51" s="153"/>
      <c r="AE51" s="185">
        <f t="shared" si="28"/>
        <v>6.25</v>
      </c>
      <c r="AF51" s="118" t="s">
        <v>47</v>
      </c>
      <c r="AG51" s="118">
        <f t="shared" si="29"/>
        <v>0</v>
      </c>
      <c r="AH51" s="118"/>
      <c r="AI51" s="783"/>
      <c r="AJ51" s="118"/>
      <c r="AK51" s="153"/>
      <c r="AL51" s="185">
        <f t="shared" si="30"/>
        <v>6.25</v>
      </c>
      <c r="AM51" s="118" t="s">
        <v>47</v>
      </c>
      <c r="AN51" s="118">
        <f t="shared" si="31"/>
        <v>0</v>
      </c>
      <c r="AO51" s="118"/>
      <c r="AP51" s="811"/>
      <c r="AQ51" s="118"/>
      <c r="AR51" s="153"/>
      <c r="AS51" s="185">
        <f t="shared" si="32"/>
        <v>6.25</v>
      </c>
      <c r="AT51" s="118" t="s">
        <v>44</v>
      </c>
      <c r="AU51" s="118">
        <f t="shared" si="33"/>
        <v>6.25</v>
      </c>
      <c r="AV51" s="118"/>
      <c r="AW51" s="811" t="s">
        <v>1823</v>
      </c>
      <c r="AX51" s="118"/>
      <c r="AY51" s="153"/>
      <c r="AZ51" s="185">
        <f t="shared" si="34"/>
        <v>6.25</v>
      </c>
      <c r="BA51" s="118" t="s">
        <v>44</v>
      </c>
      <c r="BB51" s="118">
        <f t="shared" si="35"/>
        <v>6.25</v>
      </c>
      <c r="BC51" s="118"/>
      <c r="BD51" s="783" t="s">
        <v>1823</v>
      </c>
      <c r="BE51" s="118"/>
      <c r="BF51" s="153"/>
      <c r="BG51" s="185">
        <f t="shared" si="36"/>
        <v>6.25</v>
      </c>
      <c r="BH51" s="118" t="s">
        <v>47</v>
      </c>
      <c r="BI51" s="118">
        <f t="shared" si="37"/>
        <v>0</v>
      </c>
      <c r="BJ51" s="118"/>
      <c r="BK51" s="783"/>
      <c r="BL51" s="118"/>
      <c r="BM51" s="153"/>
      <c r="BN51" s="185">
        <f t="shared" si="38"/>
        <v>6.25</v>
      </c>
      <c r="BO51" s="289" t="s">
        <v>47</v>
      </c>
      <c r="BP51" s="118">
        <f t="shared" si="39"/>
        <v>0</v>
      </c>
      <c r="BQ51" s="118"/>
      <c r="BR51" s="784"/>
      <c r="BS51" s="118"/>
    </row>
    <row r="52" spans="1:71" s="126" customFormat="1" ht="27.75" customHeight="1">
      <c r="A52" s="118"/>
      <c r="B52" s="678" t="s">
        <v>343</v>
      </c>
      <c r="C52" s="185">
        <f t="shared" si="20"/>
        <v>6.25</v>
      </c>
      <c r="D52" s="118" t="s">
        <v>47</v>
      </c>
      <c r="E52" s="118">
        <f t="shared" si="21"/>
        <v>0</v>
      </c>
      <c r="F52" s="118"/>
      <c r="G52" s="783"/>
      <c r="H52" s="118"/>
      <c r="I52" s="153"/>
      <c r="J52" s="185">
        <f t="shared" si="22"/>
        <v>6.25</v>
      </c>
      <c r="K52" s="118" t="s">
        <v>47</v>
      </c>
      <c r="L52" s="118">
        <f t="shared" si="23"/>
        <v>0</v>
      </c>
      <c r="M52" s="118"/>
      <c r="N52" s="783"/>
      <c r="O52" s="118"/>
      <c r="P52" s="153"/>
      <c r="Q52" s="185">
        <f t="shared" si="24"/>
        <v>6.25</v>
      </c>
      <c r="R52" s="118" t="s">
        <v>47</v>
      </c>
      <c r="S52" s="118">
        <f t="shared" si="25"/>
        <v>0</v>
      </c>
      <c r="T52" s="118"/>
      <c r="U52" s="783"/>
      <c r="V52" s="118"/>
      <c r="W52" s="153"/>
      <c r="X52" s="185">
        <f t="shared" si="26"/>
        <v>6.25</v>
      </c>
      <c r="Y52" s="118" t="s">
        <v>44</v>
      </c>
      <c r="Z52" s="118">
        <f t="shared" si="27"/>
        <v>6.25</v>
      </c>
      <c r="AA52" s="118"/>
      <c r="AB52" s="794" t="s">
        <v>1795</v>
      </c>
      <c r="AC52" s="118"/>
      <c r="AD52" s="153"/>
      <c r="AE52" s="185">
        <f t="shared" si="28"/>
        <v>6.25</v>
      </c>
      <c r="AF52" s="118" t="s">
        <v>44</v>
      </c>
      <c r="AG52" s="118">
        <f t="shared" si="29"/>
        <v>6.25</v>
      </c>
      <c r="AH52" s="118"/>
      <c r="AI52" s="783" t="s">
        <v>1795</v>
      </c>
      <c r="AJ52" s="118"/>
      <c r="AK52" s="153"/>
      <c r="AL52" s="185">
        <f t="shared" si="30"/>
        <v>6.25</v>
      </c>
      <c r="AM52" s="118" t="s">
        <v>44</v>
      </c>
      <c r="AN52" s="118">
        <f t="shared" si="31"/>
        <v>6.25</v>
      </c>
      <c r="AO52" s="118"/>
      <c r="AP52" s="811" t="s">
        <v>1795</v>
      </c>
      <c r="AQ52" s="118"/>
      <c r="AR52" s="153"/>
      <c r="AS52" s="185">
        <f t="shared" si="32"/>
        <v>6.25</v>
      </c>
      <c r="AT52" s="118" t="s">
        <v>44</v>
      </c>
      <c r="AU52" s="118">
        <f t="shared" si="33"/>
        <v>6.25</v>
      </c>
      <c r="AV52" s="118"/>
      <c r="AW52" s="811" t="s">
        <v>1824</v>
      </c>
      <c r="AX52" s="118"/>
      <c r="AY52" s="153"/>
      <c r="AZ52" s="185">
        <f t="shared" si="34"/>
        <v>6.25</v>
      </c>
      <c r="BA52" s="118" t="s">
        <v>44</v>
      </c>
      <c r="BB52" s="118">
        <f t="shared" si="35"/>
        <v>6.25</v>
      </c>
      <c r="BC52" s="118"/>
      <c r="BD52" s="783" t="s">
        <v>1824</v>
      </c>
      <c r="BE52" s="118"/>
      <c r="BF52" s="153"/>
      <c r="BG52" s="185">
        <f t="shared" si="36"/>
        <v>6.25</v>
      </c>
      <c r="BH52" s="118" t="s">
        <v>47</v>
      </c>
      <c r="BI52" s="118">
        <f t="shared" si="37"/>
        <v>0</v>
      </c>
      <c r="BJ52" s="118"/>
      <c r="BK52" s="783"/>
      <c r="BL52" s="118"/>
      <c r="BM52" s="153"/>
      <c r="BN52" s="185">
        <f t="shared" si="38"/>
        <v>6.25</v>
      </c>
      <c r="BO52" s="289" t="s">
        <v>47</v>
      </c>
      <c r="BP52" s="118">
        <f t="shared" si="39"/>
        <v>0</v>
      </c>
      <c r="BQ52" s="118"/>
      <c r="BR52" s="784"/>
      <c r="BS52" s="118"/>
    </row>
    <row r="53" spans="1:71" s="126" customFormat="1" ht="37.5" customHeight="1">
      <c r="A53" s="118"/>
      <c r="B53" s="678" t="s">
        <v>344</v>
      </c>
      <c r="C53" s="185">
        <f t="shared" si="20"/>
        <v>6.25</v>
      </c>
      <c r="D53" s="118" t="s">
        <v>47</v>
      </c>
      <c r="E53" s="118">
        <f t="shared" si="21"/>
        <v>0</v>
      </c>
      <c r="F53" s="118"/>
      <c r="G53" s="783"/>
      <c r="H53" s="118"/>
      <c r="I53" s="153"/>
      <c r="J53" s="185">
        <f t="shared" si="22"/>
        <v>6.25</v>
      </c>
      <c r="K53" s="118" t="s">
        <v>47</v>
      </c>
      <c r="L53" s="118">
        <f t="shared" si="23"/>
        <v>0</v>
      </c>
      <c r="M53" s="118"/>
      <c r="N53" s="783"/>
      <c r="O53" s="118"/>
      <c r="P53" s="153"/>
      <c r="Q53" s="185">
        <f t="shared" si="24"/>
        <v>6.25</v>
      </c>
      <c r="R53" s="118" t="s">
        <v>44</v>
      </c>
      <c r="S53" s="118">
        <f t="shared" si="25"/>
        <v>6.25</v>
      </c>
      <c r="T53" s="118"/>
      <c r="U53" s="783" t="s">
        <v>1789</v>
      </c>
      <c r="V53" s="118"/>
      <c r="W53" s="153"/>
      <c r="X53" s="185">
        <f t="shared" si="26"/>
        <v>6.25</v>
      </c>
      <c r="Y53" s="118" t="s">
        <v>47</v>
      </c>
      <c r="Z53" s="118">
        <f t="shared" si="27"/>
        <v>0</v>
      </c>
      <c r="AA53" s="118"/>
      <c r="AB53" s="794"/>
      <c r="AC53" s="118"/>
      <c r="AD53" s="153"/>
      <c r="AE53" s="185">
        <f t="shared" si="28"/>
        <v>6.25</v>
      </c>
      <c r="AF53" s="118" t="s">
        <v>47</v>
      </c>
      <c r="AG53" s="118">
        <f t="shared" si="29"/>
        <v>0</v>
      </c>
      <c r="AH53" s="118"/>
      <c r="AI53" s="783"/>
      <c r="AJ53" s="118"/>
      <c r="AK53" s="153"/>
      <c r="AL53" s="185">
        <f t="shared" si="30"/>
        <v>6.25</v>
      </c>
      <c r="AM53" s="118" t="s">
        <v>44</v>
      </c>
      <c r="AN53" s="118">
        <f t="shared" si="31"/>
        <v>6.25</v>
      </c>
      <c r="AO53" s="118"/>
      <c r="AP53" s="811" t="s">
        <v>1809</v>
      </c>
      <c r="AQ53" s="118"/>
      <c r="AR53" s="153"/>
      <c r="AS53" s="185">
        <f t="shared" si="32"/>
        <v>6.25</v>
      </c>
      <c r="AT53" s="118" t="s">
        <v>47</v>
      </c>
      <c r="AU53" s="118">
        <f t="shared" si="33"/>
        <v>0</v>
      </c>
      <c r="AV53" s="118"/>
      <c r="AW53" s="811"/>
      <c r="AX53" s="118"/>
      <c r="AY53" s="153"/>
      <c r="AZ53" s="185">
        <f t="shared" si="34"/>
        <v>6.25</v>
      </c>
      <c r="BA53" s="118" t="s">
        <v>47</v>
      </c>
      <c r="BB53" s="118">
        <f t="shared" si="35"/>
        <v>0</v>
      </c>
      <c r="BC53" s="118"/>
      <c r="BD53" s="783"/>
      <c r="BE53" s="118"/>
      <c r="BF53" s="153"/>
      <c r="BG53" s="185">
        <f t="shared" si="36"/>
        <v>6.25</v>
      </c>
      <c r="BH53" s="118" t="s">
        <v>44</v>
      </c>
      <c r="BI53" s="118">
        <f t="shared" si="37"/>
        <v>6.25</v>
      </c>
      <c r="BJ53" s="118"/>
      <c r="BK53" s="783" t="s">
        <v>1809</v>
      </c>
      <c r="BL53" s="118"/>
      <c r="BM53" s="153"/>
      <c r="BN53" s="185">
        <f t="shared" si="38"/>
        <v>6.25</v>
      </c>
      <c r="BO53" s="289" t="s">
        <v>44</v>
      </c>
      <c r="BP53" s="118">
        <f t="shared" si="39"/>
        <v>6.25</v>
      </c>
      <c r="BQ53" s="118"/>
      <c r="BR53" s="783" t="s">
        <v>1809</v>
      </c>
      <c r="BS53" s="118"/>
    </row>
    <row r="54" spans="1:71" s="126" customFormat="1" ht="31.5" customHeight="1">
      <c r="A54" s="118"/>
      <c r="B54" s="678" t="s">
        <v>345</v>
      </c>
      <c r="C54" s="185">
        <f t="shared" si="20"/>
        <v>6.25</v>
      </c>
      <c r="D54" s="118" t="s">
        <v>47</v>
      </c>
      <c r="E54" s="118">
        <f t="shared" si="21"/>
        <v>0</v>
      </c>
      <c r="F54" s="118"/>
      <c r="G54" s="783"/>
      <c r="H54" s="118"/>
      <c r="I54" s="153"/>
      <c r="J54" s="185">
        <f t="shared" si="22"/>
        <v>6.25</v>
      </c>
      <c r="K54" s="118" t="s">
        <v>44</v>
      </c>
      <c r="L54" s="118">
        <f t="shared" si="23"/>
        <v>6.25</v>
      </c>
      <c r="M54" s="118"/>
      <c r="N54" s="783" t="s">
        <v>1782</v>
      </c>
      <c r="O54" s="118"/>
      <c r="P54" s="153"/>
      <c r="Q54" s="185">
        <f t="shared" si="24"/>
        <v>6.25</v>
      </c>
      <c r="R54" s="118" t="s">
        <v>44</v>
      </c>
      <c r="S54" s="118">
        <f t="shared" si="25"/>
        <v>6.25</v>
      </c>
      <c r="T54" s="118"/>
      <c r="U54" s="783" t="s">
        <v>1782</v>
      </c>
      <c r="V54" s="118"/>
      <c r="W54" s="153"/>
      <c r="X54" s="185">
        <f t="shared" si="26"/>
        <v>6.25</v>
      </c>
      <c r="Y54" s="118" t="s">
        <v>44</v>
      </c>
      <c r="Z54" s="118">
        <f t="shared" si="27"/>
        <v>6.25</v>
      </c>
      <c r="AA54" s="118"/>
      <c r="AB54" s="794" t="s">
        <v>1782</v>
      </c>
      <c r="AC54" s="118"/>
      <c r="AD54" s="153"/>
      <c r="AE54" s="185">
        <f t="shared" si="28"/>
        <v>6.25</v>
      </c>
      <c r="AF54" s="118" t="s">
        <v>44</v>
      </c>
      <c r="AG54" s="118">
        <f t="shared" si="29"/>
        <v>6.25</v>
      </c>
      <c r="AH54" s="118"/>
      <c r="AI54" s="783" t="s">
        <v>1093</v>
      </c>
      <c r="AJ54" s="118"/>
      <c r="AK54" s="153"/>
      <c r="AL54" s="185">
        <f t="shared" si="30"/>
        <v>6.25</v>
      </c>
      <c r="AM54" s="118" t="s">
        <v>44</v>
      </c>
      <c r="AN54" s="118">
        <f t="shared" si="31"/>
        <v>6.25</v>
      </c>
      <c r="AO54" s="118"/>
      <c r="AP54" s="811" t="s">
        <v>1810</v>
      </c>
      <c r="AQ54" s="118"/>
      <c r="AR54" s="153"/>
      <c r="AS54" s="185">
        <f t="shared" si="32"/>
        <v>6.25</v>
      </c>
      <c r="AT54" s="118" t="s">
        <v>44</v>
      </c>
      <c r="AU54" s="118">
        <f t="shared" si="33"/>
        <v>6.25</v>
      </c>
      <c r="AV54" s="118"/>
      <c r="AW54" s="811" t="s">
        <v>1810</v>
      </c>
      <c r="AX54" s="118"/>
      <c r="AY54" s="153"/>
      <c r="AZ54" s="185">
        <f t="shared" si="34"/>
        <v>6.25</v>
      </c>
      <c r="BA54" s="118" t="s">
        <v>44</v>
      </c>
      <c r="BB54" s="118">
        <f t="shared" si="35"/>
        <v>6.25</v>
      </c>
      <c r="BC54" s="118"/>
      <c r="BD54" s="783" t="s">
        <v>1810</v>
      </c>
      <c r="BE54" s="118"/>
      <c r="BF54" s="153"/>
      <c r="BG54" s="185">
        <f t="shared" si="36"/>
        <v>6.25</v>
      </c>
      <c r="BH54" s="118" t="s">
        <v>44</v>
      </c>
      <c r="BI54" s="118">
        <f t="shared" si="37"/>
        <v>6.25</v>
      </c>
      <c r="BJ54" s="118"/>
      <c r="BK54" s="783" t="s">
        <v>1810</v>
      </c>
      <c r="BL54" s="118"/>
      <c r="BM54" s="153"/>
      <c r="BN54" s="185">
        <f t="shared" si="38"/>
        <v>6.25</v>
      </c>
      <c r="BO54" s="289" t="s">
        <v>44</v>
      </c>
      <c r="BP54" s="118">
        <f t="shared" si="39"/>
        <v>6.25</v>
      </c>
      <c r="BQ54" s="118"/>
      <c r="BR54" s="783" t="s">
        <v>1810</v>
      </c>
      <c r="BS54" s="118"/>
    </row>
    <row r="55" spans="1:71" s="126" customFormat="1" ht="31.5" customHeight="1">
      <c r="A55" s="118"/>
      <c r="B55" s="678" t="s">
        <v>346</v>
      </c>
      <c r="C55" s="185">
        <f t="shared" si="20"/>
        <v>6.25</v>
      </c>
      <c r="D55" s="118" t="s">
        <v>47</v>
      </c>
      <c r="E55" s="118">
        <f t="shared" si="21"/>
        <v>0</v>
      </c>
      <c r="F55" s="118"/>
      <c r="G55" s="783"/>
      <c r="H55" s="118"/>
      <c r="I55" s="153"/>
      <c r="J55" s="185">
        <f t="shared" si="22"/>
        <v>6.25</v>
      </c>
      <c r="K55" s="118" t="s">
        <v>47</v>
      </c>
      <c r="L55" s="118">
        <f t="shared" si="23"/>
        <v>0</v>
      </c>
      <c r="M55" s="118"/>
      <c r="N55" s="783"/>
      <c r="O55" s="118"/>
      <c r="P55" s="153"/>
      <c r="Q55" s="185">
        <f t="shared" si="24"/>
        <v>6.25</v>
      </c>
      <c r="R55" s="118" t="s">
        <v>151</v>
      </c>
      <c r="S55" s="118">
        <f t="shared" si="25"/>
        <v>0</v>
      </c>
      <c r="T55" s="118"/>
      <c r="U55" s="118"/>
      <c r="V55" s="118"/>
      <c r="W55" s="153"/>
      <c r="X55" s="185">
        <f t="shared" si="26"/>
        <v>6.25</v>
      </c>
      <c r="Y55" s="118" t="s">
        <v>47</v>
      </c>
      <c r="Z55" s="118">
        <f t="shared" si="27"/>
        <v>0</v>
      </c>
      <c r="AA55" s="118"/>
      <c r="AB55" s="783"/>
      <c r="AC55" s="118"/>
      <c r="AD55" s="153"/>
      <c r="AE55" s="185">
        <f t="shared" si="28"/>
        <v>6.25</v>
      </c>
      <c r="AF55" s="118" t="s">
        <v>44</v>
      </c>
      <c r="AG55" s="118">
        <f t="shared" si="29"/>
        <v>6.25</v>
      </c>
      <c r="AH55" s="118"/>
      <c r="AI55" s="783" t="s">
        <v>1094</v>
      </c>
      <c r="AJ55" s="118"/>
      <c r="AK55" s="153"/>
      <c r="AL55" s="185">
        <f t="shared" si="30"/>
        <v>6.25</v>
      </c>
      <c r="AM55" s="118" t="s">
        <v>44</v>
      </c>
      <c r="AN55" s="118">
        <f t="shared" si="31"/>
        <v>6.25</v>
      </c>
      <c r="AO55" s="118"/>
      <c r="AP55" s="811" t="s">
        <v>1811</v>
      </c>
      <c r="AQ55" s="118"/>
      <c r="AR55" s="153"/>
      <c r="AS55" s="185">
        <f t="shared" si="32"/>
        <v>6.25</v>
      </c>
      <c r="AT55" s="118" t="s">
        <v>47</v>
      </c>
      <c r="AU55" s="118">
        <f t="shared" si="33"/>
        <v>0</v>
      </c>
      <c r="AV55" s="118"/>
      <c r="AW55" s="783"/>
      <c r="AX55" s="118"/>
      <c r="AY55" s="153"/>
      <c r="AZ55" s="185">
        <f t="shared" si="34"/>
        <v>6.25</v>
      </c>
      <c r="BA55" s="118" t="s">
        <v>47</v>
      </c>
      <c r="BB55" s="118">
        <f t="shared" si="35"/>
        <v>0</v>
      </c>
      <c r="BC55" s="118"/>
      <c r="BD55" s="783"/>
      <c r="BE55" s="118"/>
      <c r="BF55" s="153"/>
      <c r="BG55" s="185">
        <f t="shared" si="36"/>
        <v>6.25</v>
      </c>
      <c r="BH55" s="118" t="s">
        <v>47</v>
      </c>
      <c r="BI55" s="118">
        <f t="shared" si="37"/>
        <v>0</v>
      </c>
      <c r="BJ55" s="118"/>
      <c r="BK55" s="783"/>
      <c r="BL55" s="118"/>
      <c r="BM55" s="153"/>
      <c r="BN55" s="185">
        <f t="shared" si="38"/>
        <v>6.25</v>
      </c>
      <c r="BO55" s="289" t="s">
        <v>47</v>
      </c>
      <c r="BP55" s="118">
        <f t="shared" si="39"/>
        <v>0</v>
      </c>
      <c r="BQ55" s="118"/>
      <c r="BR55" s="783"/>
      <c r="BS55" s="118"/>
    </row>
    <row r="56" spans="1:71" s="126" customFormat="1" ht="12.75" customHeight="1">
      <c r="A56" s="354"/>
      <c r="B56" s="678"/>
      <c r="C56" s="185"/>
      <c r="D56" s="118"/>
      <c r="E56" s="118"/>
      <c r="F56" s="118"/>
      <c r="G56" s="786"/>
      <c r="H56" s="118"/>
      <c r="I56" s="153"/>
      <c r="J56" s="185"/>
      <c r="K56" s="118"/>
      <c r="L56" s="118"/>
      <c r="M56" s="118"/>
      <c r="N56" s="783"/>
      <c r="O56" s="118"/>
      <c r="P56" s="153"/>
      <c r="Q56" s="185"/>
      <c r="R56" s="118"/>
      <c r="S56" s="118"/>
      <c r="T56" s="118"/>
      <c r="U56" s="118"/>
      <c r="V56" s="118"/>
      <c r="W56" s="153"/>
      <c r="X56" s="185"/>
      <c r="Y56" s="118"/>
      <c r="Z56" s="118"/>
      <c r="AA56" s="118"/>
      <c r="AB56" s="783"/>
      <c r="AC56" s="118"/>
      <c r="AD56" s="153"/>
      <c r="AE56" s="185"/>
      <c r="AF56" s="118"/>
      <c r="AG56" s="118"/>
      <c r="AH56" s="118"/>
      <c r="AI56" s="783"/>
      <c r="AJ56" s="118"/>
      <c r="AK56" s="153"/>
      <c r="AL56" s="185"/>
      <c r="AM56" s="118"/>
      <c r="AN56" s="118"/>
      <c r="AO56" s="118"/>
      <c r="AP56" s="811"/>
      <c r="AQ56" s="118"/>
      <c r="AR56" s="153"/>
      <c r="AS56" s="185"/>
      <c r="AT56" s="118"/>
      <c r="AU56" s="118"/>
      <c r="AV56" s="118"/>
      <c r="AW56" s="783"/>
      <c r="AX56" s="118"/>
      <c r="AY56" s="153"/>
      <c r="AZ56" s="185"/>
      <c r="BA56" s="118"/>
      <c r="BB56" s="118"/>
      <c r="BC56" s="118"/>
      <c r="BD56" s="783"/>
      <c r="BE56" s="118"/>
      <c r="BF56" s="153"/>
      <c r="BG56" s="185"/>
      <c r="BH56" s="118"/>
      <c r="BI56" s="118"/>
      <c r="BJ56" s="118"/>
      <c r="BK56" s="783"/>
      <c r="BL56" s="118"/>
      <c r="BM56" s="153"/>
      <c r="BN56" s="185"/>
      <c r="BO56" s="355"/>
      <c r="BP56" s="118"/>
      <c r="BQ56" s="118"/>
      <c r="BR56" s="802"/>
      <c r="BS56" s="348"/>
    </row>
    <row r="57" spans="1:71" s="126" customFormat="1" ht="32.25" customHeight="1">
      <c r="A57" s="118" t="s">
        <v>1008</v>
      </c>
      <c r="B57" s="679" t="s">
        <v>1427</v>
      </c>
      <c r="C57" s="185">
        <f>$C$46/4</f>
        <v>12.5</v>
      </c>
      <c r="D57" s="118"/>
      <c r="E57" s="118"/>
      <c r="F57" s="118">
        <f>SUM(E58:E60)</f>
        <v>0</v>
      </c>
      <c r="G57" s="783"/>
      <c r="H57" s="118"/>
      <c r="I57" s="153"/>
      <c r="J57" s="185">
        <f>$C$46/4</f>
        <v>12.5</v>
      </c>
      <c r="K57" s="118"/>
      <c r="L57" s="118"/>
      <c r="M57" s="118">
        <f>SUM(L58:L60)</f>
        <v>0</v>
      </c>
      <c r="N57" s="783"/>
      <c r="O57" s="118"/>
      <c r="P57" s="153"/>
      <c r="Q57" s="185">
        <f>$C$46/4</f>
        <v>12.5</v>
      </c>
      <c r="R57" s="118"/>
      <c r="S57" s="118"/>
      <c r="T57" s="118">
        <f>SUM(S58:S60)</f>
        <v>0</v>
      </c>
      <c r="U57" s="118"/>
      <c r="V57" s="118"/>
      <c r="W57" s="153"/>
      <c r="X57" s="185">
        <f>$C$46/4</f>
        <v>12.5</v>
      </c>
      <c r="Y57" s="118"/>
      <c r="Z57" s="118"/>
      <c r="AA57" s="118">
        <f>SUM(Z58:Z60)</f>
        <v>0</v>
      </c>
      <c r="AB57" s="783"/>
      <c r="AC57" s="118"/>
      <c r="AD57" s="153"/>
      <c r="AE57" s="185">
        <f>$C$46/4</f>
        <v>12.5</v>
      </c>
      <c r="AF57" s="118"/>
      <c r="AG57" s="118"/>
      <c r="AH57" s="118">
        <f>SUM(AG58:AG60)</f>
        <v>0</v>
      </c>
      <c r="AI57" s="783"/>
      <c r="AJ57" s="118"/>
      <c r="AK57" s="153"/>
      <c r="AL57" s="185">
        <f>$C$46/4</f>
        <v>12.5</v>
      </c>
      <c r="AM57" s="118"/>
      <c r="AN57" s="118"/>
      <c r="AO57" s="118">
        <f>SUM(AN58:AN60)</f>
        <v>4.166666666666667</v>
      </c>
      <c r="AP57" s="811"/>
      <c r="AQ57" s="118"/>
      <c r="AR57" s="153"/>
      <c r="AS57" s="185">
        <f>$C$46/4</f>
        <v>12.5</v>
      </c>
      <c r="AT57" s="118"/>
      <c r="AU57" s="118"/>
      <c r="AV57" s="118">
        <f>SUM(AU58:AU60)</f>
        <v>4.166666666666667</v>
      </c>
      <c r="AW57" s="783"/>
      <c r="AX57" s="118"/>
      <c r="AY57" s="153"/>
      <c r="AZ57" s="185">
        <f>$C$46/4</f>
        <v>12.5</v>
      </c>
      <c r="BA57" s="118"/>
      <c r="BB57" s="118"/>
      <c r="BC57" s="118">
        <f>SUM(BB58:BB60)</f>
        <v>4.166666666666667</v>
      </c>
      <c r="BD57" s="783"/>
      <c r="BE57" s="118"/>
      <c r="BF57" s="153"/>
      <c r="BG57" s="185">
        <f>$C$46/4</f>
        <v>12.5</v>
      </c>
      <c r="BH57" s="118"/>
      <c r="BI57" s="118"/>
      <c r="BJ57" s="118">
        <f>SUM(BI58:BI60)</f>
        <v>0</v>
      </c>
      <c r="BK57" s="783"/>
      <c r="BL57" s="118"/>
      <c r="BM57" s="153"/>
      <c r="BN57" s="185">
        <f>$C$46/4</f>
        <v>12.5</v>
      </c>
      <c r="BO57" s="289"/>
      <c r="BP57" s="118"/>
      <c r="BQ57" s="118">
        <f>SUM(BP58:BP60)</f>
        <v>4.166666666666667</v>
      </c>
      <c r="BR57" s="784"/>
      <c r="BS57" s="118"/>
    </row>
    <row r="58" spans="1:71" s="126" customFormat="1" ht="28.5" customHeight="1">
      <c r="A58" s="118" t="s">
        <v>1009</v>
      </c>
      <c r="B58" s="678" t="s">
        <v>1006</v>
      </c>
      <c r="C58" s="185">
        <f>$C$57/3</f>
        <v>4.166666666666667</v>
      </c>
      <c r="D58" s="118" t="s">
        <v>47</v>
      </c>
      <c r="E58" s="118">
        <f>IF(D58="Yes",C58,0)</f>
        <v>0</v>
      </c>
      <c r="F58" s="118"/>
      <c r="G58" s="783"/>
      <c r="H58" s="118"/>
      <c r="I58" s="153"/>
      <c r="J58" s="185">
        <f>$C$57/3</f>
        <v>4.166666666666667</v>
      </c>
      <c r="K58" s="118" t="s">
        <v>47</v>
      </c>
      <c r="L58" s="118">
        <f>IF(K58="Yes",J58,0)</f>
        <v>0</v>
      </c>
      <c r="M58" s="118"/>
      <c r="N58" s="783"/>
      <c r="O58" s="118"/>
      <c r="P58" s="153"/>
      <c r="Q58" s="185">
        <f>$C$57/3</f>
        <v>4.166666666666667</v>
      </c>
      <c r="R58" s="118" t="s">
        <v>47</v>
      </c>
      <c r="S58" s="118">
        <f>IF(R58="Yes",Q58,0)</f>
        <v>0</v>
      </c>
      <c r="T58" s="118"/>
      <c r="U58" s="118"/>
      <c r="V58" s="118"/>
      <c r="W58" s="153"/>
      <c r="X58" s="185">
        <f>$C$57/3</f>
        <v>4.166666666666667</v>
      </c>
      <c r="Y58" s="118" t="s">
        <v>47</v>
      </c>
      <c r="Z58" s="118">
        <f>IF(Y58="Yes",X58,0)</f>
        <v>0</v>
      </c>
      <c r="AA58" s="118"/>
      <c r="AB58" s="783"/>
      <c r="AC58" s="118"/>
      <c r="AD58" s="153"/>
      <c r="AE58" s="185">
        <f>$C$57/3</f>
        <v>4.166666666666667</v>
      </c>
      <c r="AF58" s="118" t="s">
        <v>47</v>
      </c>
      <c r="AG58" s="118">
        <f>IF(AF58="Yes",AE58,0)</f>
        <v>0</v>
      </c>
      <c r="AH58" s="118"/>
      <c r="AI58" s="783"/>
      <c r="AJ58" s="118"/>
      <c r="AK58" s="153"/>
      <c r="AL58" s="185">
        <f>$C$57/3</f>
        <v>4.166666666666667</v>
      </c>
      <c r="AM58" s="118" t="s">
        <v>47</v>
      </c>
      <c r="AN58" s="118">
        <f>IF(AM58="Yes",AL58,0)</f>
        <v>0</v>
      </c>
      <c r="AO58" s="118"/>
      <c r="AP58" s="811"/>
      <c r="AQ58" s="118"/>
      <c r="AR58" s="153"/>
      <c r="AS58" s="185">
        <f>$C$57/3</f>
        <v>4.166666666666667</v>
      </c>
      <c r="AT58" s="118" t="s">
        <v>47</v>
      </c>
      <c r="AU58" s="118">
        <f>IF(AT58="Yes",AS58,0)</f>
        <v>0</v>
      </c>
      <c r="AV58" s="118"/>
      <c r="AW58" s="783"/>
      <c r="AX58" s="118"/>
      <c r="AY58" s="153"/>
      <c r="AZ58" s="185">
        <f>$C$57/3</f>
        <v>4.166666666666667</v>
      </c>
      <c r="BA58" s="118" t="s">
        <v>47</v>
      </c>
      <c r="BB58" s="118">
        <f>IF(BA58="Yes",AZ58,0)</f>
        <v>0</v>
      </c>
      <c r="BC58" s="118"/>
      <c r="BD58" s="783"/>
      <c r="BE58" s="118"/>
      <c r="BF58" s="153"/>
      <c r="BG58" s="185">
        <f>$C$57/3</f>
        <v>4.166666666666667</v>
      </c>
      <c r="BH58" s="118" t="s">
        <v>47</v>
      </c>
      <c r="BI58" s="118">
        <f>IF(BH58="Yes",BG58,0)</f>
        <v>0</v>
      </c>
      <c r="BJ58" s="118"/>
      <c r="BK58" s="783"/>
      <c r="BL58" s="118"/>
      <c r="BM58" s="153"/>
      <c r="BN58" s="185">
        <f>$C$57/3</f>
        <v>4.166666666666667</v>
      </c>
      <c r="BO58" s="289" t="s">
        <v>47</v>
      </c>
      <c r="BP58" s="118">
        <f>IF(BO58="Yes",BN58,0)</f>
        <v>0</v>
      </c>
      <c r="BQ58" s="118"/>
      <c r="BR58" s="784"/>
      <c r="BS58" s="118"/>
    </row>
    <row r="59" spans="1:71" s="126" customFormat="1" ht="84" customHeight="1">
      <c r="A59" s="118" t="s">
        <v>1010</v>
      </c>
      <c r="B59" s="678" t="s">
        <v>1007</v>
      </c>
      <c r="C59" s="185">
        <f>$C$57/3</f>
        <v>4.166666666666667</v>
      </c>
      <c r="D59" s="118" t="s">
        <v>47</v>
      </c>
      <c r="E59" s="118">
        <f>IF(D59="Yes",C59,0)</f>
        <v>0</v>
      </c>
      <c r="F59" s="118"/>
      <c r="G59" s="783"/>
      <c r="H59" s="118"/>
      <c r="I59" s="153"/>
      <c r="J59" s="185">
        <f>$C$57/3</f>
        <v>4.166666666666667</v>
      </c>
      <c r="K59" s="118" t="s">
        <v>47</v>
      </c>
      <c r="L59" s="118">
        <f>IF(K59="Yes",J59,0)</f>
        <v>0</v>
      </c>
      <c r="M59" s="118"/>
      <c r="N59" s="783"/>
      <c r="O59" s="118"/>
      <c r="P59" s="153"/>
      <c r="Q59" s="185">
        <f>$C$57/3</f>
        <v>4.166666666666667</v>
      </c>
      <c r="R59" s="118" t="s">
        <v>47</v>
      </c>
      <c r="S59" s="118">
        <f>IF(R59="Yes",Q59,0)</f>
        <v>0</v>
      </c>
      <c r="T59" s="118"/>
      <c r="U59" s="118"/>
      <c r="V59" s="118"/>
      <c r="W59" s="153"/>
      <c r="X59" s="185">
        <f>$C$57/3</f>
        <v>4.166666666666667</v>
      </c>
      <c r="Y59" s="118" t="s">
        <v>47</v>
      </c>
      <c r="Z59" s="118">
        <f>IF(Y59="Yes",X59,0)</f>
        <v>0</v>
      </c>
      <c r="AA59" s="118"/>
      <c r="AB59" s="783"/>
      <c r="AC59" s="118"/>
      <c r="AD59" s="153"/>
      <c r="AE59" s="185">
        <f>$C$57/3</f>
        <v>4.166666666666667</v>
      </c>
      <c r="AF59" s="118" t="s">
        <v>47</v>
      </c>
      <c r="AG59" s="118">
        <f>IF(AF59="Yes",AE59,0)</f>
        <v>0</v>
      </c>
      <c r="AH59" s="118"/>
      <c r="AI59" s="783"/>
      <c r="AJ59" s="118"/>
      <c r="AK59" s="153"/>
      <c r="AL59" s="185">
        <f>$C$57/3</f>
        <v>4.166666666666667</v>
      </c>
      <c r="AM59" s="118" t="s">
        <v>44</v>
      </c>
      <c r="AN59" s="118">
        <f>IF(AM59="Yes",AL59,0)</f>
        <v>4.166666666666667</v>
      </c>
      <c r="AO59" s="118"/>
      <c r="AP59" s="811" t="s">
        <v>1812</v>
      </c>
      <c r="AQ59" s="118"/>
      <c r="AR59" s="153"/>
      <c r="AS59" s="185">
        <f>$C$57/3</f>
        <v>4.166666666666667</v>
      </c>
      <c r="AT59" s="118" t="s">
        <v>44</v>
      </c>
      <c r="AU59" s="118">
        <f>IF(AT59="Yes",AS59,0)</f>
        <v>4.166666666666667</v>
      </c>
      <c r="AV59" s="118"/>
      <c r="AW59" s="811" t="s">
        <v>1825</v>
      </c>
      <c r="AX59" s="118"/>
      <c r="AY59" s="153"/>
      <c r="AZ59" s="185">
        <f>$C$57/3</f>
        <v>4.166666666666667</v>
      </c>
      <c r="BA59" s="118" t="s">
        <v>44</v>
      </c>
      <c r="BB59" s="118">
        <f>IF(BA59="Yes",AZ59,0)</f>
        <v>4.166666666666667</v>
      </c>
      <c r="BC59" s="118"/>
      <c r="BD59" s="783" t="s">
        <v>1871</v>
      </c>
      <c r="BE59" s="118"/>
      <c r="BF59" s="153"/>
      <c r="BG59" s="185">
        <f>$C$57/3</f>
        <v>4.166666666666667</v>
      </c>
      <c r="BH59" s="118" t="s">
        <v>47</v>
      </c>
      <c r="BI59" s="118">
        <f>IF(BH59="Yes",BG59,0)</f>
        <v>0</v>
      </c>
      <c r="BJ59" s="118"/>
      <c r="BK59" s="783"/>
      <c r="BL59" s="118"/>
      <c r="BM59" s="153"/>
      <c r="BN59" s="185">
        <f>$C$57/3</f>
        <v>4.166666666666667</v>
      </c>
      <c r="BO59" s="289" t="s">
        <v>44</v>
      </c>
      <c r="BP59" s="118">
        <f>IF(BO59="Yes",BN59,0)</f>
        <v>4.166666666666667</v>
      </c>
      <c r="BQ59" s="118"/>
      <c r="BR59" s="811" t="s">
        <v>1879</v>
      </c>
      <c r="BS59" s="118"/>
    </row>
    <row r="60" spans="1:71" s="126" customFormat="1" ht="70.5" customHeight="1">
      <c r="A60" s="118" t="s">
        <v>1011</v>
      </c>
      <c r="B60" s="680" t="s">
        <v>1067</v>
      </c>
      <c r="C60" s="185">
        <f>$C$57/3</f>
        <v>4.166666666666667</v>
      </c>
      <c r="D60" s="118" t="s">
        <v>47</v>
      </c>
      <c r="E60" s="118">
        <f>IF(D60="Yes",C60,0)</f>
        <v>0</v>
      </c>
      <c r="F60" s="118"/>
      <c r="G60" s="783"/>
      <c r="H60" s="118"/>
      <c r="I60" s="153"/>
      <c r="J60" s="185">
        <f>$C$57/3</f>
        <v>4.166666666666667</v>
      </c>
      <c r="K60" s="118" t="s">
        <v>47</v>
      </c>
      <c r="L60" s="118">
        <f>IF(K60="Yes",J60,0)</f>
        <v>0</v>
      </c>
      <c r="M60" s="118"/>
      <c r="N60" s="783"/>
      <c r="O60" s="118"/>
      <c r="P60" s="153"/>
      <c r="Q60" s="185">
        <f>$C$57/3</f>
        <v>4.166666666666667</v>
      </c>
      <c r="R60" s="118" t="s">
        <v>47</v>
      </c>
      <c r="S60" s="118">
        <f>IF(R60="Yes",Q60,0)</f>
        <v>0</v>
      </c>
      <c r="T60" s="118"/>
      <c r="U60" s="118"/>
      <c r="V60" s="118"/>
      <c r="W60" s="153"/>
      <c r="X60" s="185">
        <f>$C$57/3</f>
        <v>4.166666666666667</v>
      </c>
      <c r="Y60" s="118" t="s">
        <v>47</v>
      </c>
      <c r="Z60" s="118">
        <f>IF(Y60="Yes",X60,0)</f>
        <v>0</v>
      </c>
      <c r="AA60" s="118"/>
      <c r="AB60" s="783"/>
      <c r="AC60" s="118"/>
      <c r="AD60" s="153"/>
      <c r="AE60" s="185">
        <f>$C$57/3</f>
        <v>4.166666666666667</v>
      </c>
      <c r="AF60" s="118" t="s">
        <v>47</v>
      </c>
      <c r="AG60" s="118">
        <f>IF(AF60="Yes",AE60,0)</f>
        <v>0</v>
      </c>
      <c r="AH60" s="118"/>
      <c r="AI60" s="783"/>
      <c r="AJ60" s="118"/>
      <c r="AK60" s="684"/>
      <c r="AL60" s="185">
        <f>$C$57/3</f>
        <v>4.166666666666667</v>
      </c>
      <c r="AM60" s="118" t="s">
        <v>47</v>
      </c>
      <c r="AN60" s="118">
        <f>IF(AM60="Yes",AL60,0)</f>
        <v>0</v>
      </c>
      <c r="AO60" s="118"/>
      <c r="AP60" s="811"/>
      <c r="AQ60" s="118"/>
      <c r="AR60" s="153"/>
      <c r="AS60" s="185">
        <f>$C$57/3</f>
        <v>4.166666666666667</v>
      </c>
      <c r="AT60" s="289" t="s">
        <v>47</v>
      </c>
      <c r="AU60" s="118">
        <f>IF(AT60="Yes",AS60,0)</f>
        <v>0</v>
      </c>
      <c r="AV60" s="118"/>
      <c r="AX60" s="118"/>
      <c r="AY60" s="153"/>
      <c r="AZ60" s="185">
        <f>$C$57/3</f>
        <v>4.166666666666667</v>
      </c>
      <c r="BA60" s="118" t="s">
        <v>47</v>
      </c>
      <c r="BB60" s="118">
        <f>IF(BA60="Yes",AZ60,0)</f>
        <v>0</v>
      </c>
      <c r="BC60" s="118"/>
      <c r="BD60" s="783"/>
      <c r="BE60" s="118"/>
      <c r="BF60" s="153"/>
      <c r="BG60" s="185">
        <f>$C$57/3</f>
        <v>4.166666666666667</v>
      </c>
      <c r="BH60" s="118" t="s">
        <v>47</v>
      </c>
      <c r="BI60" s="118">
        <f>IF(BH60="Yes",BG60,0)</f>
        <v>0</v>
      </c>
      <c r="BJ60" s="118"/>
      <c r="BK60" s="783"/>
      <c r="BL60" s="118"/>
      <c r="BM60" s="153"/>
      <c r="BN60" s="185">
        <f>$C$57/3</f>
        <v>4.166666666666667</v>
      </c>
      <c r="BO60" s="289" t="s">
        <v>47</v>
      </c>
      <c r="BP60" s="118">
        <f>IF(BO60="Yes",BN60,0)</f>
        <v>0</v>
      </c>
      <c r="BQ60" s="118"/>
      <c r="BR60" s="783"/>
      <c r="BS60" s="118"/>
    </row>
    <row r="61" spans="1:71" s="126" customFormat="1" ht="12.75" customHeight="1">
      <c r="A61" s="154"/>
      <c r="B61" s="678"/>
      <c r="C61" s="350"/>
      <c r="D61" s="350"/>
      <c r="E61" s="350"/>
      <c r="F61" s="350"/>
      <c r="G61" s="789"/>
      <c r="H61" s="350"/>
      <c r="I61" s="153"/>
      <c r="J61" s="350"/>
      <c r="K61" s="350"/>
      <c r="L61" s="350"/>
      <c r="M61" s="350"/>
      <c r="N61" s="789"/>
      <c r="O61" s="350"/>
      <c r="P61" s="684"/>
      <c r="Q61" s="350"/>
      <c r="R61" s="350"/>
      <c r="S61" s="350"/>
      <c r="T61" s="350"/>
      <c r="U61" s="350"/>
      <c r="V61" s="350"/>
      <c r="W61" s="684"/>
      <c r="X61" s="350"/>
      <c r="Y61" s="350"/>
      <c r="Z61" s="350"/>
      <c r="AA61" s="350"/>
      <c r="AB61" s="789"/>
      <c r="AC61" s="350"/>
      <c r="AD61" s="684"/>
      <c r="AE61" s="350"/>
      <c r="AF61" s="350"/>
      <c r="AG61" s="350"/>
      <c r="AH61" s="350"/>
      <c r="AI61" s="789"/>
      <c r="AJ61" s="350"/>
      <c r="AK61" s="684"/>
      <c r="AL61" s="350"/>
      <c r="AM61" s="350"/>
      <c r="AN61" s="350"/>
      <c r="AO61" s="350"/>
      <c r="AP61" s="811"/>
      <c r="AQ61" s="350"/>
      <c r="AR61" s="158"/>
      <c r="AS61" s="686"/>
      <c r="AT61" s="350"/>
      <c r="AU61" s="350"/>
      <c r="AV61" s="350"/>
      <c r="AW61" s="350"/>
      <c r="AX61" s="350"/>
      <c r="AY61" s="684"/>
      <c r="AZ61" s="350"/>
      <c r="BA61" s="350"/>
      <c r="BB61" s="350"/>
      <c r="BC61" s="350"/>
      <c r="BD61" s="789"/>
      <c r="BE61" s="350"/>
      <c r="BF61" s="684"/>
      <c r="BG61" s="350"/>
      <c r="BH61" s="350"/>
      <c r="BI61" s="350"/>
      <c r="BJ61" s="350"/>
      <c r="BK61" s="789"/>
      <c r="BL61" s="350"/>
      <c r="BM61" s="153"/>
      <c r="BN61" s="350"/>
      <c r="BO61" s="356"/>
      <c r="BP61" s="350"/>
      <c r="BQ61" s="350"/>
      <c r="BR61" s="789"/>
      <c r="BS61" s="350"/>
    </row>
    <row r="62" spans="1:71" s="126" customFormat="1" ht="41.25" customHeight="1">
      <c r="A62" s="134" t="s">
        <v>347</v>
      </c>
      <c r="B62" s="677" t="s">
        <v>1337</v>
      </c>
      <c r="C62" s="185">
        <f>C45/2</f>
        <v>50</v>
      </c>
      <c r="D62" s="118"/>
      <c r="E62" s="118"/>
      <c r="F62" s="118">
        <f>SUM(E63,E65,E67,E69,E71,E73,E75)</f>
        <v>13.75</v>
      </c>
      <c r="G62" s="783"/>
      <c r="H62" s="118" t="s">
        <v>348</v>
      </c>
      <c r="I62" s="153"/>
      <c r="J62" s="185">
        <f>J45/2</f>
        <v>50</v>
      </c>
      <c r="K62" s="118"/>
      <c r="L62" s="118"/>
      <c r="M62" s="118">
        <f>SUM(L63,L65,L67,L69,L71,L73,L75)</f>
        <v>1.25</v>
      </c>
      <c r="N62" s="783"/>
      <c r="O62" s="118" t="s">
        <v>348</v>
      </c>
      <c r="P62" s="684"/>
      <c r="Q62" s="185">
        <f>Q45/2</f>
        <v>50</v>
      </c>
      <c r="R62" s="118"/>
      <c r="S62" s="118"/>
      <c r="T62" s="118">
        <f>SUM(S63,S65,S67,S69,S71,S73,S75)</f>
        <v>0</v>
      </c>
      <c r="U62" s="118"/>
      <c r="V62" s="118" t="s">
        <v>348</v>
      </c>
      <c r="W62" s="684"/>
      <c r="X62" s="185">
        <f>X45/2</f>
        <v>50</v>
      </c>
      <c r="Y62" s="118"/>
      <c r="Z62" s="118"/>
      <c r="AA62" s="118">
        <f>SUM(Z63,Z65,Z67,Z69,Z71,Z73,Z75)</f>
        <v>7.5</v>
      </c>
      <c r="AB62" s="783"/>
      <c r="AC62" s="118" t="s">
        <v>348</v>
      </c>
      <c r="AD62" s="684"/>
      <c r="AE62" s="185">
        <f>AE45/2</f>
        <v>50</v>
      </c>
      <c r="AF62" s="118"/>
      <c r="AG62" s="118"/>
      <c r="AH62" s="118">
        <f>SUM(AG63,AG65,AG67,AG69,AG71,AG73,AG75)</f>
        <v>1.25</v>
      </c>
      <c r="AI62" s="783"/>
      <c r="AJ62" s="118" t="s">
        <v>348</v>
      </c>
      <c r="AK62" s="684"/>
      <c r="AL62" s="185">
        <f>AL45/2</f>
        <v>50</v>
      </c>
      <c r="AM62" s="118"/>
      <c r="AN62" s="118"/>
      <c r="AO62" s="118">
        <f>SUM(AN63,AN65,AN67,AN69,AN71,AN73,AN75)</f>
        <v>32.5</v>
      </c>
      <c r="AP62" s="811" t="s">
        <v>349</v>
      </c>
      <c r="AQ62" s="118" t="s">
        <v>348</v>
      </c>
      <c r="AR62" s="153"/>
      <c r="AS62" s="185">
        <f>AS45/2</f>
        <v>50</v>
      </c>
      <c r="AT62" s="118"/>
      <c r="AU62" s="118"/>
      <c r="AV62" s="118">
        <f>SUM(AU63,AU65,AU67,AU69,AU71,AU73,AU75)</f>
        <v>6.25</v>
      </c>
      <c r="AW62" s="118"/>
      <c r="AX62" s="118" t="s">
        <v>348</v>
      </c>
      <c r="AY62" s="684"/>
      <c r="AZ62" s="185">
        <f>AZ45/2</f>
        <v>50</v>
      </c>
      <c r="BA62" s="118"/>
      <c r="BB62" s="118"/>
      <c r="BC62" s="118">
        <f>SUM(BB63,BB65,BB67,BB69,BB71,BB73,BB75)</f>
        <v>5</v>
      </c>
      <c r="BD62" s="783"/>
      <c r="BE62" s="118" t="s">
        <v>348</v>
      </c>
      <c r="BF62" s="684"/>
      <c r="BG62" s="185">
        <f>BG45/2</f>
        <v>50</v>
      </c>
      <c r="BH62" s="118"/>
      <c r="BI62" s="118"/>
      <c r="BJ62" s="118">
        <f>SUM(BI63,BI65,BI67,BI69,BI71,BI73,BI75)</f>
        <v>2.5</v>
      </c>
      <c r="BK62" s="783"/>
      <c r="BL62" s="118" t="s">
        <v>348</v>
      </c>
      <c r="BM62" s="153"/>
      <c r="BN62" s="185">
        <f>BN45/2</f>
        <v>50</v>
      </c>
      <c r="BO62" s="289"/>
      <c r="BP62" s="118"/>
      <c r="BQ62" s="118">
        <f>SUM(BP63,BP65,BP67,BP69,BP71,BP73,BP75)</f>
        <v>47.5</v>
      </c>
      <c r="BR62" s="783"/>
      <c r="BS62" s="118" t="s">
        <v>348</v>
      </c>
    </row>
    <row r="63" spans="1:71" s="126" customFormat="1" ht="203.25" customHeight="1">
      <c r="A63" s="118" t="s">
        <v>350</v>
      </c>
      <c r="B63" s="678" t="s">
        <v>351</v>
      </c>
      <c r="C63" s="185">
        <f>C62/4</f>
        <v>12.5</v>
      </c>
      <c r="D63" s="289" t="s">
        <v>44</v>
      </c>
      <c r="E63" s="118">
        <f>IF(D63="Yes",C63*D64,0)</f>
        <v>2.5</v>
      </c>
      <c r="F63" s="118"/>
      <c r="G63" s="784" t="s">
        <v>1770</v>
      </c>
      <c r="H63" s="118" t="s">
        <v>310</v>
      </c>
      <c r="I63" s="155"/>
      <c r="J63" s="185">
        <f>J62/4</f>
        <v>12.5</v>
      </c>
      <c r="K63" s="118" t="s">
        <v>47</v>
      </c>
      <c r="L63" s="118">
        <f>IF(K63="Yes",J63*K64,0)</f>
        <v>0</v>
      </c>
      <c r="M63" s="118"/>
      <c r="N63" s="783"/>
      <c r="O63" s="118" t="s">
        <v>310</v>
      </c>
      <c r="P63" s="684"/>
      <c r="Q63" s="185">
        <f>Q62/4</f>
        <v>12.5</v>
      </c>
      <c r="R63" s="118" t="s">
        <v>47</v>
      </c>
      <c r="S63" s="118">
        <f>IF(R63="Yes",Q63*R64,0)</f>
        <v>0</v>
      </c>
      <c r="T63" s="118"/>
      <c r="U63" s="118"/>
      <c r="V63" s="118" t="s">
        <v>310</v>
      </c>
      <c r="W63" s="684"/>
      <c r="X63" s="185">
        <f>X62/4</f>
        <v>12.5</v>
      </c>
      <c r="Y63" s="118" t="s">
        <v>47</v>
      </c>
      <c r="Z63" s="118">
        <f>IF(Y63="Yes",X63*Y64,0)</f>
        <v>0</v>
      </c>
      <c r="AA63" s="118"/>
      <c r="AB63" s="783"/>
      <c r="AC63" s="118" t="s">
        <v>310</v>
      </c>
      <c r="AD63" s="684"/>
      <c r="AE63" s="185">
        <f>AE62/4</f>
        <v>12.5</v>
      </c>
      <c r="AF63" s="118" t="s">
        <v>47</v>
      </c>
      <c r="AG63" s="118">
        <f>IF(AF63="Yes",AE63*AF64,0)</f>
        <v>0</v>
      </c>
      <c r="AH63" s="118"/>
      <c r="AI63" s="783"/>
      <c r="AJ63" s="118" t="s">
        <v>310</v>
      </c>
      <c r="AK63" s="682"/>
      <c r="AL63" s="185">
        <f>AL62/4</f>
        <v>12.5</v>
      </c>
      <c r="AM63" s="118" t="s">
        <v>44</v>
      </c>
      <c r="AN63" s="118">
        <f>IF(AM63="Yes",AL63*AM64,0)</f>
        <v>8.75</v>
      </c>
      <c r="AO63" s="118"/>
      <c r="AP63" s="811" t="s">
        <v>1812</v>
      </c>
      <c r="AQ63" s="118" t="s">
        <v>310</v>
      </c>
      <c r="AR63" s="153"/>
      <c r="AS63" s="185">
        <f>AS62/4</f>
        <v>12.5</v>
      </c>
      <c r="AT63" s="289" t="s">
        <v>44</v>
      </c>
      <c r="AU63" s="118">
        <f>IF(AT63="Yes",AS63*AT64,0)</f>
        <v>2.5</v>
      </c>
      <c r="AV63" s="118"/>
      <c r="AW63" s="811" t="s">
        <v>1941</v>
      </c>
      <c r="AX63" s="118" t="s">
        <v>310</v>
      </c>
      <c r="AY63" s="684"/>
      <c r="AZ63" s="185">
        <f>AZ62/4</f>
        <v>12.5</v>
      </c>
      <c r="BA63" s="118" t="s">
        <v>44</v>
      </c>
      <c r="BB63" s="118">
        <f>IF(BA63="Yes",AZ63*BA64,0)</f>
        <v>2.5</v>
      </c>
      <c r="BC63" s="118"/>
      <c r="BD63" s="783" t="s">
        <v>1840</v>
      </c>
      <c r="BE63" s="118" t="s">
        <v>310</v>
      </c>
      <c r="BF63" s="687"/>
      <c r="BG63" s="185">
        <f>BG62/4</f>
        <v>12.5</v>
      </c>
      <c r="BH63" s="118" t="s">
        <v>47</v>
      </c>
      <c r="BI63" s="118">
        <f>IF(BH63="Yes",BG63*BH64,0)</f>
        <v>0</v>
      </c>
      <c r="BJ63" s="118"/>
      <c r="BK63" s="783"/>
      <c r="BL63" s="118" t="s">
        <v>310</v>
      </c>
      <c r="BM63" s="682"/>
      <c r="BN63" s="185">
        <f>BN62/4</f>
        <v>12.5</v>
      </c>
      <c r="BO63" s="289" t="s">
        <v>44</v>
      </c>
      <c r="BP63" s="118">
        <f>IF(BO63="Yes",BN63*BO64,0)</f>
        <v>8.75</v>
      </c>
      <c r="BQ63" s="118"/>
      <c r="BR63" s="811" t="s">
        <v>1880</v>
      </c>
      <c r="BS63" s="118" t="s">
        <v>310</v>
      </c>
    </row>
    <row r="64" spans="1:71" s="126" customFormat="1" ht="12.75">
      <c r="A64" s="118"/>
      <c r="B64" s="678" t="s">
        <v>311</v>
      </c>
      <c r="C64" s="154"/>
      <c r="D64" s="338">
        <v>0.2</v>
      </c>
      <c r="E64" s="118"/>
      <c r="F64" s="118"/>
      <c r="G64" s="783"/>
      <c r="H64" s="118"/>
      <c r="I64" s="662"/>
      <c r="J64" s="154"/>
      <c r="K64" s="185">
        <v>0</v>
      </c>
      <c r="L64" s="118"/>
      <c r="M64" s="118"/>
      <c r="N64" s="783"/>
      <c r="O64" s="118"/>
      <c r="P64" s="662"/>
      <c r="Q64" s="154"/>
      <c r="R64" s="185">
        <v>0</v>
      </c>
      <c r="S64" s="118"/>
      <c r="T64" s="118"/>
      <c r="U64" s="118"/>
      <c r="V64" s="118"/>
      <c r="W64" s="662"/>
      <c r="X64" s="154"/>
      <c r="Y64" s="185"/>
      <c r="Z64" s="118"/>
      <c r="AA64" s="118"/>
      <c r="AB64" s="783"/>
      <c r="AC64" s="118"/>
      <c r="AD64" s="662"/>
      <c r="AE64" s="154"/>
      <c r="AF64" s="185">
        <v>0</v>
      </c>
      <c r="AG64" s="118"/>
      <c r="AH64" s="118"/>
      <c r="AI64" s="783"/>
      <c r="AJ64" s="118"/>
      <c r="AK64" s="662"/>
      <c r="AL64" s="154"/>
      <c r="AM64" s="185">
        <v>0.7</v>
      </c>
      <c r="AN64" s="118"/>
      <c r="AO64" s="118"/>
      <c r="AP64" s="811"/>
      <c r="AQ64" s="118"/>
      <c r="AR64" s="662"/>
      <c r="AS64" s="154"/>
      <c r="AT64" s="185">
        <v>0.2</v>
      </c>
      <c r="AU64" s="118"/>
      <c r="AV64" s="118"/>
      <c r="AW64" s="118"/>
      <c r="AX64" s="118"/>
      <c r="AY64" s="662"/>
      <c r="AZ64" s="154"/>
      <c r="BA64" s="185">
        <v>0.2</v>
      </c>
      <c r="BB64" s="118"/>
      <c r="BC64" s="118"/>
      <c r="BD64" s="783"/>
      <c r="BE64" s="118"/>
      <c r="BF64" s="662"/>
      <c r="BG64" s="154"/>
      <c r="BH64" s="185">
        <v>0</v>
      </c>
      <c r="BI64" s="118"/>
      <c r="BJ64" s="118"/>
      <c r="BK64" s="783"/>
      <c r="BL64" s="118"/>
      <c r="BM64" s="662"/>
      <c r="BN64" s="154"/>
      <c r="BO64" s="185">
        <v>0.7</v>
      </c>
      <c r="BP64" s="118"/>
      <c r="BQ64" s="118"/>
      <c r="BR64" s="784"/>
      <c r="BS64" s="289"/>
    </row>
    <row r="65" spans="1:71" s="126" customFormat="1" ht="267.75">
      <c r="A65" s="118" t="s">
        <v>312</v>
      </c>
      <c r="B65" s="678" t="s">
        <v>313</v>
      </c>
      <c r="C65" s="185">
        <f>C62/4</f>
        <v>12.5</v>
      </c>
      <c r="D65" s="289" t="s">
        <v>151</v>
      </c>
      <c r="E65" s="118">
        <f>IF(D65="Yes",C65*D66,0)</f>
        <v>0</v>
      </c>
      <c r="F65" s="118"/>
      <c r="G65" s="783"/>
      <c r="H65" s="118" t="s">
        <v>356</v>
      </c>
      <c r="I65" s="682"/>
      <c r="J65" s="185">
        <f>J62/4</f>
        <v>12.5</v>
      </c>
      <c r="K65" s="118" t="s">
        <v>47</v>
      </c>
      <c r="L65" s="118">
        <f>IF(K65="Yes",J65*K66,0)</f>
        <v>0</v>
      </c>
      <c r="M65" s="118"/>
      <c r="N65" s="783"/>
      <c r="O65" s="118" t="s">
        <v>356</v>
      </c>
      <c r="P65" s="684"/>
      <c r="Q65" s="185">
        <f>Q62/4</f>
        <v>12.5</v>
      </c>
      <c r="R65" s="118" t="s">
        <v>151</v>
      </c>
      <c r="S65" s="118">
        <f>IF(R65="Yes",Q65*R66,0)</f>
        <v>0</v>
      </c>
      <c r="T65" s="118"/>
      <c r="U65" s="118"/>
      <c r="V65" s="118" t="s">
        <v>356</v>
      </c>
      <c r="W65" s="684"/>
      <c r="X65" s="185">
        <f>X62/4</f>
        <v>12.5</v>
      </c>
      <c r="Y65" s="118" t="s">
        <v>151</v>
      </c>
      <c r="Z65" s="118">
        <f>IF(Y65="Yes",X65*Y66,0)</f>
        <v>0</v>
      </c>
      <c r="AA65" s="118"/>
      <c r="AB65" s="783"/>
      <c r="AC65" s="118" t="s">
        <v>356</v>
      </c>
      <c r="AD65" s="684"/>
      <c r="AE65" s="185">
        <f>AE62/4</f>
        <v>12.5</v>
      </c>
      <c r="AF65" s="118" t="s">
        <v>151</v>
      </c>
      <c r="AG65" s="118">
        <f>IF(AF65="Yes",AE65*AF66,0)</f>
        <v>0</v>
      </c>
      <c r="AH65" s="118"/>
      <c r="AI65" s="783"/>
      <c r="AJ65" s="118" t="s">
        <v>356</v>
      </c>
      <c r="AK65" s="682"/>
      <c r="AL65" s="185">
        <f>AL62/4</f>
        <v>12.5</v>
      </c>
      <c r="AM65" s="118" t="s">
        <v>44</v>
      </c>
      <c r="AN65" s="118">
        <f>IF(AM65="Yes",AL65*AM66,0)</f>
        <v>11.25</v>
      </c>
      <c r="AO65" s="118"/>
      <c r="AP65" s="811" t="s">
        <v>1813</v>
      </c>
      <c r="AQ65" s="118" t="s">
        <v>356</v>
      </c>
      <c r="AR65" s="682"/>
      <c r="AS65" s="185">
        <f>AS62/4</f>
        <v>12.5</v>
      </c>
      <c r="AT65" s="289" t="s">
        <v>44</v>
      </c>
      <c r="AU65" s="118">
        <f>IF(AT65="Yes",AS65*AT66,0)</f>
        <v>3.75</v>
      </c>
      <c r="AV65" s="118"/>
      <c r="AW65" s="811" t="s">
        <v>1942</v>
      </c>
      <c r="AX65" s="118" t="s">
        <v>356</v>
      </c>
      <c r="AY65" s="684"/>
      <c r="AZ65" s="338">
        <f>AZ62/4</f>
        <v>12.5</v>
      </c>
      <c r="BA65" s="289" t="s">
        <v>44</v>
      </c>
      <c r="BB65" s="118">
        <f>IF(BA65="Yes",AZ65*BA66,0)</f>
        <v>2.5</v>
      </c>
      <c r="BC65" s="118"/>
      <c r="BD65" s="783" t="s">
        <v>1841</v>
      </c>
      <c r="BE65" s="118" t="s">
        <v>356</v>
      </c>
      <c r="BF65" s="682"/>
      <c r="BG65" s="185">
        <f>BG62/4</f>
        <v>12.5</v>
      </c>
      <c r="BH65" s="118" t="s">
        <v>151</v>
      </c>
      <c r="BI65" s="118">
        <f>IF(BH65="Yes",BG65*BH66,0)</f>
        <v>0</v>
      </c>
      <c r="BJ65" s="118"/>
      <c r="BK65" s="783"/>
      <c r="BL65" s="118" t="s">
        <v>356</v>
      </c>
      <c r="BM65" s="682"/>
      <c r="BN65" s="185">
        <f>BN62/4</f>
        <v>12.5</v>
      </c>
      <c r="BO65" s="289" t="s">
        <v>151</v>
      </c>
      <c r="BP65" s="118">
        <f>IF(BO65="Yes",BN65*BO66,0)</f>
        <v>0</v>
      </c>
      <c r="BQ65" s="118"/>
      <c r="BR65" s="811"/>
      <c r="BS65" s="118" t="s">
        <v>356</v>
      </c>
    </row>
    <row r="66" spans="1:71" s="126" customFormat="1" ht="12.75">
      <c r="A66" s="118"/>
      <c r="B66" s="678" t="s">
        <v>357</v>
      </c>
      <c r="C66" s="154"/>
      <c r="D66" s="338" t="s">
        <v>151</v>
      </c>
      <c r="E66" s="118"/>
      <c r="F66" s="118"/>
      <c r="G66" s="783"/>
      <c r="H66" s="118"/>
      <c r="I66" s="662"/>
      <c r="J66" s="154"/>
      <c r="K66" s="185">
        <v>0</v>
      </c>
      <c r="L66" s="118"/>
      <c r="M66" s="118"/>
      <c r="N66" s="783"/>
      <c r="O66" s="118"/>
      <c r="P66" s="662"/>
      <c r="Q66" s="154"/>
      <c r="R66" s="185" t="s">
        <v>151</v>
      </c>
      <c r="S66" s="118"/>
      <c r="T66" s="118"/>
      <c r="U66" s="118"/>
      <c r="V66" s="118"/>
      <c r="W66" s="662"/>
      <c r="X66" s="154"/>
      <c r="Y66" s="185" t="s">
        <v>151</v>
      </c>
      <c r="Z66" s="118"/>
      <c r="AA66" s="118"/>
      <c r="AB66" s="783"/>
      <c r="AC66" s="118"/>
      <c r="AD66" s="662"/>
      <c r="AE66" s="154"/>
      <c r="AF66" s="185" t="s">
        <v>151</v>
      </c>
      <c r="AG66" s="118"/>
      <c r="AH66" s="118"/>
      <c r="AI66" s="783"/>
      <c r="AJ66" s="118"/>
      <c r="AK66" s="662"/>
      <c r="AL66" s="154"/>
      <c r="AM66" s="185">
        <v>0.9</v>
      </c>
      <c r="AN66" s="118"/>
      <c r="AO66" s="118"/>
      <c r="AP66" s="811"/>
      <c r="AQ66" s="118"/>
      <c r="AR66" s="662"/>
      <c r="AS66" s="154"/>
      <c r="AT66" s="185">
        <v>0.3</v>
      </c>
      <c r="AU66" s="118"/>
      <c r="AV66" s="118"/>
      <c r="AW66" s="118"/>
      <c r="AX66" s="118"/>
      <c r="AY66" s="662"/>
      <c r="AZ66" s="322"/>
      <c r="BA66" s="338">
        <v>0.2</v>
      </c>
      <c r="BB66" s="118"/>
      <c r="BC66" s="118"/>
      <c r="BD66" s="783"/>
      <c r="BE66" s="118"/>
      <c r="BF66" s="662"/>
      <c r="BG66" s="154"/>
      <c r="BH66" s="185" t="s">
        <v>151</v>
      </c>
      <c r="BI66" s="118"/>
      <c r="BJ66" s="118"/>
      <c r="BK66" s="783"/>
      <c r="BL66" s="118"/>
      <c r="BM66" s="662"/>
      <c r="BN66" s="154"/>
      <c r="BO66" s="185">
        <v>0.2</v>
      </c>
      <c r="BP66" s="118"/>
      <c r="BQ66" s="118"/>
      <c r="BR66" s="783"/>
      <c r="BS66" s="289"/>
    </row>
    <row r="67" spans="1:71" s="126" customFormat="1" ht="54" customHeight="1">
      <c r="A67" s="118" t="s">
        <v>358</v>
      </c>
      <c r="B67" s="678" t="s">
        <v>359</v>
      </c>
      <c r="C67" s="185">
        <f>C62/4</f>
        <v>12.5</v>
      </c>
      <c r="D67" s="289" t="s">
        <v>44</v>
      </c>
      <c r="E67" s="118">
        <f>IF(D67="Yes",C67*D68,0)</f>
        <v>11.25</v>
      </c>
      <c r="F67" s="118"/>
      <c r="G67" s="783" t="s">
        <v>1774</v>
      </c>
      <c r="H67" s="118" t="s">
        <v>332</v>
      </c>
      <c r="I67" s="682"/>
      <c r="J67" s="185">
        <f>J62/4</f>
        <v>12.5</v>
      </c>
      <c r="K67" s="118" t="s">
        <v>44</v>
      </c>
      <c r="L67" s="118">
        <f>IF(K67="Yes",J67*K68,0)</f>
        <v>1.25</v>
      </c>
      <c r="M67" s="118"/>
      <c r="N67" s="783" t="s">
        <v>1783</v>
      </c>
      <c r="O67" s="118" t="s">
        <v>332</v>
      </c>
      <c r="P67" s="684"/>
      <c r="Q67" s="185">
        <f>Q62/4</f>
        <v>12.5</v>
      </c>
      <c r="R67" s="118" t="s">
        <v>151</v>
      </c>
      <c r="S67" s="118">
        <f>IF(R67="Yes",Q67*R68,0)</f>
        <v>0</v>
      </c>
      <c r="T67" s="118"/>
      <c r="U67" s="118"/>
      <c r="V67" s="118" t="s">
        <v>332</v>
      </c>
      <c r="W67" s="684"/>
      <c r="X67" s="185">
        <f>X62/4</f>
        <v>12.5</v>
      </c>
      <c r="Y67" s="118" t="s">
        <v>151</v>
      </c>
      <c r="Z67" s="118">
        <f>IF(Y67="Yes",X67*Y68,0)</f>
        <v>0</v>
      </c>
      <c r="AA67" s="118"/>
      <c r="AB67" s="783"/>
      <c r="AC67" s="118" t="s">
        <v>332</v>
      </c>
      <c r="AD67" s="684"/>
      <c r="AE67" s="185">
        <f>AE62/4</f>
        <v>12.5</v>
      </c>
      <c r="AF67" s="118" t="s">
        <v>151</v>
      </c>
      <c r="AG67" s="118">
        <f>IF(AF67="Yes",AE67*AF68,0)</f>
        <v>0</v>
      </c>
      <c r="AH67" s="118"/>
      <c r="AI67" s="783"/>
      <c r="AJ67" s="118" t="s">
        <v>332</v>
      </c>
      <c r="AK67" s="682"/>
      <c r="AL67" s="185">
        <f>AL62/4</f>
        <v>12.5</v>
      </c>
      <c r="AM67" s="118" t="s">
        <v>44</v>
      </c>
      <c r="AN67" s="118">
        <f>IF(AM67="Yes",AL67*AM68,0)</f>
        <v>11.25</v>
      </c>
      <c r="AO67" s="118"/>
      <c r="AP67" s="811" t="s">
        <v>1813</v>
      </c>
      <c r="AQ67" s="118" t="s">
        <v>332</v>
      </c>
      <c r="AR67" s="682"/>
      <c r="AS67" s="185">
        <f>AS62/4</f>
        <v>12.5</v>
      </c>
      <c r="AT67" s="289" t="s">
        <v>151</v>
      </c>
      <c r="AU67" s="289">
        <f>IF(AT67="Yes",AS67*AT68,0)</f>
        <v>0</v>
      </c>
      <c r="AV67" s="289"/>
      <c r="AW67" s="289"/>
      <c r="AX67" s="118" t="s">
        <v>332</v>
      </c>
      <c r="AY67" s="684"/>
      <c r="AZ67" s="338">
        <f>AZ62/4</f>
        <v>12.5</v>
      </c>
      <c r="BA67" s="289" t="s">
        <v>151</v>
      </c>
      <c r="BB67" s="118">
        <f>IF(BA67="Yes",AZ67*BA68,0)</f>
        <v>0</v>
      </c>
      <c r="BC67" s="118"/>
      <c r="BD67" s="783"/>
      <c r="BE67" s="118" t="s">
        <v>332</v>
      </c>
      <c r="BF67" s="682"/>
      <c r="BG67" s="185">
        <f>BG62/4</f>
        <v>12.5</v>
      </c>
      <c r="BH67" s="118" t="s">
        <v>151</v>
      </c>
      <c r="BI67" s="118">
        <f>IF(BH67="Yes",BG67*BH68,0)</f>
        <v>0</v>
      </c>
      <c r="BJ67" s="118"/>
      <c r="BK67" s="783"/>
      <c r="BL67" s="118" t="s">
        <v>332</v>
      </c>
      <c r="BM67" s="682"/>
      <c r="BN67" s="185">
        <f>BN62/4</f>
        <v>12.5</v>
      </c>
      <c r="BO67" s="289" t="s">
        <v>44</v>
      </c>
      <c r="BP67" s="118">
        <f>IF(BO67="Yes",BN67*BO68,0)</f>
        <v>11.25</v>
      </c>
      <c r="BQ67" s="118"/>
      <c r="BR67" s="811" t="s">
        <v>1881</v>
      </c>
      <c r="BS67" s="118" t="s">
        <v>332</v>
      </c>
    </row>
    <row r="68" spans="1:71" s="126" customFormat="1" ht="12.75">
      <c r="A68" s="118"/>
      <c r="B68" s="678" t="s">
        <v>333</v>
      </c>
      <c r="C68" s="154"/>
      <c r="D68" s="338">
        <v>0.9</v>
      </c>
      <c r="E68" s="118"/>
      <c r="F68" s="118"/>
      <c r="G68" s="783"/>
      <c r="H68" s="118"/>
      <c r="I68" s="662"/>
      <c r="J68" s="154"/>
      <c r="K68" s="185">
        <v>0.1</v>
      </c>
      <c r="L68" s="118"/>
      <c r="M68" s="118"/>
      <c r="N68" s="783"/>
      <c r="O68" s="118"/>
      <c r="P68" s="662"/>
      <c r="Q68" s="154"/>
      <c r="R68" s="185" t="s">
        <v>151</v>
      </c>
      <c r="S68" s="118"/>
      <c r="T68" s="118"/>
      <c r="U68" s="118"/>
      <c r="V68" s="118"/>
      <c r="W68" s="662"/>
      <c r="X68" s="154"/>
      <c r="Y68" s="185" t="s">
        <v>151</v>
      </c>
      <c r="Z68" s="118"/>
      <c r="AA68" s="118"/>
      <c r="AB68" s="783"/>
      <c r="AC68" s="118"/>
      <c r="AD68" s="662"/>
      <c r="AE68" s="154"/>
      <c r="AF68" s="185" t="s">
        <v>151</v>
      </c>
      <c r="AG68" s="118"/>
      <c r="AH68" s="118"/>
      <c r="AI68" s="783"/>
      <c r="AJ68" s="118"/>
      <c r="AK68" s="662"/>
      <c r="AL68" s="154"/>
      <c r="AM68" s="185">
        <v>0.9</v>
      </c>
      <c r="AN68" s="118"/>
      <c r="AO68" s="118"/>
      <c r="AP68" s="811"/>
      <c r="AQ68" s="118"/>
      <c r="AR68" s="662"/>
      <c r="AS68" s="154"/>
      <c r="AT68" s="338"/>
      <c r="AU68" s="289"/>
      <c r="AV68" s="289"/>
      <c r="AW68" s="118"/>
      <c r="AX68" s="118"/>
      <c r="AY68" s="662"/>
      <c r="AZ68" s="154"/>
      <c r="BA68" s="185" t="s">
        <v>151</v>
      </c>
      <c r="BB68" s="118"/>
      <c r="BC68" s="118"/>
      <c r="BD68" s="783"/>
      <c r="BE68" s="118"/>
      <c r="BF68" s="662"/>
      <c r="BG68" s="154"/>
      <c r="BH68" s="185" t="s">
        <v>151</v>
      </c>
      <c r="BI68" s="118"/>
      <c r="BJ68" s="118"/>
      <c r="BK68" s="783"/>
      <c r="BL68" s="118"/>
      <c r="BM68" s="662"/>
      <c r="BN68" s="154"/>
      <c r="BO68" s="185">
        <v>0.9</v>
      </c>
      <c r="BP68" s="118"/>
      <c r="BQ68" s="118"/>
      <c r="BR68" s="783"/>
      <c r="BS68" s="289"/>
    </row>
    <row r="69" spans="1:71" s="126" customFormat="1" ht="51.75" customHeight="1">
      <c r="A69" s="118" t="s">
        <v>334</v>
      </c>
      <c r="B69" s="678" t="s">
        <v>335</v>
      </c>
      <c r="C69" s="185">
        <f>$C$62/4</f>
        <v>12.5</v>
      </c>
      <c r="D69" s="289" t="s">
        <v>151</v>
      </c>
      <c r="E69" s="118">
        <f>IF(D69="Yes",C69*D70,0)</f>
        <v>0</v>
      </c>
      <c r="F69" s="118"/>
      <c r="G69" s="783"/>
      <c r="H69" s="118" t="s">
        <v>369</v>
      </c>
      <c r="I69" s="682"/>
      <c r="J69" s="185">
        <f>$C$62/4</f>
        <v>12.5</v>
      </c>
      <c r="K69" s="118" t="s">
        <v>47</v>
      </c>
      <c r="L69" s="118">
        <f>IF(K69="Yes",J69*K70,0)</f>
        <v>0</v>
      </c>
      <c r="M69" s="118"/>
      <c r="N69" s="783"/>
      <c r="O69" s="118" t="s">
        <v>369</v>
      </c>
      <c r="P69" s="684"/>
      <c r="Q69" s="185">
        <f>$C$62/4</f>
        <v>12.5</v>
      </c>
      <c r="R69" s="118" t="s">
        <v>47</v>
      </c>
      <c r="S69" s="118">
        <f>IF(R69="Yes",Q69*R70,0)</f>
        <v>0</v>
      </c>
      <c r="T69" s="118"/>
      <c r="U69" s="118"/>
      <c r="V69" s="118" t="s">
        <v>369</v>
      </c>
      <c r="W69" s="684"/>
      <c r="X69" s="185">
        <f>$C$62/4</f>
        <v>12.5</v>
      </c>
      <c r="Y69" s="118" t="s">
        <v>47</v>
      </c>
      <c r="Z69" s="118">
        <f>IF(Y69="Yes",X69*Y70,0)</f>
        <v>0</v>
      </c>
      <c r="AA69" s="118"/>
      <c r="AB69" s="783"/>
      <c r="AC69" s="118" t="s">
        <v>369</v>
      </c>
      <c r="AD69" s="684"/>
      <c r="AE69" s="185">
        <f>$C$62/4</f>
        <v>12.5</v>
      </c>
      <c r="AF69" s="118" t="s">
        <v>47</v>
      </c>
      <c r="AG69" s="118">
        <f>IF(AF69="Yes",AE69*AF70,0)</f>
        <v>0</v>
      </c>
      <c r="AH69" s="118"/>
      <c r="AI69" s="783"/>
      <c r="AJ69" s="118" t="s">
        <v>369</v>
      </c>
      <c r="AK69" s="682"/>
      <c r="AL69" s="185">
        <f>$C$62/4</f>
        <v>12.5</v>
      </c>
      <c r="AM69" s="118" t="s">
        <v>151</v>
      </c>
      <c r="AN69" s="118">
        <f>IF(AM69="Yes",AL69*AM70,0)</f>
        <v>0</v>
      </c>
      <c r="AO69" s="118"/>
      <c r="AP69" s="811"/>
      <c r="AQ69" s="118" t="s">
        <v>369</v>
      </c>
      <c r="AR69" s="682"/>
      <c r="AS69" s="185">
        <f>$C$62/4</f>
        <v>12.5</v>
      </c>
      <c r="AT69" s="289" t="s">
        <v>151</v>
      </c>
      <c r="AU69" s="289">
        <f>IF(AT69="Yes",AS69*AT70,0)</f>
        <v>0</v>
      </c>
      <c r="AV69" s="289"/>
      <c r="AW69" s="118"/>
      <c r="AX69" s="118" t="s">
        <v>369</v>
      </c>
      <c r="AY69" s="684"/>
      <c r="AZ69" s="185">
        <f>$C$62/4</f>
        <v>12.5</v>
      </c>
      <c r="BA69" s="118" t="s">
        <v>47</v>
      </c>
      <c r="BB69" s="118">
        <f>IF(BA69="Yes",AZ69*BA70,0)</f>
        <v>0</v>
      </c>
      <c r="BC69" s="118"/>
      <c r="BD69" s="783"/>
      <c r="BE69" s="118" t="s">
        <v>369</v>
      </c>
      <c r="BF69" s="682"/>
      <c r="BG69" s="185">
        <f>$C$62/4</f>
        <v>12.5</v>
      </c>
      <c r="BH69" s="118" t="s">
        <v>44</v>
      </c>
      <c r="BI69" s="118">
        <f>IF(BH69="Yes",BG69*BH70,0)</f>
        <v>1.25</v>
      </c>
      <c r="BJ69" s="118"/>
      <c r="BK69" s="811" t="s">
        <v>1848</v>
      </c>
      <c r="BL69" s="118" t="s">
        <v>369</v>
      </c>
      <c r="BM69" s="682"/>
      <c r="BN69" s="185">
        <f>$C$62/4</f>
        <v>12.5</v>
      </c>
      <c r="BO69" s="289" t="s">
        <v>44</v>
      </c>
      <c r="BP69" s="118">
        <f>IF(BO69="Yes",BN69*BO70,0)</f>
        <v>10</v>
      </c>
      <c r="BQ69" s="118"/>
      <c r="BR69" s="811" t="s">
        <v>1885</v>
      </c>
      <c r="BS69" s="118" t="s">
        <v>369</v>
      </c>
    </row>
    <row r="70" spans="1:71" s="126" customFormat="1" ht="12.75">
      <c r="A70" s="118"/>
      <c r="B70" s="678" t="s">
        <v>370</v>
      </c>
      <c r="C70" s="154"/>
      <c r="D70" s="185" t="s">
        <v>151</v>
      </c>
      <c r="E70" s="118"/>
      <c r="F70" s="118"/>
      <c r="G70" s="783"/>
      <c r="H70" s="118"/>
      <c r="I70" s="662"/>
      <c r="J70" s="154"/>
      <c r="K70" s="185">
        <v>0</v>
      </c>
      <c r="L70" s="118"/>
      <c r="M70" s="118"/>
      <c r="N70" s="783"/>
      <c r="O70" s="118"/>
      <c r="P70" s="662"/>
      <c r="Q70" s="154"/>
      <c r="R70" s="185">
        <v>0</v>
      </c>
      <c r="S70" s="118"/>
      <c r="T70" s="118"/>
      <c r="U70" s="118"/>
      <c r="V70" s="118"/>
      <c r="W70" s="662"/>
      <c r="X70" s="154"/>
      <c r="Y70" s="185">
        <v>0</v>
      </c>
      <c r="Z70" s="118"/>
      <c r="AA70" s="118"/>
      <c r="AB70" s="783"/>
      <c r="AC70" s="118"/>
      <c r="AD70" s="662"/>
      <c r="AE70" s="154"/>
      <c r="AF70" s="185">
        <v>0</v>
      </c>
      <c r="AG70" s="118"/>
      <c r="AH70" s="118"/>
      <c r="AI70" s="783"/>
      <c r="AJ70" s="118"/>
      <c r="AK70" s="662"/>
      <c r="AL70" s="154"/>
      <c r="AM70" s="185" t="s">
        <v>151</v>
      </c>
      <c r="AN70" s="118"/>
      <c r="AO70" s="118"/>
      <c r="AP70" s="811"/>
      <c r="AQ70" s="118"/>
      <c r="AR70" s="662"/>
      <c r="AS70" s="154"/>
      <c r="AT70" s="185" t="s">
        <v>151</v>
      </c>
      <c r="AU70" s="118"/>
      <c r="AV70" s="118"/>
      <c r="AW70" s="118"/>
      <c r="AX70" s="118"/>
      <c r="AY70" s="662"/>
      <c r="AZ70" s="154"/>
      <c r="BA70" s="185">
        <v>0</v>
      </c>
      <c r="BB70" s="118"/>
      <c r="BC70" s="118"/>
      <c r="BD70" s="783"/>
      <c r="BE70" s="118"/>
      <c r="BF70" s="662"/>
      <c r="BG70" s="154"/>
      <c r="BH70" s="338">
        <v>0.1</v>
      </c>
      <c r="BI70" s="118"/>
      <c r="BJ70" s="118"/>
      <c r="BK70" s="783"/>
      <c r="BL70" s="118"/>
      <c r="BM70" s="662"/>
      <c r="BN70" s="154"/>
      <c r="BO70" s="185">
        <v>0.8</v>
      </c>
      <c r="BP70" s="118"/>
      <c r="BQ70" s="118"/>
      <c r="BR70" s="783"/>
      <c r="BS70" s="289"/>
    </row>
    <row r="71" spans="1:71" s="126" customFormat="1" ht="54" customHeight="1">
      <c r="A71" s="118" t="s">
        <v>371</v>
      </c>
      <c r="B71" s="678" t="s">
        <v>372</v>
      </c>
      <c r="C71" s="185">
        <f>C62/4</f>
        <v>12.5</v>
      </c>
      <c r="D71" s="118" t="s">
        <v>47</v>
      </c>
      <c r="E71" s="118">
        <f>IF(D71="Yes",C71*D72,0)</f>
        <v>0</v>
      </c>
      <c r="F71" s="118"/>
      <c r="G71" s="783"/>
      <c r="H71" s="118" t="s">
        <v>352</v>
      </c>
      <c r="I71" s="682"/>
      <c r="J71" s="185">
        <f>J62/4</f>
        <v>12.5</v>
      </c>
      <c r="K71" s="118" t="s">
        <v>151</v>
      </c>
      <c r="L71" s="118">
        <f>IF(K71="Yes",J71*K72,0)</f>
        <v>0</v>
      </c>
      <c r="M71" s="118"/>
      <c r="N71" s="783"/>
      <c r="O71" s="118" t="s">
        <v>352</v>
      </c>
      <c r="P71" s="684"/>
      <c r="Q71" s="185">
        <f>Q62/4</f>
        <v>12.5</v>
      </c>
      <c r="R71" s="118" t="s">
        <v>47</v>
      </c>
      <c r="S71" s="118">
        <f>IF(R71="Yes",Q71*R72,0)</f>
        <v>0</v>
      </c>
      <c r="T71" s="118"/>
      <c r="U71" s="118"/>
      <c r="V71" s="118" t="s">
        <v>352</v>
      </c>
      <c r="W71" s="684"/>
      <c r="X71" s="185">
        <f>X62/4</f>
        <v>12.5</v>
      </c>
      <c r="Y71" s="118" t="s">
        <v>47</v>
      </c>
      <c r="Z71" s="118">
        <f>IF(Y71="Yes",X71*Y72,0)</f>
        <v>0</v>
      </c>
      <c r="AA71" s="118"/>
      <c r="AB71" s="783"/>
      <c r="AC71" s="118" t="s">
        <v>352</v>
      </c>
      <c r="AD71" s="684"/>
      <c r="AE71" s="185">
        <f>AE62/4</f>
        <v>12.5</v>
      </c>
      <c r="AF71" s="118" t="s">
        <v>44</v>
      </c>
      <c r="AG71" s="118">
        <f>IF(AF71="Yes",AE71*AF72,0)</f>
        <v>1.25</v>
      </c>
      <c r="AH71" s="118"/>
      <c r="AI71" s="783"/>
      <c r="AJ71" s="118" t="s">
        <v>352</v>
      </c>
      <c r="AK71" s="682"/>
      <c r="AL71" s="185">
        <f>AL62/4</f>
        <v>12.5</v>
      </c>
      <c r="AM71" s="118" t="s">
        <v>44</v>
      </c>
      <c r="AN71" s="118">
        <f>IF(AM71="Yes",AL71*AM72,0)</f>
        <v>1.25</v>
      </c>
      <c r="AO71" s="118"/>
      <c r="AP71" s="811" t="s">
        <v>1814</v>
      </c>
      <c r="AQ71" s="118" t="s">
        <v>352</v>
      </c>
      <c r="AR71" s="682"/>
      <c r="AS71" s="185">
        <f>AS62/4</f>
        <v>12.5</v>
      </c>
      <c r="AT71" s="118" t="s">
        <v>151</v>
      </c>
      <c r="AU71" s="118">
        <f>IF(AT71="Yes",AS71*AT72,0)</f>
        <v>0</v>
      </c>
      <c r="AV71" s="118"/>
      <c r="AW71" s="118"/>
      <c r="AX71" s="118" t="s">
        <v>352</v>
      </c>
      <c r="AY71" s="684"/>
      <c r="AZ71" s="185">
        <f>AZ62/4</f>
        <v>12.5</v>
      </c>
      <c r="BA71" s="118" t="s">
        <v>151</v>
      </c>
      <c r="BB71" s="118">
        <f>IF(BA71="Yes",AZ71*BA72,0)</f>
        <v>0</v>
      </c>
      <c r="BC71" s="118"/>
      <c r="BD71" s="783"/>
      <c r="BE71" s="118" t="s">
        <v>352</v>
      </c>
      <c r="BF71" s="682"/>
      <c r="BG71" s="185">
        <f>BG62/4</f>
        <v>12.5</v>
      </c>
      <c r="BH71" s="118" t="s">
        <v>47</v>
      </c>
      <c r="BI71" s="118">
        <f>IF(BH71="Yes",BG71*BH72,0)</f>
        <v>0</v>
      </c>
      <c r="BJ71" s="118"/>
      <c r="BK71" s="783"/>
      <c r="BL71" s="118" t="s">
        <v>352</v>
      </c>
      <c r="BM71" s="682"/>
      <c r="BN71" s="185">
        <f>BN62/4</f>
        <v>12.5</v>
      </c>
      <c r="BO71" s="289" t="s">
        <v>151</v>
      </c>
      <c r="BP71" s="118">
        <f>IF(BO71="Yes",BN71*BO72,0)</f>
        <v>0</v>
      </c>
      <c r="BQ71" s="118"/>
      <c r="BR71" s="783"/>
      <c r="BS71" s="118" t="s">
        <v>352</v>
      </c>
    </row>
    <row r="72" spans="1:71" s="126" customFormat="1" ht="12.75">
      <c r="A72" s="118"/>
      <c r="B72" s="661" t="s">
        <v>353</v>
      </c>
      <c r="C72" s="154"/>
      <c r="D72" s="185">
        <v>0</v>
      </c>
      <c r="E72" s="118"/>
      <c r="F72" s="118"/>
      <c r="G72" s="783"/>
      <c r="H72" s="118"/>
      <c r="I72" s="662"/>
      <c r="J72" s="154"/>
      <c r="K72" s="185" t="s">
        <v>151</v>
      </c>
      <c r="L72" s="118"/>
      <c r="M72" s="118"/>
      <c r="N72" s="783"/>
      <c r="O72" s="118"/>
      <c r="P72" s="662"/>
      <c r="Q72" s="154"/>
      <c r="R72" s="185">
        <v>0</v>
      </c>
      <c r="S72" s="118"/>
      <c r="T72" s="118"/>
      <c r="U72" s="118"/>
      <c r="V72" s="118"/>
      <c r="W72" s="662"/>
      <c r="X72" s="154"/>
      <c r="Y72" s="185">
        <v>0</v>
      </c>
      <c r="Z72" s="118"/>
      <c r="AA72" s="118"/>
      <c r="AB72" s="783"/>
      <c r="AC72" s="118"/>
      <c r="AD72" s="662"/>
      <c r="AE72" s="154"/>
      <c r="AF72" s="185">
        <v>0.1</v>
      </c>
      <c r="AG72" s="118"/>
      <c r="AH72" s="118"/>
      <c r="AI72" s="783"/>
      <c r="AJ72" s="118"/>
      <c r="AK72" s="662"/>
      <c r="AL72" s="154"/>
      <c r="AM72" s="185">
        <v>0.1</v>
      </c>
      <c r="AN72" s="118"/>
      <c r="AO72" s="118"/>
      <c r="AP72" s="811"/>
      <c r="AQ72" s="118"/>
      <c r="AR72" s="662"/>
      <c r="AS72" s="154"/>
      <c r="AT72" s="185" t="s">
        <v>151</v>
      </c>
      <c r="AU72" s="118"/>
      <c r="AV72" s="118"/>
      <c r="AW72" s="118"/>
      <c r="AX72" s="118"/>
      <c r="AY72" s="662"/>
      <c r="AZ72" s="154"/>
      <c r="BA72" s="185" t="s">
        <v>151</v>
      </c>
      <c r="BB72" s="118"/>
      <c r="BC72" s="118"/>
      <c r="BD72" s="783"/>
      <c r="BE72" s="118"/>
      <c r="BF72" s="662"/>
      <c r="BG72" s="154"/>
      <c r="BH72" s="185">
        <v>0</v>
      </c>
      <c r="BI72" s="118"/>
      <c r="BJ72" s="118"/>
      <c r="BK72" s="783"/>
      <c r="BL72" s="118"/>
      <c r="BM72" s="662"/>
      <c r="BN72" s="154"/>
      <c r="BO72" s="185" t="s">
        <v>151</v>
      </c>
      <c r="BP72" s="118"/>
      <c r="BQ72" s="118"/>
      <c r="BR72" s="783"/>
      <c r="BS72" s="118"/>
    </row>
    <row r="73" spans="1:71" s="126" customFormat="1" ht="36.75" customHeight="1">
      <c r="A73" s="118" t="s">
        <v>354</v>
      </c>
      <c r="B73" s="661" t="s">
        <v>355</v>
      </c>
      <c r="C73" s="185">
        <f>$C$62/4</f>
        <v>12.5</v>
      </c>
      <c r="D73" s="118" t="s">
        <v>151</v>
      </c>
      <c r="E73" s="118">
        <f>IF(D73="Yes",C73*D74,0)</f>
        <v>0</v>
      </c>
      <c r="F73" s="118"/>
      <c r="G73" s="783"/>
      <c r="H73" s="118" t="s">
        <v>392</v>
      </c>
      <c r="I73" s="682"/>
      <c r="J73" s="185">
        <f>$C$62/4</f>
        <v>12.5</v>
      </c>
      <c r="K73" s="118" t="s">
        <v>151</v>
      </c>
      <c r="L73" s="118">
        <f>IF(K73="Yes",J73*K74,0)</f>
        <v>0</v>
      </c>
      <c r="M73" s="118"/>
      <c r="N73" s="783"/>
      <c r="O73" s="118" t="s">
        <v>392</v>
      </c>
      <c r="P73" s="684"/>
      <c r="Q73" s="185">
        <f>$C$62/4</f>
        <v>12.5</v>
      </c>
      <c r="R73" s="118" t="s">
        <v>151</v>
      </c>
      <c r="S73" s="118">
        <f>IF(R73="Yes",Q73*R74,0)</f>
        <v>0</v>
      </c>
      <c r="T73" s="118"/>
      <c r="U73" s="118"/>
      <c r="V73" s="118" t="s">
        <v>392</v>
      </c>
      <c r="W73" s="684"/>
      <c r="X73" s="185">
        <f>$C$62/4</f>
        <v>12.5</v>
      </c>
      <c r="Y73" s="118" t="s">
        <v>151</v>
      </c>
      <c r="Z73" s="118">
        <f>IF(Y73="Yes",X73*Y74,0)</f>
        <v>0</v>
      </c>
      <c r="AA73" s="118"/>
      <c r="AB73" s="783"/>
      <c r="AC73" s="118" t="s">
        <v>392</v>
      </c>
      <c r="AD73" s="684"/>
      <c r="AE73" s="185">
        <f>$C$62/4</f>
        <v>12.5</v>
      </c>
      <c r="AF73" s="118" t="s">
        <v>47</v>
      </c>
      <c r="AG73" s="118">
        <f>IF(AF73="Yes",AE73*AF74,0)</f>
        <v>0</v>
      </c>
      <c r="AH73" s="118"/>
      <c r="AI73" s="783"/>
      <c r="AJ73" s="118" t="s">
        <v>392</v>
      </c>
      <c r="AK73" s="682"/>
      <c r="AL73" s="185">
        <f>$C$62/4</f>
        <v>12.5</v>
      </c>
      <c r="AM73" s="118" t="s">
        <v>151</v>
      </c>
      <c r="AN73" s="118">
        <f>IF(AM73="Yes",AL73*AM74,0)</f>
        <v>0</v>
      </c>
      <c r="AO73" s="118"/>
      <c r="AP73" s="811"/>
      <c r="AQ73" s="118" t="s">
        <v>392</v>
      </c>
      <c r="AR73" s="682"/>
      <c r="AS73" s="185">
        <f>$C$62/4</f>
        <v>12.5</v>
      </c>
      <c r="AT73" s="118" t="s">
        <v>151</v>
      </c>
      <c r="AU73" s="118">
        <f>IF(AT73="Yes",AS73*AT74,0)</f>
        <v>0</v>
      </c>
      <c r="AV73" s="118"/>
      <c r="AW73" s="118"/>
      <c r="AX73" s="118" t="s">
        <v>392</v>
      </c>
      <c r="AY73" s="684"/>
      <c r="AZ73" s="185">
        <f>$C$62/4</f>
        <v>12.5</v>
      </c>
      <c r="BA73" s="118" t="s">
        <v>151</v>
      </c>
      <c r="BB73" s="118">
        <f>IF(BA73="Yes",AZ73*BA74,0)</f>
        <v>0</v>
      </c>
      <c r="BC73" s="118"/>
      <c r="BD73" s="783"/>
      <c r="BE73" s="118" t="s">
        <v>392</v>
      </c>
      <c r="BF73" s="682"/>
      <c r="BG73" s="185">
        <f>$C$62/4</f>
        <v>12.5</v>
      </c>
      <c r="BH73" s="118" t="s">
        <v>44</v>
      </c>
      <c r="BI73" s="118">
        <f>IF(BH73="Yes",BG73*BH74,0)</f>
        <v>1.25</v>
      </c>
      <c r="BJ73" s="118"/>
      <c r="BK73" s="783" t="s">
        <v>1075</v>
      </c>
      <c r="BL73" s="118" t="s">
        <v>392</v>
      </c>
      <c r="BM73" s="682"/>
      <c r="BN73" s="185">
        <f>$C$62/4</f>
        <v>12.5</v>
      </c>
      <c r="BO73" s="118" t="s">
        <v>44</v>
      </c>
      <c r="BP73" s="118">
        <f>IF(BO73="Yes",BN73*BO74,0)</f>
        <v>10</v>
      </c>
      <c r="BQ73" s="118"/>
      <c r="BR73" s="811" t="s">
        <v>1885</v>
      </c>
      <c r="BS73" s="118" t="s">
        <v>392</v>
      </c>
    </row>
    <row r="74" spans="1:71" s="126" customFormat="1" ht="12.75">
      <c r="A74" s="118"/>
      <c r="B74" s="661" t="s">
        <v>393</v>
      </c>
      <c r="C74" s="154"/>
      <c r="D74" s="185" t="s">
        <v>151</v>
      </c>
      <c r="E74" s="118"/>
      <c r="F74" s="118"/>
      <c r="G74" s="783"/>
      <c r="H74" s="118"/>
      <c r="I74" s="662"/>
      <c r="J74" s="154"/>
      <c r="K74" s="185" t="s">
        <v>151</v>
      </c>
      <c r="L74" s="118"/>
      <c r="M74" s="118"/>
      <c r="N74" s="783"/>
      <c r="O74" s="118"/>
      <c r="P74" s="662"/>
      <c r="Q74" s="154"/>
      <c r="R74" s="185" t="s">
        <v>151</v>
      </c>
      <c r="S74" s="118"/>
      <c r="T74" s="118"/>
      <c r="U74" s="118"/>
      <c r="V74" s="118"/>
      <c r="W74" s="662"/>
      <c r="X74" s="154"/>
      <c r="Y74" s="185">
        <v>0</v>
      </c>
      <c r="Z74" s="118"/>
      <c r="AA74" s="118"/>
      <c r="AB74" s="783"/>
      <c r="AC74" s="118"/>
      <c r="AD74" s="662"/>
      <c r="AE74" s="154"/>
      <c r="AF74" s="185">
        <v>0</v>
      </c>
      <c r="AG74" s="118"/>
      <c r="AH74" s="118"/>
      <c r="AI74" s="783"/>
      <c r="AJ74" s="118"/>
      <c r="AK74" s="662"/>
      <c r="AL74" s="154"/>
      <c r="AM74" s="185" t="s">
        <v>151</v>
      </c>
      <c r="AN74" s="118"/>
      <c r="AO74" s="118"/>
      <c r="AP74" s="811"/>
      <c r="AQ74" s="118"/>
      <c r="AR74" s="662"/>
      <c r="AS74" s="154"/>
      <c r="AT74" s="185" t="s">
        <v>151</v>
      </c>
      <c r="AU74" s="118"/>
      <c r="AV74" s="118"/>
      <c r="AW74" s="118"/>
      <c r="AX74" s="118"/>
      <c r="AY74" s="662"/>
      <c r="AZ74" s="154"/>
      <c r="BA74" s="185" t="s">
        <v>151</v>
      </c>
      <c r="BB74" s="118"/>
      <c r="BC74" s="118"/>
      <c r="BD74" s="783"/>
      <c r="BE74" s="118"/>
      <c r="BF74" s="662"/>
      <c r="BG74" s="154"/>
      <c r="BH74" s="185">
        <v>0.1</v>
      </c>
      <c r="BI74" s="118"/>
      <c r="BJ74" s="118"/>
      <c r="BK74" s="783"/>
      <c r="BL74" s="118"/>
      <c r="BM74" s="662"/>
      <c r="BN74" s="154"/>
      <c r="BO74" s="185">
        <v>0.8</v>
      </c>
      <c r="BP74" s="118"/>
      <c r="BQ74" s="118"/>
      <c r="BR74" s="783"/>
      <c r="BS74" s="118"/>
    </row>
    <row r="75" spans="1:71" s="126" customFormat="1" ht="242.25">
      <c r="A75" s="118" t="s">
        <v>394</v>
      </c>
      <c r="B75" s="661" t="s">
        <v>395</v>
      </c>
      <c r="C75" s="185">
        <f>C62/4</f>
        <v>12.5</v>
      </c>
      <c r="D75" s="118" t="s">
        <v>47</v>
      </c>
      <c r="E75" s="118">
        <f>IF(D75="Yes",C75*D76,0)</f>
        <v>0</v>
      </c>
      <c r="F75" s="118"/>
      <c r="G75" s="783"/>
      <c r="H75" s="118" t="s">
        <v>360</v>
      </c>
      <c r="I75" s="682"/>
      <c r="J75" s="185">
        <f>J62/4</f>
        <v>12.5</v>
      </c>
      <c r="K75" s="118" t="s">
        <v>151</v>
      </c>
      <c r="L75" s="118">
        <f>IF(K75="Yes",J75*K76,0)</f>
        <v>0</v>
      </c>
      <c r="M75" s="118"/>
      <c r="N75" s="783"/>
      <c r="O75" s="118" t="s">
        <v>360</v>
      </c>
      <c r="P75" s="684"/>
      <c r="Q75" s="338">
        <f>Q62/4</f>
        <v>12.5</v>
      </c>
      <c r="R75" s="289" t="s">
        <v>47</v>
      </c>
      <c r="S75" s="118">
        <f>IF(R75="Yes",Q75*R76,0)</f>
        <v>0</v>
      </c>
      <c r="T75" s="118"/>
      <c r="U75" s="118"/>
      <c r="V75" s="118" t="s">
        <v>360</v>
      </c>
      <c r="W75" s="684"/>
      <c r="X75" s="185">
        <f>X62/4</f>
        <v>12.5</v>
      </c>
      <c r="Y75" s="289" t="s">
        <v>44</v>
      </c>
      <c r="Z75" s="289">
        <f>IF(Y75="Yes",X75*Y76,0)</f>
        <v>7.5</v>
      </c>
      <c r="AA75" s="289"/>
      <c r="AB75" s="794" t="s">
        <v>1796</v>
      </c>
      <c r="AC75" s="118" t="s">
        <v>360</v>
      </c>
      <c r="AD75" s="684"/>
      <c r="AE75" s="185">
        <f>AE62/4</f>
        <v>12.5</v>
      </c>
      <c r="AF75" s="118" t="s">
        <v>47</v>
      </c>
      <c r="AG75" s="118">
        <f>IF(AF75="Yes",AE75*AF76,0)</f>
        <v>0</v>
      </c>
      <c r="AH75" s="118"/>
      <c r="AI75" s="783"/>
      <c r="AJ75" s="118" t="s">
        <v>360</v>
      </c>
      <c r="AK75" s="682"/>
      <c r="AL75" s="185">
        <f>AL62/4</f>
        <v>12.5</v>
      </c>
      <c r="AM75" s="118" t="s">
        <v>151</v>
      </c>
      <c r="AN75" s="118">
        <f>IF(AM75="Yes",AL75*AM76,0)</f>
        <v>0</v>
      </c>
      <c r="AO75" s="118"/>
      <c r="AP75" s="811"/>
      <c r="AQ75" s="118" t="s">
        <v>360</v>
      </c>
      <c r="AR75" s="682"/>
      <c r="AS75" s="185">
        <f>AS62/4</f>
        <v>12.5</v>
      </c>
      <c r="AT75" s="289" t="s">
        <v>47</v>
      </c>
      <c r="AU75" s="118">
        <f>IF(AT75="Yes",AS75*AT76,0)</f>
        <v>0</v>
      </c>
      <c r="AV75" s="118"/>
      <c r="AW75" s="118" t="s">
        <v>1886</v>
      </c>
      <c r="AX75" s="118" t="s">
        <v>360</v>
      </c>
      <c r="AY75" s="684"/>
      <c r="AZ75" s="185">
        <f>AZ62/4</f>
        <v>12.5</v>
      </c>
      <c r="BA75" s="289" t="s">
        <v>47</v>
      </c>
      <c r="BB75" s="118">
        <f>IF(BA75="Yes",AZ75*BA76,0)</f>
        <v>0</v>
      </c>
      <c r="BC75" s="118"/>
      <c r="BD75" s="783"/>
      <c r="BE75" s="118" t="s">
        <v>360</v>
      </c>
      <c r="BF75" s="682"/>
      <c r="BG75" s="185">
        <f>BG62/4</f>
        <v>12.5</v>
      </c>
      <c r="BH75" s="118" t="s">
        <v>151</v>
      </c>
      <c r="BI75" s="118">
        <f>IF(BH75="Yes",BG75*BH76,0)</f>
        <v>0</v>
      </c>
      <c r="BJ75" s="118"/>
      <c r="BK75" s="783"/>
      <c r="BL75" s="118" t="s">
        <v>360</v>
      </c>
      <c r="BM75" s="682"/>
      <c r="BN75" s="185">
        <f>BN62/4</f>
        <v>12.5</v>
      </c>
      <c r="BO75" s="289" t="s">
        <v>44</v>
      </c>
      <c r="BP75" s="118">
        <f>IF(BO75="Yes",BN75*BO76,0)</f>
        <v>7.5</v>
      </c>
      <c r="BQ75" s="118"/>
      <c r="BR75" s="794" t="s">
        <v>1880</v>
      </c>
      <c r="BS75" s="118" t="s">
        <v>360</v>
      </c>
    </row>
    <row r="76" spans="1:71" s="126" customFormat="1" ht="12.75">
      <c r="A76" s="118"/>
      <c r="B76" s="661" t="s">
        <v>361</v>
      </c>
      <c r="C76" s="154"/>
      <c r="D76" s="185">
        <v>0</v>
      </c>
      <c r="E76" s="118"/>
      <c r="F76" s="118"/>
      <c r="G76" s="783"/>
      <c r="H76" s="118"/>
      <c r="I76" s="662"/>
      <c r="J76" s="154"/>
      <c r="K76" s="185" t="s">
        <v>151</v>
      </c>
      <c r="L76" s="118"/>
      <c r="M76" s="118"/>
      <c r="N76" s="783"/>
      <c r="O76" s="118"/>
      <c r="P76" s="662"/>
      <c r="Q76" s="322"/>
      <c r="R76" s="338" t="s">
        <v>47</v>
      </c>
      <c r="S76" s="118"/>
      <c r="T76" s="118"/>
      <c r="U76" s="118"/>
      <c r="V76" s="118"/>
      <c r="W76" s="662"/>
      <c r="X76" s="154"/>
      <c r="Y76" s="338">
        <v>0.6</v>
      </c>
      <c r="Z76" s="289"/>
      <c r="AA76" s="289"/>
      <c r="AB76" s="289"/>
      <c r="AC76" s="118"/>
      <c r="AD76" s="662"/>
      <c r="AE76" s="154"/>
      <c r="AF76" s="185" t="s">
        <v>151</v>
      </c>
      <c r="AG76" s="118"/>
      <c r="AH76" s="118"/>
      <c r="AI76" s="783"/>
      <c r="AJ76" s="118"/>
      <c r="AK76" s="662"/>
      <c r="AL76" s="154"/>
      <c r="AM76" s="185">
        <v>0.1</v>
      </c>
      <c r="AN76" s="118"/>
      <c r="AO76" s="118"/>
      <c r="AP76" s="118"/>
      <c r="AQ76" s="118"/>
      <c r="AR76" s="662"/>
      <c r="AS76" s="154"/>
      <c r="AT76" s="185">
        <v>0</v>
      </c>
      <c r="AU76" s="118"/>
      <c r="AV76" s="118"/>
      <c r="AW76" s="118"/>
      <c r="AX76" s="118"/>
      <c r="AY76" s="662"/>
      <c r="AZ76" s="154"/>
      <c r="BA76" s="338">
        <v>0</v>
      </c>
      <c r="BB76" s="118"/>
      <c r="BC76" s="118"/>
      <c r="BD76" s="783"/>
      <c r="BE76" s="118"/>
      <c r="BF76" s="662"/>
      <c r="BG76" s="154"/>
      <c r="BH76" s="185" t="s">
        <v>151</v>
      </c>
      <c r="BI76" s="118"/>
      <c r="BJ76" s="118"/>
      <c r="BK76" s="783"/>
      <c r="BL76" s="118"/>
      <c r="BM76" s="662"/>
      <c r="BN76" s="154"/>
      <c r="BO76" s="338">
        <v>0.6</v>
      </c>
      <c r="BP76" s="118"/>
      <c r="BQ76" s="118"/>
      <c r="BR76" s="783"/>
      <c r="BS76" s="118"/>
    </row>
    <row r="77" spans="1:71" s="126" customFormat="1" ht="12.75">
      <c r="A77" s="118"/>
      <c r="B77" s="662"/>
      <c r="C77" s="185"/>
      <c r="D77" s="118"/>
      <c r="E77" s="118"/>
      <c r="F77" s="118"/>
      <c r="G77" s="783"/>
      <c r="H77" s="118"/>
      <c r="I77" s="682"/>
      <c r="J77" s="185"/>
      <c r="K77" s="118"/>
      <c r="L77" s="118"/>
      <c r="M77" s="118"/>
      <c r="N77" s="783"/>
      <c r="O77" s="118"/>
      <c r="P77" s="684"/>
      <c r="Q77" s="185"/>
      <c r="R77" s="118"/>
      <c r="S77" s="118"/>
      <c r="T77" s="118"/>
      <c r="U77" s="118"/>
      <c r="V77" s="118"/>
      <c r="W77" s="684"/>
      <c r="X77" s="185"/>
      <c r="Y77" s="118"/>
      <c r="Z77" s="118"/>
      <c r="AA77" s="118"/>
      <c r="AB77" s="118"/>
      <c r="AC77" s="118"/>
      <c r="AD77" s="684"/>
      <c r="AE77" s="185"/>
      <c r="AF77" s="118"/>
      <c r="AG77" s="118"/>
      <c r="AH77" s="118"/>
      <c r="AI77" s="783"/>
      <c r="AJ77" s="118"/>
      <c r="AK77" s="682"/>
      <c r="AL77" s="185"/>
      <c r="AM77" s="118"/>
      <c r="AN77" s="118"/>
      <c r="AO77" s="118"/>
      <c r="AP77" s="118"/>
      <c r="AQ77" s="118"/>
      <c r="AR77" s="682"/>
      <c r="AS77" s="185"/>
      <c r="AT77" s="118"/>
      <c r="AU77" s="118"/>
      <c r="AV77" s="118"/>
      <c r="AW77" s="118"/>
      <c r="AX77" s="118"/>
      <c r="AY77" s="153"/>
      <c r="AZ77" s="185"/>
      <c r="BA77" s="118"/>
      <c r="BB77" s="118"/>
      <c r="BC77" s="118"/>
      <c r="BD77" s="783"/>
      <c r="BE77" s="118"/>
      <c r="BF77" s="682"/>
      <c r="BG77" s="185"/>
      <c r="BH77" s="118"/>
      <c r="BI77" s="118"/>
      <c r="BJ77" s="118"/>
      <c r="BK77" s="783"/>
      <c r="BL77" s="118"/>
      <c r="BM77" s="682"/>
      <c r="BN77" s="185"/>
      <c r="BO77" s="118"/>
      <c r="BP77" s="118"/>
      <c r="BQ77" s="118"/>
      <c r="BR77" s="783"/>
      <c r="BS77" s="118"/>
    </row>
    <row r="78" spans="1:71" s="156" customFormat="1" ht="12.75">
      <c r="A78" s="121" t="s">
        <v>362</v>
      </c>
      <c r="B78" s="663" t="s">
        <v>363</v>
      </c>
      <c r="C78" s="123">
        <v>100</v>
      </c>
      <c r="D78" s="121"/>
      <c r="E78" s="121"/>
      <c r="F78" s="121">
        <f>SUM(F79:F93)</f>
        <v>9.8214285714285712</v>
      </c>
      <c r="G78" s="785"/>
      <c r="H78" s="121"/>
      <c r="I78" s="683"/>
      <c r="J78" s="123">
        <v>100</v>
      </c>
      <c r="K78" s="121"/>
      <c r="L78" s="121"/>
      <c r="M78" s="121">
        <f>SUM(M79:M93)</f>
        <v>3.5714285714285716</v>
      </c>
      <c r="N78" s="785"/>
      <c r="O78" s="121"/>
      <c r="P78" s="155"/>
      <c r="Q78" s="123">
        <v>100</v>
      </c>
      <c r="R78" s="121"/>
      <c r="S78" s="121"/>
      <c r="T78" s="121">
        <f>SUM(T79:T93)</f>
        <v>0</v>
      </c>
      <c r="U78" s="121"/>
      <c r="V78" s="121"/>
      <c r="W78" s="685"/>
      <c r="X78" s="123">
        <v>100</v>
      </c>
      <c r="Y78" s="121"/>
      <c r="Z78" s="121"/>
      <c r="AA78" s="121">
        <f>SUM(AA79:AA93)</f>
        <v>0</v>
      </c>
      <c r="AB78" s="121"/>
      <c r="AC78" s="121"/>
      <c r="AD78" s="155"/>
      <c r="AE78" s="123">
        <v>100</v>
      </c>
      <c r="AF78" s="121"/>
      <c r="AG78" s="121"/>
      <c r="AH78" s="121">
        <f>SUM(AH79:AH93)</f>
        <v>10.714285714285715</v>
      </c>
      <c r="AI78" s="785"/>
      <c r="AJ78" s="121"/>
      <c r="AK78" s="155"/>
      <c r="AL78" s="123">
        <v>100</v>
      </c>
      <c r="AM78" s="121"/>
      <c r="AN78" s="121"/>
      <c r="AO78" s="121">
        <f>SUM(AO79:AO93)</f>
        <v>0</v>
      </c>
      <c r="AP78" s="121"/>
      <c r="AQ78" s="121"/>
      <c r="AR78" s="155"/>
      <c r="AS78" s="123">
        <v>100</v>
      </c>
      <c r="AT78" s="121"/>
      <c r="AU78" s="121"/>
      <c r="AV78" s="121">
        <f>SUM(AV79:AV93)</f>
        <v>0</v>
      </c>
      <c r="AW78" s="121"/>
      <c r="AX78" s="121"/>
      <c r="AY78" s="155"/>
      <c r="AZ78" s="123">
        <v>100</v>
      </c>
      <c r="BA78" s="121"/>
      <c r="BB78" s="121"/>
      <c r="BC78" s="121">
        <f>SUM(BC79:BC93)</f>
        <v>39.285714285714285</v>
      </c>
      <c r="BD78" s="785"/>
      <c r="BE78" s="121"/>
      <c r="BF78" s="683"/>
      <c r="BG78" s="123">
        <v>100</v>
      </c>
      <c r="BH78" s="121"/>
      <c r="BI78" s="121"/>
      <c r="BJ78" s="121">
        <f>SUM(BJ79:BJ93)</f>
        <v>32.142857142857146</v>
      </c>
      <c r="BK78" s="785"/>
      <c r="BL78" s="121"/>
      <c r="BM78" s="155"/>
      <c r="BN78" s="123">
        <v>100</v>
      </c>
      <c r="BO78" s="121"/>
      <c r="BP78" s="121"/>
      <c r="BQ78" s="121">
        <f>SUM(BQ79:BQ93)</f>
        <v>53.571428571428569</v>
      </c>
      <c r="BR78" s="785"/>
      <c r="BS78" s="121"/>
    </row>
    <row r="79" spans="1:71" s="126" customFormat="1" ht="72" customHeight="1">
      <c r="A79" s="134" t="s">
        <v>364</v>
      </c>
      <c r="B79" s="664" t="s">
        <v>1422</v>
      </c>
      <c r="C79" s="185">
        <f>$C$78/2</f>
        <v>50</v>
      </c>
      <c r="D79" s="118"/>
      <c r="E79" s="118"/>
      <c r="F79" s="118">
        <f>SUM(E81:E89)</f>
        <v>3.5714285714285716</v>
      </c>
      <c r="G79" s="783"/>
      <c r="H79" s="118"/>
      <c r="I79" s="153"/>
      <c r="J79" s="185">
        <f>$C$78/2</f>
        <v>50</v>
      </c>
      <c r="K79" s="118"/>
      <c r="L79" s="118"/>
      <c r="M79" s="118">
        <f>SUM(L81:L89)</f>
        <v>3.5714285714285716</v>
      </c>
      <c r="N79" s="783"/>
      <c r="O79" s="118"/>
      <c r="P79" s="153"/>
      <c r="Q79" s="185">
        <f>$C$78/2</f>
        <v>50</v>
      </c>
      <c r="R79" s="118"/>
      <c r="S79" s="118"/>
      <c r="T79" s="118">
        <f>SUM(S81:S89)</f>
        <v>0</v>
      </c>
      <c r="U79" s="118"/>
      <c r="V79" s="118"/>
      <c r="W79" s="684"/>
      <c r="X79" s="185">
        <f>$C$78/2</f>
        <v>50</v>
      </c>
      <c r="Y79" s="118"/>
      <c r="Z79" s="118"/>
      <c r="AA79" s="118">
        <f>SUM(Z81:Z89)</f>
        <v>0</v>
      </c>
      <c r="AB79" s="118"/>
      <c r="AC79" s="118"/>
      <c r="AD79" s="153"/>
      <c r="AE79" s="185">
        <f>$C$78/2</f>
        <v>50</v>
      </c>
      <c r="AF79" s="118"/>
      <c r="AG79" s="118"/>
      <c r="AH79" s="118">
        <f>SUM(AG81:AG89)</f>
        <v>10.714285714285715</v>
      </c>
      <c r="AI79" s="791"/>
      <c r="AJ79" s="118"/>
      <c r="AK79" s="153"/>
      <c r="AL79" s="185">
        <f>$C$78/2</f>
        <v>50</v>
      </c>
      <c r="AM79" s="118"/>
      <c r="AN79" s="118"/>
      <c r="AO79" s="118">
        <f>SUM(AN81:AN89)</f>
        <v>0</v>
      </c>
      <c r="AP79" s="118"/>
      <c r="AQ79" s="118"/>
      <c r="AR79" s="153"/>
      <c r="AS79" s="185">
        <f>$C$78/2</f>
        <v>50</v>
      </c>
      <c r="AT79" s="118"/>
      <c r="AU79" s="118"/>
      <c r="AV79" s="118">
        <f>SUM(AU81:AU89)</f>
        <v>0</v>
      </c>
      <c r="AW79" s="118"/>
      <c r="AX79" s="118"/>
      <c r="AY79" s="153"/>
      <c r="AZ79" s="185">
        <f>$C$78/2</f>
        <v>50</v>
      </c>
      <c r="BA79" s="118"/>
      <c r="BB79" s="118"/>
      <c r="BC79" s="118">
        <f>SUM(BB81:BB89)</f>
        <v>14.285714285714286</v>
      </c>
      <c r="BD79" s="791"/>
      <c r="BE79" s="118"/>
      <c r="BF79" s="153"/>
      <c r="BG79" s="185">
        <f>$C$78/2</f>
        <v>50</v>
      </c>
      <c r="BH79" s="118"/>
      <c r="BI79" s="118"/>
      <c r="BJ79" s="118">
        <f>SUM(BI81:BI89)</f>
        <v>7.1428571428571432</v>
      </c>
      <c r="BK79" s="791"/>
      <c r="BL79" s="118"/>
      <c r="BM79" s="153"/>
      <c r="BN79" s="185">
        <f>$C$78/2</f>
        <v>50</v>
      </c>
      <c r="BO79" s="118"/>
      <c r="BP79" s="118"/>
      <c r="BQ79" s="118">
        <f>SUM(BP81:BP89)</f>
        <v>28.571428571428573</v>
      </c>
      <c r="BR79" s="803"/>
      <c r="BS79" s="118"/>
    </row>
    <row r="80" spans="1:71" s="126" customFormat="1" ht="72" customHeight="1">
      <c r="A80" s="118"/>
      <c r="B80" s="665" t="s">
        <v>1338</v>
      </c>
      <c r="C80" s="185"/>
      <c r="D80" s="118"/>
      <c r="E80" s="118"/>
      <c r="F80" s="118"/>
      <c r="G80" s="783"/>
      <c r="H80" s="118"/>
      <c r="I80" s="153"/>
      <c r="J80" s="185"/>
      <c r="K80" s="118"/>
      <c r="L80" s="118"/>
      <c r="M80" s="118"/>
      <c r="N80" s="783"/>
      <c r="O80" s="118"/>
      <c r="P80" s="153"/>
      <c r="Q80" s="185"/>
      <c r="R80" s="118"/>
      <c r="S80" s="118"/>
      <c r="T80" s="118"/>
      <c r="U80" s="118"/>
      <c r="V80" s="118"/>
      <c r="W80" s="153"/>
      <c r="X80" s="185"/>
      <c r="Y80" s="118"/>
      <c r="Z80" s="118"/>
      <c r="AA80" s="118"/>
      <c r="AB80" s="118"/>
      <c r="AC80" s="118"/>
      <c r="AD80" s="153"/>
      <c r="AE80" s="185"/>
      <c r="AF80" s="118"/>
      <c r="AG80" s="118"/>
      <c r="AH80" s="118"/>
      <c r="AI80" s="791"/>
      <c r="AJ80" s="118"/>
      <c r="AK80" s="153"/>
      <c r="AL80" s="185"/>
      <c r="AM80" s="118"/>
      <c r="AN80" s="118"/>
      <c r="AO80" s="118"/>
      <c r="AP80" s="118"/>
      <c r="AQ80" s="118"/>
      <c r="AR80" s="153"/>
      <c r="AS80" s="185"/>
      <c r="AT80" s="118"/>
      <c r="AU80" s="118"/>
      <c r="AV80" s="118"/>
      <c r="AW80" s="118"/>
      <c r="AX80" s="118"/>
      <c r="AY80" s="153"/>
      <c r="AZ80" s="185"/>
      <c r="BA80" s="118"/>
      <c r="BB80" s="118"/>
      <c r="BC80" s="118"/>
      <c r="BD80" s="791"/>
      <c r="BE80" s="118"/>
      <c r="BF80" s="153"/>
      <c r="BG80" s="185"/>
      <c r="BH80" s="118"/>
      <c r="BI80" s="118"/>
      <c r="BJ80" s="118"/>
      <c r="BK80" s="783"/>
      <c r="BL80" s="118"/>
      <c r="BM80" s="153"/>
      <c r="BN80" s="185"/>
      <c r="BO80" s="118"/>
      <c r="BP80" s="118"/>
      <c r="BQ80" s="118"/>
      <c r="BR80" s="803"/>
      <c r="BS80" s="118"/>
    </row>
    <row r="81" spans="1:71" s="126" customFormat="1" ht="33" customHeight="1">
      <c r="A81" s="118" t="s">
        <v>365</v>
      </c>
      <c r="B81" s="662" t="s">
        <v>1380</v>
      </c>
      <c r="C81" s="185">
        <f>$C$79/7</f>
        <v>7.1428571428571432</v>
      </c>
      <c r="D81" s="118" t="s">
        <v>47</v>
      </c>
      <c r="E81" s="118">
        <f>IF(D81="Yes",C81,0)</f>
        <v>0</v>
      </c>
      <c r="F81" s="118"/>
      <c r="G81" s="783"/>
      <c r="H81" s="118"/>
      <c r="I81" s="153"/>
      <c r="J81" s="185">
        <f>$C$79/7</f>
        <v>7.1428571428571432</v>
      </c>
      <c r="K81" s="118" t="s">
        <v>47</v>
      </c>
      <c r="L81" s="118">
        <f>IF(K81="Yes",J81,0)</f>
        <v>0</v>
      </c>
      <c r="M81" s="118"/>
      <c r="N81" s="783"/>
      <c r="O81" s="118"/>
      <c r="P81" s="153"/>
      <c r="Q81" s="185">
        <f>$C$79/7</f>
        <v>7.1428571428571432</v>
      </c>
      <c r="R81" s="118" t="s">
        <v>47</v>
      </c>
      <c r="S81" s="118">
        <f>IF(R81="Yes",Q81,0)</f>
        <v>0</v>
      </c>
      <c r="T81" s="118"/>
      <c r="U81" s="118"/>
      <c r="V81" s="118"/>
      <c r="W81" s="153"/>
      <c r="X81" s="185">
        <f>$C$79/7</f>
        <v>7.1428571428571432</v>
      </c>
      <c r="Y81" s="118" t="s">
        <v>47</v>
      </c>
      <c r="Z81" s="118">
        <f>IF(Y81="Yes",X81,0)</f>
        <v>0</v>
      </c>
      <c r="AA81" s="118"/>
      <c r="AB81" s="118"/>
      <c r="AC81" s="118"/>
      <c r="AD81" s="153"/>
      <c r="AE81" s="185">
        <f>$C$79/7</f>
        <v>7.1428571428571432</v>
      </c>
      <c r="AF81" s="118" t="s">
        <v>47</v>
      </c>
      <c r="AG81" s="118">
        <f>IF(AF81="Yes",AE81,0)</f>
        <v>0</v>
      </c>
      <c r="AH81" s="118"/>
      <c r="AI81" s="783"/>
      <c r="AJ81" s="118"/>
      <c r="AK81" s="153"/>
      <c r="AL81" s="185">
        <f>$C$79/7</f>
        <v>7.1428571428571432</v>
      </c>
      <c r="AM81" s="118" t="s">
        <v>47</v>
      </c>
      <c r="AN81" s="118">
        <f>IF(AM81="Yes",AL81,0)</f>
        <v>0</v>
      </c>
      <c r="AO81" s="118"/>
      <c r="AP81" s="118"/>
      <c r="AQ81" s="118"/>
      <c r="AR81" s="153"/>
      <c r="AS81" s="185">
        <f>$C$79/7</f>
        <v>7.1428571428571432</v>
      </c>
      <c r="AT81" s="118" t="s">
        <v>47</v>
      </c>
      <c r="AU81" s="118">
        <f>IF(AT81="Yes",AS81,0)</f>
        <v>0</v>
      </c>
      <c r="AV81" s="118"/>
      <c r="AW81" s="118"/>
      <c r="AX81" s="118"/>
      <c r="AY81" s="153"/>
      <c r="AZ81" s="185">
        <f>$C$79/7</f>
        <v>7.1428571428571432</v>
      </c>
      <c r="BA81" s="118" t="s">
        <v>47</v>
      </c>
      <c r="BB81" s="118">
        <f>IF(BA81="Yes",AZ81,0)</f>
        <v>0</v>
      </c>
      <c r="BC81" s="118"/>
      <c r="BD81" s="783"/>
      <c r="BE81" s="118"/>
      <c r="BF81" s="153"/>
      <c r="BG81" s="185">
        <f>$C$79/7</f>
        <v>7.1428571428571432</v>
      </c>
      <c r="BH81" s="118" t="s">
        <v>47</v>
      </c>
      <c r="BI81" s="118">
        <f>IF(BH81="Yes",BG81,0)</f>
        <v>0</v>
      </c>
      <c r="BJ81" s="118"/>
      <c r="BK81" s="783"/>
      <c r="BL81" s="118"/>
      <c r="BM81" s="153"/>
      <c r="BN81" s="185">
        <f>$C$79/7</f>
        <v>7.1428571428571432</v>
      </c>
      <c r="BO81" s="118" t="s">
        <v>44</v>
      </c>
      <c r="BP81" s="118">
        <f>IF(BO81="Yes",BN81,0)</f>
        <v>7.1428571428571432</v>
      </c>
      <c r="BQ81" s="118"/>
      <c r="BR81" s="811" t="s">
        <v>1879</v>
      </c>
      <c r="BS81" s="118"/>
    </row>
    <row r="82" spans="1:71" s="126" customFormat="1" ht="33" customHeight="1">
      <c r="A82" s="118" t="s">
        <v>366</v>
      </c>
      <c r="B82" s="662" t="s">
        <v>1381</v>
      </c>
      <c r="C82" s="185">
        <f>$C$79/7</f>
        <v>7.1428571428571432</v>
      </c>
      <c r="D82" s="118" t="s">
        <v>47</v>
      </c>
      <c r="E82" s="118">
        <f>IF(D82="Yes",C82,0)</f>
        <v>0</v>
      </c>
      <c r="F82" s="118"/>
      <c r="G82" s="783"/>
      <c r="H82" s="118"/>
      <c r="I82" s="153"/>
      <c r="J82" s="185">
        <f>$C$79/7</f>
        <v>7.1428571428571432</v>
      </c>
      <c r="K82" s="118" t="s">
        <v>47</v>
      </c>
      <c r="L82" s="118">
        <f>IF(K82="Yes",J82,0)</f>
        <v>0</v>
      </c>
      <c r="M82" s="118"/>
      <c r="N82" s="783"/>
      <c r="O82" s="118"/>
      <c r="P82" s="153"/>
      <c r="Q82" s="185">
        <f>$C$79/7</f>
        <v>7.1428571428571432</v>
      </c>
      <c r="R82" s="118" t="s">
        <v>47</v>
      </c>
      <c r="S82" s="118">
        <f>IF(R82="Yes",Q82,0)</f>
        <v>0</v>
      </c>
      <c r="T82" s="118"/>
      <c r="U82" s="118"/>
      <c r="V82" s="118"/>
      <c r="W82" s="153"/>
      <c r="X82" s="185">
        <f>$C$79/7</f>
        <v>7.1428571428571432</v>
      </c>
      <c r="Y82" s="118" t="s">
        <v>47</v>
      </c>
      <c r="Z82" s="118">
        <f>IF(Y82="Yes",X82,0)</f>
        <v>0</v>
      </c>
      <c r="AA82" s="118"/>
      <c r="AB82" s="118"/>
      <c r="AC82" s="118"/>
      <c r="AD82" s="153"/>
      <c r="AE82" s="185">
        <f>$C$79/7</f>
        <v>7.1428571428571432</v>
      </c>
      <c r="AF82" s="118" t="s">
        <v>47</v>
      </c>
      <c r="AG82" s="118">
        <f>IF(AF82="Yes",AE82,0)</f>
        <v>0</v>
      </c>
      <c r="AH82" s="118"/>
      <c r="AI82" s="783"/>
      <c r="AJ82" s="118"/>
      <c r="AK82" s="153"/>
      <c r="AL82" s="185">
        <f>$C$79/7</f>
        <v>7.1428571428571432</v>
      </c>
      <c r="AM82" s="118" t="s">
        <v>47</v>
      </c>
      <c r="AN82" s="118">
        <f>IF(AM82="Yes",AL82,0)</f>
        <v>0</v>
      </c>
      <c r="AO82" s="118"/>
      <c r="AP82" s="118"/>
      <c r="AQ82" s="118"/>
      <c r="AR82" s="153"/>
      <c r="AS82" s="185">
        <f>$C$79/7</f>
        <v>7.1428571428571432</v>
      </c>
      <c r="AT82" s="118" t="s">
        <v>47</v>
      </c>
      <c r="AU82" s="118">
        <f>IF(AT82="Yes",AS82,0)</f>
        <v>0</v>
      </c>
      <c r="AV82" s="118"/>
      <c r="AW82" s="118"/>
      <c r="AX82" s="118"/>
      <c r="AY82" s="153"/>
      <c r="AZ82" s="185">
        <f>$C$79/7</f>
        <v>7.1428571428571432</v>
      </c>
      <c r="BA82" s="118" t="s">
        <v>47</v>
      </c>
      <c r="BB82" s="118">
        <f>IF(BA82="Yes",AZ82,0)</f>
        <v>0</v>
      </c>
      <c r="BC82" s="118"/>
      <c r="BD82" s="783"/>
      <c r="BE82" s="118"/>
      <c r="BF82" s="153"/>
      <c r="BG82" s="185">
        <f>$C$79/7</f>
        <v>7.1428571428571432</v>
      </c>
      <c r="BH82" s="118" t="s">
        <v>47</v>
      </c>
      <c r="BI82" s="118">
        <f>IF(BH82="Yes",BG82,0)</f>
        <v>0</v>
      </c>
      <c r="BJ82" s="118"/>
      <c r="BK82" s="783"/>
      <c r="BL82" s="118"/>
      <c r="BM82" s="153"/>
      <c r="BN82" s="185">
        <f>$C$79/7</f>
        <v>7.1428571428571432</v>
      </c>
      <c r="BO82" s="118" t="s">
        <v>44</v>
      </c>
      <c r="BP82" s="118">
        <f>IF(BO82="Yes",BN82,0)</f>
        <v>7.1428571428571432</v>
      </c>
      <c r="BQ82" s="118"/>
      <c r="BR82" s="811" t="s">
        <v>1879</v>
      </c>
      <c r="BS82" s="118"/>
    </row>
    <row r="83" spans="1:71" s="126" customFormat="1" ht="63.75">
      <c r="A83" s="118" t="s">
        <v>367</v>
      </c>
      <c r="B83" s="662" t="s">
        <v>1396</v>
      </c>
      <c r="C83" s="185">
        <f>$C$79/7</f>
        <v>7.1428571428571432</v>
      </c>
      <c r="D83" s="118"/>
      <c r="E83" s="118"/>
      <c r="F83" s="118"/>
      <c r="G83" s="783"/>
      <c r="H83" s="118"/>
      <c r="I83" s="153"/>
      <c r="J83" s="185">
        <f>$C$79/7</f>
        <v>7.1428571428571432</v>
      </c>
      <c r="K83" s="118"/>
      <c r="L83" s="118"/>
      <c r="M83" s="118"/>
      <c r="N83" s="783"/>
      <c r="O83" s="118"/>
      <c r="P83" s="153"/>
      <c r="Q83" s="185">
        <f>$C$79/7</f>
        <v>7.1428571428571432</v>
      </c>
      <c r="R83" s="118"/>
      <c r="S83" s="118"/>
      <c r="T83" s="118"/>
      <c r="U83" s="118"/>
      <c r="V83" s="118"/>
      <c r="W83" s="153"/>
      <c r="X83" s="185">
        <f>$C$79/7</f>
        <v>7.1428571428571432</v>
      </c>
      <c r="Y83" s="118"/>
      <c r="Z83" s="118"/>
      <c r="AA83" s="118"/>
      <c r="AB83" s="118"/>
      <c r="AC83" s="118"/>
      <c r="AD83" s="153"/>
      <c r="AE83" s="185">
        <f>$C$79/7</f>
        <v>7.1428571428571432</v>
      </c>
      <c r="AF83" s="118"/>
      <c r="AG83" s="118"/>
      <c r="AH83" s="118"/>
      <c r="AI83" s="783"/>
      <c r="AJ83" s="118"/>
      <c r="AK83" s="153"/>
      <c r="AL83" s="185">
        <f>$C$79/7</f>
        <v>7.1428571428571432</v>
      </c>
      <c r="AM83" s="118"/>
      <c r="AN83" s="118"/>
      <c r="AO83" s="118"/>
      <c r="AP83" s="118"/>
      <c r="AQ83" s="118"/>
      <c r="AR83" s="153"/>
      <c r="AS83" s="185">
        <f>$C$79/7</f>
        <v>7.1428571428571432</v>
      </c>
      <c r="AT83" s="118"/>
      <c r="AU83" s="118"/>
      <c r="AV83" s="118"/>
      <c r="AW83" s="118"/>
      <c r="AX83" s="118"/>
      <c r="AY83" s="153"/>
      <c r="AZ83" s="185">
        <f>$C$79/7</f>
        <v>7.1428571428571432</v>
      </c>
      <c r="BA83" s="118"/>
      <c r="BB83" s="118"/>
      <c r="BC83" s="118"/>
      <c r="BD83" s="783" t="s">
        <v>1842</v>
      </c>
      <c r="BE83" s="118"/>
      <c r="BF83" s="153"/>
      <c r="BG83" s="185">
        <f>$C$79/7</f>
        <v>7.1428571428571432</v>
      </c>
      <c r="BH83" s="118"/>
      <c r="BI83" s="118"/>
      <c r="BJ83" s="118"/>
      <c r="BK83" s="783"/>
      <c r="BL83" s="118"/>
      <c r="BM83" s="153"/>
      <c r="BN83" s="185">
        <f>$C$79/7</f>
        <v>7.1428571428571432</v>
      </c>
      <c r="BO83" s="118"/>
      <c r="BP83" s="118"/>
      <c r="BQ83" s="118"/>
      <c r="BR83" s="783"/>
      <c r="BS83" s="118"/>
    </row>
    <row r="84" spans="1:71" s="126" customFormat="1" ht="57" customHeight="1">
      <c r="A84" s="118" t="s">
        <v>368</v>
      </c>
      <c r="B84" s="661" t="s">
        <v>412</v>
      </c>
      <c r="C84" s="185">
        <f>C83/2</f>
        <v>3.5714285714285716</v>
      </c>
      <c r="D84" s="289" t="s">
        <v>44</v>
      </c>
      <c r="E84" s="118">
        <f t="shared" ref="E84:E89" si="40">IF(D84="Yes",C84,0)</f>
        <v>3.5714285714285716</v>
      </c>
      <c r="F84" s="118"/>
      <c r="G84" s="783" t="s">
        <v>1775</v>
      </c>
      <c r="H84" s="118"/>
      <c r="I84" s="153"/>
      <c r="J84" s="185">
        <f>J83/2</f>
        <v>3.5714285714285716</v>
      </c>
      <c r="K84" s="118" t="s">
        <v>44</v>
      </c>
      <c r="L84" s="118">
        <f t="shared" ref="L84:L89" si="41">IF(K84="Yes",J84,0)</f>
        <v>3.5714285714285716</v>
      </c>
      <c r="M84" s="118"/>
      <c r="N84" s="783" t="s">
        <v>1784</v>
      </c>
      <c r="O84" s="118"/>
      <c r="P84" s="153"/>
      <c r="Q84" s="185">
        <f>Q83/2</f>
        <v>3.5714285714285716</v>
      </c>
      <c r="R84" s="118" t="s">
        <v>47</v>
      </c>
      <c r="S84" s="118">
        <f t="shared" ref="S84:S89" si="42">IF(R84="Yes",Q84,0)</f>
        <v>0</v>
      </c>
      <c r="T84" s="118"/>
      <c r="U84" s="118"/>
      <c r="V84" s="118"/>
      <c r="W84" s="153"/>
      <c r="X84" s="185">
        <f>X83/2</f>
        <v>3.5714285714285716</v>
      </c>
      <c r="Y84" s="118" t="s">
        <v>47</v>
      </c>
      <c r="Z84" s="118">
        <f t="shared" ref="Z84:Z89" si="43">IF(Y84="Yes",X84,0)</f>
        <v>0</v>
      </c>
      <c r="AA84" s="118"/>
      <c r="AB84" s="118"/>
      <c r="AC84" s="118"/>
      <c r="AD84" s="153"/>
      <c r="AE84" s="185">
        <f>AE83/2</f>
        <v>3.5714285714285716</v>
      </c>
      <c r="AF84" s="289" t="s">
        <v>44</v>
      </c>
      <c r="AG84" s="118">
        <f t="shared" ref="AG84:AG89" si="44">IF(AF84="Yes",AE84,0)</f>
        <v>3.5714285714285716</v>
      </c>
      <c r="AH84" s="118"/>
      <c r="AI84" s="783" t="s">
        <v>1800</v>
      </c>
      <c r="AJ84" s="118"/>
      <c r="AK84" s="153"/>
      <c r="AL84" s="185">
        <f>AL83/2</f>
        <v>3.5714285714285716</v>
      </c>
      <c r="AM84" s="118" t="s">
        <v>47</v>
      </c>
      <c r="AN84" s="118">
        <f t="shared" ref="AN84:AN89" si="45">IF(AM84="Yes",AL84,0)</f>
        <v>0</v>
      </c>
      <c r="AO84" s="118"/>
      <c r="AP84" s="118"/>
      <c r="AQ84" s="118"/>
      <c r="AR84" s="153"/>
      <c r="AS84" s="185">
        <f>AS83/2</f>
        <v>3.5714285714285716</v>
      </c>
      <c r="AT84" s="118" t="s">
        <v>47</v>
      </c>
      <c r="AU84" s="118">
        <f t="shared" ref="AU84:AU89" si="46">IF(AT84="Yes",AS84,0)</f>
        <v>0</v>
      </c>
      <c r="AV84" s="118"/>
      <c r="AW84" s="118"/>
      <c r="AX84" s="118"/>
      <c r="AY84" s="153"/>
      <c r="AZ84" s="185">
        <f>AZ83/2</f>
        <v>3.5714285714285716</v>
      </c>
      <c r="BA84" s="118" t="s">
        <v>44</v>
      </c>
      <c r="BB84" s="118">
        <f t="shared" ref="BB84:BB89" si="47">IF(BA84="Yes",AZ84,0)</f>
        <v>3.5714285714285716</v>
      </c>
      <c r="BC84" s="118"/>
      <c r="BD84" s="789" t="s">
        <v>1862</v>
      </c>
      <c r="BE84" s="118"/>
      <c r="BF84" s="153"/>
      <c r="BG84" s="185">
        <f>BG83/2</f>
        <v>3.5714285714285716</v>
      </c>
      <c r="BH84" s="118" t="s">
        <v>47</v>
      </c>
      <c r="BI84" s="118">
        <f t="shared" ref="BI84:BI89" si="48">IF(BH84="Yes",BG84,0)</f>
        <v>0</v>
      </c>
      <c r="BJ84" s="118"/>
      <c r="BK84" s="783"/>
      <c r="BL84" s="118"/>
      <c r="BM84" s="153"/>
      <c r="BN84" s="185">
        <f>BN83/2</f>
        <v>3.5714285714285716</v>
      </c>
      <c r="BO84" s="118" t="s">
        <v>44</v>
      </c>
      <c r="BP84" s="118">
        <f t="shared" ref="BP84:BP89" si="49">IF(BO84="Yes",BN84,0)</f>
        <v>3.5714285714285716</v>
      </c>
      <c r="BQ84" s="118"/>
      <c r="BR84" s="811" t="s">
        <v>1879</v>
      </c>
      <c r="BS84" s="118"/>
    </row>
    <row r="85" spans="1:71" s="126" customFormat="1" ht="51">
      <c r="A85" s="118" t="s">
        <v>413</v>
      </c>
      <c r="B85" s="661" t="s">
        <v>414</v>
      </c>
      <c r="C85" s="185">
        <f>C83/2</f>
        <v>3.5714285714285716</v>
      </c>
      <c r="D85" s="118" t="s">
        <v>47</v>
      </c>
      <c r="E85" s="118">
        <f t="shared" si="40"/>
        <v>0</v>
      </c>
      <c r="F85" s="118"/>
      <c r="G85" s="783"/>
      <c r="H85" s="118"/>
      <c r="I85" s="153"/>
      <c r="J85" s="185">
        <f>J83/2</f>
        <v>3.5714285714285716</v>
      </c>
      <c r="K85" s="118" t="s">
        <v>47</v>
      </c>
      <c r="L85" s="118">
        <f t="shared" si="41"/>
        <v>0</v>
      </c>
      <c r="M85" s="118"/>
      <c r="N85" s="118"/>
      <c r="O85" s="118"/>
      <c r="P85" s="153"/>
      <c r="Q85" s="185">
        <f>Q83/2</f>
        <v>3.5714285714285716</v>
      </c>
      <c r="R85" s="118" t="s">
        <v>47</v>
      </c>
      <c r="S85" s="118">
        <f t="shared" si="42"/>
        <v>0</v>
      </c>
      <c r="T85" s="118"/>
      <c r="U85" s="118"/>
      <c r="V85" s="118"/>
      <c r="W85" s="153"/>
      <c r="X85" s="185">
        <f>X83/2</f>
        <v>3.5714285714285716</v>
      </c>
      <c r="Y85" s="118" t="s">
        <v>47</v>
      </c>
      <c r="Z85" s="118">
        <f t="shared" si="43"/>
        <v>0</v>
      </c>
      <c r="AA85" s="118"/>
      <c r="AB85" s="118"/>
      <c r="AC85" s="118"/>
      <c r="AD85" s="153"/>
      <c r="AE85" s="185">
        <f>AE83/2</f>
        <v>3.5714285714285716</v>
      </c>
      <c r="AF85" s="118" t="s">
        <v>47</v>
      </c>
      <c r="AG85" s="118">
        <f t="shared" si="44"/>
        <v>0</v>
      </c>
      <c r="AH85" s="118"/>
      <c r="AI85" s="783"/>
      <c r="AJ85" s="118"/>
      <c r="AK85" s="153"/>
      <c r="AL85" s="185">
        <f>AL83/2</f>
        <v>3.5714285714285716</v>
      </c>
      <c r="AM85" s="118" t="s">
        <v>47</v>
      </c>
      <c r="AN85" s="118">
        <f t="shared" si="45"/>
        <v>0</v>
      </c>
      <c r="AO85" s="118"/>
      <c r="AP85" s="118"/>
      <c r="AQ85" s="118"/>
      <c r="AR85" s="153"/>
      <c r="AS85" s="185">
        <f>AS83/2</f>
        <v>3.5714285714285716</v>
      </c>
      <c r="AT85" s="118" t="s">
        <v>47</v>
      </c>
      <c r="AU85" s="118">
        <f t="shared" si="46"/>
        <v>0</v>
      </c>
      <c r="AV85" s="118"/>
      <c r="AW85" s="118"/>
      <c r="AX85" s="118"/>
      <c r="AY85" s="153"/>
      <c r="AZ85" s="185">
        <f>AZ83/2</f>
        <v>3.5714285714285716</v>
      </c>
      <c r="BA85" s="784" t="s">
        <v>44</v>
      </c>
      <c r="BB85" s="118">
        <f t="shared" si="47"/>
        <v>3.5714285714285716</v>
      </c>
      <c r="BC85" s="118"/>
      <c r="BD85" s="783" t="s">
        <v>1863</v>
      </c>
      <c r="BE85" s="118"/>
      <c r="BF85" s="153"/>
      <c r="BG85" s="185">
        <f>BG83/2</f>
        <v>3.5714285714285716</v>
      </c>
      <c r="BH85" s="118" t="s">
        <v>47</v>
      </c>
      <c r="BI85" s="118">
        <f t="shared" si="48"/>
        <v>0</v>
      </c>
      <c r="BJ85" s="118"/>
      <c r="BK85" s="783"/>
      <c r="BL85" s="118"/>
      <c r="BM85" s="153"/>
      <c r="BN85" s="185">
        <f>BN83/2</f>
        <v>3.5714285714285716</v>
      </c>
      <c r="BO85" s="118" t="s">
        <v>44</v>
      </c>
      <c r="BP85" s="118">
        <f t="shared" si="49"/>
        <v>3.5714285714285716</v>
      </c>
      <c r="BQ85" s="118"/>
      <c r="BR85" s="811" t="s">
        <v>1879</v>
      </c>
      <c r="BS85" s="118"/>
    </row>
    <row r="86" spans="1:71" s="126" customFormat="1" ht="38.25">
      <c r="A86" s="118" t="s">
        <v>415</v>
      </c>
      <c r="B86" s="662" t="s">
        <v>1411</v>
      </c>
      <c r="C86" s="185">
        <f>$C$79/7</f>
        <v>7.1428571428571432</v>
      </c>
      <c r="D86" s="118" t="s">
        <v>47</v>
      </c>
      <c r="E86" s="118">
        <f t="shared" si="40"/>
        <v>0</v>
      </c>
      <c r="F86" s="118"/>
      <c r="G86" s="783"/>
      <c r="H86" s="118"/>
      <c r="I86" s="153"/>
      <c r="J86" s="185">
        <f>$C$79/7</f>
        <v>7.1428571428571432</v>
      </c>
      <c r="K86" s="289" t="s">
        <v>47</v>
      </c>
      <c r="L86" s="118">
        <f t="shared" si="41"/>
        <v>0</v>
      </c>
      <c r="M86" s="118"/>
      <c r="N86" s="797"/>
      <c r="O86" s="118"/>
      <c r="P86" s="153"/>
      <c r="Q86" s="185">
        <f>$C$79/7</f>
        <v>7.1428571428571432</v>
      </c>
      <c r="R86" s="118" t="s">
        <v>47</v>
      </c>
      <c r="S86" s="118">
        <f t="shared" si="42"/>
        <v>0</v>
      </c>
      <c r="T86" s="118"/>
      <c r="U86" s="118"/>
      <c r="V86" s="118"/>
      <c r="W86" s="153"/>
      <c r="X86" s="185">
        <f>$C$79/7</f>
        <v>7.1428571428571432</v>
      </c>
      <c r="Y86" s="118" t="s">
        <v>47</v>
      </c>
      <c r="Z86" s="118">
        <f t="shared" si="43"/>
        <v>0</v>
      </c>
      <c r="AA86" s="118"/>
      <c r="AB86" s="118"/>
      <c r="AC86" s="118"/>
      <c r="AD86" s="153"/>
      <c r="AE86" s="185">
        <f>$C$79/7</f>
        <v>7.1428571428571432</v>
      </c>
      <c r="AF86" s="118" t="s">
        <v>47</v>
      </c>
      <c r="AG86" s="118">
        <f t="shared" si="44"/>
        <v>0</v>
      </c>
      <c r="AH86" s="118"/>
      <c r="AI86" s="783"/>
      <c r="AJ86" s="118"/>
      <c r="AK86" s="153"/>
      <c r="AL86" s="185">
        <f>$C$79/7</f>
        <v>7.1428571428571432</v>
      </c>
      <c r="AM86" s="118" t="s">
        <v>47</v>
      </c>
      <c r="AN86" s="118">
        <f t="shared" si="45"/>
        <v>0</v>
      </c>
      <c r="AO86" s="118"/>
      <c r="AP86" s="118"/>
      <c r="AQ86" s="118"/>
      <c r="AR86" s="153"/>
      <c r="AS86" s="185">
        <f>$C$79/7</f>
        <v>7.1428571428571432</v>
      </c>
      <c r="AT86" s="118" t="s">
        <v>47</v>
      </c>
      <c r="AU86" s="118">
        <f t="shared" si="46"/>
        <v>0</v>
      </c>
      <c r="AV86" s="118"/>
      <c r="AW86" s="118"/>
      <c r="AX86" s="118"/>
      <c r="AY86" s="153"/>
      <c r="AZ86" s="185">
        <f>$C$79/7</f>
        <v>7.1428571428571432</v>
      </c>
      <c r="BA86" s="784" t="s">
        <v>47</v>
      </c>
      <c r="BB86" s="118">
        <f t="shared" si="47"/>
        <v>0</v>
      </c>
      <c r="BC86" s="118"/>
      <c r="BD86" s="783"/>
      <c r="BE86" s="118"/>
      <c r="BF86" s="153"/>
      <c r="BG86" s="185">
        <f>$C$79/7</f>
        <v>7.1428571428571432</v>
      </c>
      <c r="BH86" s="118" t="s">
        <v>44</v>
      </c>
      <c r="BI86" s="118">
        <f t="shared" si="48"/>
        <v>7.1428571428571432</v>
      </c>
      <c r="BJ86" s="118"/>
      <c r="BK86" s="783" t="s">
        <v>1845</v>
      </c>
      <c r="BL86" s="118"/>
      <c r="BM86" s="153"/>
      <c r="BN86" s="185">
        <f>$C$79/7</f>
        <v>7.1428571428571432</v>
      </c>
      <c r="BO86" s="118" t="s">
        <v>44</v>
      </c>
      <c r="BP86" s="118">
        <f t="shared" si="49"/>
        <v>7.1428571428571432</v>
      </c>
      <c r="BQ86" s="118"/>
      <c r="BR86" s="811" t="s">
        <v>1879</v>
      </c>
      <c r="BS86" s="118"/>
    </row>
    <row r="87" spans="1:71" s="126" customFormat="1" ht="12.75">
      <c r="A87" s="118" t="s">
        <v>416</v>
      </c>
      <c r="B87" s="662" t="s">
        <v>1441</v>
      </c>
      <c r="C87" s="185">
        <f>$C$79/7</f>
        <v>7.1428571428571432</v>
      </c>
      <c r="D87" s="118" t="s">
        <v>47</v>
      </c>
      <c r="E87" s="118">
        <f t="shared" si="40"/>
        <v>0</v>
      </c>
      <c r="F87" s="118"/>
      <c r="G87" s="783"/>
      <c r="H87" s="118"/>
      <c r="I87" s="153"/>
      <c r="J87" s="185">
        <f>$C$79/7</f>
        <v>7.1428571428571432</v>
      </c>
      <c r="K87" s="118" t="s">
        <v>47</v>
      </c>
      <c r="L87" s="118">
        <f t="shared" si="41"/>
        <v>0</v>
      </c>
      <c r="M87" s="118"/>
      <c r="N87" s="118"/>
      <c r="O87" s="353"/>
      <c r="P87" s="153"/>
      <c r="Q87" s="185">
        <f>$C$79/7</f>
        <v>7.1428571428571432</v>
      </c>
      <c r="R87" s="118" t="s">
        <v>47</v>
      </c>
      <c r="S87" s="118">
        <f t="shared" si="42"/>
        <v>0</v>
      </c>
      <c r="T87" s="118"/>
      <c r="U87" s="118"/>
      <c r="V87" s="118"/>
      <c r="W87" s="153"/>
      <c r="X87" s="185">
        <f>$C$79/7</f>
        <v>7.1428571428571432</v>
      </c>
      <c r="Y87" s="118" t="s">
        <v>47</v>
      </c>
      <c r="Z87" s="118">
        <f t="shared" si="43"/>
        <v>0</v>
      </c>
      <c r="AA87" s="118"/>
      <c r="AB87" s="118"/>
      <c r="AC87" s="118"/>
      <c r="AD87" s="153"/>
      <c r="AE87" s="185">
        <f>$C$79/7</f>
        <v>7.1428571428571432</v>
      </c>
      <c r="AF87" s="118" t="s">
        <v>47</v>
      </c>
      <c r="AG87" s="118">
        <f t="shared" si="44"/>
        <v>0</v>
      </c>
      <c r="AH87" s="118"/>
      <c r="AI87" s="783"/>
      <c r="AJ87" s="118"/>
      <c r="AK87" s="153"/>
      <c r="AL87" s="185">
        <f>$C$79/7</f>
        <v>7.1428571428571432</v>
      </c>
      <c r="AM87" s="118" t="s">
        <v>47</v>
      </c>
      <c r="AN87" s="118">
        <f t="shared" si="45"/>
        <v>0</v>
      </c>
      <c r="AO87" s="118"/>
      <c r="AP87" s="118"/>
      <c r="AQ87" s="118"/>
      <c r="AR87" s="153"/>
      <c r="AS87" s="185">
        <f>$C$79/7</f>
        <v>7.1428571428571432</v>
      </c>
      <c r="AT87" s="118" t="s">
        <v>47</v>
      </c>
      <c r="AU87" s="118">
        <f t="shared" si="46"/>
        <v>0</v>
      </c>
      <c r="AV87" s="118"/>
      <c r="AW87" s="118"/>
      <c r="AX87" s="118"/>
      <c r="AY87" s="153"/>
      <c r="AZ87" s="185">
        <f>$C$79/7</f>
        <v>7.1428571428571432</v>
      </c>
      <c r="BA87" s="784" t="s">
        <v>47</v>
      </c>
      <c r="BB87" s="118">
        <f t="shared" si="47"/>
        <v>0</v>
      </c>
      <c r="BC87" s="118"/>
      <c r="BD87" s="783"/>
      <c r="BE87" s="118"/>
      <c r="BF87" s="153"/>
      <c r="BG87" s="185">
        <f>$C$79/7</f>
        <v>7.1428571428571432</v>
      </c>
      <c r="BH87" s="118" t="s">
        <v>47</v>
      </c>
      <c r="BI87" s="118">
        <f t="shared" si="48"/>
        <v>0</v>
      </c>
      <c r="BJ87" s="118"/>
      <c r="BK87" s="799"/>
      <c r="BL87" s="118"/>
      <c r="BM87" s="153"/>
      <c r="BN87" s="185">
        <f>$C$79/7</f>
        <v>7.1428571428571432</v>
      </c>
      <c r="BO87" s="118" t="s">
        <v>47</v>
      </c>
      <c r="BP87" s="118">
        <f t="shared" si="49"/>
        <v>0</v>
      </c>
      <c r="BQ87" s="118"/>
      <c r="BR87" s="783"/>
      <c r="BS87" s="118"/>
    </row>
    <row r="88" spans="1:71" s="126" customFormat="1" ht="12.75">
      <c r="A88" s="118" t="s">
        <v>417</v>
      </c>
      <c r="B88" s="662" t="s">
        <v>1442</v>
      </c>
      <c r="C88" s="185">
        <f>$C$79/7</f>
        <v>7.1428571428571432</v>
      </c>
      <c r="D88" s="118" t="s">
        <v>47</v>
      </c>
      <c r="E88" s="118">
        <f t="shared" si="40"/>
        <v>0</v>
      </c>
      <c r="F88" s="118"/>
      <c r="G88" s="783"/>
      <c r="H88" s="118"/>
      <c r="I88" s="153"/>
      <c r="J88" s="185">
        <f>$C$79/7</f>
        <v>7.1428571428571432</v>
      </c>
      <c r="K88" s="118" t="s">
        <v>47</v>
      </c>
      <c r="L88" s="118">
        <f t="shared" si="41"/>
        <v>0</v>
      </c>
      <c r="M88" s="118"/>
      <c r="N88" s="118"/>
      <c r="O88" s="353"/>
      <c r="P88" s="153"/>
      <c r="Q88" s="185">
        <f>$C$79/7</f>
        <v>7.1428571428571432</v>
      </c>
      <c r="R88" s="118" t="s">
        <v>47</v>
      </c>
      <c r="S88" s="118">
        <f t="shared" si="42"/>
        <v>0</v>
      </c>
      <c r="T88" s="118"/>
      <c r="U88" s="118"/>
      <c r="V88" s="118"/>
      <c r="W88" s="153"/>
      <c r="X88" s="185">
        <f>$C$79/7</f>
        <v>7.1428571428571432</v>
      </c>
      <c r="Y88" s="118" t="s">
        <v>47</v>
      </c>
      <c r="Z88" s="118">
        <f t="shared" si="43"/>
        <v>0</v>
      </c>
      <c r="AA88" s="118"/>
      <c r="AB88" s="118"/>
      <c r="AC88" s="118"/>
      <c r="AD88" s="153"/>
      <c r="AE88" s="185">
        <f>$C$79/7</f>
        <v>7.1428571428571432</v>
      </c>
      <c r="AF88" s="118" t="s">
        <v>47</v>
      </c>
      <c r="AG88" s="118">
        <f t="shared" si="44"/>
        <v>0</v>
      </c>
      <c r="AH88" s="118"/>
      <c r="AI88" s="783"/>
      <c r="AJ88" s="118"/>
      <c r="AK88" s="153"/>
      <c r="AL88" s="185">
        <f>$C$79/7</f>
        <v>7.1428571428571432</v>
      </c>
      <c r="AM88" s="118" t="s">
        <v>47</v>
      </c>
      <c r="AN88" s="118">
        <f t="shared" si="45"/>
        <v>0</v>
      </c>
      <c r="AO88" s="118"/>
      <c r="AP88" s="118"/>
      <c r="AQ88" s="353"/>
      <c r="AR88" s="153"/>
      <c r="AS88" s="185">
        <f>$C$79/7</f>
        <v>7.1428571428571432</v>
      </c>
      <c r="AT88" s="118" t="s">
        <v>47</v>
      </c>
      <c r="AU88" s="118">
        <f t="shared" si="46"/>
        <v>0</v>
      </c>
      <c r="AV88" s="118"/>
      <c r="AW88" s="118"/>
      <c r="AX88" s="118"/>
      <c r="AY88" s="153"/>
      <c r="AZ88" s="185">
        <f>$C$79/7</f>
        <v>7.1428571428571432</v>
      </c>
      <c r="BA88" s="784" t="s">
        <v>47</v>
      </c>
      <c r="BB88" s="118">
        <f t="shared" si="47"/>
        <v>0</v>
      </c>
      <c r="BC88" s="118"/>
      <c r="BD88" s="797"/>
      <c r="BE88" s="118"/>
      <c r="BF88" s="153"/>
      <c r="BG88" s="185">
        <f>$C$79/7</f>
        <v>7.1428571428571432</v>
      </c>
      <c r="BH88" s="118" t="s">
        <v>47</v>
      </c>
      <c r="BI88" s="118">
        <f t="shared" si="48"/>
        <v>0</v>
      </c>
      <c r="BJ88" s="118"/>
      <c r="BK88" s="783"/>
      <c r="BL88" s="118"/>
      <c r="BM88" s="153"/>
      <c r="BN88" s="185">
        <f>$C$79/7</f>
        <v>7.1428571428571432</v>
      </c>
      <c r="BO88" s="118" t="s">
        <v>47</v>
      </c>
      <c r="BP88" s="118">
        <f t="shared" si="49"/>
        <v>0</v>
      </c>
      <c r="BQ88" s="118"/>
      <c r="BR88" s="783"/>
      <c r="BS88" s="118"/>
    </row>
    <row r="89" spans="1:71" s="126" customFormat="1" ht="44.25" customHeight="1">
      <c r="A89" s="118" t="s">
        <v>418</v>
      </c>
      <c r="B89" s="662" t="s">
        <v>1401</v>
      </c>
      <c r="C89" s="185">
        <f>$C$79/7</f>
        <v>7.1428571428571432</v>
      </c>
      <c r="D89" s="118" t="s">
        <v>47</v>
      </c>
      <c r="E89" s="118">
        <f t="shared" si="40"/>
        <v>0</v>
      </c>
      <c r="F89" s="118"/>
      <c r="G89" s="783"/>
      <c r="H89" s="118"/>
      <c r="I89" s="153"/>
      <c r="J89" s="185">
        <f>$C$79/7</f>
        <v>7.1428571428571432</v>
      </c>
      <c r="K89" s="118" t="s">
        <v>47</v>
      </c>
      <c r="L89" s="118">
        <f t="shared" si="41"/>
        <v>0</v>
      </c>
      <c r="M89" s="118"/>
      <c r="N89" s="118"/>
      <c r="O89" s="118"/>
      <c r="P89" s="153"/>
      <c r="Q89" s="185">
        <f>$C$79/7</f>
        <v>7.1428571428571432</v>
      </c>
      <c r="R89" s="118" t="s">
        <v>47</v>
      </c>
      <c r="S89" s="118">
        <f t="shared" si="42"/>
        <v>0</v>
      </c>
      <c r="T89" s="118"/>
      <c r="U89" s="118"/>
      <c r="V89" s="118"/>
      <c r="W89" s="153"/>
      <c r="X89" s="185">
        <f>$C$79/7</f>
        <v>7.1428571428571432</v>
      </c>
      <c r="Y89" s="118" t="s">
        <v>47</v>
      </c>
      <c r="Z89" s="118">
        <f t="shared" si="43"/>
        <v>0</v>
      </c>
      <c r="AA89" s="118"/>
      <c r="AB89" s="118"/>
      <c r="AC89" s="118"/>
      <c r="AD89" s="153"/>
      <c r="AE89" s="185">
        <f>$C$79/7</f>
        <v>7.1428571428571432</v>
      </c>
      <c r="AF89" s="118" t="s">
        <v>44</v>
      </c>
      <c r="AG89" s="118">
        <f t="shared" si="44"/>
        <v>7.1428571428571432</v>
      </c>
      <c r="AH89" s="118"/>
      <c r="AI89" s="783" t="s">
        <v>1801</v>
      </c>
      <c r="AJ89" s="118"/>
      <c r="AK89" s="153"/>
      <c r="AL89" s="185">
        <f>$C$79/7</f>
        <v>7.1428571428571432</v>
      </c>
      <c r="AM89" s="118" t="s">
        <v>47</v>
      </c>
      <c r="AN89" s="118">
        <f t="shared" si="45"/>
        <v>0</v>
      </c>
      <c r="AO89" s="118"/>
      <c r="AP89" s="118"/>
      <c r="AQ89" s="353"/>
      <c r="AR89" s="153"/>
      <c r="AS89" s="185">
        <f>$C$79/7</f>
        <v>7.1428571428571432</v>
      </c>
      <c r="AT89" s="118" t="s">
        <v>47</v>
      </c>
      <c r="AU89" s="118">
        <f t="shared" si="46"/>
        <v>0</v>
      </c>
      <c r="AV89" s="118"/>
      <c r="AW89" s="118"/>
      <c r="AX89" s="118"/>
      <c r="AY89" s="153"/>
      <c r="AZ89" s="185">
        <f>$C$79/7</f>
        <v>7.1428571428571432</v>
      </c>
      <c r="BA89" s="784" t="s">
        <v>44</v>
      </c>
      <c r="BB89" s="118">
        <f t="shared" si="47"/>
        <v>7.1428571428571432</v>
      </c>
      <c r="BC89" s="118"/>
      <c r="BD89" s="797" t="s">
        <v>1863</v>
      </c>
      <c r="BE89" s="118"/>
      <c r="BF89" s="153"/>
      <c r="BG89" s="185">
        <f>$C$79/7</f>
        <v>7.1428571428571432</v>
      </c>
      <c r="BH89" s="118" t="s">
        <v>47</v>
      </c>
      <c r="BI89" s="118">
        <f t="shared" si="48"/>
        <v>0</v>
      </c>
      <c r="BJ89" s="118"/>
      <c r="BK89" s="783"/>
      <c r="BL89" s="118"/>
      <c r="BM89" s="153"/>
      <c r="BN89" s="185">
        <f>$C$79/7</f>
        <v>7.1428571428571432</v>
      </c>
      <c r="BO89" s="118" t="s">
        <v>47</v>
      </c>
      <c r="BP89" s="118">
        <f t="shared" si="49"/>
        <v>0</v>
      </c>
      <c r="BQ89" s="118"/>
      <c r="BR89" s="783"/>
      <c r="BS89" s="118"/>
    </row>
    <row r="90" spans="1:71" s="126" customFormat="1" ht="12.75">
      <c r="A90" s="118"/>
      <c r="B90" s="661"/>
      <c r="C90" s="185"/>
      <c r="D90" s="118"/>
      <c r="E90" s="118"/>
      <c r="F90" s="118"/>
      <c r="G90" s="783"/>
      <c r="H90" s="118"/>
      <c r="I90" s="153"/>
      <c r="J90" s="185"/>
      <c r="K90" s="118"/>
      <c r="L90" s="118"/>
      <c r="M90" s="118"/>
      <c r="N90" s="118"/>
      <c r="O90" s="118"/>
      <c r="P90" s="153"/>
      <c r="Q90" s="185"/>
      <c r="R90" s="118"/>
      <c r="S90" s="118"/>
      <c r="T90" s="118"/>
      <c r="U90" s="118"/>
      <c r="V90" s="118"/>
      <c r="W90" s="153"/>
      <c r="X90" s="185"/>
      <c r="Y90" s="118"/>
      <c r="Z90" s="118"/>
      <c r="AA90" s="118"/>
      <c r="AB90" s="118"/>
      <c r="AC90" s="118"/>
      <c r="AD90" s="153"/>
      <c r="AE90" s="185"/>
      <c r="AF90" s="118"/>
      <c r="AG90" s="118"/>
      <c r="AH90" s="118"/>
      <c r="AI90" s="791"/>
      <c r="AJ90" s="118"/>
      <c r="AK90" s="153"/>
      <c r="AL90" s="185"/>
      <c r="AM90" s="118"/>
      <c r="AN90" s="118"/>
      <c r="AO90" s="118"/>
      <c r="AP90" s="118"/>
      <c r="AQ90" s="118"/>
      <c r="AR90" s="153"/>
      <c r="AS90" s="185"/>
      <c r="AT90" s="118"/>
      <c r="AU90" s="118"/>
      <c r="AV90" s="118"/>
      <c r="AW90" s="118"/>
      <c r="AX90" s="118"/>
      <c r="AY90" s="153"/>
      <c r="AZ90" s="185"/>
      <c r="BA90" s="784"/>
      <c r="BB90" s="118"/>
      <c r="BC90" s="118"/>
      <c r="BD90" s="783"/>
      <c r="BE90" s="118"/>
      <c r="BF90" s="153"/>
      <c r="BG90" s="185"/>
      <c r="BH90" s="118"/>
      <c r="BI90" s="118"/>
      <c r="BJ90" s="118"/>
      <c r="BK90" s="783"/>
      <c r="BL90" s="118"/>
      <c r="BM90" s="153"/>
      <c r="BN90" s="185"/>
      <c r="BO90" s="118"/>
      <c r="BP90" s="118"/>
      <c r="BQ90" s="118"/>
      <c r="BR90" s="783"/>
      <c r="BS90" s="118"/>
    </row>
    <row r="91" spans="1:71" s="126" customFormat="1" ht="30" customHeight="1">
      <c r="A91" s="134" t="s">
        <v>419</v>
      </c>
      <c r="B91" s="664" t="s">
        <v>1339</v>
      </c>
      <c r="C91" s="185">
        <f>$C$78/2</f>
        <v>50</v>
      </c>
      <c r="D91" s="118"/>
      <c r="E91" s="118"/>
      <c r="F91" s="118">
        <f>SUM(E92:E93)</f>
        <v>6.25</v>
      </c>
      <c r="G91" s="783"/>
      <c r="H91" s="118"/>
      <c r="I91" s="153"/>
      <c r="J91" s="185">
        <f>$C$78/2</f>
        <v>50</v>
      </c>
      <c r="K91" s="118"/>
      <c r="L91" s="118"/>
      <c r="M91" s="118">
        <f>SUM(L92:L93)</f>
        <v>0</v>
      </c>
      <c r="N91" s="118"/>
      <c r="O91" s="118"/>
      <c r="P91" s="153"/>
      <c r="Q91" s="185">
        <f>$C$78/2</f>
        <v>50</v>
      </c>
      <c r="R91" s="118"/>
      <c r="S91" s="118"/>
      <c r="T91" s="118">
        <f>SUM(S92:S93)</f>
        <v>0</v>
      </c>
      <c r="U91" s="118"/>
      <c r="V91" s="118"/>
      <c r="W91" s="153"/>
      <c r="X91" s="185">
        <f>$C$78/2</f>
        <v>50</v>
      </c>
      <c r="Y91" s="118"/>
      <c r="Z91" s="118"/>
      <c r="AA91" s="118">
        <f>SUM(Z92:Z93)</f>
        <v>0</v>
      </c>
      <c r="AB91" s="118"/>
      <c r="AC91" s="118"/>
      <c r="AD91" s="153"/>
      <c r="AE91" s="185">
        <f>$C$78/2</f>
        <v>50</v>
      </c>
      <c r="AF91" s="118"/>
      <c r="AG91" s="118"/>
      <c r="AH91" s="118">
        <f>SUM(AG92:AG93)</f>
        <v>0</v>
      </c>
      <c r="AI91" s="783"/>
      <c r="AJ91" s="118"/>
      <c r="AK91" s="153"/>
      <c r="AL91" s="185">
        <f>$C$78/2</f>
        <v>50</v>
      </c>
      <c r="AM91" s="118"/>
      <c r="AN91" s="118"/>
      <c r="AO91" s="118">
        <f>SUM(AN92:AN93)</f>
        <v>0</v>
      </c>
      <c r="AP91" s="118"/>
      <c r="AQ91" s="118"/>
      <c r="AR91" s="153"/>
      <c r="AS91" s="185">
        <f>$C$78/2</f>
        <v>50</v>
      </c>
      <c r="AT91" s="118"/>
      <c r="AU91" s="118"/>
      <c r="AV91" s="118">
        <f>SUM(AU92:AU93)</f>
        <v>0</v>
      </c>
      <c r="AW91" s="118"/>
      <c r="AX91" s="118"/>
      <c r="AY91" s="153"/>
      <c r="AZ91" s="185">
        <f>$C$78/2</f>
        <v>50</v>
      </c>
      <c r="BA91" s="784"/>
      <c r="BB91" s="118"/>
      <c r="BC91" s="118">
        <f>SUM(BB92:BB93)</f>
        <v>25</v>
      </c>
      <c r="BD91" s="783"/>
      <c r="BE91" s="118"/>
      <c r="BF91" s="153"/>
      <c r="BG91" s="185">
        <f>$C$78/2</f>
        <v>50</v>
      </c>
      <c r="BH91" s="118"/>
      <c r="BI91" s="118"/>
      <c r="BJ91" s="118">
        <f>SUM(BI92:BI93)</f>
        <v>25</v>
      </c>
      <c r="BK91" s="783"/>
      <c r="BL91" s="118"/>
      <c r="BM91" s="153"/>
      <c r="BN91" s="185">
        <f>$C$78/2</f>
        <v>50</v>
      </c>
      <c r="BO91" s="118"/>
      <c r="BP91" s="118"/>
      <c r="BQ91" s="118">
        <f>SUM(BP92:BP93)</f>
        <v>25</v>
      </c>
      <c r="BR91" s="783"/>
      <c r="BS91" s="118"/>
    </row>
    <row r="92" spans="1:71" s="126" customFormat="1" ht="54" customHeight="1">
      <c r="A92" s="118" t="s">
        <v>420</v>
      </c>
      <c r="B92" s="661" t="s">
        <v>421</v>
      </c>
      <c r="C92" s="185">
        <f>$C$91/2</f>
        <v>25</v>
      </c>
      <c r="D92" s="118" t="s">
        <v>76</v>
      </c>
      <c r="E92" s="33">
        <f>IF(D92="Yes",C92,IF(D92="partial",C92*0.25,0))</f>
        <v>6.25</v>
      </c>
      <c r="F92" s="118"/>
      <c r="G92" s="783" t="s">
        <v>1100</v>
      </c>
      <c r="H92" s="118"/>
      <c r="I92" s="153"/>
      <c r="J92" s="185">
        <f>$C$91/2</f>
        <v>25</v>
      </c>
      <c r="K92" s="118" t="s">
        <v>47</v>
      </c>
      <c r="L92" s="33">
        <f>IF(K92="Yes",J92,IF(K92="partial",J92*0.25,0))</f>
        <v>0</v>
      </c>
      <c r="M92" s="118"/>
      <c r="N92" s="118"/>
      <c r="O92" s="118"/>
      <c r="P92" s="153"/>
      <c r="Q92" s="185">
        <f>$C$91/2</f>
        <v>25</v>
      </c>
      <c r="R92" s="118" t="s">
        <v>47</v>
      </c>
      <c r="S92" s="33">
        <f>IF(R92="Yes",Q92,IF(R92="partial",Q92*0.25,0))</f>
        <v>0</v>
      </c>
      <c r="T92" s="118"/>
      <c r="U92" s="118"/>
      <c r="V92" s="118"/>
      <c r="W92" s="153"/>
      <c r="X92" s="185">
        <f>$C$91/2</f>
        <v>25</v>
      </c>
      <c r="Y92" s="118" t="s">
        <v>47</v>
      </c>
      <c r="Z92" s="33">
        <f>IF(Y92="Yes",X92,IF(Y92="partial",X92*0.25,0))</f>
        <v>0</v>
      </c>
      <c r="AA92" s="118"/>
      <c r="AB92" s="118"/>
      <c r="AC92" s="118"/>
      <c r="AD92" s="153"/>
      <c r="AE92" s="185">
        <f>$C$91/2</f>
        <v>25</v>
      </c>
      <c r="AF92" s="118" t="s">
        <v>47</v>
      </c>
      <c r="AG92" s="33">
        <f>IF(AF92="Yes",AE92,IF(AF92="partial",AE92*0.25,0))</f>
        <v>0</v>
      </c>
      <c r="AH92" s="118"/>
      <c r="AI92" s="783"/>
      <c r="AJ92" s="118"/>
      <c r="AK92" s="153"/>
      <c r="AL92" s="185">
        <f>$C$91/2</f>
        <v>25</v>
      </c>
      <c r="AM92" s="118" t="s">
        <v>47</v>
      </c>
      <c r="AN92" s="33">
        <f>IF(AM92="Yes",AL92,IF(AM92="partial",AL92*0.25,0))</f>
        <v>0</v>
      </c>
      <c r="AO92" s="118"/>
      <c r="AP92" s="118"/>
      <c r="AQ92" s="118"/>
      <c r="AR92" s="153"/>
      <c r="AS92" s="185">
        <f>$C$91/2</f>
        <v>25</v>
      </c>
      <c r="AT92" s="118" t="s">
        <v>47</v>
      </c>
      <c r="AU92" s="33">
        <f>IF(AT92="Yes",AS92,IF(AT92="partial",AS92*0.25,0))</f>
        <v>0</v>
      </c>
      <c r="AV92" s="118"/>
      <c r="AW92" s="118"/>
      <c r="AX92" s="118"/>
      <c r="AY92" s="153"/>
      <c r="AZ92" s="185">
        <f>$C$91/2</f>
        <v>25</v>
      </c>
      <c r="BA92" s="784" t="s">
        <v>44</v>
      </c>
      <c r="BB92" s="33">
        <f>IF(BA92="Yes",AZ92,IF(BA92="partial",AZ92*0.25,0))</f>
        <v>25</v>
      </c>
      <c r="BC92" s="118"/>
      <c r="BD92" s="797" t="s">
        <v>1843</v>
      </c>
      <c r="BE92" s="118"/>
      <c r="BF92" s="153"/>
      <c r="BG92" s="185">
        <f>$C$91/2</f>
        <v>25</v>
      </c>
      <c r="BH92" s="118" t="s">
        <v>44</v>
      </c>
      <c r="BI92" s="33">
        <f>IF(BH92="Yes",BG92,IF(BH92="partial",BG92*0.25,0))</f>
        <v>25</v>
      </c>
      <c r="BJ92" s="118"/>
      <c r="BK92" s="797" t="s">
        <v>1943</v>
      </c>
      <c r="BL92" s="118"/>
      <c r="BM92" s="153"/>
      <c r="BN92" s="185">
        <f>$C$91/2</f>
        <v>25</v>
      </c>
      <c r="BO92" s="118" t="s">
        <v>44</v>
      </c>
      <c r="BP92" s="33">
        <f>IF(BO92="Yes",BN92,IF(BO92="partial",BN92*0.25,0))</f>
        <v>25</v>
      </c>
      <c r="BQ92" s="118"/>
      <c r="BR92" s="811" t="s">
        <v>1879</v>
      </c>
      <c r="BS92" s="118"/>
    </row>
    <row r="93" spans="1:71" s="126" customFormat="1" ht="38.25">
      <c r="A93" s="118" t="s">
        <v>422</v>
      </c>
      <c r="B93" s="661" t="s">
        <v>373</v>
      </c>
      <c r="C93" s="185">
        <f>$C$91/2</f>
        <v>25</v>
      </c>
      <c r="D93" s="118" t="s">
        <v>47</v>
      </c>
      <c r="E93" s="118">
        <f>IF(D93="Yes",C93,0)</f>
        <v>0</v>
      </c>
      <c r="F93" s="118"/>
      <c r="G93" s="783"/>
      <c r="H93" s="118"/>
      <c r="I93" s="153"/>
      <c r="J93" s="185">
        <f>$C$91/2</f>
        <v>25</v>
      </c>
      <c r="K93" s="118" t="s">
        <v>47</v>
      </c>
      <c r="L93" s="118">
        <f>IF(K93="Yes",J93,0)</f>
        <v>0</v>
      </c>
      <c r="M93" s="118"/>
      <c r="N93" s="118"/>
      <c r="O93" s="118"/>
      <c r="P93" s="153"/>
      <c r="Q93" s="185">
        <f>$C$91/2</f>
        <v>25</v>
      </c>
      <c r="R93" s="118" t="s">
        <v>47</v>
      </c>
      <c r="S93" s="118">
        <f>IF(R93="Yes",Q93,0)</f>
        <v>0</v>
      </c>
      <c r="T93" s="118"/>
      <c r="U93" s="118"/>
      <c r="V93" s="118"/>
      <c r="W93" s="153"/>
      <c r="X93" s="185">
        <f>$C$91/2</f>
        <v>25</v>
      </c>
      <c r="Y93" s="118" t="s">
        <v>47</v>
      </c>
      <c r="Z93" s="118">
        <f>IF(Y93="Yes",X93,0)</f>
        <v>0</v>
      </c>
      <c r="AA93" s="118"/>
      <c r="AB93" s="118"/>
      <c r="AC93" s="118"/>
      <c r="AD93" s="153"/>
      <c r="AE93" s="185">
        <f>$C$91/2</f>
        <v>25</v>
      </c>
      <c r="AF93" s="118" t="s">
        <v>47</v>
      </c>
      <c r="AG93" s="118">
        <f>IF(AF93="Yes",AE93,0)</f>
        <v>0</v>
      </c>
      <c r="AH93" s="118"/>
      <c r="AI93" s="783"/>
      <c r="AJ93" s="118"/>
      <c r="AK93" s="153"/>
      <c r="AL93" s="185">
        <f>$C$91/2</f>
        <v>25</v>
      </c>
      <c r="AM93" s="118" t="s">
        <v>47</v>
      </c>
      <c r="AN93" s="118">
        <f>IF(AM93="Yes",AL93,0)</f>
        <v>0</v>
      </c>
      <c r="AO93" s="118"/>
      <c r="AP93" s="118"/>
      <c r="AQ93" s="118"/>
      <c r="AR93" s="153"/>
      <c r="AS93" s="185">
        <f>$C$91/2</f>
        <v>25</v>
      </c>
      <c r="AT93" s="118" t="s">
        <v>47</v>
      </c>
      <c r="AU93" s="118">
        <f>IF(AT93="Yes",AS93,0)</f>
        <v>0</v>
      </c>
      <c r="AV93" s="118"/>
      <c r="AW93" s="118"/>
      <c r="AX93" s="118"/>
      <c r="AY93" s="153"/>
      <c r="AZ93" s="185">
        <f>$C$91/2</f>
        <v>25</v>
      </c>
      <c r="BA93" s="784" t="s">
        <v>47</v>
      </c>
      <c r="BB93" s="118">
        <f>IF(BA93="Yes",AZ93,0)</f>
        <v>0</v>
      </c>
      <c r="BC93" s="118"/>
      <c r="BD93" s="797" t="s">
        <v>1844</v>
      </c>
      <c r="BE93" s="118"/>
      <c r="BF93" s="153"/>
      <c r="BG93" s="185">
        <f>$C$91/2</f>
        <v>25</v>
      </c>
      <c r="BH93" s="118" t="s">
        <v>47</v>
      </c>
      <c r="BI93" s="118">
        <f>IF(BH93="Yes",BG93,0)</f>
        <v>0</v>
      </c>
      <c r="BJ93" s="118"/>
      <c r="BK93" s="783"/>
      <c r="BL93" s="118"/>
      <c r="BM93" s="153"/>
      <c r="BN93" s="185">
        <f>$C$91/2</f>
        <v>25</v>
      </c>
      <c r="BO93" s="118" t="s">
        <v>47</v>
      </c>
      <c r="BP93" s="118">
        <f>IF(BO93="Yes",BN93,0)</f>
        <v>0</v>
      </c>
      <c r="BQ93" s="118"/>
      <c r="BR93" s="783"/>
      <c r="BS93" s="118"/>
    </row>
    <row r="94" spans="1:71" s="126" customFormat="1" ht="12.75">
      <c r="A94" s="118"/>
      <c r="B94" s="662"/>
      <c r="C94" s="185"/>
      <c r="D94" s="118"/>
      <c r="E94" s="118"/>
      <c r="F94" s="118"/>
      <c r="G94" s="783"/>
      <c r="H94" s="118"/>
      <c r="I94" s="153"/>
      <c r="J94" s="185"/>
      <c r="K94" s="118"/>
      <c r="L94" s="118"/>
      <c r="M94" s="118"/>
      <c r="N94" s="118"/>
      <c r="O94" s="118"/>
      <c r="P94" s="153"/>
      <c r="Q94" s="185"/>
      <c r="R94" s="118"/>
      <c r="S94" s="118"/>
      <c r="T94" s="118"/>
      <c r="U94" s="118"/>
      <c r="V94" s="118"/>
      <c r="W94" s="153"/>
      <c r="X94" s="185"/>
      <c r="Y94" s="118"/>
      <c r="Z94" s="118"/>
      <c r="AA94" s="118"/>
      <c r="AB94" s="118"/>
      <c r="AC94" s="118"/>
      <c r="AD94" s="153"/>
      <c r="AE94" s="185"/>
      <c r="AF94" s="118"/>
      <c r="AG94" s="118"/>
      <c r="AH94" s="118"/>
      <c r="AI94" s="783"/>
      <c r="AJ94" s="118"/>
      <c r="AK94" s="153"/>
      <c r="AL94" s="185"/>
      <c r="AM94" s="118"/>
      <c r="AN94" s="118"/>
      <c r="AO94" s="118"/>
      <c r="AP94" s="118"/>
      <c r="AQ94" s="118"/>
      <c r="AR94" s="153"/>
      <c r="AS94" s="185"/>
      <c r="AT94" s="118"/>
      <c r="AU94" s="118"/>
      <c r="AV94" s="118"/>
      <c r="AW94" s="118"/>
      <c r="AX94" s="118"/>
      <c r="AY94" s="153"/>
      <c r="AZ94" s="185"/>
      <c r="BA94" s="118"/>
      <c r="BB94" s="118"/>
      <c r="BC94" s="118"/>
      <c r="BD94" s="783"/>
      <c r="BE94" s="118"/>
      <c r="BF94" s="153"/>
      <c r="BG94" s="185"/>
      <c r="BH94" s="118"/>
      <c r="BI94" s="118"/>
      <c r="BJ94" s="118"/>
      <c r="BK94" s="118"/>
      <c r="BL94" s="118"/>
      <c r="BM94" s="153"/>
      <c r="BN94" s="185"/>
      <c r="BO94" s="118"/>
      <c r="BP94" s="118"/>
      <c r="BQ94" s="118"/>
      <c r="BR94" s="118"/>
      <c r="BS94" s="118"/>
    </row>
    <row r="95" spans="1:71" s="160" customFormat="1" ht="18.75">
      <c r="A95" s="192"/>
      <c r="B95" s="666" t="s">
        <v>211</v>
      </c>
      <c r="C95" s="357"/>
      <c r="D95" s="192"/>
      <c r="E95" s="192"/>
      <c r="F95" s="192">
        <f>F78+F45+F28+F8</f>
        <v>145.6547619047619</v>
      </c>
      <c r="G95" s="192"/>
      <c r="H95" s="192"/>
      <c r="I95" s="159"/>
      <c r="J95" s="357"/>
      <c r="K95" s="192"/>
      <c r="L95" s="192"/>
      <c r="M95" s="192">
        <f>M78+M45+M28+M8</f>
        <v>92.321428571428569</v>
      </c>
      <c r="N95" s="192"/>
      <c r="O95" s="192"/>
      <c r="P95" s="159"/>
      <c r="Q95" s="357"/>
      <c r="R95" s="192"/>
      <c r="S95" s="192"/>
      <c r="T95" s="192">
        <f>T78+T45+T28+T8</f>
        <v>72.5</v>
      </c>
      <c r="U95" s="192"/>
      <c r="V95" s="192"/>
      <c r="W95" s="159"/>
      <c r="X95" s="357"/>
      <c r="Y95" s="192"/>
      <c r="Z95" s="192"/>
      <c r="AA95" s="192">
        <f>AA78+AA45+AA28+AA8</f>
        <v>73.333333333333343</v>
      </c>
      <c r="AB95" s="192"/>
      <c r="AC95" s="192"/>
      <c r="AD95" s="159"/>
      <c r="AE95" s="357"/>
      <c r="AF95" s="192"/>
      <c r="AG95" s="192"/>
      <c r="AH95" s="192">
        <f>AH78+AH45+AH28+AH8</f>
        <v>87.797619047619051</v>
      </c>
      <c r="AI95" s="192"/>
      <c r="AJ95" s="192"/>
      <c r="AK95" s="159"/>
      <c r="AL95" s="357"/>
      <c r="AM95" s="192"/>
      <c r="AN95" s="192"/>
      <c r="AO95" s="192">
        <f>AO78+AO45+AO28+AO8</f>
        <v>169.16666666666669</v>
      </c>
      <c r="AP95" s="192"/>
      <c r="AQ95" s="192"/>
      <c r="AR95" s="159"/>
      <c r="AS95" s="357"/>
      <c r="AT95" s="192"/>
      <c r="AU95" s="192"/>
      <c r="AV95" s="192">
        <f>AV78+AV45+AV28+AV8</f>
        <v>175.83333333333334</v>
      </c>
      <c r="AW95" s="192"/>
      <c r="AX95" s="192"/>
      <c r="AY95" s="159"/>
      <c r="AZ95" s="357"/>
      <c r="BA95" s="192"/>
      <c r="BB95" s="192"/>
      <c r="BC95" s="192">
        <f>BC78+BC45+BC28+BC8</f>
        <v>279.28571428571433</v>
      </c>
      <c r="BD95" s="192"/>
      <c r="BE95" s="192"/>
      <c r="BF95" s="159"/>
      <c r="BG95" s="357"/>
      <c r="BH95" s="192"/>
      <c r="BI95" s="192"/>
      <c r="BJ95" s="192">
        <f>BJ78+BJ45+BJ28+BJ8</f>
        <v>118.39285714285714</v>
      </c>
      <c r="BK95" s="192"/>
      <c r="BL95" s="192"/>
      <c r="BM95" s="159"/>
      <c r="BN95" s="357"/>
      <c r="BO95" s="192"/>
      <c r="BP95" s="192"/>
      <c r="BQ95" s="192">
        <f>BQ78+BQ45+BQ28+BQ8</f>
        <v>317.7380952380953</v>
      </c>
      <c r="BR95" s="192"/>
      <c r="BS95" s="192"/>
    </row>
    <row r="96" spans="1:71" s="160" customFormat="1" ht="18.75">
      <c r="A96" s="192"/>
      <c r="B96" s="666" t="s">
        <v>212</v>
      </c>
      <c r="C96" s="357"/>
      <c r="D96" s="192"/>
      <c r="E96" s="192"/>
      <c r="F96" s="192">
        <f>(F95/4)</f>
        <v>36.413690476190474</v>
      </c>
      <c r="G96" s="192"/>
      <c r="H96" s="192"/>
      <c r="I96" s="159"/>
      <c r="J96" s="357"/>
      <c r="K96" s="192"/>
      <c r="L96" s="192"/>
      <c r="M96" s="192">
        <f>(M95/4)</f>
        <v>23.080357142857142</v>
      </c>
      <c r="N96" s="192"/>
      <c r="O96" s="192"/>
      <c r="P96" s="159"/>
      <c r="Q96" s="357"/>
      <c r="R96" s="192"/>
      <c r="S96" s="192"/>
      <c r="T96" s="192">
        <f>(T95/4)</f>
        <v>18.125</v>
      </c>
      <c r="U96" s="192"/>
      <c r="V96" s="192"/>
      <c r="W96" s="159"/>
      <c r="X96" s="357"/>
      <c r="Y96" s="192"/>
      <c r="Z96" s="192"/>
      <c r="AA96" s="192">
        <f>(AA95/4)</f>
        <v>18.333333333333336</v>
      </c>
      <c r="AB96" s="192"/>
      <c r="AC96" s="192"/>
      <c r="AD96" s="159"/>
      <c r="AE96" s="357"/>
      <c r="AF96" s="192"/>
      <c r="AG96" s="192"/>
      <c r="AH96" s="192">
        <f>(AH95/4)</f>
        <v>21.949404761904763</v>
      </c>
      <c r="AI96" s="192"/>
      <c r="AJ96" s="192"/>
      <c r="AK96" s="159"/>
      <c r="AL96" s="357"/>
      <c r="AM96" s="192"/>
      <c r="AN96" s="192"/>
      <c r="AO96" s="192">
        <f>(AO95/4)</f>
        <v>42.291666666666671</v>
      </c>
      <c r="AP96" s="192"/>
      <c r="AQ96" s="192"/>
      <c r="AR96" s="159"/>
      <c r="AS96" s="357"/>
      <c r="AT96" s="192"/>
      <c r="AU96" s="192"/>
      <c r="AV96" s="192">
        <f>(AV95/4)</f>
        <v>43.958333333333336</v>
      </c>
      <c r="AW96" s="192"/>
      <c r="AX96" s="192"/>
      <c r="AY96" s="159"/>
      <c r="AZ96" s="357"/>
      <c r="BA96" s="192"/>
      <c r="BB96" s="192"/>
      <c r="BC96" s="192">
        <f>(BC95/4)</f>
        <v>69.821428571428584</v>
      </c>
      <c r="BD96" s="192"/>
      <c r="BE96" s="192"/>
      <c r="BF96" s="159"/>
      <c r="BG96" s="357"/>
      <c r="BH96" s="192"/>
      <c r="BI96" s="192"/>
      <c r="BJ96" s="192">
        <f>(BJ95/4)</f>
        <v>29.598214285714285</v>
      </c>
      <c r="BK96" s="192"/>
      <c r="BL96" s="192"/>
      <c r="BM96" s="159"/>
      <c r="BN96" s="357"/>
      <c r="BO96" s="192"/>
      <c r="BP96" s="192"/>
      <c r="BQ96" s="192">
        <f>(BQ95/4)</f>
        <v>79.434523809523824</v>
      </c>
      <c r="BR96" s="192"/>
      <c r="BS96" s="192"/>
    </row>
  </sheetData>
  <customSheetViews>
    <customSheetView guid="{AC8114FE-0E11-4AA8-B6CA-5B2F81AEBCDF}">
      <pane xSplit="2" ySplit="6" topLeftCell="C73" activePane="bottomRight" state="frozenSplit"/>
      <selection pane="bottomRight" activeCell="BO75" sqref="BO75"/>
      <pageMargins left="0.7" right="0.7" top="0.75" bottom="0.75" header="0.3" footer="0.3"/>
    </customSheetView>
    <customSheetView guid="{1ACE4EF3-4217-4C29-A5F1-1A754D8682CB}">
      <pane xSplit="2" ySplit="6" topLeftCell="C7" activePane="bottomRight" state="frozenSplit"/>
      <selection pane="bottomRight" activeCell="A91" sqref="A91:B91"/>
      <pageMargins left="0.7" right="0.7" top="0.75" bottom="0.75" header="0.3" footer="0.3"/>
    </customSheetView>
    <customSheetView guid="{733417AD-A81C-41E8-924D-FD406F37F1DB}" scale="70">
      <pane xSplit="2" ySplit="6" topLeftCell="C7" activePane="bottomRight" state="frozenSplit"/>
      <selection pane="bottomRight"/>
      <pageMargins left="0.7" right="0.7" top="0.75" bottom="0.75" header="0.3" footer="0.3"/>
    </customSheetView>
    <customSheetView guid="{956B348E-9ADF-42F8-BE70-7DA67EB885BA}" scale="60">
      <pane xSplit="2" ySplit="6" topLeftCell="C7" activePane="bottomRight" state="frozenSplit"/>
      <selection pane="bottomRight" activeCell="D14" sqref="D14"/>
      <pageMargins left="0.7" right="0.7" top="0.75" bottom="0.75" header="0.3" footer="0.3"/>
    </customSheetView>
    <customSheetView guid="{068A9C4B-C065-024A-BE76-8527014D5B54}">
      <pane xSplit="2" ySplit="6.0555555555555554" topLeftCell="AD34" activePane="bottomRight" state="frozenSplit"/>
      <selection pane="bottomRight" activeCell="AP48" sqref="AP48"/>
      <pageMargins left="0.7" right="0.7" top="0.75" bottom="0.75" header="0.3" footer="0.3"/>
    </customSheetView>
    <customSheetView guid="{FED14FF2-CBAF-4B29-94DC-47DAE2EED47A}" scale="70">
      <pane xSplit="2" ySplit="6" topLeftCell="AB34" activePane="bottomRight" state="frozenSplit"/>
      <selection pane="bottomRight" activeCell="AI89" sqref="AI89"/>
      <pageMargins left="0.7" right="0.7" top="0.75" bottom="0.75" header="0.3" footer="0.3"/>
    </customSheetView>
  </customSheetViews>
  <mergeCells count="10">
    <mergeCell ref="AS4:AW4"/>
    <mergeCell ref="AZ4:BD4"/>
    <mergeCell ref="BG4:BK4"/>
    <mergeCell ref="BN4:BR4"/>
    <mergeCell ref="C4:G4"/>
    <mergeCell ref="J4:N4"/>
    <mergeCell ref="Q4:U4"/>
    <mergeCell ref="X4:AB4"/>
    <mergeCell ref="AE4:AI4"/>
    <mergeCell ref="AL4:AP4"/>
  </mergeCells>
  <phoneticPr fontId="99" type="noConversion"/>
  <hyperlinks>
    <hyperlink ref="G79" r:id="rId1" display="http://twiningsindia.com/CodeConduct.pdf"/>
    <hyperlink ref="G92" r:id="rId2"/>
    <hyperlink ref="N36" r:id="rId3" display="http://www.agribusiness-with-smallholders.net/fileadmin/user_upload/publications/Guide-Growing_Business_with_Smallholders_small.pdf"/>
    <hyperlink ref="N79" r:id="rId4" display="http://assets.coca-colacompany.com/1b/d5/9c8554554fd29678c97791e27c83/SGP_Brochure_ENG.pdf"/>
    <hyperlink ref="U79" r:id="rId5" display="http://www.danoneproveedores.com/des_pdp_por/resources/Purchasing Code of Ethics of the DANONE GROUP _V2.Nov 07_.pdf"/>
    <hyperlink ref="AB79" r:id="rId6" display="http://www.generalmills.com/en/Responsibility/ethics_and_integrity/Supplier_code_of_conduct.aspx?p=1"/>
    <hyperlink ref="AI89" r:id="rId7"/>
    <hyperlink ref="AP79" r:id="rId8" display="http://www.mars.com/global/about-mars/mars-pia/our-supply-chain/supplier-relationships.aspx"/>
    <hyperlink ref="AW103" r:id="rId9" display="http://www.4c-coffeeassociation.org/4c-voices/sustainable-coffee-project-indonesia.html?PHPSESSID=d1ucusvrnvgsjk5n3ipekf51i7"/>
    <hyperlink ref="AW79" r:id="rId10" display="http://www.mondelezinternational.com/deliciousworld/compliance-integrity/corporate_responsibility_expectations.aspx"/>
    <hyperlink ref="BD53" r:id="rId11" display="http://www.saiplatform.org/about-us/members;"/>
    <hyperlink ref="BK79" r:id="rId12" display="http://www.pepsico.com/Purpose/Responsible-Sourcing/Supplier-Code-of-Conduct.html"/>
    <hyperlink ref="BR36" r:id="rId13" display="http://www.unilever.com/sustainable-living/news/casestudies/better-livelihoods/farmer-development-programme.aspx"/>
    <hyperlink ref="BR86" r:id="rId14"/>
    <hyperlink ref="AP62" r:id="rId15"/>
    <hyperlink ref="AW67" r:id="rId16" display="http://www.kraftfoodscompany.com/SiteCollectionDocuments/pdf/kraftfoods_deliciousworld.pdf"/>
    <hyperlink ref="BR65" r:id="rId17" display="http://www.unilever.com/sustainable-living/sustainablesourcing/fairtrade/"/>
    <hyperlink ref="AB23" r:id="rId18" display="http://www.generalmills.com/Home/ChannelG/NewsReleases/Library/2013/September/sourcing_10 and"/>
  </hyperlinks>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dimension ref="A1:BJ91"/>
  <sheetViews>
    <sheetView zoomScale="75" zoomScaleNormal="75" zoomScalePageLayoutView="75" workbookViewId="0">
      <pane xSplit="2" ySplit="6" topLeftCell="C7" activePane="bottomRight" state="frozenSplit"/>
      <selection pane="topRight" activeCell="C1" sqref="C1"/>
      <selection pane="bottomLeft" activeCell="A7" sqref="A7"/>
      <selection pane="bottomRight"/>
    </sheetView>
  </sheetViews>
  <sheetFormatPr defaultColWidth="8.85546875" defaultRowHeight="15"/>
  <cols>
    <col min="1" max="1" width="10.42578125" style="250" customWidth="1"/>
    <col min="2" max="2" width="54.42578125" style="250" customWidth="1"/>
    <col min="3" max="4" width="13" style="250" customWidth="1"/>
    <col min="5" max="6" width="13" style="252" customWidth="1"/>
    <col min="7" max="7" width="63.42578125" style="250" customWidth="1"/>
    <col min="8" max="8" width="9.140625" style="372" customWidth="1"/>
    <col min="9" max="10" width="12.85546875" style="250" customWidth="1"/>
    <col min="11" max="12" width="12.85546875" style="252" customWidth="1"/>
    <col min="13" max="13" width="63.42578125" style="250" customWidth="1"/>
    <col min="14" max="14" width="9.140625" style="372" customWidth="1"/>
    <col min="15" max="16" width="12.85546875" style="250" customWidth="1"/>
    <col min="17" max="18" width="12.85546875" style="252" customWidth="1"/>
    <col min="19" max="19" width="63.42578125" style="250" customWidth="1"/>
    <col min="20" max="20" width="9.140625" style="372" customWidth="1"/>
    <col min="21" max="22" width="12.85546875" style="250" customWidth="1"/>
    <col min="23" max="24" width="12.85546875" style="252" customWidth="1"/>
    <col min="25" max="25" width="63.42578125" style="250" customWidth="1"/>
    <col min="26" max="26" width="9.140625" style="372" customWidth="1"/>
    <col min="27" max="28" width="12.85546875" style="250" customWidth="1"/>
    <col min="29" max="30" width="12.85546875" style="252" customWidth="1"/>
    <col min="31" max="31" width="63.42578125" style="250" customWidth="1"/>
    <col min="32" max="32" width="9.140625" style="372" customWidth="1"/>
    <col min="33" max="34" width="12.85546875" style="250" customWidth="1"/>
    <col min="35" max="36" width="12.85546875" style="252" customWidth="1"/>
    <col min="37" max="37" width="63.42578125" style="250" customWidth="1"/>
    <col min="38" max="38" width="9.140625" style="372" customWidth="1"/>
    <col min="39" max="40" width="12.85546875" style="250" customWidth="1"/>
    <col min="41" max="42" width="12.85546875" style="252" customWidth="1"/>
    <col min="43" max="43" width="63.42578125" style="250" customWidth="1"/>
    <col min="44" max="44" width="9.140625" style="372" customWidth="1"/>
    <col min="45" max="45" width="12.85546875" style="250" customWidth="1"/>
    <col min="46" max="46" width="13.42578125" style="250" customWidth="1"/>
    <col min="47" max="48" width="12.85546875" style="252" customWidth="1"/>
    <col min="49" max="49" width="63.42578125" style="250" customWidth="1"/>
    <col min="50" max="50" width="9.140625" style="372" customWidth="1"/>
    <col min="51" max="51" width="12.85546875" style="250" customWidth="1"/>
    <col min="52" max="52" width="13.85546875" style="250" customWidth="1"/>
    <col min="53" max="54" width="12.85546875" style="252" customWidth="1"/>
    <col min="55" max="55" width="63.42578125" style="250" customWidth="1"/>
    <col min="56" max="56" width="9.140625" style="372" customWidth="1"/>
    <col min="57" max="57" width="12.85546875" style="250" customWidth="1"/>
    <col min="58" max="58" width="14.85546875" style="250" customWidth="1"/>
    <col min="59" max="60" width="12.85546875" style="252" customWidth="1"/>
    <col min="61" max="61" width="63.42578125" style="250" customWidth="1"/>
    <col min="62" max="62" width="9.140625" style="372" customWidth="1"/>
    <col min="63" max="16384" width="8.85546875" style="372"/>
  </cols>
  <sheetData>
    <row r="1" spans="1:61" s="4" customFormat="1" ht="21">
      <c r="A1" s="1"/>
      <c r="B1" s="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row>
    <row r="2" spans="1:61" s="78" customFormat="1" ht="46.5">
      <c r="A2" s="198"/>
      <c r="B2" s="199" t="s">
        <v>690</v>
      </c>
      <c r="C2" s="200"/>
      <c r="D2" s="200"/>
      <c r="E2" s="200"/>
      <c r="F2" s="200"/>
      <c r="G2" s="201"/>
      <c r="H2" s="202"/>
      <c r="I2" s="200"/>
      <c r="J2" s="200"/>
      <c r="K2" s="200"/>
      <c r="L2" s="200"/>
      <c r="M2" s="201"/>
      <c r="N2" s="202"/>
      <c r="O2" s="200"/>
      <c r="P2" s="200"/>
      <c r="Q2" s="200"/>
      <c r="R2" s="200"/>
      <c r="S2" s="201"/>
      <c r="T2" s="202"/>
      <c r="U2" s="200"/>
      <c r="V2" s="200"/>
      <c r="W2" s="200"/>
      <c r="X2" s="200"/>
      <c r="Y2" s="201"/>
      <c r="Z2" s="202"/>
      <c r="AA2" s="200"/>
      <c r="AB2" s="200"/>
      <c r="AC2" s="200"/>
      <c r="AD2" s="200"/>
      <c r="AE2" s="201"/>
      <c r="AF2" s="202"/>
      <c r="AG2" s="200"/>
      <c r="AH2" s="200"/>
      <c r="AI2" s="200"/>
      <c r="AJ2" s="200"/>
      <c r="AK2" s="201"/>
      <c r="AL2" s="202"/>
      <c r="AM2" s="200"/>
      <c r="AN2" s="200"/>
      <c r="AO2" s="200"/>
      <c r="AP2" s="200"/>
      <c r="AQ2" s="201"/>
      <c r="AR2" s="202"/>
      <c r="AS2" s="200"/>
      <c r="AT2" s="200"/>
      <c r="AU2" s="200"/>
      <c r="AV2" s="200"/>
      <c r="AW2" s="201"/>
      <c r="AX2" s="202"/>
      <c r="AY2" s="200"/>
      <c r="AZ2" s="200"/>
      <c r="BA2" s="200"/>
      <c r="BB2" s="200"/>
      <c r="BC2" s="201"/>
      <c r="BD2" s="202"/>
      <c r="BE2" s="200"/>
      <c r="BF2" s="200"/>
      <c r="BG2" s="200"/>
      <c r="BH2" s="200"/>
      <c r="BI2" s="201"/>
    </row>
    <row r="3" spans="1:61" s="78" customFormat="1" ht="15" customHeight="1">
      <c r="A3" s="10"/>
      <c r="B3" s="203"/>
      <c r="C3" s="10"/>
      <c r="D3" s="10"/>
      <c r="E3" s="10"/>
      <c r="F3" s="10"/>
      <c r="G3" s="10"/>
      <c r="H3" s="202"/>
      <c r="I3" s="10"/>
      <c r="J3" s="10"/>
      <c r="K3" s="10"/>
      <c r="L3" s="10"/>
      <c r="M3" s="10"/>
      <c r="N3" s="202"/>
      <c r="O3" s="10"/>
      <c r="P3" s="10"/>
      <c r="Q3" s="10"/>
      <c r="R3" s="10"/>
      <c r="S3" s="10"/>
      <c r="T3" s="202"/>
      <c r="U3" s="10"/>
      <c r="V3" s="10"/>
      <c r="W3" s="10"/>
      <c r="X3" s="10"/>
      <c r="Y3" s="10"/>
      <c r="Z3" s="202"/>
      <c r="AA3" s="10"/>
      <c r="AB3" s="10"/>
      <c r="AC3" s="10"/>
      <c r="AD3" s="10"/>
      <c r="AE3" s="10"/>
      <c r="AF3" s="202"/>
      <c r="AG3" s="10"/>
      <c r="AH3" s="10"/>
      <c r="AI3" s="10"/>
      <c r="AJ3" s="10"/>
      <c r="AK3" s="10"/>
      <c r="AL3" s="202"/>
      <c r="AM3" s="10"/>
      <c r="AN3" s="10"/>
      <c r="AO3" s="10"/>
      <c r="AP3" s="10"/>
      <c r="AQ3" s="10"/>
      <c r="AR3" s="202"/>
      <c r="AS3" s="10"/>
      <c r="AT3" s="10"/>
      <c r="AU3" s="10"/>
      <c r="AV3" s="10"/>
      <c r="AW3" s="10"/>
      <c r="AX3" s="202"/>
      <c r="AY3" s="10"/>
      <c r="AZ3" s="10"/>
      <c r="BA3" s="10"/>
      <c r="BB3" s="10"/>
      <c r="BC3" s="10"/>
      <c r="BD3" s="202"/>
      <c r="BE3" s="10"/>
      <c r="BF3" s="10"/>
      <c r="BG3" s="10"/>
      <c r="BH3" s="10"/>
      <c r="BI3" s="10"/>
    </row>
    <row r="4" spans="1:61" s="293" customFormat="1" ht="66" customHeight="1">
      <c r="A4" s="10"/>
      <c r="B4" s="202"/>
      <c r="C4" s="984" t="s">
        <v>25</v>
      </c>
      <c r="D4" s="975"/>
      <c r="E4" s="975"/>
      <c r="F4" s="975"/>
      <c r="G4" s="975"/>
      <c r="H4" s="202"/>
      <c r="I4" s="983" t="s">
        <v>26</v>
      </c>
      <c r="J4" s="975"/>
      <c r="K4" s="975"/>
      <c r="L4" s="975"/>
      <c r="M4" s="975"/>
      <c r="N4" s="202"/>
      <c r="O4" s="985" t="s">
        <v>27</v>
      </c>
      <c r="P4" s="986"/>
      <c r="Q4" s="986"/>
      <c r="R4" s="986"/>
      <c r="S4" s="986"/>
      <c r="T4" s="202"/>
      <c r="U4" s="983" t="s">
        <v>28</v>
      </c>
      <c r="V4" s="975"/>
      <c r="W4" s="975"/>
      <c r="X4" s="975"/>
      <c r="Y4" s="975"/>
      <c r="Z4" s="202"/>
      <c r="AA4" s="983" t="s">
        <v>1437</v>
      </c>
      <c r="AB4" s="975"/>
      <c r="AC4" s="975"/>
      <c r="AD4" s="975"/>
      <c r="AE4" s="975"/>
      <c r="AF4" s="202"/>
      <c r="AG4" s="983" t="s">
        <v>29</v>
      </c>
      <c r="AH4" s="975"/>
      <c r="AI4" s="975"/>
      <c r="AJ4" s="975"/>
      <c r="AK4" s="975"/>
      <c r="AL4" s="202"/>
      <c r="AM4" s="983" t="s">
        <v>30</v>
      </c>
      <c r="AN4" s="975"/>
      <c r="AO4" s="975"/>
      <c r="AP4" s="975"/>
      <c r="AQ4" s="975"/>
      <c r="AR4" s="202"/>
      <c r="AS4" s="983" t="s">
        <v>31</v>
      </c>
      <c r="AT4" s="975"/>
      <c r="AU4" s="975"/>
      <c r="AV4" s="975"/>
      <c r="AW4" s="975"/>
      <c r="AX4" s="202"/>
      <c r="AY4" s="983" t="s">
        <v>32</v>
      </c>
      <c r="AZ4" s="975"/>
      <c r="BA4" s="975"/>
      <c r="BB4" s="975"/>
      <c r="BC4" s="975"/>
      <c r="BD4" s="202"/>
      <c r="BE4" s="983" t="s">
        <v>33</v>
      </c>
      <c r="BF4" s="975"/>
      <c r="BG4" s="975"/>
      <c r="BH4" s="975"/>
      <c r="BI4" s="975"/>
    </row>
    <row r="5" spans="1:61" s="78" customFormat="1">
      <c r="A5" s="10"/>
      <c r="B5" s="202"/>
      <c r="C5" s="10"/>
      <c r="D5" s="10"/>
      <c r="E5" s="10"/>
      <c r="F5" s="10"/>
      <c r="G5" s="10"/>
      <c r="H5" s="202"/>
      <c r="I5" s="10"/>
      <c r="J5" s="10"/>
      <c r="K5" s="10"/>
      <c r="L5" s="10"/>
      <c r="M5" s="10"/>
      <c r="N5" s="202"/>
      <c r="O5" s="10"/>
      <c r="P5" s="10"/>
      <c r="Q5" s="10"/>
      <c r="R5" s="10"/>
      <c r="S5" s="10"/>
      <c r="T5" s="202"/>
      <c r="U5" s="10"/>
      <c r="V5" s="10"/>
      <c r="W5" s="10"/>
      <c r="X5" s="10"/>
      <c r="Y5" s="10"/>
      <c r="Z5" s="202"/>
      <c r="AA5" s="10"/>
      <c r="AB5" s="10"/>
      <c r="AC5" s="10"/>
      <c r="AD5" s="10"/>
      <c r="AE5" s="10"/>
      <c r="AF5" s="202"/>
      <c r="AG5" s="10"/>
      <c r="AH5" s="10"/>
      <c r="AI5" s="10"/>
      <c r="AJ5" s="10"/>
      <c r="AK5" s="10"/>
      <c r="AL5" s="202"/>
      <c r="AM5" s="10"/>
      <c r="AN5" s="10"/>
      <c r="AO5" s="10"/>
      <c r="AP5" s="10"/>
      <c r="AQ5" s="10"/>
      <c r="AR5" s="202"/>
      <c r="AS5" s="10"/>
      <c r="AT5" s="10"/>
      <c r="AU5" s="10"/>
      <c r="AV5" s="10"/>
      <c r="AW5" s="10"/>
      <c r="AX5" s="202"/>
      <c r="AY5" s="10"/>
      <c r="AZ5" s="10"/>
      <c r="BA5" s="10"/>
      <c r="BB5" s="10"/>
      <c r="BC5" s="10"/>
      <c r="BD5" s="202"/>
      <c r="BE5" s="10"/>
      <c r="BF5" s="10"/>
      <c r="BG5" s="10"/>
      <c r="BH5" s="10"/>
      <c r="BI5" s="10"/>
    </row>
    <row r="6" spans="1:61" s="84" customFormat="1" ht="18.75">
      <c r="A6" s="204" t="s">
        <v>34</v>
      </c>
      <c r="B6" s="205"/>
      <c r="C6" s="206" t="s">
        <v>36</v>
      </c>
      <c r="D6" s="204" t="s">
        <v>37</v>
      </c>
      <c r="E6" s="204" t="s">
        <v>38</v>
      </c>
      <c r="F6" s="204" t="s">
        <v>39</v>
      </c>
      <c r="G6" s="204" t="s">
        <v>17</v>
      </c>
      <c r="H6" s="207"/>
      <c r="I6" s="206" t="s">
        <v>36</v>
      </c>
      <c r="J6" s="204" t="s">
        <v>37</v>
      </c>
      <c r="K6" s="204" t="s">
        <v>38</v>
      </c>
      <c r="L6" s="204" t="s">
        <v>39</v>
      </c>
      <c r="M6" s="204" t="s">
        <v>17</v>
      </c>
      <c r="N6" s="207"/>
      <c r="O6" s="206" t="s">
        <v>36</v>
      </c>
      <c r="P6" s="204" t="s">
        <v>37</v>
      </c>
      <c r="Q6" s="204" t="s">
        <v>38</v>
      </c>
      <c r="R6" s="204" t="s">
        <v>39</v>
      </c>
      <c r="S6" s="204" t="s">
        <v>17</v>
      </c>
      <c r="T6" s="207"/>
      <c r="U6" s="206" t="s">
        <v>36</v>
      </c>
      <c r="V6" s="204" t="s">
        <v>37</v>
      </c>
      <c r="W6" s="204" t="s">
        <v>38</v>
      </c>
      <c r="X6" s="204" t="s">
        <v>39</v>
      </c>
      <c r="Y6" s="204" t="s">
        <v>17</v>
      </c>
      <c r="Z6" s="207"/>
      <c r="AA6" s="206" t="s">
        <v>36</v>
      </c>
      <c r="AB6" s="204" t="s">
        <v>37</v>
      </c>
      <c r="AC6" s="204" t="s">
        <v>38</v>
      </c>
      <c r="AD6" s="204" t="s">
        <v>39</v>
      </c>
      <c r="AE6" s="204" t="s">
        <v>17</v>
      </c>
      <c r="AF6" s="207"/>
      <c r="AG6" s="206" t="s">
        <v>36</v>
      </c>
      <c r="AH6" s="204" t="s">
        <v>37</v>
      </c>
      <c r="AI6" s="204" t="s">
        <v>38</v>
      </c>
      <c r="AJ6" s="204" t="s">
        <v>39</v>
      </c>
      <c r="AK6" s="204" t="s">
        <v>17</v>
      </c>
      <c r="AL6" s="207"/>
      <c r="AM6" s="206" t="s">
        <v>36</v>
      </c>
      <c r="AN6" s="204" t="s">
        <v>37</v>
      </c>
      <c r="AO6" s="204" t="s">
        <v>38</v>
      </c>
      <c r="AP6" s="204" t="s">
        <v>39</v>
      </c>
      <c r="AQ6" s="204" t="s">
        <v>17</v>
      </c>
      <c r="AR6" s="207"/>
      <c r="AS6" s="206" t="s">
        <v>36</v>
      </c>
      <c r="AT6" s="204" t="s">
        <v>37</v>
      </c>
      <c r="AU6" s="204" t="s">
        <v>38</v>
      </c>
      <c r="AV6" s="204" t="s">
        <v>39</v>
      </c>
      <c r="AW6" s="204" t="s">
        <v>17</v>
      </c>
      <c r="AX6" s="207"/>
      <c r="AY6" s="206" t="s">
        <v>36</v>
      </c>
      <c r="AZ6" s="204" t="s">
        <v>37</v>
      </c>
      <c r="BA6" s="204" t="s">
        <v>38</v>
      </c>
      <c r="BB6" s="204" t="s">
        <v>39</v>
      </c>
      <c r="BC6" s="204" t="s">
        <v>17</v>
      </c>
      <c r="BD6" s="207"/>
      <c r="BE6" s="206" t="s">
        <v>36</v>
      </c>
      <c r="BF6" s="204" t="s">
        <v>37</v>
      </c>
      <c r="BG6" s="204" t="s">
        <v>38</v>
      </c>
      <c r="BH6" s="204" t="s">
        <v>39</v>
      </c>
      <c r="BI6" s="204" t="s">
        <v>17</v>
      </c>
    </row>
    <row r="7" spans="1:61" s="89" customFormat="1" ht="12" customHeight="1">
      <c r="A7" s="45"/>
      <c r="B7" s="208"/>
      <c r="C7" s="54"/>
      <c r="D7" s="86"/>
      <c r="E7" s="87"/>
      <c r="F7" s="87"/>
      <c r="G7" s="86"/>
      <c r="H7" s="209"/>
      <c r="I7" s="54"/>
      <c r="J7" s="86" t="s">
        <v>375</v>
      </c>
      <c r="K7" s="87"/>
      <c r="L7" s="87"/>
      <c r="M7" s="86"/>
      <c r="N7" s="209"/>
      <c r="O7" s="54"/>
      <c r="P7" s="86"/>
      <c r="Q7" s="87"/>
      <c r="R7" s="87"/>
      <c r="S7" s="86"/>
      <c r="T7" s="209"/>
      <c r="U7" s="54"/>
      <c r="V7" s="86"/>
      <c r="W7" s="87"/>
      <c r="X7" s="87"/>
      <c r="Y7" s="86"/>
      <c r="Z7" s="209"/>
      <c r="AA7" s="54"/>
      <c r="AB7" s="86"/>
      <c r="AC7" s="87"/>
      <c r="AD7" s="87"/>
      <c r="AE7" s="86"/>
      <c r="AF7" s="209"/>
      <c r="AG7" s="54"/>
      <c r="AH7" s="86"/>
      <c r="AI7" s="87"/>
      <c r="AJ7" s="87"/>
      <c r="AK7" s="86"/>
      <c r="AL7" s="209"/>
      <c r="AM7" s="54"/>
      <c r="AN7" s="86"/>
      <c r="AO7" s="87"/>
      <c r="AP7" s="87"/>
      <c r="AQ7" s="86"/>
      <c r="AR7" s="209"/>
      <c r="AS7" s="54"/>
      <c r="AT7" s="86"/>
      <c r="AU7" s="87"/>
      <c r="AV7" s="87"/>
      <c r="AW7" s="86"/>
      <c r="AX7" s="209"/>
      <c r="AY7" s="54"/>
      <c r="AZ7" s="86"/>
      <c r="BA7" s="87"/>
      <c r="BB7" s="87"/>
      <c r="BC7" s="86"/>
      <c r="BD7" s="209"/>
      <c r="BE7" s="54"/>
      <c r="BF7" s="86"/>
      <c r="BG7" s="87"/>
      <c r="BH7" s="87"/>
      <c r="BI7" s="86"/>
    </row>
    <row r="8" spans="1:61" s="89" customFormat="1" ht="25.5" customHeight="1">
      <c r="A8" s="50" t="s">
        <v>691</v>
      </c>
      <c r="B8" s="210" t="s">
        <v>692</v>
      </c>
      <c r="C8" s="91">
        <v>100</v>
      </c>
      <c r="D8" s="92"/>
      <c r="E8" s="211"/>
      <c r="F8" s="93">
        <f>SUM(F9:F32)</f>
        <v>50</v>
      </c>
      <c r="G8" s="92"/>
      <c r="H8" s="209"/>
      <c r="I8" s="91">
        <v>100</v>
      </c>
      <c r="J8" s="92" t="s">
        <v>375</v>
      </c>
      <c r="K8" s="211"/>
      <c r="L8" s="93">
        <f>SUM(L9:L32)</f>
        <v>100</v>
      </c>
      <c r="M8" s="92"/>
      <c r="N8" s="209"/>
      <c r="O8" s="91">
        <v>100</v>
      </c>
      <c r="P8" s="92"/>
      <c r="Q8" s="211"/>
      <c r="R8" s="93">
        <f>SUM(R9:R32)</f>
        <v>75</v>
      </c>
      <c r="S8" s="92"/>
      <c r="T8" s="209"/>
      <c r="U8" s="91">
        <v>100</v>
      </c>
      <c r="V8" s="92"/>
      <c r="W8" s="211"/>
      <c r="X8" s="93">
        <f>SUM(X9:X32)</f>
        <v>62.500000000000007</v>
      </c>
      <c r="Y8" s="92"/>
      <c r="Z8" s="209"/>
      <c r="AA8" s="91">
        <v>100</v>
      </c>
      <c r="AB8" s="92"/>
      <c r="AC8" s="211"/>
      <c r="AD8" s="93">
        <f>SUM(AD9:AD32)</f>
        <v>54.166666666666671</v>
      </c>
      <c r="AE8" s="92"/>
      <c r="AF8" s="209"/>
      <c r="AG8" s="91">
        <v>100</v>
      </c>
      <c r="AH8" s="92"/>
      <c r="AI8" s="211"/>
      <c r="AJ8" s="93">
        <f>SUM(AJ9:AJ32)</f>
        <v>41.666666666666671</v>
      </c>
      <c r="AK8" s="92"/>
      <c r="AL8" s="209"/>
      <c r="AM8" s="91">
        <v>100</v>
      </c>
      <c r="AN8" s="92"/>
      <c r="AO8" s="211"/>
      <c r="AP8" s="93">
        <f>SUM(AP9:AP32)</f>
        <v>54.166666666666671</v>
      </c>
      <c r="AQ8" s="92"/>
      <c r="AR8" s="209"/>
      <c r="AS8" s="91">
        <v>100</v>
      </c>
      <c r="AT8" s="92"/>
      <c r="AU8" s="211"/>
      <c r="AV8" s="93">
        <f>SUM(AV9:AV32)</f>
        <v>100</v>
      </c>
      <c r="AW8" s="92"/>
      <c r="AX8" s="209"/>
      <c r="AY8" s="91">
        <v>100</v>
      </c>
      <c r="AZ8" s="92"/>
      <c r="BA8" s="211"/>
      <c r="BB8" s="93">
        <f>SUM(BB9:BB32)</f>
        <v>83.333333333333343</v>
      </c>
      <c r="BC8" s="92"/>
      <c r="BD8" s="209"/>
      <c r="BE8" s="91">
        <v>100</v>
      </c>
      <c r="BF8" s="92"/>
      <c r="BG8" s="211"/>
      <c r="BH8" s="93">
        <f>SUM(BH9:BH32)</f>
        <v>91.666666666666671</v>
      </c>
      <c r="BI8" s="92"/>
    </row>
    <row r="9" spans="1:61" s="89" customFormat="1" ht="12.75">
      <c r="A9" s="212" t="s">
        <v>693</v>
      </c>
      <c r="B9" s="224" t="s">
        <v>1341</v>
      </c>
      <c r="C9" s="217">
        <f>$C$8/4</f>
        <v>25</v>
      </c>
      <c r="D9" s="49"/>
      <c r="E9" s="214"/>
      <c r="F9" s="215">
        <f>SUM(E11:E12)</f>
        <v>12.5</v>
      </c>
      <c r="G9" s="87"/>
      <c r="H9" s="209"/>
      <c r="I9" s="213">
        <f>$C$8/4</f>
        <v>25</v>
      </c>
      <c r="J9" s="49" t="s">
        <v>375</v>
      </c>
      <c r="K9" s="214"/>
      <c r="L9" s="215">
        <f>SUM(K11:K12)</f>
        <v>25</v>
      </c>
      <c r="M9" s="87"/>
      <c r="N9" s="209"/>
      <c r="O9" s="213">
        <f>$C$8/4</f>
        <v>25</v>
      </c>
      <c r="P9" s="49"/>
      <c r="Q9" s="214"/>
      <c r="R9" s="215">
        <f>SUM(Q11:Q12)</f>
        <v>25</v>
      </c>
      <c r="S9" s="87"/>
      <c r="T9" s="209"/>
      <c r="U9" s="213">
        <f>$C$8/4</f>
        <v>25</v>
      </c>
      <c r="V9" s="49"/>
      <c r="W9" s="214"/>
      <c r="X9" s="215">
        <f>SUM(W11:W12)</f>
        <v>25</v>
      </c>
      <c r="Y9" s="87"/>
      <c r="Z9" s="209"/>
      <c r="AA9" s="213">
        <f>$C$8/4</f>
        <v>25</v>
      </c>
      <c r="AB9" s="49"/>
      <c r="AC9" s="214"/>
      <c r="AD9" s="215">
        <f>SUM(AC11:AC12)</f>
        <v>25</v>
      </c>
      <c r="AE9" s="214"/>
      <c r="AF9" s="209"/>
      <c r="AG9" s="213">
        <f>$C$8/4</f>
        <v>25</v>
      </c>
      <c r="AH9" s="49"/>
      <c r="AI9" s="214"/>
      <c r="AJ9" s="215">
        <f>SUM(AI11:AI12)</f>
        <v>25</v>
      </c>
      <c r="AK9" s="87"/>
      <c r="AL9" s="209"/>
      <c r="AM9" s="213">
        <f>$C$8/4</f>
        <v>25</v>
      </c>
      <c r="AN9" s="49"/>
      <c r="AO9" s="214"/>
      <c r="AP9" s="215">
        <f>SUM(AO11:AO12)</f>
        <v>25</v>
      </c>
      <c r="AQ9" s="87"/>
      <c r="AR9" s="209"/>
      <c r="AS9" s="213">
        <f>$C$8/4</f>
        <v>25</v>
      </c>
      <c r="AT9" s="49"/>
      <c r="AU9" s="214"/>
      <c r="AV9" s="215">
        <f>SUM(AU11:AU12)</f>
        <v>25</v>
      </c>
      <c r="AW9" s="87"/>
      <c r="AX9" s="209"/>
      <c r="AY9" s="213">
        <f>$C$8/4</f>
        <v>25</v>
      </c>
      <c r="AZ9" s="49"/>
      <c r="BA9" s="214"/>
      <c r="BB9" s="215">
        <f>SUM(BA11:BA12)</f>
        <v>25</v>
      </c>
      <c r="BC9" s="214"/>
      <c r="BD9" s="209"/>
      <c r="BE9" s="213">
        <f>$C$8/4</f>
        <v>25</v>
      </c>
      <c r="BF9" s="49"/>
      <c r="BG9" s="214"/>
      <c r="BH9" s="215">
        <f>SUM(BG11:BG12)</f>
        <v>25</v>
      </c>
      <c r="BI9" s="331"/>
    </row>
    <row r="10" spans="1:61" s="89" customFormat="1" ht="12.75">
      <c r="A10" s="212"/>
      <c r="B10" s="502" t="s">
        <v>1342</v>
      </c>
      <c r="C10" s="217"/>
      <c r="D10" s="218"/>
      <c r="E10" s="214"/>
      <c r="F10" s="215"/>
      <c r="G10" s="87"/>
      <c r="H10" s="209"/>
      <c r="I10" s="213"/>
      <c r="J10" s="218"/>
      <c r="K10" s="214"/>
      <c r="L10" s="215"/>
      <c r="M10" s="87"/>
      <c r="N10" s="209"/>
      <c r="O10" s="213"/>
      <c r="P10" s="218"/>
      <c r="Q10" s="214"/>
      <c r="R10" s="215"/>
      <c r="S10" s="87"/>
      <c r="T10" s="209"/>
      <c r="U10" s="213"/>
      <c r="V10" s="218"/>
      <c r="W10" s="214"/>
      <c r="X10" s="215"/>
      <c r="Y10" s="87"/>
      <c r="Z10" s="209"/>
      <c r="AA10" s="213"/>
      <c r="AB10" s="218"/>
      <c r="AC10" s="214"/>
      <c r="AD10" s="215"/>
      <c r="AE10" s="214"/>
      <c r="AF10" s="209"/>
      <c r="AG10" s="213"/>
      <c r="AH10" s="218"/>
      <c r="AI10" s="214"/>
      <c r="AJ10" s="215"/>
      <c r="AK10" s="87"/>
      <c r="AL10" s="209"/>
      <c r="AM10" s="213"/>
      <c r="AN10" s="218"/>
      <c r="AO10" s="214"/>
      <c r="AP10" s="215"/>
      <c r="AQ10" s="87"/>
      <c r="AR10" s="209"/>
      <c r="AS10" s="213"/>
      <c r="AT10" s="218"/>
      <c r="AU10" s="214"/>
      <c r="AV10" s="215"/>
      <c r="AW10" s="87"/>
      <c r="AX10" s="209"/>
      <c r="AY10" s="213"/>
      <c r="AZ10" s="218"/>
      <c r="BA10" s="214"/>
      <c r="BB10" s="215"/>
      <c r="BC10" s="87"/>
      <c r="BD10" s="209"/>
      <c r="BE10" s="213"/>
      <c r="BF10" s="218"/>
      <c r="BG10" s="214"/>
      <c r="BH10" s="215"/>
      <c r="BI10" s="331"/>
    </row>
    <row r="11" spans="1:61" s="89" customFormat="1" ht="12.75" customHeight="1">
      <c r="A11" s="87" t="s">
        <v>694</v>
      </c>
      <c r="B11" s="216" t="s">
        <v>695</v>
      </c>
      <c r="C11" s="217">
        <f>$C$9/2</f>
        <v>12.5</v>
      </c>
      <c r="D11" s="218" t="s">
        <v>44</v>
      </c>
      <c r="E11" s="219">
        <f>IF(D11="Yes",C11,IF(D11="partial",C11*0.25,0))</f>
        <v>12.5</v>
      </c>
      <c r="F11" s="220"/>
      <c r="G11" s="87" t="s">
        <v>696</v>
      </c>
      <c r="H11" s="209"/>
      <c r="I11" s="217">
        <f>$C$9/2</f>
        <v>12.5</v>
      </c>
      <c r="J11" s="218" t="s">
        <v>44</v>
      </c>
      <c r="K11" s="219">
        <f>IF(J11="Yes",I11,0)</f>
        <v>12.5</v>
      </c>
      <c r="L11" s="220"/>
      <c r="M11" s="87" t="s">
        <v>773</v>
      </c>
      <c r="N11" s="209"/>
      <c r="O11" s="217">
        <f>$C$9/2</f>
        <v>12.5</v>
      </c>
      <c r="P11" s="218" t="s">
        <v>44</v>
      </c>
      <c r="Q11" s="219">
        <f>IF(P11="Yes",O11,0)</f>
        <v>12.5</v>
      </c>
      <c r="R11" s="220"/>
      <c r="S11" s="87" t="s">
        <v>774</v>
      </c>
      <c r="T11" s="209"/>
      <c r="U11" s="217">
        <f>$C$9/2</f>
        <v>12.5</v>
      </c>
      <c r="V11" s="218" t="s">
        <v>44</v>
      </c>
      <c r="W11" s="219">
        <f>IF(V11="Yes",U11,0)</f>
        <v>12.5</v>
      </c>
      <c r="X11" s="220"/>
      <c r="Y11" s="87" t="s">
        <v>775</v>
      </c>
      <c r="Z11" s="209"/>
      <c r="AA11" s="217">
        <f>$C$9/2</f>
        <v>12.5</v>
      </c>
      <c r="AB11" s="218" t="s">
        <v>44</v>
      </c>
      <c r="AC11" s="219">
        <f>IF(AB11="Yes",AA11,0)</f>
        <v>12.5</v>
      </c>
      <c r="AD11" s="220"/>
      <c r="AE11" s="87" t="s">
        <v>704</v>
      </c>
      <c r="AF11" s="209"/>
      <c r="AG11" s="217">
        <f>$C$9/2</f>
        <v>12.5</v>
      </c>
      <c r="AH11" s="218" t="s">
        <v>44</v>
      </c>
      <c r="AI11" s="219">
        <f>IF(AH11="Yes",AG11,0)</f>
        <v>12.5</v>
      </c>
      <c r="AJ11" s="220"/>
      <c r="AK11" s="87" t="s">
        <v>705</v>
      </c>
      <c r="AL11" s="209"/>
      <c r="AM11" s="217">
        <f>$C$9/2</f>
        <v>12.5</v>
      </c>
      <c r="AN11" s="218" t="s">
        <v>44</v>
      </c>
      <c r="AO11" s="219">
        <f>IF(AN11="Yes",AM11,0)</f>
        <v>12.5</v>
      </c>
      <c r="AP11" s="220"/>
      <c r="AQ11" s="87" t="s">
        <v>822</v>
      </c>
      <c r="AR11" s="209"/>
      <c r="AS11" s="217">
        <f>$C$9/2</f>
        <v>12.5</v>
      </c>
      <c r="AT11" s="218" t="s">
        <v>44</v>
      </c>
      <c r="AU11" s="219">
        <f>IF(AT11="Yes",AS11,0)</f>
        <v>12.5</v>
      </c>
      <c r="AV11" s="220"/>
      <c r="AW11" s="87" t="s">
        <v>823</v>
      </c>
      <c r="AX11" s="209"/>
      <c r="AY11" s="217">
        <f>$C$9/2</f>
        <v>12.5</v>
      </c>
      <c r="AZ11" s="218" t="s">
        <v>44</v>
      </c>
      <c r="BA11" s="219">
        <f>IF(AZ11="Yes",AY11,0)</f>
        <v>12.5</v>
      </c>
      <c r="BB11" s="220"/>
      <c r="BC11" s="87" t="s">
        <v>776</v>
      </c>
      <c r="BD11" s="209"/>
      <c r="BE11" s="217">
        <f>$C$9/2</f>
        <v>12.5</v>
      </c>
      <c r="BF11" s="218" t="s">
        <v>44</v>
      </c>
      <c r="BG11" s="219">
        <f>IF(BF11="Yes",BE11,0)</f>
        <v>12.5</v>
      </c>
      <c r="BH11" s="220"/>
      <c r="BI11" s="331" t="s">
        <v>777</v>
      </c>
    </row>
    <row r="12" spans="1:61" s="89" customFormat="1" ht="25.5" customHeight="1">
      <c r="A12" s="87" t="s">
        <v>778</v>
      </c>
      <c r="B12" s="216" t="s">
        <v>779</v>
      </c>
      <c r="C12" s="217">
        <f>$C$9/2</f>
        <v>12.5</v>
      </c>
      <c r="D12" s="49" t="s">
        <v>47</v>
      </c>
      <c r="E12" s="222">
        <f>IF(D12="Yes",C12,IF(D12="partial",C12*0.25,0))</f>
        <v>0</v>
      </c>
      <c r="F12" s="337"/>
      <c r="G12" s="332"/>
      <c r="H12" s="209"/>
      <c r="I12" s="221">
        <f>$C$9/2</f>
        <v>12.5</v>
      </c>
      <c r="J12" s="49" t="s">
        <v>44</v>
      </c>
      <c r="K12" s="222">
        <f>IF(J12="Yes",I12,0)</f>
        <v>12.5</v>
      </c>
      <c r="L12" s="220"/>
      <c r="M12" s="56" t="s">
        <v>780</v>
      </c>
      <c r="N12" s="209"/>
      <c r="O12" s="221">
        <f>$C$9/2</f>
        <v>12.5</v>
      </c>
      <c r="P12" s="49" t="s">
        <v>44</v>
      </c>
      <c r="Q12" s="222">
        <f>IF(P12="Yes",O12,0)</f>
        <v>12.5</v>
      </c>
      <c r="R12" s="220"/>
      <c r="S12" s="87" t="s">
        <v>781</v>
      </c>
      <c r="T12" s="209"/>
      <c r="U12" s="221">
        <f>$C$9/2</f>
        <v>12.5</v>
      </c>
      <c r="V12" s="49" t="s">
        <v>44</v>
      </c>
      <c r="W12" s="222">
        <f>IF(V12="Yes",U12,0)</f>
        <v>12.5</v>
      </c>
      <c r="X12" s="220"/>
      <c r="Y12" s="56" t="s">
        <v>782</v>
      </c>
      <c r="Z12" s="209"/>
      <c r="AA12" s="221">
        <f>$C$9/2</f>
        <v>12.5</v>
      </c>
      <c r="AB12" s="49" t="s">
        <v>44</v>
      </c>
      <c r="AC12" s="222">
        <f>IF(AB12="Yes",AA12,0)</f>
        <v>12.5</v>
      </c>
      <c r="AD12" s="220"/>
      <c r="AE12" s="56" t="s">
        <v>783</v>
      </c>
      <c r="AF12" s="209"/>
      <c r="AG12" s="221">
        <f>$C$9/2</f>
        <v>12.5</v>
      </c>
      <c r="AH12" s="49" t="s">
        <v>44</v>
      </c>
      <c r="AI12" s="222">
        <f>IF(AH12="Yes",AG12,0)</f>
        <v>12.5</v>
      </c>
      <c r="AJ12" s="220"/>
      <c r="AK12" s="56" t="s">
        <v>784</v>
      </c>
      <c r="AL12" s="209"/>
      <c r="AM12" s="221">
        <f>$C$9/2</f>
        <v>12.5</v>
      </c>
      <c r="AN12" s="49" t="s">
        <v>44</v>
      </c>
      <c r="AO12" s="222">
        <f>IF(AN12="Yes",AM12,0)</f>
        <v>12.5</v>
      </c>
      <c r="AP12" s="220"/>
      <c r="AQ12" s="56" t="s">
        <v>785</v>
      </c>
      <c r="AR12" s="209"/>
      <c r="AS12" s="221">
        <f>$C$9/2</f>
        <v>12.5</v>
      </c>
      <c r="AT12" s="49" t="s">
        <v>44</v>
      </c>
      <c r="AU12" s="222">
        <f>IF(AT12="Yes",AS12,0)</f>
        <v>12.5</v>
      </c>
      <c r="AV12" s="220"/>
      <c r="AW12" s="56" t="s">
        <v>786</v>
      </c>
      <c r="AX12" s="209"/>
      <c r="AY12" s="221">
        <f>$C$9/2</f>
        <v>12.5</v>
      </c>
      <c r="AZ12" s="49" t="s">
        <v>44</v>
      </c>
      <c r="BA12" s="222">
        <f>IF(AZ12="Yes",AY12,0)</f>
        <v>12.5</v>
      </c>
      <c r="BB12" s="220"/>
      <c r="BC12" s="87" t="s">
        <v>787</v>
      </c>
      <c r="BD12" s="209"/>
      <c r="BE12" s="221">
        <f>$C$9/2</f>
        <v>12.5</v>
      </c>
      <c r="BF12" s="49" t="s">
        <v>44</v>
      </c>
      <c r="BG12" s="222">
        <f>IF(BF12="Yes",BE12,0)</f>
        <v>12.5</v>
      </c>
      <c r="BH12" s="220"/>
      <c r="BI12" s="332" t="s">
        <v>732</v>
      </c>
    </row>
    <row r="13" spans="1:61" s="89" customFormat="1" ht="12.75">
      <c r="A13" s="87"/>
      <c r="B13" s="216"/>
      <c r="C13" s="217"/>
      <c r="D13" s="223"/>
      <c r="E13" s="219"/>
      <c r="F13" s="220"/>
      <c r="G13" s="56"/>
      <c r="H13" s="209"/>
      <c r="I13" s="217"/>
      <c r="J13" s="223" t="s">
        <v>375</v>
      </c>
      <c r="K13" s="219"/>
      <c r="L13" s="220"/>
      <c r="M13" s="56"/>
      <c r="N13" s="209"/>
      <c r="O13" s="217"/>
      <c r="P13" s="223"/>
      <c r="Q13" s="219"/>
      <c r="R13" s="220"/>
      <c r="S13" s="87"/>
      <c r="T13" s="209"/>
      <c r="U13" s="217"/>
      <c r="V13" s="223"/>
      <c r="W13" s="219"/>
      <c r="X13" s="220"/>
      <c r="Y13" s="56"/>
      <c r="Z13" s="209"/>
      <c r="AA13" s="217"/>
      <c r="AB13" s="223"/>
      <c r="AC13" s="219"/>
      <c r="AD13" s="220"/>
      <c r="AE13" s="56"/>
      <c r="AF13" s="209"/>
      <c r="AG13" s="217"/>
      <c r="AH13" s="223"/>
      <c r="AI13" s="219"/>
      <c r="AJ13" s="220"/>
      <c r="AK13" s="56"/>
      <c r="AL13" s="209"/>
      <c r="AM13" s="217"/>
      <c r="AN13" s="223"/>
      <c r="AO13" s="219"/>
      <c r="AP13" s="220"/>
      <c r="AQ13" s="56"/>
      <c r="AR13" s="209"/>
      <c r="AS13" s="217"/>
      <c r="AT13" s="223"/>
      <c r="AU13" s="219"/>
      <c r="AV13" s="220"/>
      <c r="AW13" s="374"/>
      <c r="AX13" s="209"/>
      <c r="AY13" s="217"/>
      <c r="AZ13" s="223"/>
      <c r="BA13" s="219"/>
      <c r="BB13" s="220"/>
      <c r="BC13" s="87"/>
      <c r="BD13" s="209"/>
      <c r="BE13" s="217"/>
      <c r="BF13" s="223"/>
      <c r="BG13" s="219"/>
      <c r="BH13" s="220"/>
      <c r="BI13" s="332"/>
    </row>
    <row r="14" spans="1:61" s="89" customFormat="1" ht="25.5" customHeight="1">
      <c r="A14" s="212" t="s">
        <v>733</v>
      </c>
      <c r="B14" s="503" t="s">
        <v>1312</v>
      </c>
      <c r="C14" s="501">
        <f>$C$8/4</f>
        <v>25</v>
      </c>
      <c r="D14" s="49"/>
      <c r="E14" s="214"/>
      <c r="F14" s="215">
        <f>SUM(E16:E18)</f>
        <v>25</v>
      </c>
      <c r="G14" s="87" t="s">
        <v>734</v>
      </c>
      <c r="H14" s="209"/>
      <c r="I14" s="213">
        <f>$C$8/4</f>
        <v>25</v>
      </c>
      <c r="J14" s="49" t="s">
        <v>375</v>
      </c>
      <c r="K14" s="214"/>
      <c r="L14" s="215">
        <f>SUM(K16:K18)</f>
        <v>25</v>
      </c>
      <c r="M14" s="87"/>
      <c r="N14" s="209"/>
      <c r="O14" s="213">
        <f>$C$8/4</f>
        <v>25</v>
      </c>
      <c r="P14" s="49"/>
      <c r="Q14" s="214"/>
      <c r="R14" s="215">
        <f>SUM(Q16:Q18)</f>
        <v>16.666666666666668</v>
      </c>
      <c r="S14" s="87"/>
      <c r="T14" s="209"/>
      <c r="U14" s="213">
        <f>$C$8/4</f>
        <v>25</v>
      </c>
      <c r="V14" s="49"/>
      <c r="W14" s="214"/>
      <c r="X14" s="215">
        <f>SUM(W16:W18)</f>
        <v>16.666666666666668</v>
      </c>
      <c r="Y14" s="87"/>
      <c r="Z14" s="209"/>
      <c r="AA14" s="213">
        <f>$C$8/4</f>
        <v>25</v>
      </c>
      <c r="AB14" s="49"/>
      <c r="AC14" s="214"/>
      <c r="AD14" s="215">
        <f>SUM(AC16:AC18)</f>
        <v>16.666666666666668</v>
      </c>
      <c r="AE14" s="87"/>
      <c r="AF14" s="209"/>
      <c r="AG14" s="213">
        <f>$C$8/4</f>
        <v>25</v>
      </c>
      <c r="AH14" s="49"/>
      <c r="AI14" s="214"/>
      <c r="AJ14" s="215">
        <f>SUM(AI16:AI18)</f>
        <v>16.666666666666668</v>
      </c>
      <c r="AK14" s="87"/>
      <c r="AL14" s="209"/>
      <c r="AM14" s="213">
        <f>$C$8/4</f>
        <v>25</v>
      </c>
      <c r="AN14" s="49"/>
      <c r="AO14" s="214"/>
      <c r="AP14" s="215">
        <f>SUM(AO16:AO18)</f>
        <v>16.666666666666668</v>
      </c>
      <c r="AQ14" s="87"/>
      <c r="AR14" s="209"/>
      <c r="AS14" s="213">
        <f>$C$8/4</f>
        <v>25</v>
      </c>
      <c r="AT14" s="49"/>
      <c r="AU14" s="214"/>
      <c r="AV14" s="215">
        <f>SUM(AU16:AU18)</f>
        <v>25</v>
      </c>
      <c r="AW14" s="87"/>
      <c r="AX14" s="209"/>
      <c r="AY14" s="213">
        <f>$C$8/4</f>
        <v>25</v>
      </c>
      <c r="AZ14" s="49"/>
      <c r="BA14" s="214"/>
      <c r="BB14" s="215">
        <f>SUM(BA16:BA18)</f>
        <v>25</v>
      </c>
      <c r="BC14" s="87"/>
      <c r="BD14" s="209"/>
      <c r="BE14" s="213">
        <f>$C$8/4</f>
        <v>25</v>
      </c>
      <c r="BF14" s="49"/>
      <c r="BG14" s="214"/>
      <c r="BH14" s="215">
        <f>SUM(BG16:BG18)</f>
        <v>25</v>
      </c>
      <c r="BI14" s="331"/>
    </row>
    <row r="15" spans="1:61" s="89" customFormat="1" ht="25.5" customHeight="1">
      <c r="A15" s="212"/>
      <c r="B15" s="504" t="s">
        <v>1311</v>
      </c>
      <c r="C15" s="217"/>
      <c r="D15" s="49"/>
      <c r="E15" s="214"/>
      <c r="F15" s="215"/>
      <c r="G15" s="87"/>
      <c r="H15" s="209"/>
      <c r="I15" s="213"/>
      <c r="J15" s="49"/>
      <c r="K15" s="214"/>
      <c r="L15" s="215"/>
      <c r="M15" s="87"/>
      <c r="N15" s="209"/>
      <c r="O15" s="213"/>
      <c r="P15" s="49"/>
      <c r="Q15" s="214"/>
      <c r="R15" s="215"/>
      <c r="S15" s="87"/>
      <c r="T15" s="209"/>
      <c r="U15" s="213"/>
      <c r="V15" s="49"/>
      <c r="W15" s="214"/>
      <c r="X15" s="215"/>
      <c r="Y15" s="87"/>
      <c r="Z15" s="209"/>
      <c r="AA15" s="213"/>
      <c r="AB15" s="49"/>
      <c r="AC15" s="214"/>
      <c r="AD15" s="215"/>
      <c r="AE15" s="87"/>
      <c r="AF15" s="209"/>
      <c r="AG15" s="213"/>
      <c r="AH15" s="49"/>
      <c r="AI15" s="214"/>
      <c r="AJ15" s="215"/>
      <c r="AK15" s="87"/>
      <c r="AL15" s="209"/>
      <c r="AM15" s="213"/>
      <c r="AN15" s="49"/>
      <c r="AO15" s="214"/>
      <c r="AP15" s="215"/>
      <c r="AQ15" s="87"/>
      <c r="AR15" s="209"/>
      <c r="AS15" s="213"/>
      <c r="AT15" s="49"/>
      <c r="AU15" s="214"/>
      <c r="AV15" s="215"/>
      <c r="AW15" s="87"/>
      <c r="AX15" s="209"/>
      <c r="AY15" s="213"/>
      <c r="AZ15" s="49"/>
      <c r="BA15" s="214"/>
      <c r="BB15" s="215"/>
      <c r="BC15" s="87"/>
      <c r="BD15" s="209"/>
      <c r="BE15" s="213"/>
      <c r="BF15" s="49"/>
      <c r="BG15" s="214"/>
      <c r="BH15" s="215"/>
      <c r="BI15" s="331"/>
    </row>
    <row r="16" spans="1:61" s="89" customFormat="1" ht="25.5" customHeight="1">
      <c r="A16" s="87" t="s">
        <v>735</v>
      </c>
      <c r="B16" s="225" t="s">
        <v>736</v>
      </c>
      <c r="C16" s="217">
        <f>$C$14/3</f>
        <v>8.3333333333333339</v>
      </c>
      <c r="D16" s="87" t="s">
        <v>44</v>
      </c>
      <c r="E16" s="219">
        <f>IF(D16="Yes",C16,IF(D16="partial",C16*0.25,0))</f>
        <v>8.3333333333333339</v>
      </c>
      <c r="F16" s="220"/>
      <c r="G16" s="87" t="s">
        <v>737</v>
      </c>
      <c r="H16" s="209"/>
      <c r="I16" s="217">
        <f>$C$14/3</f>
        <v>8.3333333333333339</v>
      </c>
      <c r="J16" s="87" t="s">
        <v>44</v>
      </c>
      <c r="K16" s="219">
        <f>IF(J16="Yes",I16,0)</f>
        <v>8.3333333333333339</v>
      </c>
      <c r="L16" s="220"/>
      <c r="M16" s="87" t="s">
        <v>738</v>
      </c>
      <c r="N16" s="209"/>
      <c r="O16" s="217">
        <f>$C$14/3</f>
        <v>8.3333333333333339</v>
      </c>
      <c r="P16" s="87" t="s">
        <v>44</v>
      </c>
      <c r="Q16" s="219">
        <f>IF(P16="Yes",O16,0)</f>
        <v>8.3333333333333339</v>
      </c>
      <c r="R16" s="220"/>
      <c r="S16" s="87" t="s">
        <v>796</v>
      </c>
      <c r="T16" s="209"/>
      <c r="U16" s="217">
        <f>$C$14/3</f>
        <v>8.3333333333333339</v>
      </c>
      <c r="V16" s="87" t="s">
        <v>44</v>
      </c>
      <c r="W16" s="219">
        <f>IF(V16="Yes",U16,0)</f>
        <v>8.3333333333333339</v>
      </c>
      <c r="X16" s="220"/>
      <c r="Y16" s="87" t="s">
        <v>797</v>
      </c>
      <c r="Z16" s="209"/>
      <c r="AA16" s="217">
        <f>$C$14/3</f>
        <v>8.3333333333333339</v>
      </c>
      <c r="AB16" s="87" t="s">
        <v>44</v>
      </c>
      <c r="AC16" s="219">
        <f>IF(AB16="Yes",AA16,0)</f>
        <v>8.3333333333333339</v>
      </c>
      <c r="AD16" s="220"/>
      <c r="AE16" s="87" t="s">
        <v>798</v>
      </c>
      <c r="AF16" s="209"/>
      <c r="AG16" s="217">
        <f>$C$14/3</f>
        <v>8.3333333333333339</v>
      </c>
      <c r="AH16" s="87" t="s">
        <v>44</v>
      </c>
      <c r="AI16" s="219">
        <f>IF(AH16="Yes",AG16,0)</f>
        <v>8.3333333333333339</v>
      </c>
      <c r="AJ16" s="220"/>
      <c r="AK16" s="56" t="s">
        <v>799</v>
      </c>
      <c r="AL16" s="209"/>
      <c r="AM16" s="217">
        <f>$C$14/3</f>
        <v>8.3333333333333339</v>
      </c>
      <c r="AN16" s="87" t="s">
        <v>44</v>
      </c>
      <c r="AO16" s="219">
        <f>IF(AN16="Yes",AM16,0)</f>
        <v>8.3333333333333339</v>
      </c>
      <c r="AP16" s="220"/>
      <c r="AQ16" s="87" t="s">
        <v>744</v>
      </c>
      <c r="AR16" s="209"/>
      <c r="AS16" s="217">
        <f>$C$14/3</f>
        <v>8.3333333333333339</v>
      </c>
      <c r="AT16" s="87" t="s">
        <v>44</v>
      </c>
      <c r="AU16" s="219">
        <f>IF(AT16="Yes",AS16,0)</f>
        <v>8.3333333333333339</v>
      </c>
      <c r="AV16" s="220"/>
      <c r="AW16" s="87" t="s">
        <v>838</v>
      </c>
      <c r="AX16" s="209"/>
      <c r="AY16" s="217">
        <f>$C$14/3</f>
        <v>8.3333333333333339</v>
      </c>
      <c r="AZ16" s="87" t="s">
        <v>44</v>
      </c>
      <c r="BA16" s="219">
        <f>IF(AZ16="Yes",AY16,0)</f>
        <v>8.3333333333333339</v>
      </c>
      <c r="BB16" s="220"/>
      <c r="BC16" s="87" t="s">
        <v>800</v>
      </c>
      <c r="BD16" s="209"/>
      <c r="BE16" s="217">
        <f>$C$14/3</f>
        <v>8.3333333333333339</v>
      </c>
      <c r="BF16" s="87" t="s">
        <v>44</v>
      </c>
      <c r="BG16" s="219">
        <f>IF(BF16="Yes",BE16,0)</f>
        <v>8.3333333333333339</v>
      </c>
      <c r="BH16" s="220"/>
      <c r="BI16" s="331" t="s">
        <v>801</v>
      </c>
    </row>
    <row r="17" spans="1:61" s="89" customFormat="1" ht="28.5" customHeight="1">
      <c r="A17" s="87" t="s">
        <v>802</v>
      </c>
      <c r="B17" s="225" t="s">
        <v>803</v>
      </c>
      <c r="C17" s="217">
        <f>$C$14/3</f>
        <v>8.3333333333333339</v>
      </c>
      <c r="D17" s="49" t="s">
        <v>44</v>
      </c>
      <c r="E17" s="219">
        <f>IF(D17="Yes",C17,IF(D17="partial",C17*0.25,0))</f>
        <v>8.3333333333333339</v>
      </c>
      <c r="F17" s="220"/>
      <c r="G17" s="87" t="s">
        <v>804</v>
      </c>
      <c r="H17" s="209"/>
      <c r="I17" s="217">
        <f>$C$14/3</f>
        <v>8.3333333333333339</v>
      </c>
      <c r="J17" s="49" t="s">
        <v>44</v>
      </c>
      <c r="K17" s="219">
        <f>IF(J17="Yes",I17,0)</f>
        <v>8.3333333333333339</v>
      </c>
      <c r="L17" s="220"/>
      <c r="M17" s="56" t="s">
        <v>805</v>
      </c>
      <c r="N17" s="209"/>
      <c r="O17" s="217">
        <f>$C$14/3</f>
        <v>8.3333333333333339</v>
      </c>
      <c r="P17" s="49" t="s">
        <v>44</v>
      </c>
      <c r="Q17" s="219">
        <f>IF(P17="Yes",O17,0)</f>
        <v>8.3333333333333339</v>
      </c>
      <c r="R17" s="220"/>
      <c r="S17" s="87" t="s">
        <v>806</v>
      </c>
      <c r="T17" s="209"/>
      <c r="U17" s="217">
        <f>$C$14/3</f>
        <v>8.3333333333333339</v>
      </c>
      <c r="V17" s="49" t="s">
        <v>44</v>
      </c>
      <c r="W17" s="219">
        <f>IF(V17="Yes",U17,0)</f>
        <v>8.3333333333333339</v>
      </c>
      <c r="X17" s="220"/>
      <c r="Y17" s="56" t="s">
        <v>807</v>
      </c>
      <c r="Z17" s="209"/>
      <c r="AA17" s="217">
        <f>$C$14/3</f>
        <v>8.3333333333333339</v>
      </c>
      <c r="AB17" s="49" t="s">
        <v>44</v>
      </c>
      <c r="AC17" s="219">
        <f>IF(AB17="Yes",AA17,0)</f>
        <v>8.3333333333333339</v>
      </c>
      <c r="AD17" s="220"/>
      <c r="AE17" s="56" t="s">
        <v>808</v>
      </c>
      <c r="AF17" s="209"/>
      <c r="AG17" s="217">
        <f>$C$14/3</f>
        <v>8.3333333333333339</v>
      </c>
      <c r="AH17" s="49" t="s">
        <v>44</v>
      </c>
      <c r="AI17" s="219">
        <f>IF(AH17="Yes",AG17,0)</f>
        <v>8.3333333333333339</v>
      </c>
      <c r="AJ17" s="220"/>
      <c r="AK17" s="56" t="s">
        <v>809</v>
      </c>
      <c r="AL17" s="209"/>
      <c r="AM17" s="217">
        <f>$C$14/3</f>
        <v>8.3333333333333339</v>
      </c>
      <c r="AN17" s="49" t="s">
        <v>44</v>
      </c>
      <c r="AO17" s="219">
        <f>IF(AN17="Yes",AM17,0)</f>
        <v>8.3333333333333339</v>
      </c>
      <c r="AP17" s="220"/>
      <c r="AQ17" s="56" t="s">
        <v>810</v>
      </c>
      <c r="AR17" s="209"/>
      <c r="AS17" s="217">
        <f>$C$14/3</f>
        <v>8.3333333333333339</v>
      </c>
      <c r="AT17" s="49" t="s">
        <v>44</v>
      </c>
      <c r="AU17" s="219">
        <f>IF(AT17="Yes",AS17,0)</f>
        <v>8.3333333333333339</v>
      </c>
      <c r="AV17" s="220"/>
      <c r="AW17" s="56" t="s">
        <v>838</v>
      </c>
      <c r="AX17" s="209"/>
      <c r="AY17" s="217">
        <f>$C$14/3</f>
        <v>8.3333333333333339</v>
      </c>
      <c r="AZ17" s="49" t="s">
        <v>44</v>
      </c>
      <c r="BA17" s="219">
        <f>IF(AZ17="Yes",AY17,0)</f>
        <v>8.3333333333333339</v>
      </c>
      <c r="BB17" s="220"/>
      <c r="BC17" t="s">
        <v>765</v>
      </c>
      <c r="BD17" s="209"/>
      <c r="BE17" s="217">
        <f>$C$14/3</f>
        <v>8.3333333333333339</v>
      </c>
      <c r="BF17" s="49" t="s">
        <v>44</v>
      </c>
      <c r="BG17" s="219">
        <f>IF(BF17="Yes",BE17,0)</f>
        <v>8.3333333333333339</v>
      </c>
      <c r="BH17" s="220"/>
      <c r="BI17" s="332" t="s">
        <v>766</v>
      </c>
    </row>
    <row r="18" spans="1:61" s="89" customFormat="1" ht="51">
      <c r="A18" s="87" t="s">
        <v>767</v>
      </c>
      <c r="B18" s="226" t="s">
        <v>768</v>
      </c>
      <c r="C18" s="217">
        <f>$C$14/3</f>
        <v>8.3333333333333339</v>
      </c>
      <c r="D18" s="49" t="s">
        <v>44</v>
      </c>
      <c r="E18" s="219">
        <f>IF(D18="Yes",C18,IF(D18="partial",C18*0.25,0))</f>
        <v>8.3333333333333339</v>
      </c>
      <c r="F18" s="220"/>
      <c r="G18" s="87" t="s">
        <v>769</v>
      </c>
      <c r="H18" s="209"/>
      <c r="I18" s="217">
        <f>$C$14/3</f>
        <v>8.3333333333333339</v>
      </c>
      <c r="J18" s="49" t="s">
        <v>44</v>
      </c>
      <c r="K18" s="219">
        <f>IF(J18="Yes",I18,0)</f>
        <v>8.3333333333333339</v>
      </c>
      <c r="L18" s="220"/>
      <c r="M18" s="87" t="s">
        <v>770</v>
      </c>
      <c r="N18" s="209"/>
      <c r="O18" s="217">
        <f>$C$14/3</f>
        <v>8.3333333333333339</v>
      </c>
      <c r="P18" s="324" t="s">
        <v>47</v>
      </c>
      <c r="Q18" s="219">
        <f>IF(P18="Yes",O18,0)</f>
        <v>0</v>
      </c>
      <c r="R18" s="220"/>
      <c r="S18" s="87"/>
      <c r="T18" s="209"/>
      <c r="U18" s="217">
        <f>$C$14/3</f>
        <v>8.3333333333333339</v>
      </c>
      <c r="V18" s="49" t="s">
        <v>47</v>
      </c>
      <c r="W18" s="219">
        <f>IF(V18="Yes",U18,0)</f>
        <v>0</v>
      </c>
      <c r="X18" s="220"/>
      <c r="Y18" s="87"/>
      <c r="Z18" s="209"/>
      <c r="AA18" s="217">
        <f>$C$14/3</f>
        <v>8.3333333333333339</v>
      </c>
      <c r="AB18" s="49" t="s">
        <v>47</v>
      </c>
      <c r="AC18" s="219">
        <f>IF(AB18="Yes",AA18,0)</f>
        <v>0</v>
      </c>
      <c r="AD18" s="220"/>
      <c r="AE18" s="87"/>
      <c r="AF18" s="209"/>
      <c r="AG18" s="217">
        <f>$C$14/3</f>
        <v>8.3333333333333339</v>
      </c>
      <c r="AH18" s="49" t="s">
        <v>47</v>
      </c>
      <c r="AI18" s="219">
        <f>IF(AH18="Yes",AG18,0)</f>
        <v>0</v>
      </c>
      <c r="AJ18" s="220"/>
      <c r="AK18" s="87"/>
      <c r="AL18" s="209"/>
      <c r="AM18" s="217">
        <f>$C$14/3</f>
        <v>8.3333333333333339</v>
      </c>
      <c r="AN18" s="49" t="s">
        <v>47</v>
      </c>
      <c r="AO18" s="219">
        <f>IF(AN18="Yes",AM18,0)</f>
        <v>0</v>
      </c>
      <c r="AP18" s="220"/>
      <c r="AQ18" s="87"/>
      <c r="AR18" s="209"/>
      <c r="AS18" s="217">
        <f>$C$14/3</f>
        <v>8.3333333333333339</v>
      </c>
      <c r="AT18" s="87" t="s">
        <v>44</v>
      </c>
      <c r="AU18" s="219">
        <f>IF(AT18="Yes",AS18,0)</f>
        <v>8.3333333333333339</v>
      </c>
      <c r="AV18" s="220"/>
      <c r="AW18" s="87" t="s">
        <v>1711</v>
      </c>
      <c r="AX18" s="209"/>
      <c r="AY18" s="217">
        <f>$C$14/3</f>
        <v>8.3333333333333339</v>
      </c>
      <c r="AZ18" s="49" t="s">
        <v>44</v>
      </c>
      <c r="BA18" s="219">
        <f>IF(AZ18="Yes",AY18,0)</f>
        <v>8.3333333333333339</v>
      </c>
      <c r="BB18" s="220"/>
      <c r="BC18" s="87" t="s">
        <v>771</v>
      </c>
      <c r="BD18" s="209"/>
      <c r="BE18" s="217">
        <f>$C$14/3</f>
        <v>8.3333333333333339</v>
      </c>
      <c r="BF18" s="49" t="s">
        <v>44</v>
      </c>
      <c r="BG18" s="219">
        <f>IF(BF18="Yes",BE18,0)</f>
        <v>8.3333333333333339</v>
      </c>
      <c r="BH18" s="220"/>
      <c r="BI18" s="331" t="s">
        <v>1927</v>
      </c>
    </row>
    <row r="19" spans="1:61" s="89" customFormat="1" ht="12.75">
      <c r="A19" s="87"/>
      <c r="B19" s="226"/>
      <c r="C19" s="217"/>
      <c r="D19" s="49"/>
      <c r="E19" s="219"/>
      <c r="F19" s="220"/>
      <c r="G19" s="87"/>
      <c r="H19" s="209"/>
      <c r="I19" s="217"/>
      <c r="J19" s="49" t="s">
        <v>375</v>
      </c>
      <c r="K19" s="219"/>
      <c r="L19" s="220"/>
      <c r="M19" s="87"/>
      <c r="N19" s="209"/>
      <c r="O19" s="217"/>
      <c r="P19" s="49"/>
      <c r="Q19" s="219"/>
      <c r="R19" s="220"/>
      <c r="S19" s="87"/>
      <c r="T19" s="209"/>
      <c r="U19" s="217"/>
      <c r="V19" s="49"/>
      <c r="W19" s="219"/>
      <c r="X19" s="220"/>
      <c r="Y19" s="87"/>
      <c r="Z19" s="209"/>
      <c r="AA19" s="217"/>
      <c r="AB19" s="49"/>
      <c r="AC19" s="219"/>
      <c r="AD19" s="220"/>
      <c r="AE19" s="87"/>
      <c r="AF19" s="209"/>
      <c r="AG19" s="217"/>
      <c r="AH19" s="49"/>
      <c r="AI19" s="219"/>
      <c r="AJ19" s="220"/>
      <c r="AK19" s="87"/>
      <c r="AL19" s="209"/>
      <c r="AM19" s="217"/>
      <c r="AN19" s="49"/>
      <c r="AO19" s="219"/>
      <c r="AP19" s="220"/>
      <c r="AQ19" s="87"/>
      <c r="AR19" s="209"/>
      <c r="AS19" s="217"/>
      <c r="AT19" s="49"/>
      <c r="AU19" s="219"/>
      <c r="AV19" s="220"/>
      <c r="AW19" s="87"/>
      <c r="AX19" s="209"/>
      <c r="AY19" s="217"/>
      <c r="AZ19" s="49"/>
      <c r="BA19" s="219"/>
      <c r="BB19" s="220"/>
      <c r="BC19" s="87"/>
      <c r="BD19" s="209"/>
      <c r="BE19" s="217"/>
      <c r="BF19" s="49"/>
      <c r="BG19" s="219"/>
      <c r="BH19" s="220"/>
      <c r="BI19" s="331"/>
    </row>
    <row r="20" spans="1:61" s="89" customFormat="1" ht="12.75">
      <c r="A20" s="45" t="s">
        <v>772</v>
      </c>
      <c r="B20" s="224" t="s">
        <v>1413</v>
      </c>
      <c r="C20" s="213">
        <f>$C$8/4</f>
        <v>25</v>
      </c>
      <c r="D20" s="87"/>
      <c r="E20" s="220">
        <f>INDEX(C$23:C$26,MATCH("Yes",D$23:D$26,1),FALSE)</f>
        <v>0</v>
      </c>
      <c r="F20" s="215">
        <f>E20</f>
        <v>0</v>
      </c>
      <c r="G20" s="87"/>
      <c r="H20" s="209"/>
      <c r="I20" s="213">
        <f>$C$8/4</f>
        <v>25</v>
      </c>
      <c r="J20" s="87"/>
      <c r="K20" s="220">
        <f>INDEX(I$23:I$26,MATCH("Yes",J$23:J$26,1),FALSE)</f>
        <v>25</v>
      </c>
      <c r="L20" s="215">
        <f>K20</f>
        <v>25</v>
      </c>
      <c r="M20" s="87"/>
      <c r="N20" s="209"/>
      <c r="O20" s="213">
        <f>$C$8/4</f>
        <v>25</v>
      </c>
      <c r="P20" s="87"/>
      <c r="Q20" s="220">
        <f>INDEX(O$23:O$26,MATCH("Yes",P$23:P$26,1),FALSE)</f>
        <v>8.3333333333333339</v>
      </c>
      <c r="R20" s="215">
        <f>Q20</f>
        <v>8.3333333333333339</v>
      </c>
      <c r="S20" s="87"/>
      <c r="T20" s="209"/>
      <c r="U20" s="213">
        <f>$C$8/4</f>
        <v>25</v>
      </c>
      <c r="V20" s="87"/>
      <c r="W20" s="220">
        <f>INDEX(U$23:U$26,MATCH("Yes",V$23:V$26,1),FALSE)</f>
        <v>8.3333333333333339</v>
      </c>
      <c r="X20" s="215">
        <f>W20</f>
        <v>8.3333333333333339</v>
      </c>
      <c r="Y20" s="87"/>
      <c r="Z20" s="209"/>
      <c r="AA20" s="213">
        <f>$C$8/4</f>
        <v>25</v>
      </c>
      <c r="AB20" s="87"/>
      <c r="AC20" s="220">
        <f>INDEX(AA$23:AA$26,MATCH("Yes",AB$23:AB$26,1),FALSE)</f>
        <v>0</v>
      </c>
      <c r="AD20" s="215">
        <f>AC20</f>
        <v>0</v>
      </c>
      <c r="AE20" s="87"/>
      <c r="AF20" s="209"/>
      <c r="AG20" s="213">
        <f>$C$8/4</f>
        <v>25</v>
      </c>
      <c r="AH20" s="87"/>
      <c r="AI20" s="220">
        <f>INDEX(AG$23:AG$26,MATCH("Yes",AH$23:AH$26,1),FALSE)</f>
        <v>0</v>
      </c>
      <c r="AJ20" s="215">
        <f>AI20</f>
        <v>0</v>
      </c>
      <c r="AK20" s="87"/>
      <c r="AL20" s="209"/>
      <c r="AM20" s="213">
        <f>$C$8/4</f>
        <v>25</v>
      </c>
      <c r="AN20" s="87"/>
      <c r="AO20" s="220">
        <f>INDEX(AM$23:AM$26,MATCH("Yes",AN$23:AN$26,1),FALSE)</f>
        <v>0</v>
      </c>
      <c r="AP20" s="215">
        <f>AO20</f>
        <v>0</v>
      </c>
      <c r="AQ20" s="87"/>
      <c r="AR20" s="209"/>
      <c r="AS20" s="213">
        <f>$C$8/4</f>
        <v>25</v>
      </c>
      <c r="AT20" s="87"/>
      <c r="AU20" s="220">
        <f>INDEX(AS$23:AS$26,MATCH("Yes",AT$23:AT$26,1),FALSE)</f>
        <v>25</v>
      </c>
      <c r="AV20" s="215">
        <f>AU20</f>
        <v>25</v>
      </c>
      <c r="AW20" s="87"/>
      <c r="AX20" s="209"/>
      <c r="AY20" s="213">
        <f>$C$8/4</f>
        <v>25</v>
      </c>
      <c r="AZ20" s="87"/>
      <c r="BA20" s="220">
        <f>INDEX(AY$23:AY$26,MATCH("Yes",AZ$23:AZ$26,1),FALSE)</f>
        <v>8.3333333333333339</v>
      </c>
      <c r="BB20" s="215">
        <f>BA20</f>
        <v>8.3333333333333339</v>
      </c>
      <c r="BC20" s="87"/>
      <c r="BD20" s="209"/>
      <c r="BE20" s="213">
        <f>$C$8/4</f>
        <v>25</v>
      </c>
      <c r="BF20" s="87"/>
      <c r="BG20" s="220">
        <f>INDEX(BE$23:BE$26,MATCH("Yes",BF$23:BF$26,1),FALSE)</f>
        <v>16.666666666666668</v>
      </c>
      <c r="BH20" s="215">
        <f>BG20</f>
        <v>16.666666666666668</v>
      </c>
      <c r="BI20" s="331"/>
    </row>
    <row r="21" spans="1:61" s="89" customFormat="1" ht="25.5">
      <c r="A21" s="45"/>
      <c r="B21" s="502" t="s">
        <v>1343</v>
      </c>
      <c r="C21" s="213"/>
      <c r="D21" s="87"/>
      <c r="E21" s="220"/>
      <c r="F21" s="215"/>
      <c r="G21" s="87"/>
      <c r="H21" s="209"/>
      <c r="I21" s="213"/>
      <c r="J21" s="87"/>
      <c r="K21" s="220"/>
      <c r="L21" s="215"/>
      <c r="M21" s="87"/>
      <c r="N21" s="209"/>
      <c r="O21" s="213"/>
      <c r="P21" s="87"/>
      <c r="Q21" s="220"/>
      <c r="R21" s="215"/>
      <c r="S21" s="87"/>
      <c r="T21" s="209"/>
      <c r="U21" s="213"/>
      <c r="V21" s="87"/>
      <c r="W21" s="220"/>
      <c r="X21" s="215"/>
      <c r="Y21" s="87"/>
      <c r="Z21" s="209"/>
      <c r="AA21" s="213"/>
      <c r="AB21" s="87"/>
      <c r="AC21" s="220"/>
      <c r="AD21" s="215"/>
      <c r="AE21" s="87"/>
      <c r="AF21" s="209"/>
      <c r="AG21" s="213"/>
      <c r="AH21" s="87"/>
      <c r="AI21" s="220"/>
      <c r="AJ21" s="215"/>
      <c r="AK21" s="87"/>
      <c r="AL21" s="209"/>
      <c r="AM21" s="213"/>
      <c r="AN21" s="87"/>
      <c r="AO21" s="220"/>
      <c r="AP21" s="215"/>
      <c r="AQ21" s="87"/>
      <c r="AR21" s="209"/>
      <c r="AS21" s="213"/>
      <c r="AT21" s="87"/>
      <c r="AU21" s="220"/>
      <c r="AV21" s="215"/>
      <c r="AW21" s="87"/>
      <c r="AX21" s="209"/>
      <c r="AY21" s="213"/>
      <c r="AZ21" s="87"/>
      <c r="BA21" s="220"/>
      <c r="BB21" s="215"/>
      <c r="BC21" s="87"/>
      <c r="BD21" s="209"/>
      <c r="BE21" s="213"/>
      <c r="BF21" s="87"/>
      <c r="BG21" s="220"/>
      <c r="BH21" s="215"/>
      <c r="BI21" s="331"/>
    </row>
    <row r="22" spans="1:61" s="89" customFormat="1" ht="51">
      <c r="A22" s="49"/>
      <c r="B22" s="227" t="s">
        <v>820</v>
      </c>
      <c r="C22" s="222"/>
      <c r="D22" s="87"/>
      <c r="E22" s="220"/>
      <c r="F22" s="220"/>
      <c r="G22" s="87"/>
      <c r="H22" s="209"/>
      <c r="I22" s="222"/>
      <c r="J22" s="87"/>
      <c r="K22" s="220"/>
      <c r="L22" s="220"/>
      <c r="M22" s="87"/>
      <c r="N22" s="209"/>
      <c r="O22" s="222"/>
      <c r="P22" s="87"/>
      <c r="Q22" s="220"/>
      <c r="R22" s="220"/>
      <c r="S22" s="87"/>
      <c r="T22" s="209"/>
      <c r="U22" s="222"/>
      <c r="V22" s="87"/>
      <c r="W22" s="220"/>
      <c r="X22" s="220"/>
      <c r="Y22" s="87"/>
      <c r="Z22" s="209"/>
      <c r="AA22" s="222"/>
      <c r="AB22" s="87"/>
      <c r="AC22" s="220"/>
      <c r="AD22" s="220"/>
      <c r="AE22" s="87"/>
      <c r="AF22" s="209"/>
      <c r="AG22" s="222"/>
      <c r="AH22" s="87"/>
      <c r="AI22" s="220"/>
      <c r="AJ22" s="220"/>
      <c r="AK22" s="87"/>
      <c r="AL22" s="209"/>
      <c r="AM22" s="222"/>
      <c r="AN22" s="87"/>
      <c r="AO22" s="220"/>
      <c r="AP22" s="220"/>
      <c r="AQ22" s="87"/>
      <c r="AR22" s="209"/>
      <c r="AS22" s="222"/>
      <c r="AT22" s="87"/>
      <c r="AU22" s="220"/>
      <c r="AV22" s="220"/>
      <c r="AW22" s="87"/>
      <c r="AX22" s="209"/>
      <c r="AY22" s="222"/>
      <c r="AZ22" s="87"/>
      <c r="BA22" s="220"/>
      <c r="BB22" s="220"/>
      <c r="BC22" s="87"/>
      <c r="BD22" s="209"/>
      <c r="BE22" s="222"/>
      <c r="BF22" s="87"/>
      <c r="BG22" s="220"/>
      <c r="BH22" s="220"/>
      <c r="BI22" s="331"/>
    </row>
    <row r="23" spans="1:61" s="89" customFormat="1" ht="12.75" customHeight="1">
      <c r="A23" s="49"/>
      <c r="B23" s="226" t="s">
        <v>821</v>
      </c>
      <c r="C23" s="217">
        <f>C20</f>
        <v>25</v>
      </c>
      <c r="D23" s="87"/>
      <c r="E23" s="220"/>
      <c r="F23" s="220"/>
      <c r="G23" s="87"/>
      <c r="H23" s="209"/>
      <c r="I23" s="217">
        <f>I20</f>
        <v>25</v>
      </c>
      <c r="J23" s="87" t="s">
        <v>44</v>
      </c>
      <c r="K23" s="220"/>
      <c r="L23" s="220"/>
      <c r="M23" s="87" t="s">
        <v>824</v>
      </c>
      <c r="N23" s="209"/>
      <c r="O23" s="217">
        <f>O20</f>
        <v>25</v>
      </c>
      <c r="P23" s="87"/>
      <c r="Q23" s="220"/>
      <c r="R23" s="220"/>
      <c r="S23" s="87"/>
      <c r="T23" s="209"/>
      <c r="U23" s="217">
        <f>U20</f>
        <v>25</v>
      </c>
      <c r="V23" s="87"/>
      <c r="W23" s="220"/>
      <c r="X23" s="220"/>
      <c r="Y23" s="87"/>
      <c r="Z23" s="209"/>
      <c r="AA23" s="217">
        <f>AA20</f>
        <v>25</v>
      </c>
      <c r="AB23" s="87"/>
      <c r="AC23" s="220"/>
      <c r="AD23" s="220"/>
      <c r="AE23" s="87"/>
      <c r="AF23" s="209"/>
      <c r="AG23" s="217">
        <f>AG20</f>
        <v>25</v>
      </c>
      <c r="AH23" s="87"/>
      <c r="AI23" s="220"/>
      <c r="AJ23" s="220"/>
      <c r="AK23" s="87"/>
      <c r="AL23" s="209"/>
      <c r="AM23" s="217">
        <f>AM20</f>
        <v>25</v>
      </c>
      <c r="AN23" s="87"/>
      <c r="AO23" s="220"/>
      <c r="AP23" s="220"/>
      <c r="AQ23" s="87"/>
      <c r="AR23" s="209"/>
      <c r="AS23" s="217">
        <f>AS20</f>
        <v>25</v>
      </c>
      <c r="AT23" s="87" t="s">
        <v>44</v>
      </c>
      <c r="AU23" s="220"/>
      <c r="AV23" s="220"/>
      <c r="AW23" s="87" t="s">
        <v>825</v>
      </c>
      <c r="AX23" s="209"/>
      <c r="AY23" s="217">
        <f>AY20</f>
        <v>25</v>
      </c>
      <c r="AZ23" s="87"/>
      <c r="BA23" s="220"/>
      <c r="BB23" s="220"/>
      <c r="BC23" s="87"/>
      <c r="BD23" s="209"/>
      <c r="BE23" s="217">
        <f>BE20</f>
        <v>25</v>
      </c>
      <c r="BF23" s="87"/>
      <c r="BG23" s="220"/>
      <c r="BH23" s="220"/>
      <c r="BI23" s="331"/>
    </row>
    <row r="24" spans="1:61" s="89" customFormat="1" ht="25.5">
      <c r="A24" s="49"/>
      <c r="B24" s="226" t="s">
        <v>788</v>
      </c>
      <c r="C24" s="217">
        <f>C20*2/3</f>
        <v>16.666666666666668</v>
      </c>
      <c r="D24" s="87"/>
      <c r="E24" s="220"/>
      <c r="F24" s="220"/>
      <c r="G24" s="87"/>
      <c r="H24" s="209"/>
      <c r="I24" s="217">
        <f>I20*2/3</f>
        <v>16.666666666666668</v>
      </c>
      <c r="J24" s="87"/>
      <c r="K24" s="220"/>
      <c r="L24" s="220"/>
      <c r="M24" s="87"/>
      <c r="N24" s="209"/>
      <c r="O24" s="217">
        <f>O20*2/3</f>
        <v>16.666666666666668</v>
      </c>
      <c r="P24" s="87"/>
      <c r="Q24" s="220"/>
      <c r="R24" s="220"/>
      <c r="S24" s="87"/>
      <c r="T24" s="209"/>
      <c r="U24" s="217">
        <f>U20*2/3</f>
        <v>16.666666666666668</v>
      </c>
      <c r="V24" s="87"/>
      <c r="W24" s="220"/>
      <c r="X24" s="220"/>
      <c r="Y24" s="87"/>
      <c r="Z24" s="209"/>
      <c r="AA24" s="217">
        <f>AA20*2/3</f>
        <v>16.666666666666668</v>
      </c>
      <c r="AB24" s="87"/>
      <c r="AC24" s="220"/>
      <c r="AD24" s="220"/>
      <c r="AE24" s="87"/>
      <c r="AF24" s="209"/>
      <c r="AG24" s="217">
        <f>AG20*2/3</f>
        <v>16.666666666666668</v>
      </c>
      <c r="AH24" s="87"/>
      <c r="AI24" s="220"/>
      <c r="AJ24" s="220"/>
      <c r="AK24" s="87"/>
      <c r="AL24" s="209"/>
      <c r="AM24" s="217">
        <f>AM20*2/3</f>
        <v>16.666666666666668</v>
      </c>
      <c r="AN24" s="87"/>
      <c r="AO24" s="220"/>
      <c r="AP24" s="220"/>
      <c r="AQ24" s="87"/>
      <c r="AR24" s="209"/>
      <c r="AS24" s="217">
        <f>AS20*2/3</f>
        <v>16.666666666666668</v>
      </c>
      <c r="AT24" s="87"/>
      <c r="AU24" s="220"/>
      <c r="AV24" s="220"/>
      <c r="AW24" s="87"/>
      <c r="AX24" s="209"/>
      <c r="AY24" s="217">
        <f>AY20*2/3</f>
        <v>16.666666666666668</v>
      </c>
      <c r="AZ24" s="87"/>
      <c r="BA24" s="220"/>
      <c r="BB24" s="220"/>
      <c r="BC24" s="87"/>
      <c r="BD24" s="209"/>
      <c r="BE24" s="217">
        <f>BE20*2/3</f>
        <v>16.666666666666668</v>
      </c>
      <c r="BF24" s="331" t="s">
        <v>44</v>
      </c>
      <c r="BG24" s="220"/>
      <c r="BH24" s="220"/>
      <c r="BI24" s="331" t="s">
        <v>1715</v>
      </c>
    </row>
    <row r="25" spans="1:61" s="89" customFormat="1" ht="51">
      <c r="A25" s="49"/>
      <c r="B25" s="226" t="s">
        <v>789</v>
      </c>
      <c r="C25" s="217">
        <f>C20/3</f>
        <v>8.3333333333333339</v>
      </c>
      <c r="D25" s="87"/>
      <c r="E25" s="220"/>
      <c r="F25" s="220"/>
      <c r="G25" s="87"/>
      <c r="H25" s="209"/>
      <c r="I25" s="217">
        <f>I20/3</f>
        <v>8.3333333333333339</v>
      </c>
      <c r="J25" s="87"/>
      <c r="K25" s="220"/>
      <c r="L25" s="220"/>
      <c r="M25" s="87"/>
      <c r="N25" s="209"/>
      <c r="O25" s="217">
        <f>O20/3</f>
        <v>8.3333333333333339</v>
      </c>
      <c r="P25" s="87" t="s">
        <v>44</v>
      </c>
      <c r="Q25" s="220"/>
      <c r="R25" s="220"/>
      <c r="S25" s="87" t="s">
        <v>790</v>
      </c>
      <c r="T25" s="209"/>
      <c r="U25" s="217">
        <f>U20/3</f>
        <v>8.3333333333333339</v>
      </c>
      <c r="V25" s="87" t="s">
        <v>44</v>
      </c>
      <c r="W25" s="220"/>
      <c r="X25" s="220"/>
      <c r="Y25" s="87" t="s">
        <v>791</v>
      </c>
      <c r="Z25" s="209"/>
      <c r="AA25" s="217">
        <f>AA20/3</f>
        <v>8.3333333333333339</v>
      </c>
      <c r="AB25" s="87"/>
      <c r="AC25" s="220"/>
      <c r="AD25" s="220"/>
      <c r="AE25" s="87"/>
      <c r="AF25" s="209"/>
      <c r="AG25" s="217">
        <f>AG20/3</f>
        <v>8.3333333333333339</v>
      </c>
      <c r="AH25" s="87"/>
      <c r="AI25" s="220"/>
      <c r="AJ25" s="220"/>
      <c r="AK25" s="87"/>
      <c r="AL25" s="209"/>
      <c r="AM25" s="217">
        <f>AM20/3</f>
        <v>8.3333333333333339</v>
      </c>
      <c r="AN25" s="87"/>
      <c r="AO25" s="220"/>
      <c r="AP25" s="220"/>
      <c r="AQ25" s="87"/>
      <c r="AR25" s="209"/>
      <c r="AS25" s="217">
        <f>AS20/3</f>
        <v>8.3333333333333339</v>
      </c>
      <c r="AT25" s="87"/>
      <c r="AU25" s="220"/>
      <c r="AV25" s="220"/>
      <c r="AW25" s="87"/>
      <c r="AX25" s="209"/>
      <c r="AY25" s="217">
        <f>AY20/3</f>
        <v>8.3333333333333339</v>
      </c>
      <c r="AZ25" s="87" t="s">
        <v>44</v>
      </c>
      <c r="BA25" s="220"/>
      <c r="BB25" s="220"/>
      <c r="BC25" s="87" t="s">
        <v>792</v>
      </c>
      <c r="BD25" s="209"/>
      <c r="BE25" s="217">
        <f>BE20/3</f>
        <v>8.3333333333333339</v>
      </c>
      <c r="BF25" s="87"/>
      <c r="BG25" s="220"/>
      <c r="BH25" s="220"/>
      <c r="BI25" s="331" t="s">
        <v>793</v>
      </c>
    </row>
    <row r="26" spans="1:61" s="89" customFormat="1" ht="12.75">
      <c r="A26" s="49"/>
      <c r="B26" s="226" t="s">
        <v>794</v>
      </c>
      <c r="C26" s="217">
        <v>0</v>
      </c>
      <c r="D26" s="87" t="s">
        <v>44</v>
      </c>
      <c r="E26" s="220"/>
      <c r="F26" s="220"/>
      <c r="G26" s="87"/>
      <c r="H26" s="209"/>
      <c r="I26" s="217">
        <v>0</v>
      </c>
      <c r="J26" s="87"/>
      <c r="K26" s="220"/>
      <c r="L26" s="220"/>
      <c r="M26" s="87"/>
      <c r="N26" s="209"/>
      <c r="O26" s="217">
        <v>0</v>
      </c>
      <c r="P26" s="87"/>
      <c r="Q26" s="220"/>
      <c r="R26" s="220"/>
      <c r="S26" s="87"/>
      <c r="T26" s="209"/>
      <c r="U26" s="217">
        <v>0</v>
      </c>
      <c r="V26" s="87"/>
      <c r="W26" s="220"/>
      <c r="X26" s="220"/>
      <c r="Y26" s="87"/>
      <c r="Z26" s="209"/>
      <c r="AA26" s="217">
        <v>0</v>
      </c>
      <c r="AB26" s="87" t="s">
        <v>44</v>
      </c>
      <c r="AC26" s="220"/>
      <c r="AD26" s="220"/>
      <c r="AE26" s="87"/>
      <c r="AF26" s="209"/>
      <c r="AG26" s="217">
        <v>0</v>
      </c>
      <c r="AH26" s="87" t="s">
        <v>44</v>
      </c>
      <c r="AI26" s="220"/>
      <c r="AJ26" s="220"/>
      <c r="AK26" s="87"/>
      <c r="AL26" s="209"/>
      <c r="AM26" s="217">
        <v>0</v>
      </c>
      <c r="AN26" s="87" t="s">
        <v>44</v>
      </c>
      <c r="AO26" s="220"/>
      <c r="AP26" s="220"/>
      <c r="AQ26" s="87"/>
      <c r="AR26" s="209"/>
      <c r="AS26" s="217">
        <v>0</v>
      </c>
      <c r="AT26" s="87"/>
      <c r="AU26" s="220"/>
      <c r="AV26" s="220"/>
      <c r="AW26" s="87"/>
      <c r="AX26" s="209"/>
      <c r="AY26" s="217">
        <v>0</v>
      </c>
      <c r="AZ26" s="87"/>
      <c r="BA26" s="220"/>
      <c r="BB26" s="220"/>
      <c r="BC26" s="87"/>
      <c r="BD26" s="209"/>
      <c r="BE26" s="217">
        <v>0</v>
      </c>
      <c r="BF26" s="87"/>
      <c r="BG26" s="220"/>
      <c r="BH26" s="220"/>
      <c r="BI26" s="331"/>
    </row>
    <row r="27" spans="1:61" s="89" customFormat="1" ht="12.75">
      <c r="A27" s="49"/>
      <c r="B27" s="226"/>
      <c r="C27" s="217"/>
      <c r="D27" s="87"/>
      <c r="E27" s="220"/>
      <c r="F27" s="220"/>
      <c r="G27" s="87"/>
      <c r="H27" s="209"/>
      <c r="I27" s="217"/>
      <c r="J27" s="87" t="s">
        <v>375</v>
      </c>
      <c r="K27" s="220"/>
      <c r="L27" s="220"/>
      <c r="M27" s="87"/>
      <c r="N27" s="209"/>
      <c r="O27" s="217"/>
      <c r="P27" s="87"/>
      <c r="Q27" s="220"/>
      <c r="R27" s="220"/>
      <c r="S27" s="87"/>
      <c r="T27" s="209"/>
      <c r="U27" s="217"/>
      <c r="V27" s="87"/>
      <c r="W27" s="220"/>
      <c r="X27" s="220"/>
      <c r="Y27" s="87"/>
      <c r="Z27" s="209"/>
      <c r="AA27" s="217"/>
      <c r="AB27" s="87"/>
      <c r="AC27" s="220"/>
      <c r="AD27" s="220"/>
      <c r="AE27" s="87"/>
      <c r="AF27" s="209"/>
      <c r="AG27" s="217"/>
      <c r="AH27" s="87"/>
      <c r="AI27" s="220"/>
      <c r="AJ27" s="220"/>
      <c r="AK27" s="87"/>
      <c r="AL27" s="209"/>
      <c r="AM27" s="217"/>
      <c r="AN27" s="87"/>
      <c r="AO27" s="220"/>
      <c r="AP27" s="220"/>
      <c r="AQ27" s="87"/>
      <c r="AR27" s="209"/>
      <c r="AS27" s="217"/>
      <c r="AT27" s="87"/>
      <c r="AU27" s="220"/>
      <c r="AV27" s="220"/>
      <c r="AW27" s="87"/>
      <c r="AX27" s="209"/>
      <c r="AY27" s="217"/>
      <c r="AZ27" s="87"/>
      <c r="BA27" s="220"/>
      <c r="BB27" s="220"/>
      <c r="BC27" s="87"/>
      <c r="BD27" s="209"/>
      <c r="BE27" s="217"/>
      <c r="BF27" s="87"/>
      <c r="BG27" s="220"/>
      <c r="BH27" s="220"/>
      <c r="BI27" s="331"/>
    </row>
    <row r="28" spans="1:61" s="89" customFormat="1" ht="12.75">
      <c r="A28" s="45" t="s">
        <v>795</v>
      </c>
      <c r="B28" s="224" t="s">
        <v>1310</v>
      </c>
      <c r="C28" s="501">
        <f>$C$8/4</f>
        <v>25</v>
      </c>
      <c r="D28" s="212"/>
      <c r="E28" s="87"/>
      <c r="F28" s="215">
        <f>IF(SUM(E30:E32)&gt;16,C28,IF(SUM(E30:E32)=C30,C28/2,0))</f>
        <v>12.5</v>
      </c>
      <c r="G28" s="87"/>
      <c r="H28" s="209"/>
      <c r="I28" s="213">
        <f>$C$8/4</f>
        <v>25</v>
      </c>
      <c r="J28" s="212" t="s">
        <v>375</v>
      </c>
      <c r="K28" s="87"/>
      <c r="L28" s="215">
        <f>IF(SUM(K30:K32)&gt;16,I28,IF(SUM(K30:K32)=I30,I28/2,0))</f>
        <v>25</v>
      </c>
      <c r="M28" s="87"/>
      <c r="N28" s="209"/>
      <c r="O28" s="213">
        <f>$C$8/4</f>
        <v>25</v>
      </c>
      <c r="P28" s="212"/>
      <c r="Q28" s="87"/>
      <c r="R28" s="215">
        <f>IF(SUM(Q30:Q32)&gt;16,O28,IF(SUM(Q30:Q32)=O30,O28/2,0))</f>
        <v>25</v>
      </c>
      <c r="S28" s="87"/>
      <c r="T28" s="209"/>
      <c r="U28" s="213">
        <f>$C$8/4</f>
        <v>25</v>
      </c>
      <c r="V28" s="212"/>
      <c r="W28" s="87"/>
      <c r="X28" s="215">
        <f>IF(SUM(W30:W32)&gt;16,U28,IF(SUM(W30:W32)=U30,U28/2,0))</f>
        <v>12.5</v>
      </c>
      <c r="Y28" s="87"/>
      <c r="Z28" s="209"/>
      <c r="AA28" s="213">
        <f>$C$8/4</f>
        <v>25</v>
      </c>
      <c r="AB28" s="212"/>
      <c r="AC28" s="87"/>
      <c r="AD28" s="215">
        <f>IF(SUM(AC30:AC32)&gt;16,AA28,IF(SUM(AC30:AC32)=AA30,AA28/2,0))</f>
        <v>12.5</v>
      </c>
      <c r="AE28" s="87"/>
      <c r="AF28" s="209"/>
      <c r="AG28" s="213">
        <f>$C$8/4</f>
        <v>25</v>
      </c>
      <c r="AH28" s="212"/>
      <c r="AI28" s="87"/>
      <c r="AJ28" s="215">
        <f>IF(SUM(AI30:AI32)&gt;16,AG28,IF(SUM(AI30:AI32)=AG30,AG28/2,0))</f>
        <v>0</v>
      </c>
      <c r="AK28" s="87"/>
      <c r="AL28" s="209"/>
      <c r="AM28" s="213">
        <f>$C$8/4</f>
        <v>25</v>
      </c>
      <c r="AN28" s="212"/>
      <c r="AO28" s="87"/>
      <c r="AP28" s="215">
        <f>IF(SUM(AO30:AO32)&gt;16,AM28,IF(SUM(AO30:AO32)=AM30,AM28/2,0))</f>
        <v>12.5</v>
      </c>
      <c r="AQ28" s="87"/>
      <c r="AR28" s="209"/>
      <c r="AS28" s="213">
        <f>$C$8/4</f>
        <v>25</v>
      </c>
      <c r="AT28" s="212"/>
      <c r="AU28" s="87"/>
      <c r="AV28" s="215">
        <f>IF(SUM(AU30:AU32)&gt;16,AS28,IF(SUM(AU30:AU32)=AS30,AS28/2,0))</f>
        <v>25</v>
      </c>
      <c r="AW28" s="87"/>
      <c r="AX28" s="209"/>
      <c r="AY28" s="213">
        <f>$C$8/4</f>
        <v>25</v>
      </c>
      <c r="AZ28" s="212"/>
      <c r="BA28" s="87"/>
      <c r="BB28" s="215">
        <f>IF(SUM(BA30:BA32)&gt;16,AY28,IF(SUM(BA30:BA32)=AY30,AY28/2,0))</f>
        <v>25</v>
      </c>
      <c r="BC28" s="87"/>
      <c r="BD28" s="209"/>
      <c r="BE28" s="213">
        <f>$C$8/4</f>
        <v>25</v>
      </c>
      <c r="BF28" s="212"/>
      <c r="BG28" s="87"/>
      <c r="BH28" s="215">
        <f>IF(SUM(BG30:BG32)&gt;16,BE28,IF(SUM(BG30:BG32)=BE30,BE28/2,0))</f>
        <v>25</v>
      </c>
      <c r="BI28" s="331"/>
    </row>
    <row r="29" spans="1:61" s="89" customFormat="1" ht="25.5">
      <c r="A29" s="45"/>
      <c r="B29" s="504" t="s">
        <v>834</v>
      </c>
      <c r="C29" s="217"/>
      <c r="D29" s="212"/>
      <c r="E29" s="87"/>
      <c r="F29" s="215"/>
      <c r="G29" s="87"/>
      <c r="H29" s="209"/>
      <c r="I29" s="213"/>
      <c r="J29" s="212"/>
      <c r="K29" s="87"/>
      <c r="L29" s="215"/>
      <c r="M29" s="87"/>
      <c r="N29" s="209"/>
      <c r="O29" s="213"/>
      <c r="P29" s="212"/>
      <c r="Q29" s="87"/>
      <c r="R29" s="215"/>
      <c r="S29" s="87"/>
      <c r="T29" s="209"/>
      <c r="U29" s="213"/>
      <c r="V29" s="212"/>
      <c r="W29" s="87"/>
      <c r="X29" s="215"/>
      <c r="Y29" s="87"/>
      <c r="Z29" s="209"/>
      <c r="AA29" s="213"/>
      <c r="AB29" s="212"/>
      <c r="AC29" s="87"/>
      <c r="AD29" s="215"/>
      <c r="AE29" s="87"/>
      <c r="AF29" s="209"/>
      <c r="AG29" s="213"/>
      <c r="AH29" s="212"/>
      <c r="AI29" s="87"/>
      <c r="AJ29" s="215"/>
      <c r="AK29" s="87"/>
      <c r="AL29" s="209"/>
      <c r="AM29" s="213"/>
      <c r="AN29" s="212"/>
      <c r="AO29" s="87"/>
      <c r="AP29" s="215"/>
      <c r="AQ29" s="87"/>
      <c r="AR29" s="209"/>
      <c r="AS29" s="213"/>
      <c r="AT29" s="212"/>
      <c r="AU29" s="87"/>
      <c r="AV29" s="215"/>
      <c r="AW29" s="87"/>
      <c r="AX29" s="209"/>
      <c r="AY29" s="213"/>
      <c r="AZ29" s="212"/>
      <c r="BA29" s="87"/>
      <c r="BB29" s="215"/>
      <c r="BC29" s="87"/>
      <c r="BD29" s="209"/>
      <c r="BE29" s="213"/>
      <c r="BF29" s="212"/>
      <c r="BG29" s="87"/>
      <c r="BH29" s="215"/>
      <c r="BI29" s="331"/>
    </row>
    <row r="30" spans="1:61" s="89" customFormat="1" ht="20.25" customHeight="1">
      <c r="A30" s="49"/>
      <c r="B30" s="226" t="s">
        <v>835</v>
      </c>
      <c r="C30" s="217">
        <f>$C$28/3</f>
        <v>8.3333333333333339</v>
      </c>
      <c r="D30" s="87" t="s">
        <v>47</v>
      </c>
      <c r="E30" s="219">
        <f>IF(D30="Yes",C30,IF(D30="partial",C30*0.25,0))</f>
        <v>0</v>
      </c>
      <c r="F30" s="337"/>
      <c r="G30" s="331" t="s">
        <v>836</v>
      </c>
      <c r="H30" s="209"/>
      <c r="I30" s="228">
        <f>$C$28/3</f>
        <v>8.3333333333333339</v>
      </c>
      <c r="J30" s="87" t="s">
        <v>44</v>
      </c>
      <c r="K30" s="219">
        <f>IF(J30="Yes",I30,0)</f>
        <v>8.3333333333333339</v>
      </c>
      <c r="L30" s="220"/>
      <c r="M30" s="87" t="s">
        <v>836</v>
      </c>
      <c r="N30" s="209"/>
      <c r="O30" s="228">
        <f>$C$28/3</f>
        <v>8.3333333333333339</v>
      </c>
      <c r="P30" s="87" t="s">
        <v>44</v>
      </c>
      <c r="Q30" s="219">
        <f>IF(P30="Yes",O30,0)</f>
        <v>8.3333333333333339</v>
      </c>
      <c r="R30" s="220"/>
      <c r="S30" s="87" t="s">
        <v>836</v>
      </c>
      <c r="T30" s="209"/>
      <c r="U30" s="228">
        <f>$C$28/3</f>
        <v>8.3333333333333339</v>
      </c>
      <c r="V30" s="87" t="s">
        <v>47</v>
      </c>
      <c r="W30" s="219">
        <f>IF(V30="Yes",U30,0)</f>
        <v>0</v>
      </c>
      <c r="X30" s="337"/>
      <c r="Y30" s="331" t="s">
        <v>836</v>
      </c>
      <c r="Z30" s="209"/>
      <c r="AA30" s="228">
        <f>$C$28/3</f>
        <v>8.3333333333333339</v>
      </c>
      <c r="AB30" s="87" t="s">
        <v>47</v>
      </c>
      <c r="AC30" s="219">
        <f>IF(AB30="Yes",AA30,0)</f>
        <v>0</v>
      </c>
      <c r="AD30" s="337"/>
      <c r="AE30" s="331" t="s">
        <v>836</v>
      </c>
      <c r="AF30" s="209"/>
      <c r="AG30" s="228">
        <f>$C$28/3</f>
        <v>8.3333333333333339</v>
      </c>
      <c r="AH30" s="87" t="s">
        <v>47</v>
      </c>
      <c r="AI30" s="219">
        <f>IF(AH30="Yes",AG30,0)</f>
        <v>0</v>
      </c>
      <c r="AJ30" s="337"/>
      <c r="AK30" s="56" t="s">
        <v>836</v>
      </c>
      <c r="AL30" s="209"/>
      <c r="AM30" s="228">
        <f>$C$28/3</f>
        <v>8.3333333333333339</v>
      </c>
      <c r="AN30" s="87" t="s">
        <v>47</v>
      </c>
      <c r="AO30" s="219">
        <f>IF(AN30="Yes",AM30,0)</f>
        <v>0</v>
      </c>
      <c r="AP30" s="337"/>
      <c r="AQ30" s="331" t="s">
        <v>836</v>
      </c>
      <c r="AR30" s="209"/>
      <c r="AS30" s="228">
        <f>$C$28/3</f>
        <v>8.3333333333333339</v>
      </c>
      <c r="AT30" s="87" t="s">
        <v>44</v>
      </c>
      <c r="AU30" s="219">
        <f>IF(AT30="Yes",AS30,0)</f>
        <v>8.3333333333333339</v>
      </c>
      <c r="AV30" s="220"/>
      <c r="AW30" s="87" t="s">
        <v>836</v>
      </c>
      <c r="AX30" s="209"/>
      <c r="AY30" s="228">
        <f>$C$28/3</f>
        <v>8.3333333333333339</v>
      </c>
      <c r="AZ30" s="87" t="s">
        <v>44</v>
      </c>
      <c r="BA30" s="219">
        <f>IF(AZ30="Yes",AY30,0)</f>
        <v>8.3333333333333339</v>
      </c>
      <c r="BB30" s="220"/>
      <c r="BC30" s="56" t="s">
        <v>836</v>
      </c>
      <c r="BD30" s="209"/>
      <c r="BE30" s="228">
        <f>$C$28/3</f>
        <v>8.3333333333333339</v>
      </c>
      <c r="BF30" s="87" t="s">
        <v>44</v>
      </c>
      <c r="BG30" s="219">
        <f>IF(BF30="Yes",BE30,0)</f>
        <v>8.3333333333333339</v>
      </c>
      <c r="BH30" s="220"/>
      <c r="BI30" s="331" t="s">
        <v>836</v>
      </c>
    </row>
    <row r="31" spans="1:61" s="89" customFormat="1" ht="25.5">
      <c r="A31" s="49"/>
      <c r="B31" s="226" t="s">
        <v>837</v>
      </c>
      <c r="C31" s="217">
        <f>$C$28/3</f>
        <v>8.3333333333333339</v>
      </c>
      <c r="D31" s="87" t="s">
        <v>47</v>
      </c>
      <c r="E31" s="219">
        <f>IF(D31="Yes",C31,IF(D31="partial",C31*0.25,0))</f>
        <v>0</v>
      </c>
      <c r="F31" s="337"/>
      <c r="G31" s="331" t="s">
        <v>905</v>
      </c>
      <c r="H31" s="209"/>
      <c r="I31" s="228">
        <f>$C$28/3</f>
        <v>8.3333333333333339</v>
      </c>
      <c r="J31" s="87" t="s">
        <v>44</v>
      </c>
      <c r="K31" s="219">
        <f>IF(J31="Yes",I31,0)</f>
        <v>8.3333333333333339</v>
      </c>
      <c r="L31" s="220"/>
      <c r="M31" s="49" t="s">
        <v>906</v>
      </c>
      <c r="N31" s="209"/>
      <c r="O31" s="228">
        <f>$C$28/3</f>
        <v>8.3333333333333339</v>
      </c>
      <c r="P31" s="87" t="s">
        <v>47</v>
      </c>
      <c r="Q31" s="219">
        <f>IF(P31="Yes",O31,0)</f>
        <v>0</v>
      </c>
      <c r="R31" s="337"/>
      <c r="S31" s="332"/>
      <c r="T31" s="209"/>
      <c r="U31" s="228">
        <f>$C$28/3</f>
        <v>8.3333333333333339</v>
      </c>
      <c r="V31" s="87" t="s">
        <v>47</v>
      </c>
      <c r="W31" s="219">
        <f>IF(V31="Yes",U31,0)</f>
        <v>0</v>
      </c>
      <c r="X31" s="337"/>
      <c r="Y31" s="87" t="s">
        <v>905</v>
      </c>
      <c r="Z31" s="209"/>
      <c r="AA31" s="228">
        <f>$C$28/3</f>
        <v>8.3333333333333339</v>
      </c>
      <c r="AB31" s="87" t="s">
        <v>47</v>
      </c>
      <c r="AC31" s="219">
        <f>IF(AB31="Yes",AA31,0)</f>
        <v>0</v>
      </c>
      <c r="AD31" s="337"/>
      <c r="AE31" s="332" t="s">
        <v>905</v>
      </c>
      <c r="AF31" s="209"/>
      <c r="AG31" s="228">
        <f>$C$28/3</f>
        <v>8.3333333333333339</v>
      </c>
      <c r="AH31" s="87" t="s">
        <v>47</v>
      </c>
      <c r="AI31" s="219">
        <f>IF(AH31="Yes",AG31,0)</f>
        <v>0</v>
      </c>
      <c r="AJ31" s="337"/>
      <c r="AK31" s="56" t="s">
        <v>905</v>
      </c>
      <c r="AL31" s="209"/>
      <c r="AM31" s="228">
        <f>$C$28/3</f>
        <v>8.3333333333333339</v>
      </c>
      <c r="AN31" s="87" t="s">
        <v>47</v>
      </c>
      <c r="AO31" s="219">
        <f>IF(AN31="Yes",AM31,0)</f>
        <v>0</v>
      </c>
      <c r="AP31" s="337"/>
      <c r="AQ31" s="331" t="s">
        <v>905</v>
      </c>
      <c r="AR31" s="209"/>
      <c r="AS31" s="228">
        <f>$C$28/3</f>
        <v>8.3333333333333339</v>
      </c>
      <c r="AT31" s="87" t="s">
        <v>44</v>
      </c>
      <c r="AU31" s="219">
        <f>IF(AT31="Yes",AS31,0)</f>
        <v>8.3333333333333339</v>
      </c>
      <c r="AV31" s="220"/>
      <c r="AW31" s="56" t="s">
        <v>905</v>
      </c>
      <c r="AX31" s="209"/>
      <c r="AY31" s="228">
        <f>$C$28/3</f>
        <v>8.3333333333333339</v>
      </c>
      <c r="AZ31" s="87" t="s">
        <v>44</v>
      </c>
      <c r="BA31" s="219">
        <f>IF(AZ31="Yes",AY31,0)</f>
        <v>8.3333333333333339</v>
      </c>
      <c r="BB31" s="220"/>
      <c r="BC31" s="56" t="s">
        <v>905</v>
      </c>
      <c r="BD31" s="209"/>
      <c r="BE31" s="228">
        <f>$C$28/3</f>
        <v>8.3333333333333339</v>
      </c>
      <c r="BF31" s="87" t="s">
        <v>44</v>
      </c>
      <c r="BG31" s="219">
        <f>IF(BF31="Yes",BE31,0)</f>
        <v>8.3333333333333339</v>
      </c>
      <c r="BH31" s="220"/>
      <c r="BI31" s="332" t="s">
        <v>905</v>
      </c>
    </row>
    <row r="32" spans="1:61" s="89" customFormat="1" ht="12.75" customHeight="1">
      <c r="A32" s="49"/>
      <c r="B32" s="226" t="s">
        <v>839</v>
      </c>
      <c r="C32" s="217">
        <f>$C$28/3</f>
        <v>8.3333333333333339</v>
      </c>
      <c r="D32" s="87" t="s">
        <v>44</v>
      </c>
      <c r="E32" s="219">
        <f>IF(D32="Yes",C32,IF(D32="partial",C32*0.25,0))</f>
        <v>8.3333333333333339</v>
      </c>
      <c r="F32" s="220"/>
      <c r="G32" s="87" t="s">
        <v>840</v>
      </c>
      <c r="H32" s="209"/>
      <c r="I32" s="228">
        <f>$C$28/3</f>
        <v>8.3333333333333339</v>
      </c>
      <c r="J32" s="87" t="s">
        <v>44</v>
      </c>
      <c r="K32" s="219">
        <f>IF(J32="Yes",I32,0)</f>
        <v>8.3333333333333339</v>
      </c>
      <c r="L32" s="220"/>
      <c r="M32" s="87" t="s">
        <v>841</v>
      </c>
      <c r="N32" s="209"/>
      <c r="O32" s="228">
        <f>$C$28/3</f>
        <v>8.3333333333333339</v>
      </c>
      <c r="P32" s="87" t="s">
        <v>44</v>
      </c>
      <c r="Q32" s="219">
        <f>IF(P32="Yes",O32,0)</f>
        <v>8.3333333333333339</v>
      </c>
      <c r="R32" s="220"/>
      <c r="S32" s="87" t="s">
        <v>841</v>
      </c>
      <c r="T32" s="209"/>
      <c r="U32" s="228">
        <f>$C$28/3</f>
        <v>8.3333333333333339</v>
      </c>
      <c r="V32" s="87" t="s">
        <v>44</v>
      </c>
      <c r="W32" s="219">
        <f>IF(V32="Yes",U32,0)</f>
        <v>8.3333333333333339</v>
      </c>
      <c r="X32" s="220"/>
      <c r="Y32" s="87" t="s">
        <v>840</v>
      </c>
      <c r="Z32" s="209"/>
      <c r="AA32" s="228">
        <f>$C$28/3</f>
        <v>8.3333333333333339</v>
      </c>
      <c r="AB32" s="87" t="s">
        <v>44</v>
      </c>
      <c r="AC32" s="219">
        <f>IF(AB32="Yes",AA32,0)</f>
        <v>8.3333333333333339</v>
      </c>
      <c r="AD32" s="220"/>
      <c r="AE32" s="87" t="s">
        <v>840</v>
      </c>
      <c r="AF32" s="209"/>
      <c r="AG32" s="228">
        <f>$C$28/3</f>
        <v>8.3333333333333339</v>
      </c>
      <c r="AH32" s="87" t="s">
        <v>47</v>
      </c>
      <c r="AI32" s="219">
        <f>IF(AH32="Yes",AG32,0)</f>
        <v>0</v>
      </c>
      <c r="AJ32" s="337"/>
      <c r="AK32" s="56" t="s">
        <v>842</v>
      </c>
      <c r="AL32" s="209"/>
      <c r="AM32" s="228">
        <f>$C$28/3</f>
        <v>8.3333333333333339</v>
      </c>
      <c r="AN32" s="87" t="s">
        <v>44</v>
      </c>
      <c r="AO32" s="219">
        <f>IF(AN32="Yes",AM32,0)</f>
        <v>8.3333333333333339</v>
      </c>
      <c r="AP32" s="220"/>
      <c r="AQ32" s="87" t="s">
        <v>841</v>
      </c>
      <c r="AR32" s="209"/>
      <c r="AS32" s="228">
        <f>$C$28/3</f>
        <v>8.3333333333333339</v>
      </c>
      <c r="AT32" s="87" t="s">
        <v>44</v>
      </c>
      <c r="AU32" s="219">
        <f>IF(AT32="Yes",AS32,0)</f>
        <v>8.3333333333333339</v>
      </c>
      <c r="AV32" s="220"/>
      <c r="AW32" s="87" t="s">
        <v>840</v>
      </c>
      <c r="AX32" s="209"/>
      <c r="AY32" s="228">
        <f>$C$28/3</f>
        <v>8.3333333333333339</v>
      </c>
      <c r="AZ32" s="87" t="s">
        <v>44</v>
      </c>
      <c r="BA32" s="219">
        <f>IF(AZ32="Yes",AY32,0)</f>
        <v>8.3333333333333339</v>
      </c>
      <c r="BB32" s="220"/>
      <c r="BC32" s="87" t="s">
        <v>840</v>
      </c>
      <c r="BD32" s="209"/>
      <c r="BE32" s="228">
        <f>$C$28/3</f>
        <v>8.3333333333333339</v>
      </c>
      <c r="BF32" s="87" t="s">
        <v>44</v>
      </c>
      <c r="BG32" s="219">
        <f>IF(BF32="Yes",BE32,0)</f>
        <v>8.3333333333333339</v>
      </c>
      <c r="BH32" s="220"/>
      <c r="BI32" s="331" t="s">
        <v>840</v>
      </c>
    </row>
    <row r="33" spans="1:61" s="89" customFormat="1" ht="12.75">
      <c r="A33" s="214"/>
      <c r="B33" s="229"/>
      <c r="C33" s="230"/>
      <c r="D33" s="87"/>
      <c r="E33" s="220"/>
      <c r="F33" s="220"/>
      <c r="G33" s="87"/>
      <c r="H33" s="209"/>
      <c r="I33" s="230"/>
      <c r="J33" s="87" t="s">
        <v>375</v>
      </c>
      <c r="K33" s="220"/>
      <c r="L33" s="220"/>
      <c r="M33" s="87"/>
      <c r="N33" s="209"/>
      <c r="O33" s="230"/>
      <c r="P33" s="87"/>
      <c r="Q33" s="220"/>
      <c r="R33" s="220"/>
      <c r="S33" s="87"/>
      <c r="T33" s="209"/>
      <c r="U33" s="230"/>
      <c r="V33" s="87"/>
      <c r="W33" s="220"/>
      <c r="X33" s="220"/>
      <c r="Y33" s="87"/>
      <c r="Z33" s="209"/>
      <c r="AA33" s="230"/>
      <c r="AB33" s="87"/>
      <c r="AC33" s="220"/>
      <c r="AD33" s="220"/>
      <c r="AE33" s="87"/>
      <c r="AF33" s="209"/>
      <c r="AG33" s="230"/>
      <c r="AH33" s="87"/>
      <c r="AI33" s="220"/>
      <c r="AJ33" s="220"/>
      <c r="AK33" s="87"/>
      <c r="AL33" s="209"/>
      <c r="AM33" s="230"/>
      <c r="AN33" s="87"/>
      <c r="AO33" s="220"/>
      <c r="AP33" s="220"/>
      <c r="AQ33" s="87"/>
      <c r="AR33" s="209"/>
      <c r="AS33" s="230"/>
      <c r="AT33" s="87"/>
      <c r="AU33" s="220"/>
      <c r="AV33" s="220"/>
      <c r="AW33" s="87"/>
      <c r="AX33" s="209"/>
      <c r="AY33" s="230"/>
      <c r="AZ33" s="87"/>
      <c r="BA33" s="220"/>
      <c r="BB33" s="220"/>
      <c r="BC33" s="87"/>
      <c r="BD33" s="209"/>
      <c r="BE33" s="230"/>
      <c r="BF33" s="87"/>
      <c r="BG33" s="220"/>
      <c r="BH33" s="220"/>
      <c r="BI33" s="331"/>
    </row>
    <row r="34" spans="1:61" s="89" customFormat="1" ht="12.75">
      <c r="A34" s="50" t="s">
        <v>843</v>
      </c>
      <c r="B34" s="210" t="s">
        <v>676</v>
      </c>
      <c r="C34" s="91">
        <v>100</v>
      </c>
      <c r="D34" s="231"/>
      <c r="E34" s="211"/>
      <c r="F34" s="93">
        <f>SUM(E35:E52)</f>
        <v>28.571428571428573</v>
      </c>
      <c r="G34" s="231"/>
      <c r="H34" s="209"/>
      <c r="I34" s="91">
        <v>100</v>
      </c>
      <c r="J34" s="231" t="s">
        <v>375</v>
      </c>
      <c r="K34" s="211"/>
      <c r="L34" s="93">
        <f>SUM(K35:K52)</f>
        <v>57.142857142857139</v>
      </c>
      <c r="M34" s="231"/>
      <c r="N34" s="209"/>
      <c r="O34" s="91">
        <v>100</v>
      </c>
      <c r="P34" s="231"/>
      <c r="Q34" s="211"/>
      <c r="R34" s="93">
        <f>SUM(Q35:Q52)</f>
        <v>57.142857142857146</v>
      </c>
      <c r="S34" s="231"/>
      <c r="T34" s="209"/>
      <c r="U34" s="91">
        <v>100</v>
      </c>
      <c r="V34" s="231"/>
      <c r="W34" s="211"/>
      <c r="X34" s="93">
        <f>SUM(W35:W52)</f>
        <v>71.428571428571431</v>
      </c>
      <c r="Y34" s="231"/>
      <c r="Z34" s="209"/>
      <c r="AA34" s="91">
        <v>100</v>
      </c>
      <c r="AB34" s="231"/>
      <c r="AC34" s="211"/>
      <c r="AD34" s="93">
        <f>SUM(AC35:AC52)</f>
        <v>57.142857142857146</v>
      </c>
      <c r="AE34" s="231"/>
      <c r="AF34" s="209"/>
      <c r="AG34" s="91">
        <v>100</v>
      </c>
      <c r="AH34" s="231"/>
      <c r="AI34" s="211"/>
      <c r="AJ34" s="93">
        <f>SUM(AI35:AI52)</f>
        <v>14.285714285714286</v>
      </c>
      <c r="AK34" s="231"/>
      <c r="AL34" s="209"/>
      <c r="AM34" s="91">
        <v>100</v>
      </c>
      <c r="AN34" s="231"/>
      <c r="AO34" s="211"/>
      <c r="AP34" s="93">
        <f>SUM(AO35:AO52)</f>
        <v>57.142857142857146</v>
      </c>
      <c r="AQ34" s="231"/>
      <c r="AR34" s="209"/>
      <c r="AS34" s="91">
        <v>100</v>
      </c>
      <c r="AT34" s="231"/>
      <c r="AU34" s="211"/>
      <c r="AV34" s="93">
        <f>SUM(AU35:AU52)</f>
        <v>60.714285714285715</v>
      </c>
      <c r="AW34" s="231"/>
      <c r="AX34" s="209"/>
      <c r="AY34" s="91">
        <v>100</v>
      </c>
      <c r="AZ34" s="231"/>
      <c r="BA34" s="211"/>
      <c r="BB34" s="93">
        <f>SUM(BA35:BA52)</f>
        <v>28.571428571428573</v>
      </c>
      <c r="BC34" s="231"/>
      <c r="BD34" s="209"/>
      <c r="BE34" s="91">
        <v>100</v>
      </c>
      <c r="BF34" s="231"/>
      <c r="BG34" s="211"/>
      <c r="BH34" s="93">
        <f>SUM(BG35:BG52)</f>
        <v>71.428571428571431</v>
      </c>
      <c r="BI34" s="231"/>
    </row>
    <row r="35" spans="1:61" s="89" customFormat="1" ht="48.75" customHeight="1">
      <c r="A35" s="45" t="s">
        <v>844</v>
      </c>
      <c r="B35" s="224" t="s">
        <v>845</v>
      </c>
      <c r="C35" s="290">
        <f>$C$34/7</f>
        <v>14.285714285714286</v>
      </c>
      <c r="D35" s="49" t="s">
        <v>44</v>
      </c>
      <c r="E35" s="219">
        <f t="shared" ref="E35:E44" si="0">IF(D35="Yes",C35,IF(D35="partial",C35*0.25,0))</f>
        <v>14.285714285714286</v>
      </c>
      <c r="F35" s="220"/>
      <c r="G35" s="49" t="s">
        <v>846</v>
      </c>
      <c r="H35" s="209"/>
      <c r="I35" s="290">
        <f>$C$34/7</f>
        <v>14.285714285714286</v>
      </c>
      <c r="J35" s="49" t="s">
        <v>44</v>
      </c>
      <c r="K35" s="219">
        <f t="shared" ref="K35:K44" si="1">IF(J35="Yes",I35,0)</f>
        <v>14.285714285714286</v>
      </c>
      <c r="L35" s="220"/>
      <c r="M35" s="49" t="s">
        <v>847</v>
      </c>
      <c r="N35" s="209"/>
      <c r="O35" s="290">
        <f>$C$34/7</f>
        <v>14.285714285714286</v>
      </c>
      <c r="P35" s="324" t="s">
        <v>44</v>
      </c>
      <c r="Q35" s="333">
        <f t="shared" ref="Q35:Q44" si="2">IF(P35="Yes",O35,0)</f>
        <v>14.285714285714286</v>
      </c>
      <c r="R35" s="220"/>
      <c r="S35" s="49" t="s">
        <v>848</v>
      </c>
      <c r="T35" s="209"/>
      <c r="U35" s="290">
        <f>$C$34/7</f>
        <v>14.285714285714286</v>
      </c>
      <c r="V35" s="49" t="s">
        <v>44</v>
      </c>
      <c r="W35" s="219">
        <f t="shared" ref="W35:W44" si="3">IF(V35="Yes",U35,0)</f>
        <v>14.285714285714286</v>
      </c>
      <c r="X35" s="220"/>
      <c r="Y35" s="49" t="s">
        <v>847</v>
      </c>
      <c r="Z35" s="209"/>
      <c r="AA35" s="290">
        <f>$C$34/7</f>
        <v>14.285714285714286</v>
      </c>
      <c r="AB35" s="324" t="s">
        <v>44</v>
      </c>
      <c r="AC35" s="333">
        <f t="shared" ref="AC35:AC44" si="4">IF(AB35="Yes",AA35,0)</f>
        <v>14.285714285714286</v>
      </c>
      <c r="AD35" s="220"/>
      <c r="AE35" s="49" t="s">
        <v>849</v>
      </c>
      <c r="AF35" s="209"/>
      <c r="AG35" s="290">
        <f>$C$34/7</f>
        <v>14.285714285714286</v>
      </c>
      <c r="AH35" s="324" t="s">
        <v>47</v>
      </c>
      <c r="AI35" s="333">
        <f t="shared" ref="AI35:AI44" si="5">IF(AH35="Yes",AG35,0)</f>
        <v>0</v>
      </c>
      <c r="AJ35" s="220"/>
      <c r="AK35" s="901"/>
      <c r="AL35" s="209"/>
      <c r="AM35" s="290">
        <f>$C$34/7</f>
        <v>14.285714285714286</v>
      </c>
      <c r="AN35" s="324" t="s">
        <v>44</v>
      </c>
      <c r="AO35" s="333">
        <f t="shared" ref="AO35:AO44" si="6">IF(AN35="Yes",AM35,0)</f>
        <v>14.285714285714286</v>
      </c>
      <c r="AP35" s="220"/>
      <c r="AQ35" s="87" t="s">
        <v>848</v>
      </c>
      <c r="AR35" s="209"/>
      <c r="AS35" s="222">
        <f>$C$34/7</f>
        <v>14.285714285714286</v>
      </c>
      <c r="AT35" s="49" t="s">
        <v>44</v>
      </c>
      <c r="AU35" s="219">
        <f t="shared" ref="AU35:AU44" si="7">IF(AT35="Yes",AS35,0)</f>
        <v>14.285714285714286</v>
      </c>
      <c r="AV35" s="220"/>
      <c r="AW35" s="49" t="s">
        <v>850</v>
      </c>
      <c r="AX35" s="209"/>
      <c r="AY35" s="290">
        <f>$C$34/7</f>
        <v>14.285714285714286</v>
      </c>
      <c r="AZ35" s="324" t="s">
        <v>44</v>
      </c>
      <c r="BA35" s="333">
        <f t="shared" ref="BA35:BA44" si="8">IF(AZ35="Yes",AY35,0)</f>
        <v>14.285714285714286</v>
      </c>
      <c r="BB35" s="220"/>
      <c r="BC35" s="49" t="s">
        <v>850</v>
      </c>
      <c r="BD35" s="209"/>
      <c r="BE35" s="290">
        <f>$C$34/7</f>
        <v>14.285714285714286</v>
      </c>
      <c r="BF35" s="324" t="s">
        <v>44</v>
      </c>
      <c r="BG35" s="333">
        <f>IF(BF35="Yes",BE35,0)</f>
        <v>14.285714285714286</v>
      </c>
      <c r="BH35" s="220"/>
      <c r="BI35" s="49" t="s">
        <v>850</v>
      </c>
    </row>
    <row r="36" spans="1:61" s="89" customFormat="1" ht="58.5" customHeight="1">
      <c r="A36" s="45" t="s">
        <v>851</v>
      </c>
      <c r="B36" s="224" t="s">
        <v>852</v>
      </c>
      <c r="C36" s="290">
        <f>$C$34/7</f>
        <v>14.285714285714286</v>
      </c>
      <c r="D36" s="49" t="s">
        <v>44</v>
      </c>
      <c r="E36" s="219">
        <f t="shared" si="0"/>
        <v>14.285714285714286</v>
      </c>
      <c r="F36" s="220"/>
      <c r="G36" s="49" t="s">
        <v>853</v>
      </c>
      <c r="H36" s="209"/>
      <c r="I36" s="290">
        <f>$C$34/7</f>
        <v>14.285714285714286</v>
      </c>
      <c r="J36" s="49" t="s">
        <v>44</v>
      </c>
      <c r="K36" s="219">
        <f t="shared" si="1"/>
        <v>14.285714285714286</v>
      </c>
      <c r="L36" s="220"/>
      <c r="M36" s="49" t="s">
        <v>854</v>
      </c>
      <c r="N36" s="209"/>
      <c r="O36" s="290">
        <f>$C$34/7</f>
        <v>14.285714285714286</v>
      </c>
      <c r="P36" s="324" t="s">
        <v>44</v>
      </c>
      <c r="Q36" s="333">
        <f t="shared" si="2"/>
        <v>14.285714285714286</v>
      </c>
      <c r="R36" s="220"/>
      <c r="S36" s="49" t="s">
        <v>855</v>
      </c>
      <c r="T36" s="209"/>
      <c r="U36" s="290">
        <f>$C$34/7</f>
        <v>14.285714285714286</v>
      </c>
      <c r="V36" s="49" t="s">
        <v>44</v>
      </c>
      <c r="W36" s="219">
        <f t="shared" si="3"/>
        <v>14.285714285714286</v>
      </c>
      <c r="X36" s="220"/>
      <c r="Y36" s="49" t="s">
        <v>811</v>
      </c>
      <c r="Z36" s="209"/>
      <c r="AA36" s="290">
        <f>$C$34/7</f>
        <v>14.285714285714286</v>
      </c>
      <c r="AB36" s="324" t="s">
        <v>44</v>
      </c>
      <c r="AC36" s="333">
        <f t="shared" si="4"/>
        <v>14.285714285714286</v>
      </c>
      <c r="AD36" s="220"/>
      <c r="AE36" s="49" t="s">
        <v>811</v>
      </c>
      <c r="AF36" s="209"/>
      <c r="AG36" s="290">
        <f>$C$34/7</f>
        <v>14.285714285714286</v>
      </c>
      <c r="AH36" s="324" t="s">
        <v>47</v>
      </c>
      <c r="AI36" s="333">
        <f t="shared" si="5"/>
        <v>0</v>
      </c>
      <c r="AJ36" s="220"/>
      <c r="AK36" s="49"/>
      <c r="AL36" s="209"/>
      <c r="AM36" s="290">
        <f>$C$34/7</f>
        <v>14.285714285714286</v>
      </c>
      <c r="AN36" s="324" t="s">
        <v>44</v>
      </c>
      <c r="AO36" s="333">
        <f t="shared" si="6"/>
        <v>14.285714285714286</v>
      </c>
      <c r="AP36" s="220"/>
      <c r="AQ36" s="87" t="s">
        <v>855</v>
      </c>
      <c r="AR36" s="209"/>
      <c r="AS36" s="222">
        <f>$C$34/7</f>
        <v>14.285714285714286</v>
      </c>
      <c r="AT36" s="49" t="s">
        <v>44</v>
      </c>
      <c r="AU36" s="219">
        <f t="shared" si="7"/>
        <v>14.285714285714286</v>
      </c>
      <c r="AV36" s="220"/>
      <c r="AW36" s="49" t="s">
        <v>812</v>
      </c>
      <c r="AX36" s="209"/>
      <c r="AY36" s="290">
        <f>$C$34/7</f>
        <v>14.285714285714286</v>
      </c>
      <c r="AZ36" s="324" t="s">
        <v>44</v>
      </c>
      <c r="BA36" s="333">
        <f t="shared" si="8"/>
        <v>14.285714285714286</v>
      </c>
      <c r="BB36" s="220"/>
      <c r="BC36" s="49" t="s">
        <v>812</v>
      </c>
      <c r="BD36" s="209"/>
      <c r="BE36" s="290">
        <f>$C$34/7</f>
        <v>14.285714285714286</v>
      </c>
      <c r="BF36" s="324" t="s">
        <v>44</v>
      </c>
      <c r="BG36" s="333">
        <f>IF(BF36="Yes",BE36,0)</f>
        <v>14.285714285714286</v>
      </c>
      <c r="BH36" s="220"/>
      <c r="BI36" s="49" t="s">
        <v>812</v>
      </c>
    </row>
    <row r="37" spans="1:61" s="89" customFormat="1" ht="53.25" customHeight="1">
      <c r="A37" s="45" t="s">
        <v>813</v>
      </c>
      <c r="B37" s="224" t="s">
        <v>1487</v>
      </c>
      <c r="C37" s="290">
        <f>$C$34/7</f>
        <v>14.285714285714286</v>
      </c>
      <c r="D37" s="87" t="s">
        <v>47</v>
      </c>
      <c r="E37" s="219">
        <f t="shared" si="0"/>
        <v>0</v>
      </c>
      <c r="F37" s="337"/>
      <c r="G37" s="324" t="s">
        <v>814</v>
      </c>
      <c r="H37" s="209"/>
      <c r="I37" s="290">
        <f>$C$34/7</f>
        <v>14.285714285714286</v>
      </c>
      <c r="J37" s="49" t="s">
        <v>47</v>
      </c>
      <c r="K37" s="219">
        <f t="shared" si="1"/>
        <v>0</v>
      </c>
      <c r="L37" s="337"/>
      <c r="M37" s="324" t="s">
        <v>815</v>
      </c>
      <c r="N37" s="209"/>
      <c r="O37" s="290">
        <f>$C$34/7</f>
        <v>14.285714285714286</v>
      </c>
      <c r="P37" s="324" t="s">
        <v>44</v>
      </c>
      <c r="Q37" s="333">
        <f t="shared" si="2"/>
        <v>14.285714285714286</v>
      </c>
      <c r="R37" s="220"/>
      <c r="S37" s="49" t="s">
        <v>816</v>
      </c>
      <c r="T37" s="209"/>
      <c r="U37" s="290">
        <f>$C$34/7</f>
        <v>14.285714285714286</v>
      </c>
      <c r="V37" s="49" t="s">
        <v>44</v>
      </c>
      <c r="W37" s="219">
        <f t="shared" si="3"/>
        <v>14.285714285714286</v>
      </c>
      <c r="X37" s="220"/>
      <c r="Y37" s="49" t="s">
        <v>817</v>
      </c>
      <c r="Z37" s="209"/>
      <c r="AA37" s="290">
        <f>$C$34/7</f>
        <v>14.285714285714286</v>
      </c>
      <c r="AB37" s="324" t="s">
        <v>44</v>
      </c>
      <c r="AC37" s="333">
        <f t="shared" si="4"/>
        <v>14.285714285714286</v>
      </c>
      <c r="AD37" s="220"/>
      <c r="AE37" s="49" t="s">
        <v>817</v>
      </c>
      <c r="AF37" s="209"/>
      <c r="AG37" s="290">
        <f>$C$34/7</f>
        <v>14.285714285714286</v>
      </c>
      <c r="AH37" s="324" t="s">
        <v>47</v>
      </c>
      <c r="AI37" s="333">
        <f t="shared" si="5"/>
        <v>0</v>
      </c>
      <c r="AJ37" s="220"/>
      <c r="AK37" s="49"/>
      <c r="AL37" s="209"/>
      <c r="AM37" s="290">
        <f>$C$34/7</f>
        <v>14.285714285714286</v>
      </c>
      <c r="AN37" s="324" t="s">
        <v>44</v>
      </c>
      <c r="AO37" s="333">
        <f t="shared" si="6"/>
        <v>14.285714285714286</v>
      </c>
      <c r="AP37" s="220"/>
      <c r="AQ37" s="87" t="s">
        <v>816</v>
      </c>
      <c r="AR37" s="209"/>
      <c r="AS37" s="222">
        <f>$C$34/7</f>
        <v>14.285714285714286</v>
      </c>
      <c r="AT37" s="49" t="s">
        <v>47</v>
      </c>
      <c r="AU37" s="219">
        <f t="shared" si="7"/>
        <v>0</v>
      </c>
      <c r="AV37" s="337"/>
      <c r="AW37" s="324" t="s">
        <v>818</v>
      </c>
      <c r="AX37" s="209"/>
      <c r="AY37" s="290">
        <f>$C$34/7</f>
        <v>14.285714285714286</v>
      </c>
      <c r="AZ37" s="324" t="s">
        <v>47</v>
      </c>
      <c r="BA37" s="333">
        <f t="shared" si="8"/>
        <v>0</v>
      </c>
      <c r="BB37" s="337"/>
      <c r="BC37" s="324" t="s">
        <v>818</v>
      </c>
      <c r="BD37" s="209"/>
      <c r="BE37" s="290">
        <f>$C$34/7</f>
        <v>14.285714285714286</v>
      </c>
      <c r="BF37" s="324" t="s">
        <v>44</v>
      </c>
      <c r="BG37" s="333">
        <f>IF(BF37="Yes",BE37,0)</f>
        <v>14.285714285714286</v>
      </c>
      <c r="BH37" s="220"/>
      <c r="BI37" s="49" t="s">
        <v>818</v>
      </c>
    </row>
    <row r="38" spans="1:61" s="89" customFormat="1" ht="12" customHeight="1">
      <c r="A38" s="49"/>
      <c r="B38" s="227"/>
      <c r="C38" s="290"/>
      <c r="D38" s="87"/>
      <c r="E38" s="219"/>
      <c r="F38" s="337"/>
      <c r="G38" s="324"/>
      <c r="H38" s="209"/>
      <c r="I38" s="290"/>
      <c r="J38" s="49"/>
      <c r="K38" s="219"/>
      <c r="L38" s="337"/>
      <c r="M38" s="324"/>
      <c r="N38" s="209"/>
      <c r="O38" s="290"/>
      <c r="P38" s="324"/>
      <c r="Q38" s="333"/>
      <c r="R38" s="220"/>
      <c r="S38" s="49"/>
      <c r="T38" s="209"/>
      <c r="U38" s="290"/>
      <c r="V38" s="49"/>
      <c r="W38" s="219"/>
      <c r="X38" s="220"/>
      <c r="Y38" s="49"/>
      <c r="Z38" s="209"/>
      <c r="AA38" s="290"/>
      <c r="AB38" s="324"/>
      <c r="AC38" s="333"/>
      <c r="AD38" s="220"/>
      <c r="AE38" s="49"/>
      <c r="AF38" s="209"/>
      <c r="AG38" s="290"/>
      <c r="AH38" s="324"/>
      <c r="AI38" s="333"/>
      <c r="AJ38" s="220"/>
      <c r="AK38" s="49"/>
      <c r="AL38" s="209"/>
      <c r="AM38" s="290"/>
      <c r="AN38" s="324"/>
      <c r="AO38" s="333"/>
      <c r="AP38" s="220"/>
      <c r="AQ38" s="87"/>
      <c r="AR38" s="209"/>
      <c r="AS38" s="222"/>
      <c r="AT38" s="49"/>
      <c r="AU38" s="219"/>
      <c r="AV38" s="220"/>
      <c r="AW38" s="49"/>
      <c r="AX38" s="209"/>
      <c r="AY38" s="290"/>
      <c r="AZ38" s="324"/>
      <c r="BA38" s="333"/>
      <c r="BB38" s="337"/>
      <c r="BC38" s="324"/>
      <c r="BD38" s="209"/>
      <c r="BE38" s="290"/>
      <c r="BF38" s="324"/>
      <c r="BG38" s="333"/>
      <c r="BH38" s="220"/>
      <c r="BI38" s="49"/>
    </row>
    <row r="39" spans="1:61" s="89" customFormat="1" ht="12.75">
      <c r="A39" s="45" t="s">
        <v>1029</v>
      </c>
      <c r="B39" s="224" t="s">
        <v>1314</v>
      </c>
      <c r="C39" s="290">
        <f>$C$34/7</f>
        <v>14.285714285714286</v>
      </c>
      <c r="D39" s="87"/>
      <c r="E39" s="219"/>
      <c r="F39" s="337"/>
      <c r="G39" s="324"/>
      <c r="H39" s="209"/>
      <c r="I39" s="290">
        <f>$C$34/7</f>
        <v>14.285714285714286</v>
      </c>
      <c r="J39" s="49"/>
      <c r="K39" s="219"/>
      <c r="L39" s="337"/>
      <c r="M39" s="324"/>
      <c r="N39" s="209"/>
      <c r="O39" s="290">
        <f>$C$34/7</f>
        <v>14.285714285714286</v>
      </c>
      <c r="P39" s="324"/>
      <c r="Q39" s="333"/>
      <c r="R39" s="220"/>
      <c r="S39" s="49"/>
      <c r="T39" s="209"/>
      <c r="U39" s="290">
        <f>$C$34/7</f>
        <v>14.285714285714286</v>
      </c>
      <c r="V39" s="49"/>
      <c r="W39" s="219"/>
      <c r="X39" s="220"/>
      <c r="Y39" s="49"/>
      <c r="Z39" s="209"/>
      <c r="AA39" s="290">
        <f>$C$34/7</f>
        <v>14.285714285714286</v>
      </c>
      <c r="AB39" s="324"/>
      <c r="AC39" s="333"/>
      <c r="AD39" s="220"/>
      <c r="AE39" s="49"/>
      <c r="AF39" s="209"/>
      <c r="AG39" s="290">
        <f>$C$34/7</f>
        <v>14.285714285714286</v>
      </c>
      <c r="AH39" s="324"/>
      <c r="AI39" s="333"/>
      <c r="AJ39" s="220"/>
      <c r="AK39" s="49"/>
      <c r="AL39" s="209"/>
      <c r="AM39" s="290">
        <f>$C$34/7</f>
        <v>14.285714285714286</v>
      </c>
      <c r="AN39" s="324"/>
      <c r="AO39" s="333"/>
      <c r="AP39" s="220"/>
      <c r="AQ39" s="87"/>
      <c r="AR39" s="209"/>
      <c r="AS39" s="222">
        <f>$C$34/7</f>
        <v>14.285714285714286</v>
      </c>
      <c r="AT39" s="49"/>
      <c r="AU39" s="219"/>
      <c r="AV39" s="220"/>
      <c r="AW39" s="49"/>
      <c r="AX39" s="209"/>
      <c r="AY39" s="290">
        <f>$C$34/7</f>
        <v>14.285714285714286</v>
      </c>
      <c r="AZ39" s="324"/>
      <c r="BA39" s="333"/>
      <c r="BB39" s="337"/>
      <c r="BC39" s="324"/>
      <c r="BD39" s="209"/>
      <c r="BE39" s="290">
        <f>$C$34/7</f>
        <v>14.285714285714286</v>
      </c>
      <c r="BF39" s="324"/>
      <c r="BG39" s="333"/>
      <c r="BH39" s="220"/>
      <c r="BI39" s="49"/>
    </row>
    <row r="40" spans="1:61" s="89" customFormat="1" ht="25.5">
      <c r="A40" s="45"/>
      <c r="B40" s="502" t="s">
        <v>1313</v>
      </c>
      <c r="C40" s="290"/>
      <c r="D40" s="87"/>
      <c r="E40" s="219"/>
      <c r="F40" s="337"/>
      <c r="G40" s="324"/>
      <c r="H40" s="209"/>
      <c r="I40" s="290"/>
      <c r="J40" s="49"/>
      <c r="K40" s="219"/>
      <c r="L40" s="337"/>
      <c r="M40" s="324"/>
      <c r="N40" s="209"/>
      <c r="O40" s="290"/>
      <c r="P40" s="324"/>
      <c r="Q40" s="333"/>
      <c r="R40" s="220"/>
      <c r="S40" s="49"/>
      <c r="T40" s="209"/>
      <c r="U40" s="290"/>
      <c r="V40" s="49"/>
      <c r="W40" s="219"/>
      <c r="X40" s="220"/>
      <c r="Y40" s="49"/>
      <c r="Z40" s="209"/>
      <c r="AA40" s="290"/>
      <c r="AB40" s="324"/>
      <c r="AC40" s="333"/>
      <c r="AD40" s="220"/>
      <c r="AE40" s="49"/>
      <c r="AF40" s="209"/>
      <c r="AG40" s="290"/>
      <c r="AH40" s="324"/>
      <c r="AI40" s="333"/>
      <c r="AJ40" s="220"/>
      <c r="AK40" s="49"/>
      <c r="AL40" s="209"/>
      <c r="AM40" s="290"/>
      <c r="AN40" s="324"/>
      <c r="AO40" s="333"/>
      <c r="AP40" s="220"/>
      <c r="AQ40" s="87"/>
      <c r="AR40" s="209"/>
      <c r="AS40" s="222"/>
      <c r="AT40" s="49"/>
      <c r="AU40" s="219"/>
      <c r="AV40" s="220"/>
      <c r="AW40" s="49"/>
      <c r="AX40" s="209"/>
      <c r="AY40" s="290"/>
      <c r="AZ40" s="324"/>
      <c r="BA40" s="333"/>
      <c r="BB40" s="337"/>
      <c r="BC40" s="324"/>
      <c r="BD40" s="209"/>
      <c r="BE40" s="290"/>
      <c r="BF40" s="324"/>
      <c r="BG40" s="333"/>
      <c r="BH40" s="220"/>
      <c r="BI40" s="49"/>
    </row>
    <row r="41" spans="1:61" s="89" customFormat="1" ht="40.5" customHeight="1">
      <c r="A41" s="49" t="s">
        <v>1022</v>
      </c>
      <c r="B41" s="335" t="s">
        <v>922</v>
      </c>
      <c r="C41" s="290">
        <f>$C$39/2</f>
        <v>7.1428571428571432</v>
      </c>
      <c r="D41" s="49" t="s">
        <v>47</v>
      </c>
      <c r="E41" s="219">
        <f t="shared" si="0"/>
        <v>0</v>
      </c>
      <c r="F41" s="337"/>
      <c r="G41" s="324"/>
      <c r="H41" s="209"/>
      <c r="I41" s="290">
        <f>$AS$39/2</f>
        <v>7.1428571428571432</v>
      </c>
      <c r="J41" s="49" t="s">
        <v>44</v>
      </c>
      <c r="K41" s="219">
        <f t="shared" si="1"/>
        <v>7.1428571428571432</v>
      </c>
      <c r="L41" s="337"/>
      <c r="M41" s="324" t="s">
        <v>819</v>
      </c>
      <c r="N41" s="209"/>
      <c r="O41" s="290">
        <f>$AS$39/2</f>
        <v>7.1428571428571432</v>
      </c>
      <c r="P41" s="324" t="s">
        <v>47</v>
      </c>
      <c r="Q41" s="333">
        <f t="shared" si="2"/>
        <v>0</v>
      </c>
      <c r="R41" s="220"/>
      <c r="S41" s="49"/>
      <c r="T41" s="209"/>
      <c r="U41" s="290">
        <f>$AS$39/2</f>
        <v>7.1428571428571432</v>
      </c>
      <c r="V41" s="49" t="s">
        <v>47</v>
      </c>
      <c r="W41" s="219">
        <f t="shared" si="3"/>
        <v>0</v>
      </c>
      <c r="X41" s="220"/>
      <c r="Y41" s="49"/>
      <c r="Z41" s="209"/>
      <c r="AA41" s="290">
        <f>$AS$39/2</f>
        <v>7.1428571428571432</v>
      </c>
      <c r="AB41" s="324" t="s">
        <v>47</v>
      </c>
      <c r="AC41" s="333">
        <f t="shared" si="4"/>
        <v>0</v>
      </c>
      <c r="AD41" s="220"/>
      <c r="AE41" s="49"/>
      <c r="AF41" s="209"/>
      <c r="AG41" s="290">
        <f>$AS$39/2</f>
        <v>7.1428571428571432</v>
      </c>
      <c r="AH41" s="324" t="s">
        <v>47</v>
      </c>
      <c r="AI41" s="333">
        <f t="shared" si="5"/>
        <v>0</v>
      </c>
      <c r="AJ41" s="220"/>
      <c r="AK41" s="49"/>
      <c r="AL41" s="209"/>
      <c r="AM41" s="290">
        <f>$AS$39/2</f>
        <v>7.1428571428571432</v>
      </c>
      <c r="AN41" s="324" t="s">
        <v>47</v>
      </c>
      <c r="AO41" s="333">
        <f t="shared" si="6"/>
        <v>0</v>
      </c>
      <c r="AP41" s="220"/>
      <c r="AQ41" s="49"/>
      <c r="AR41" s="209"/>
      <c r="AS41" s="222">
        <f>$AS$39/2</f>
        <v>7.1428571428571432</v>
      </c>
      <c r="AT41" s="49" t="s">
        <v>47</v>
      </c>
      <c r="AU41" s="219">
        <f t="shared" si="7"/>
        <v>0</v>
      </c>
      <c r="AV41" s="220"/>
      <c r="AW41" s="49"/>
      <c r="AX41" s="209"/>
      <c r="AY41" s="290">
        <f>$AS$39/2</f>
        <v>7.1428571428571432</v>
      </c>
      <c r="AZ41" s="324" t="s">
        <v>47</v>
      </c>
      <c r="BA41" s="333">
        <f t="shared" si="8"/>
        <v>0</v>
      </c>
      <c r="BB41" s="337"/>
      <c r="BC41" s="324"/>
      <c r="BD41" s="209"/>
      <c r="BE41" s="290">
        <f>$AS$39/2</f>
        <v>7.1428571428571432</v>
      </c>
      <c r="BF41" s="324" t="s">
        <v>47</v>
      </c>
      <c r="BG41" s="333">
        <f>IF(BF41="Yes",BE41,0)</f>
        <v>0</v>
      </c>
      <c r="BH41" s="220"/>
      <c r="BI41" s="49"/>
    </row>
    <row r="42" spans="1:61" s="89" customFormat="1" ht="38.25">
      <c r="A42" s="49" t="s">
        <v>1023</v>
      </c>
      <c r="B42" s="227" t="s">
        <v>867</v>
      </c>
      <c r="C42" s="290">
        <f>$C$39/2</f>
        <v>7.1428571428571432</v>
      </c>
      <c r="D42" s="49" t="s">
        <v>47</v>
      </c>
      <c r="E42" s="219">
        <f t="shared" si="0"/>
        <v>0</v>
      </c>
      <c r="F42" s="337"/>
      <c r="G42" s="324"/>
      <c r="H42" s="209"/>
      <c r="I42" s="290">
        <f>$AS$39/2</f>
        <v>7.1428571428571432</v>
      </c>
      <c r="J42" s="324" t="s">
        <v>47</v>
      </c>
      <c r="K42" s="333">
        <f t="shared" si="1"/>
        <v>0</v>
      </c>
      <c r="L42" s="337"/>
      <c r="M42" s="324"/>
      <c r="N42" s="209"/>
      <c r="O42" s="290">
        <f>$AS$39/2</f>
        <v>7.1428571428571432</v>
      </c>
      <c r="P42" s="324" t="s">
        <v>47</v>
      </c>
      <c r="Q42" s="333">
        <f t="shared" si="2"/>
        <v>0</v>
      </c>
      <c r="R42" s="220"/>
      <c r="S42" s="49"/>
      <c r="T42" s="209"/>
      <c r="U42" s="290">
        <f>$AS$39/2</f>
        <v>7.1428571428571432</v>
      </c>
      <c r="V42" s="49" t="s">
        <v>47</v>
      </c>
      <c r="W42" s="219">
        <f t="shared" si="3"/>
        <v>0</v>
      </c>
      <c r="X42" s="220"/>
      <c r="Y42" s="49"/>
      <c r="Z42" s="209"/>
      <c r="AA42" s="290">
        <f>$AS$39/2</f>
        <v>7.1428571428571432</v>
      </c>
      <c r="AB42" s="324" t="s">
        <v>47</v>
      </c>
      <c r="AC42" s="333">
        <f t="shared" si="4"/>
        <v>0</v>
      </c>
      <c r="AD42" s="220"/>
      <c r="AE42" s="49"/>
      <c r="AF42" s="209"/>
      <c r="AG42" s="290">
        <f>$AS$39/2</f>
        <v>7.1428571428571432</v>
      </c>
      <c r="AH42" s="324" t="s">
        <v>47</v>
      </c>
      <c r="AI42" s="333">
        <f t="shared" si="5"/>
        <v>0</v>
      </c>
      <c r="AJ42" s="220"/>
      <c r="AK42" s="49"/>
      <c r="AL42" s="209"/>
      <c r="AM42" s="290">
        <f>$AS$39/2</f>
        <v>7.1428571428571432</v>
      </c>
      <c r="AN42" s="324" t="s">
        <v>47</v>
      </c>
      <c r="AO42" s="333">
        <f t="shared" si="6"/>
        <v>0</v>
      </c>
      <c r="AP42" s="220"/>
      <c r="AQ42" s="49"/>
      <c r="AR42" s="209"/>
      <c r="AS42" s="222">
        <f>$AS$39/2</f>
        <v>7.1428571428571432</v>
      </c>
      <c r="AT42" s="49" t="s">
        <v>47</v>
      </c>
      <c r="AU42" s="219">
        <f t="shared" si="7"/>
        <v>0</v>
      </c>
      <c r="AV42" s="220"/>
      <c r="AW42" s="49"/>
      <c r="AX42" s="209"/>
      <c r="AY42" s="290">
        <f>$AS$39/2</f>
        <v>7.1428571428571432</v>
      </c>
      <c r="AZ42" s="324" t="s">
        <v>47</v>
      </c>
      <c r="BA42" s="333">
        <f t="shared" si="8"/>
        <v>0</v>
      </c>
      <c r="BB42" s="337"/>
      <c r="BC42" s="324"/>
      <c r="BD42" s="209"/>
      <c r="BE42" s="290">
        <f>$AS$39/2</f>
        <v>7.1428571428571432</v>
      </c>
      <c r="BF42" s="324" t="s">
        <v>47</v>
      </c>
      <c r="BG42" s="333">
        <f>IF(BF42="Yes",BE42,0)</f>
        <v>0</v>
      </c>
      <c r="BH42" s="220"/>
      <c r="BI42" s="49"/>
    </row>
    <row r="43" spans="1:61" s="89" customFormat="1" ht="12.75">
      <c r="A43" s="49"/>
      <c r="B43" s="227"/>
      <c r="C43" s="290"/>
      <c r="D43" s="49"/>
      <c r="E43" s="219"/>
      <c r="F43" s="337"/>
      <c r="G43" s="324"/>
      <c r="H43" s="209"/>
      <c r="I43" s="290"/>
      <c r="J43" s="324"/>
      <c r="K43" s="333"/>
      <c r="L43" s="337"/>
      <c r="M43" s="324"/>
      <c r="N43" s="209"/>
      <c r="O43" s="290"/>
      <c r="P43" s="324"/>
      <c r="Q43" s="333"/>
      <c r="R43" s="220"/>
      <c r="S43" s="49"/>
      <c r="T43" s="209"/>
      <c r="U43" s="290"/>
      <c r="V43" s="49"/>
      <c r="W43" s="219"/>
      <c r="X43" s="220"/>
      <c r="Y43" s="49"/>
      <c r="Z43" s="209"/>
      <c r="AA43" s="290"/>
      <c r="AB43" s="324"/>
      <c r="AC43" s="333"/>
      <c r="AD43" s="220"/>
      <c r="AE43" s="49"/>
      <c r="AF43" s="209"/>
      <c r="AG43" s="290"/>
      <c r="AH43" s="324"/>
      <c r="AI43" s="333"/>
      <c r="AJ43" s="220"/>
      <c r="AK43" s="49"/>
      <c r="AL43" s="209"/>
      <c r="AM43" s="290"/>
      <c r="AN43" s="324"/>
      <c r="AO43" s="333"/>
      <c r="AP43" s="220"/>
      <c r="AQ43" s="49"/>
      <c r="AR43" s="209"/>
      <c r="AS43" s="222"/>
      <c r="AT43" s="49"/>
      <c r="AU43" s="219"/>
      <c r="AV43" s="220"/>
      <c r="AW43" s="49"/>
      <c r="AX43" s="209"/>
      <c r="AY43" s="290"/>
      <c r="AZ43" s="324"/>
      <c r="BA43" s="333"/>
      <c r="BB43" s="337"/>
      <c r="BC43" s="324"/>
      <c r="BD43" s="209"/>
      <c r="BE43" s="290"/>
      <c r="BF43" s="324"/>
      <c r="BG43" s="333"/>
      <c r="BH43" s="220"/>
      <c r="BI43" s="49"/>
    </row>
    <row r="44" spans="1:61" s="89" customFormat="1" ht="42" customHeight="1">
      <c r="A44" s="45" t="s">
        <v>1024</v>
      </c>
      <c r="B44" s="224" t="s">
        <v>869</v>
      </c>
      <c r="C44" s="290">
        <f>$C$34/7</f>
        <v>14.285714285714286</v>
      </c>
      <c r="D44" s="49" t="s">
        <v>47</v>
      </c>
      <c r="E44" s="219">
        <f t="shared" si="0"/>
        <v>0</v>
      </c>
      <c r="F44" s="337"/>
      <c r="G44" s="324" t="s">
        <v>935</v>
      </c>
      <c r="H44" s="209"/>
      <c r="I44" s="290">
        <f>$C$34/7</f>
        <v>14.285714285714286</v>
      </c>
      <c r="J44" s="324" t="s">
        <v>47</v>
      </c>
      <c r="K44" s="333">
        <f t="shared" si="1"/>
        <v>0</v>
      </c>
      <c r="L44" s="337"/>
      <c r="M44" s="324" t="s">
        <v>936</v>
      </c>
      <c r="N44" s="209"/>
      <c r="O44" s="290">
        <f>$C$34/7</f>
        <v>14.285714285714286</v>
      </c>
      <c r="P44" s="324" t="s">
        <v>44</v>
      </c>
      <c r="Q44" s="333">
        <f t="shared" si="2"/>
        <v>14.285714285714286</v>
      </c>
      <c r="R44" s="220"/>
      <c r="S44" s="49" t="s">
        <v>937</v>
      </c>
      <c r="T44" s="209"/>
      <c r="U44" s="290">
        <f>$C$34/7</f>
        <v>14.285714285714286</v>
      </c>
      <c r="V44" s="49" t="s">
        <v>44</v>
      </c>
      <c r="W44" s="219">
        <f t="shared" si="3"/>
        <v>14.285714285714286</v>
      </c>
      <c r="X44" s="220"/>
      <c r="Y44" s="49" t="s">
        <v>938</v>
      </c>
      <c r="Z44" s="209"/>
      <c r="AA44" s="290">
        <f>$C$34/7</f>
        <v>14.285714285714286</v>
      </c>
      <c r="AB44" s="324" t="s">
        <v>47</v>
      </c>
      <c r="AC44" s="333">
        <f t="shared" si="4"/>
        <v>0</v>
      </c>
      <c r="AD44" s="337"/>
      <c r="AE44" s="324" t="s">
        <v>938</v>
      </c>
      <c r="AF44" s="209"/>
      <c r="AG44" s="290">
        <f>$C$34/7</f>
        <v>14.285714285714286</v>
      </c>
      <c r="AH44" s="324" t="s">
        <v>47</v>
      </c>
      <c r="AI44" s="333">
        <f t="shared" si="5"/>
        <v>0</v>
      </c>
      <c r="AJ44" s="220"/>
      <c r="AK44" s="49"/>
      <c r="AL44" s="209"/>
      <c r="AM44" s="290">
        <f>$C$34/7</f>
        <v>14.285714285714286</v>
      </c>
      <c r="AN44" s="324" t="s">
        <v>44</v>
      </c>
      <c r="AO44" s="333">
        <f t="shared" si="6"/>
        <v>14.285714285714286</v>
      </c>
      <c r="AP44" s="220"/>
      <c r="AQ44" s="49" t="s">
        <v>936</v>
      </c>
      <c r="AR44" s="209"/>
      <c r="AS44" s="222">
        <f>$C$34/7</f>
        <v>14.285714285714286</v>
      </c>
      <c r="AT44" s="49" t="s">
        <v>44</v>
      </c>
      <c r="AU44" s="219">
        <f t="shared" si="7"/>
        <v>14.285714285714286</v>
      </c>
      <c r="AV44" s="220"/>
      <c r="AW44" s="49" t="s">
        <v>936</v>
      </c>
      <c r="AX44" s="209"/>
      <c r="AY44" s="290">
        <f>$C$34/7</f>
        <v>14.285714285714286</v>
      </c>
      <c r="AZ44" s="324" t="s">
        <v>47</v>
      </c>
      <c r="BA44" s="333">
        <f t="shared" si="8"/>
        <v>0</v>
      </c>
      <c r="BB44" s="337"/>
      <c r="BC44" s="324" t="s">
        <v>936</v>
      </c>
      <c r="BD44" s="209"/>
      <c r="BE44" s="290">
        <f>$C$34/7</f>
        <v>14.285714285714286</v>
      </c>
      <c r="BF44" s="324" t="s">
        <v>44</v>
      </c>
      <c r="BG44" s="333">
        <f>IF(BF44="Yes",BE44,0)</f>
        <v>14.285714285714286</v>
      </c>
      <c r="BH44" s="220"/>
      <c r="BI44" s="49" t="s">
        <v>936</v>
      </c>
    </row>
    <row r="45" spans="1:61" s="89" customFormat="1" ht="12.75">
      <c r="A45" s="49"/>
      <c r="B45" s="227"/>
      <c r="C45" s="290"/>
      <c r="D45" s="49"/>
      <c r="E45" s="219"/>
      <c r="F45" s="220"/>
      <c r="G45" s="49"/>
      <c r="H45" s="209"/>
      <c r="I45" s="290"/>
      <c r="J45" s="324"/>
      <c r="K45" s="333"/>
      <c r="L45" s="220"/>
      <c r="M45" s="49"/>
      <c r="N45" s="209"/>
      <c r="O45" s="290"/>
      <c r="P45" s="324"/>
      <c r="Q45" s="333"/>
      <c r="R45" s="220"/>
      <c r="S45" s="49"/>
      <c r="T45" s="209"/>
      <c r="U45" s="290"/>
      <c r="V45" s="49"/>
      <c r="W45" s="219"/>
      <c r="X45" s="220"/>
      <c r="Y45" s="49"/>
      <c r="Z45" s="209"/>
      <c r="AA45" s="290"/>
      <c r="AB45" s="324"/>
      <c r="AC45" s="333"/>
      <c r="AD45" s="220"/>
      <c r="AE45" s="49"/>
      <c r="AF45" s="209"/>
      <c r="AG45" s="290"/>
      <c r="AH45" s="324"/>
      <c r="AI45" s="333"/>
      <c r="AJ45" s="220"/>
      <c r="AK45" s="49"/>
      <c r="AL45" s="209"/>
      <c r="AM45" s="290"/>
      <c r="AN45" s="324"/>
      <c r="AO45" s="333"/>
      <c r="AP45" s="220"/>
      <c r="AQ45" s="49"/>
      <c r="AR45" s="209"/>
      <c r="AS45" s="222"/>
      <c r="AT45" s="49"/>
      <c r="AU45" s="219"/>
      <c r="AV45" s="220"/>
      <c r="AW45" s="49"/>
      <c r="AX45" s="209"/>
      <c r="AY45" s="290"/>
      <c r="AZ45" s="324"/>
      <c r="BA45" s="333"/>
      <c r="BB45" s="337"/>
      <c r="BC45" s="324"/>
      <c r="BD45" s="209"/>
      <c r="BE45" s="290"/>
      <c r="BF45" s="324"/>
      <c r="BG45" s="333"/>
      <c r="BH45" s="220"/>
      <c r="BI45" s="49"/>
    </row>
    <row r="46" spans="1:61" s="89" customFormat="1" ht="81.75" customHeight="1">
      <c r="A46" s="45" t="s">
        <v>868</v>
      </c>
      <c r="B46" s="224" t="s">
        <v>1315</v>
      </c>
      <c r="C46" s="290">
        <f>$C$34/7</f>
        <v>14.285714285714286</v>
      </c>
      <c r="D46" s="49"/>
      <c r="E46" s="219"/>
      <c r="F46" s="220"/>
      <c r="G46" s="49"/>
      <c r="H46" s="209"/>
      <c r="I46" s="290">
        <f>$C$34/7</f>
        <v>14.285714285714286</v>
      </c>
      <c r="J46" s="324"/>
      <c r="K46" s="333"/>
      <c r="L46" s="220"/>
      <c r="M46" s="49"/>
      <c r="N46" s="209"/>
      <c r="O46" s="290">
        <f>$C$34/7</f>
        <v>14.285714285714286</v>
      </c>
      <c r="P46" s="324"/>
      <c r="Q46" s="333"/>
      <c r="R46" s="220"/>
      <c r="S46" s="49"/>
      <c r="T46" s="209"/>
      <c r="U46" s="290">
        <f>$C$34/7</f>
        <v>14.285714285714286</v>
      </c>
      <c r="V46" s="49"/>
      <c r="W46" s="219"/>
      <c r="X46" s="220"/>
      <c r="Y46" s="49"/>
      <c r="Z46" s="209"/>
      <c r="AA46" s="290">
        <f>$C$34/7</f>
        <v>14.285714285714286</v>
      </c>
      <c r="AB46" s="324"/>
      <c r="AC46" s="333"/>
      <c r="AD46" s="220"/>
      <c r="AE46" s="49"/>
      <c r="AF46" s="209"/>
      <c r="AG46" s="290">
        <f>$C$34/7</f>
        <v>14.285714285714286</v>
      </c>
      <c r="AH46" s="324"/>
      <c r="AI46" s="333"/>
      <c r="AJ46" s="220"/>
      <c r="AK46" s="49"/>
      <c r="AL46" s="209"/>
      <c r="AM46" s="290">
        <f>$C$34/7</f>
        <v>14.285714285714286</v>
      </c>
      <c r="AN46" s="324"/>
      <c r="AO46" s="333"/>
      <c r="AP46" s="220"/>
      <c r="AQ46" s="49"/>
      <c r="AR46" s="209"/>
      <c r="AS46" s="222">
        <f>$C$34/7</f>
        <v>14.285714285714286</v>
      </c>
      <c r="AT46" s="49"/>
      <c r="AU46" s="219"/>
      <c r="AV46" s="220"/>
      <c r="AW46" s="49"/>
      <c r="AX46" s="209"/>
      <c r="AY46" s="290">
        <f>$C$34/7</f>
        <v>14.285714285714286</v>
      </c>
      <c r="AZ46" s="324"/>
      <c r="BA46" s="333"/>
      <c r="BB46" s="220"/>
      <c r="BC46" s="49"/>
      <c r="BD46" s="209"/>
      <c r="BE46" s="290">
        <f>$C$34/7</f>
        <v>14.285714285714286</v>
      </c>
      <c r="BF46" s="324"/>
      <c r="BG46" s="333"/>
      <c r="BH46" s="220"/>
      <c r="BI46" s="49"/>
    </row>
    <row r="47" spans="1:61" s="89" customFormat="1" ht="76.5">
      <c r="A47" s="49" t="s">
        <v>1025</v>
      </c>
      <c r="B47" s="227" t="s">
        <v>1488</v>
      </c>
      <c r="C47" s="290">
        <f>$AS$46/4</f>
        <v>3.5714285714285716</v>
      </c>
      <c r="D47" s="324" t="s">
        <v>47</v>
      </c>
      <c r="E47" s="333">
        <f>IF(D47="Yes",C47,IF(D47="partial",C47*0.25,0))</f>
        <v>0</v>
      </c>
      <c r="F47" s="220"/>
      <c r="G47" s="49"/>
      <c r="H47" s="209"/>
      <c r="I47" s="290">
        <f>$AS$46/4</f>
        <v>3.5714285714285716</v>
      </c>
      <c r="J47" s="324" t="s">
        <v>44</v>
      </c>
      <c r="K47" s="333">
        <f t="shared" ref="K47:K52" si="9">IF(J47="Yes",I47,0)</f>
        <v>3.5714285714285716</v>
      </c>
      <c r="L47" s="220"/>
      <c r="M47" s="49" t="s">
        <v>870</v>
      </c>
      <c r="N47" s="209"/>
      <c r="O47" s="290">
        <f>$AS$46/4</f>
        <v>3.5714285714285716</v>
      </c>
      <c r="P47" s="324" t="s">
        <v>47</v>
      </c>
      <c r="Q47" s="333">
        <f t="shared" ref="Q47:Q52" si="10">IF(P47="Yes",O47,0)</f>
        <v>0</v>
      </c>
      <c r="R47" s="220"/>
      <c r="S47" s="49"/>
      <c r="T47" s="209"/>
      <c r="U47" s="290">
        <f>$AS$46/4</f>
        <v>3.5714285714285716</v>
      </c>
      <c r="V47" s="324" t="s">
        <v>47</v>
      </c>
      <c r="W47" s="333">
        <f t="shared" ref="W47:W52" si="11">IF(V47="Yes",U47,0)</f>
        <v>0</v>
      </c>
      <c r="X47" s="220"/>
      <c r="Y47" s="49"/>
      <c r="Z47" s="209"/>
      <c r="AA47" s="290">
        <f>$AS$46/4</f>
        <v>3.5714285714285716</v>
      </c>
      <c r="AB47" s="324" t="s">
        <v>47</v>
      </c>
      <c r="AC47" s="333">
        <f t="shared" ref="AC47:AC52" si="12">IF(AB47="Yes",AA47,0)</f>
        <v>0</v>
      </c>
      <c r="AD47" s="220"/>
      <c r="AE47" s="49"/>
      <c r="AF47" s="209"/>
      <c r="AG47" s="290">
        <f>$AS$46/4</f>
        <v>3.5714285714285716</v>
      </c>
      <c r="AH47" s="324" t="s">
        <v>47</v>
      </c>
      <c r="AI47" s="333">
        <f t="shared" ref="AI47:AI52" si="13">IF(AH47="Yes",AG47,0)</f>
        <v>0</v>
      </c>
      <c r="AJ47" s="220"/>
      <c r="AK47" s="49"/>
      <c r="AL47" s="209"/>
      <c r="AM47" s="290">
        <f>$AS$46/4</f>
        <v>3.5714285714285716</v>
      </c>
      <c r="AN47" s="324" t="s">
        <v>47</v>
      </c>
      <c r="AO47" s="333">
        <f t="shared" ref="AO47:AO52" si="14">IF(AN47="Yes",AM47,0)</f>
        <v>0</v>
      </c>
      <c r="AP47" s="220"/>
      <c r="AQ47" s="49"/>
      <c r="AR47" s="209"/>
      <c r="AS47" s="222">
        <f>$AS$46/4</f>
        <v>3.5714285714285716</v>
      </c>
      <c r="AT47" s="49" t="s">
        <v>47</v>
      </c>
      <c r="AU47" s="219">
        <f t="shared" ref="AU47:AU52" si="15">IF(AT47="Yes",AS47,0)</f>
        <v>0</v>
      </c>
      <c r="AV47" s="220"/>
      <c r="AW47" s="49"/>
      <c r="AX47" s="209"/>
      <c r="AY47" s="290">
        <f>$AS$46/4</f>
        <v>3.5714285714285716</v>
      </c>
      <c r="AZ47" s="324" t="s">
        <v>47</v>
      </c>
      <c r="BA47" s="333">
        <f t="shared" ref="BA47:BA52" si="16">IF(AZ47="Yes",AY47,0)</f>
        <v>0</v>
      </c>
      <c r="BB47" s="220"/>
      <c r="BC47" s="49"/>
      <c r="BD47" s="209"/>
      <c r="BE47" s="290">
        <f>$AS$46/4</f>
        <v>3.5714285714285716</v>
      </c>
      <c r="BF47" s="324" t="s">
        <v>47</v>
      </c>
      <c r="BG47" s="333">
        <f t="shared" ref="BG47:BG52" si="17">IF(BF47="Yes",BE47,0)</f>
        <v>0</v>
      </c>
      <c r="BH47" s="220"/>
      <c r="BI47" s="324"/>
    </row>
    <row r="48" spans="1:61" s="89" customFormat="1" ht="25.5">
      <c r="A48" s="49" t="s">
        <v>1026</v>
      </c>
      <c r="B48" s="227" t="s">
        <v>871</v>
      </c>
      <c r="C48" s="290">
        <f>$AS$46/4</f>
        <v>3.5714285714285716</v>
      </c>
      <c r="D48" s="324" t="s">
        <v>47</v>
      </c>
      <c r="E48" s="333">
        <f>IF(D48="Yes",C48,IF(D48="partial",C48*0.25,0))</f>
        <v>0</v>
      </c>
      <c r="F48" s="220"/>
      <c r="G48" s="49"/>
      <c r="H48" s="209"/>
      <c r="I48" s="290">
        <f>$AS$46/4</f>
        <v>3.5714285714285716</v>
      </c>
      <c r="J48" s="324" t="s">
        <v>44</v>
      </c>
      <c r="K48" s="333">
        <f t="shared" si="9"/>
        <v>3.5714285714285716</v>
      </c>
      <c r="L48" s="220"/>
      <c r="M48" s="49" t="s">
        <v>872</v>
      </c>
      <c r="N48" s="209"/>
      <c r="O48" s="290">
        <f>$AS$46/4</f>
        <v>3.5714285714285716</v>
      </c>
      <c r="P48" s="324" t="s">
        <v>47</v>
      </c>
      <c r="Q48" s="333">
        <f t="shared" si="10"/>
        <v>0</v>
      </c>
      <c r="R48" s="220"/>
      <c r="S48" s="49"/>
      <c r="T48" s="209"/>
      <c r="U48" s="290">
        <f>$AS$46/4</f>
        <v>3.5714285714285716</v>
      </c>
      <c r="V48" s="324" t="s">
        <v>47</v>
      </c>
      <c r="W48" s="333">
        <f t="shared" si="11"/>
        <v>0</v>
      </c>
      <c r="X48" s="220"/>
      <c r="Y48" s="49"/>
      <c r="Z48" s="209"/>
      <c r="AA48" s="290">
        <f>$AS$46/4</f>
        <v>3.5714285714285716</v>
      </c>
      <c r="AB48" s="324" t="s">
        <v>47</v>
      </c>
      <c r="AC48" s="333">
        <f t="shared" si="12"/>
        <v>0</v>
      </c>
      <c r="AD48" s="220"/>
      <c r="AE48" s="49"/>
      <c r="AF48" s="209"/>
      <c r="AG48" s="290">
        <f>$AS$46/4</f>
        <v>3.5714285714285716</v>
      </c>
      <c r="AH48" s="324" t="s">
        <v>47</v>
      </c>
      <c r="AI48" s="333">
        <f t="shared" si="13"/>
        <v>0</v>
      </c>
      <c r="AJ48" s="220"/>
      <c r="AK48" s="49"/>
      <c r="AL48" s="209"/>
      <c r="AM48" s="290">
        <f>$AS$46/4</f>
        <v>3.5714285714285716</v>
      </c>
      <c r="AN48" s="324" t="s">
        <v>47</v>
      </c>
      <c r="AO48" s="333">
        <f t="shared" si="14"/>
        <v>0</v>
      </c>
      <c r="AP48" s="220"/>
      <c r="AQ48" s="49"/>
      <c r="AR48" s="209"/>
      <c r="AS48" s="222">
        <f>$AS$46/4</f>
        <v>3.5714285714285716</v>
      </c>
      <c r="AT48" s="49" t="s">
        <v>47</v>
      </c>
      <c r="AU48" s="219">
        <f t="shared" si="15"/>
        <v>0</v>
      </c>
      <c r="AV48" s="220"/>
      <c r="AW48" s="49"/>
      <c r="AX48" s="209"/>
      <c r="AY48" s="290">
        <f>$AS$46/4</f>
        <v>3.5714285714285716</v>
      </c>
      <c r="AZ48" s="324" t="s">
        <v>47</v>
      </c>
      <c r="BA48" s="333">
        <f t="shared" si="16"/>
        <v>0</v>
      </c>
      <c r="BB48" s="220"/>
      <c r="BC48" s="49"/>
      <c r="BD48" s="209"/>
      <c r="BE48" s="290">
        <f>$AS$46/4</f>
        <v>3.5714285714285716</v>
      </c>
      <c r="BF48" s="324" t="s">
        <v>47</v>
      </c>
      <c r="BG48" s="333">
        <f t="shared" si="17"/>
        <v>0</v>
      </c>
      <c r="BH48" s="220"/>
      <c r="BI48" s="49"/>
    </row>
    <row r="49" spans="1:61" s="89" customFormat="1" ht="12.75">
      <c r="A49" s="49" t="s">
        <v>1027</v>
      </c>
      <c r="B49" s="227" t="s">
        <v>873</v>
      </c>
      <c r="C49" s="290">
        <f>$AS$46/4</f>
        <v>3.5714285714285716</v>
      </c>
      <c r="D49" s="324" t="s">
        <v>47</v>
      </c>
      <c r="E49" s="333">
        <f>IF(D49="Yes",C49,IF(D49="partial",C49*0.25,0))</f>
        <v>0</v>
      </c>
      <c r="F49" s="220"/>
      <c r="G49" s="49"/>
      <c r="H49" s="209"/>
      <c r="I49" s="290">
        <f>$AS$46/4</f>
        <v>3.5714285714285716</v>
      </c>
      <c r="J49" s="324" t="s">
        <v>47</v>
      </c>
      <c r="K49" s="333">
        <f t="shared" si="9"/>
        <v>0</v>
      </c>
      <c r="L49" s="220"/>
      <c r="M49" s="49"/>
      <c r="N49" s="209"/>
      <c r="O49" s="290">
        <f>$AS$46/4</f>
        <v>3.5714285714285716</v>
      </c>
      <c r="P49" s="324" t="s">
        <v>47</v>
      </c>
      <c r="Q49" s="333">
        <f t="shared" si="10"/>
        <v>0</v>
      </c>
      <c r="R49" s="220"/>
      <c r="S49" s="49"/>
      <c r="T49" s="209"/>
      <c r="U49" s="290">
        <f>$AS$46/4</f>
        <v>3.5714285714285716</v>
      </c>
      <c r="V49" s="324" t="s">
        <v>47</v>
      </c>
      <c r="W49" s="333">
        <f t="shared" si="11"/>
        <v>0</v>
      </c>
      <c r="X49" s="220"/>
      <c r="Y49" s="49"/>
      <c r="Z49" s="209"/>
      <c r="AA49" s="290">
        <f>$AS$46/4</f>
        <v>3.5714285714285716</v>
      </c>
      <c r="AB49" s="324" t="s">
        <v>47</v>
      </c>
      <c r="AC49" s="333">
        <f t="shared" si="12"/>
        <v>0</v>
      </c>
      <c r="AD49" s="220"/>
      <c r="AE49" s="49"/>
      <c r="AF49" s="209"/>
      <c r="AG49" s="290">
        <f>$AS$46/4</f>
        <v>3.5714285714285716</v>
      </c>
      <c r="AH49" s="324" t="s">
        <v>47</v>
      </c>
      <c r="AI49" s="333">
        <f t="shared" si="13"/>
        <v>0</v>
      </c>
      <c r="AJ49" s="220"/>
      <c r="AK49" s="49"/>
      <c r="AL49" s="209"/>
      <c r="AM49" s="290">
        <f>$AS$46/4</f>
        <v>3.5714285714285716</v>
      </c>
      <c r="AN49" s="324" t="s">
        <v>47</v>
      </c>
      <c r="AO49" s="333">
        <f t="shared" si="14"/>
        <v>0</v>
      </c>
      <c r="AP49" s="220"/>
      <c r="AQ49" s="49"/>
      <c r="AR49" s="209"/>
      <c r="AS49" s="222">
        <f>$AS$46/4</f>
        <v>3.5714285714285716</v>
      </c>
      <c r="AT49" s="49" t="s">
        <v>47</v>
      </c>
      <c r="AU49" s="219">
        <f t="shared" si="15"/>
        <v>0</v>
      </c>
      <c r="AV49" s="220"/>
      <c r="AW49" s="49"/>
      <c r="AX49" s="209"/>
      <c r="AY49" s="290">
        <f>$AS$46/4</f>
        <v>3.5714285714285716</v>
      </c>
      <c r="AZ49" s="324" t="s">
        <v>47</v>
      </c>
      <c r="BA49" s="333">
        <f t="shared" si="16"/>
        <v>0</v>
      </c>
      <c r="BB49" s="220"/>
      <c r="BC49" s="49"/>
      <c r="BD49" s="209"/>
      <c r="BE49" s="290">
        <f>$AS$46/4</f>
        <v>3.5714285714285716</v>
      </c>
      <c r="BF49" s="324" t="s">
        <v>47</v>
      </c>
      <c r="BG49" s="333">
        <f t="shared" si="17"/>
        <v>0</v>
      </c>
      <c r="BH49" s="220"/>
      <c r="BI49" s="49"/>
    </row>
    <row r="50" spans="1:61" s="89" customFormat="1" ht="25.5">
      <c r="A50" s="49" t="s">
        <v>1028</v>
      </c>
      <c r="B50" s="227" t="s">
        <v>1476</v>
      </c>
      <c r="C50" s="290">
        <f>$AS$46/4</f>
        <v>3.5714285714285716</v>
      </c>
      <c r="D50" s="324" t="s">
        <v>47</v>
      </c>
      <c r="E50" s="333">
        <f>IF(D50="Yes",C50,IF(D50="partial",C50*0.25,0))</f>
        <v>0</v>
      </c>
      <c r="F50" s="220"/>
      <c r="G50" s="49"/>
      <c r="H50" s="209"/>
      <c r="I50" s="290">
        <f>$AS$46/4</f>
        <v>3.5714285714285716</v>
      </c>
      <c r="J50" s="324" t="s">
        <v>47</v>
      </c>
      <c r="K50" s="333">
        <f t="shared" si="9"/>
        <v>0</v>
      </c>
      <c r="L50" s="220"/>
      <c r="M50" s="49"/>
      <c r="N50" s="209"/>
      <c r="O50" s="290">
        <f>$AS$46/4</f>
        <v>3.5714285714285716</v>
      </c>
      <c r="P50" s="324" t="s">
        <v>47</v>
      </c>
      <c r="Q50" s="333">
        <f t="shared" si="10"/>
        <v>0</v>
      </c>
      <c r="R50" s="220"/>
      <c r="S50" s="49"/>
      <c r="T50" s="209"/>
      <c r="U50" s="290">
        <f>$AS$46/4</f>
        <v>3.5714285714285716</v>
      </c>
      <c r="V50" s="324" t="s">
        <v>47</v>
      </c>
      <c r="W50" s="333">
        <f t="shared" si="11"/>
        <v>0</v>
      </c>
      <c r="X50" s="220"/>
      <c r="Y50" s="49"/>
      <c r="Z50" s="209"/>
      <c r="AA50" s="290">
        <f>$AS$46/4</f>
        <v>3.5714285714285716</v>
      </c>
      <c r="AB50" s="324" t="s">
        <v>47</v>
      </c>
      <c r="AC50" s="333">
        <f t="shared" si="12"/>
        <v>0</v>
      </c>
      <c r="AD50" s="220"/>
      <c r="AE50" s="49"/>
      <c r="AF50" s="209"/>
      <c r="AG50" s="290">
        <f>$AS$46/4</f>
        <v>3.5714285714285716</v>
      </c>
      <c r="AH50" s="324" t="s">
        <v>47</v>
      </c>
      <c r="AI50" s="333">
        <f t="shared" si="13"/>
        <v>0</v>
      </c>
      <c r="AJ50" s="220"/>
      <c r="AK50" s="49"/>
      <c r="AL50" s="209"/>
      <c r="AM50" s="290">
        <f>$AS$46/4</f>
        <v>3.5714285714285716</v>
      </c>
      <c r="AN50" s="324" t="s">
        <v>47</v>
      </c>
      <c r="AO50" s="333">
        <f t="shared" si="14"/>
        <v>0</v>
      </c>
      <c r="AP50" s="220"/>
      <c r="AQ50" s="49"/>
      <c r="AR50" s="209"/>
      <c r="AS50" s="222">
        <f>$AS$46/4</f>
        <v>3.5714285714285716</v>
      </c>
      <c r="AT50" s="324" t="s">
        <v>44</v>
      </c>
      <c r="AU50" s="333">
        <f t="shared" si="15"/>
        <v>3.5714285714285716</v>
      </c>
      <c r="AV50" s="337"/>
      <c r="AW50" s="49" t="s">
        <v>1712</v>
      </c>
      <c r="AX50" s="209"/>
      <c r="AY50" s="290">
        <f>$AS$46/4</f>
        <v>3.5714285714285716</v>
      </c>
      <c r="AZ50" s="324" t="s">
        <v>47</v>
      </c>
      <c r="BA50" s="333">
        <f t="shared" si="16"/>
        <v>0</v>
      </c>
      <c r="BB50" s="220"/>
      <c r="BC50" s="49"/>
      <c r="BD50" s="209"/>
      <c r="BE50" s="290">
        <f>$AS$46/4</f>
        <v>3.5714285714285716</v>
      </c>
      <c r="BF50" s="324" t="s">
        <v>47</v>
      </c>
      <c r="BG50" s="333">
        <f t="shared" si="17"/>
        <v>0</v>
      </c>
      <c r="BH50" s="220"/>
      <c r="BI50" s="49"/>
    </row>
    <row r="51" spans="1:61" s="89" customFormat="1" ht="12.75">
      <c r="A51" s="49"/>
      <c r="B51" s="227"/>
      <c r="C51" s="290"/>
      <c r="D51" s="324"/>
      <c r="E51" s="333"/>
      <c r="F51" s="220"/>
      <c r="G51" s="49"/>
      <c r="H51" s="209"/>
      <c r="I51" s="290"/>
      <c r="J51" s="324"/>
      <c r="K51" s="333"/>
      <c r="L51" s="220"/>
      <c r="M51" s="49"/>
      <c r="N51" s="209"/>
      <c r="O51" s="290"/>
      <c r="P51" s="324"/>
      <c r="Q51" s="333"/>
      <c r="R51" s="220"/>
      <c r="S51" s="49"/>
      <c r="T51" s="209"/>
      <c r="U51" s="290"/>
      <c r="V51" s="324"/>
      <c r="W51" s="333"/>
      <c r="X51" s="220"/>
      <c r="Y51" s="49"/>
      <c r="Z51" s="209"/>
      <c r="AA51" s="290"/>
      <c r="AB51" s="324"/>
      <c r="AC51" s="333"/>
      <c r="AD51" s="220"/>
      <c r="AE51" s="49"/>
      <c r="AF51" s="209"/>
      <c r="AG51" s="290"/>
      <c r="AH51" s="324"/>
      <c r="AI51" s="333"/>
      <c r="AJ51" s="220"/>
      <c r="AK51" s="49"/>
      <c r="AL51" s="209"/>
      <c r="AM51" s="290"/>
      <c r="AN51" s="324"/>
      <c r="AO51" s="333"/>
      <c r="AP51" s="220"/>
      <c r="AQ51" s="49"/>
      <c r="AR51" s="209"/>
      <c r="AS51" s="222"/>
      <c r="AT51" s="324"/>
      <c r="AU51" s="333"/>
      <c r="AV51" s="337"/>
      <c r="AW51" s="49"/>
      <c r="AX51" s="209"/>
      <c r="AY51" s="290"/>
      <c r="AZ51" s="324"/>
      <c r="BA51" s="333"/>
      <c r="BB51" s="220"/>
      <c r="BC51" s="49"/>
      <c r="BD51" s="209"/>
      <c r="BE51" s="290"/>
      <c r="BF51" s="324"/>
      <c r="BG51" s="333"/>
      <c r="BH51" s="220"/>
      <c r="BI51" s="49"/>
    </row>
    <row r="52" spans="1:61" s="89" customFormat="1" ht="53.25" customHeight="1">
      <c r="A52" s="45" t="s">
        <v>939</v>
      </c>
      <c r="B52" s="224" t="s">
        <v>874</v>
      </c>
      <c r="C52" s="290">
        <f>$C$34/7</f>
        <v>14.285714285714286</v>
      </c>
      <c r="D52" s="324" t="s">
        <v>47</v>
      </c>
      <c r="E52" s="333">
        <f>IF(D52="Yes",C52,IF(D52="partial",C52*0.25,0))</f>
        <v>0</v>
      </c>
      <c r="F52" s="220"/>
      <c r="G52" s="49"/>
      <c r="H52" s="209"/>
      <c r="I52" s="290">
        <f>$C$34/7</f>
        <v>14.285714285714286</v>
      </c>
      <c r="J52" s="324" t="s">
        <v>44</v>
      </c>
      <c r="K52" s="333">
        <f t="shared" si="9"/>
        <v>14.285714285714286</v>
      </c>
      <c r="L52" s="220"/>
      <c r="M52" s="49" t="s">
        <v>875</v>
      </c>
      <c r="N52" s="209"/>
      <c r="O52" s="290">
        <f>$C$34/7</f>
        <v>14.285714285714286</v>
      </c>
      <c r="P52" s="324" t="s">
        <v>47</v>
      </c>
      <c r="Q52" s="333">
        <f t="shared" si="10"/>
        <v>0</v>
      </c>
      <c r="R52" s="220"/>
      <c r="S52" s="49"/>
      <c r="T52" s="209"/>
      <c r="U52" s="290">
        <f>$C$34/7</f>
        <v>14.285714285714286</v>
      </c>
      <c r="V52" s="324" t="s">
        <v>44</v>
      </c>
      <c r="W52" s="333">
        <f t="shared" si="11"/>
        <v>14.285714285714286</v>
      </c>
      <c r="X52" s="220"/>
      <c r="Y52" s="49" t="s">
        <v>876</v>
      </c>
      <c r="Z52" s="209"/>
      <c r="AA52" s="290">
        <f>$C$34/7</f>
        <v>14.285714285714286</v>
      </c>
      <c r="AB52" s="324" t="s">
        <v>44</v>
      </c>
      <c r="AC52" s="333">
        <f t="shared" si="12"/>
        <v>14.285714285714286</v>
      </c>
      <c r="AD52" s="220"/>
      <c r="AE52" s="49" t="s">
        <v>877</v>
      </c>
      <c r="AF52" s="209"/>
      <c r="AG52" s="290">
        <f>$C$34/7</f>
        <v>14.285714285714286</v>
      </c>
      <c r="AH52" s="331" t="s">
        <v>44</v>
      </c>
      <c r="AI52" s="333">
        <f t="shared" si="13"/>
        <v>14.285714285714286</v>
      </c>
      <c r="AJ52" s="220"/>
      <c r="AK52" s="49" t="s">
        <v>878</v>
      </c>
      <c r="AL52" s="209"/>
      <c r="AM52" s="290">
        <f>$C$34/7</f>
        <v>14.285714285714286</v>
      </c>
      <c r="AN52" s="324" t="s">
        <v>47</v>
      </c>
      <c r="AO52" s="333">
        <f t="shared" si="14"/>
        <v>0</v>
      </c>
      <c r="AP52" s="220"/>
      <c r="AQ52" s="49"/>
      <c r="AR52" s="209"/>
      <c r="AS52" s="222">
        <f>$C$34/7</f>
        <v>14.285714285714286</v>
      </c>
      <c r="AT52" s="324" t="s">
        <v>44</v>
      </c>
      <c r="AU52" s="333">
        <f t="shared" si="15"/>
        <v>14.285714285714286</v>
      </c>
      <c r="AV52" s="337"/>
      <c r="AW52" s="324" t="s">
        <v>1042</v>
      </c>
      <c r="AX52" s="209"/>
      <c r="AY52" s="290">
        <f>$C$34/7</f>
        <v>14.285714285714286</v>
      </c>
      <c r="AZ52" s="324" t="s">
        <v>47</v>
      </c>
      <c r="BA52" s="333">
        <f t="shared" si="16"/>
        <v>0</v>
      </c>
      <c r="BB52" s="220"/>
      <c r="BC52" s="49"/>
      <c r="BD52" s="209"/>
      <c r="BE52" s="290">
        <f>$C$34/7</f>
        <v>14.285714285714286</v>
      </c>
      <c r="BF52" s="324" t="s">
        <v>44</v>
      </c>
      <c r="BG52" s="333">
        <f t="shared" si="17"/>
        <v>14.285714285714286</v>
      </c>
      <c r="BH52" s="220"/>
      <c r="BI52" s="49" t="s">
        <v>879</v>
      </c>
    </row>
    <row r="53" spans="1:61" s="89" customFormat="1" ht="12.75">
      <c r="A53" s="49"/>
      <c r="B53" s="227"/>
      <c r="C53" s="222"/>
      <c r="D53" s="232"/>
      <c r="E53" s="220"/>
      <c r="F53" s="220"/>
      <c r="G53" s="87"/>
      <c r="H53" s="209"/>
      <c r="I53" s="222"/>
      <c r="J53" s="232" t="s">
        <v>375</v>
      </c>
      <c r="K53" s="220"/>
      <c r="L53" s="220"/>
      <c r="M53" s="87"/>
      <c r="N53" s="209"/>
      <c r="O53" s="222"/>
      <c r="P53" s="232"/>
      <c r="Q53" s="220"/>
      <c r="R53" s="220"/>
      <c r="S53" s="87"/>
      <c r="T53" s="209"/>
      <c r="U53" s="222"/>
      <c r="V53" s="232"/>
      <c r="W53" s="220"/>
      <c r="X53" s="220"/>
      <c r="Y53" s="87"/>
      <c r="Z53" s="209"/>
      <c r="AA53" s="222"/>
      <c r="AB53" s="232"/>
      <c r="AC53" s="220"/>
      <c r="AD53" s="220"/>
      <c r="AE53" s="87"/>
      <c r="AF53" s="209"/>
      <c r="AG53" s="222"/>
      <c r="AH53" s="232"/>
      <c r="AI53" s="220"/>
      <c r="AJ53" s="220"/>
      <c r="AK53" s="87"/>
      <c r="AL53" s="209"/>
      <c r="AM53" s="222"/>
      <c r="AN53" s="232"/>
      <c r="AO53" s="220"/>
      <c r="AP53" s="220"/>
      <c r="AQ53" s="87"/>
      <c r="AR53" s="209"/>
      <c r="AS53" s="222"/>
      <c r="AT53" s="232"/>
      <c r="AU53" s="220"/>
      <c r="AV53" s="220"/>
      <c r="AW53" s="87"/>
      <c r="AX53" s="209"/>
      <c r="AY53" s="222"/>
      <c r="AZ53" s="232"/>
      <c r="BA53" s="220"/>
      <c r="BB53" s="220"/>
      <c r="BC53" s="87"/>
      <c r="BD53" s="209"/>
      <c r="BE53" s="222"/>
      <c r="BF53" s="232"/>
      <c r="BG53" s="220"/>
      <c r="BH53" s="220"/>
      <c r="BI53" s="87"/>
    </row>
    <row r="54" spans="1:61" s="89" customFormat="1" ht="12.75">
      <c r="A54" s="233" t="s">
        <v>880</v>
      </c>
      <c r="B54" s="234" t="s">
        <v>881</v>
      </c>
      <c r="C54" s="235">
        <v>100</v>
      </c>
      <c r="D54" s="233"/>
      <c r="E54" s="236"/>
      <c r="F54" s="236">
        <f>SUM(E55:E59)</f>
        <v>0</v>
      </c>
      <c r="G54" s="233"/>
      <c r="H54" s="209"/>
      <c r="I54" s="235">
        <v>100</v>
      </c>
      <c r="J54" s="233" t="s">
        <v>375</v>
      </c>
      <c r="K54" s="236"/>
      <c r="L54" s="236">
        <f>SUM(K55:K59)</f>
        <v>40</v>
      </c>
      <c r="M54" s="233"/>
      <c r="N54" s="209"/>
      <c r="O54" s="235">
        <v>100</v>
      </c>
      <c r="P54" s="233"/>
      <c r="Q54" s="236"/>
      <c r="R54" s="236">
        <f>SUM(Q55:Q59)</f>
        <v>20</v>
      </c>
      <c r="S54" s="233"/>
      <c r="T54" s="209"/>
      <c r="U54" s="235">
        <v>100</v>
      </c>
      <c r="V54" s="233"/>
      <c r="W54" s="236"/>
      <c r="X54" s="236">
        <f>SUM(W55:W59)</f>
        <v>40</v>
      </c>
      <c r="Y54" s="233"/>
      <c r="Z54" s="209"/>
      <c r="AA54" s="235">
        <v>100</v>
      </c>
      <c r="AB54" s="233"/>
      <c r="AC54" s="236"/>
      <c r="AD54" s="236">
        <f>SUM(AC55:AC59)</f>
        <v>20</v>
      </c>
      <c r="AE54" s="233"/>
      <c r="AF54" s="209"/>
      <c r="AG54" s="235">
        <v>100</v>
      </c>
      <c r="AH54" s="233"/>
      <c r="AI54" s="236"/>
      <c r="AJ54" s="236">
        <f>SUM(AI55:AI59)</f>
        <v>20</v>
      </c>
      <c r="AK54" s="233"/>
      <c r="AL54" s="209"/>
      <c r="AM54" s="235">
        <v>100</v>
      </c>
      <c r="AN54" s="233"/>
      <c r="AO54" s="236"/>
      <c r="AP54" s="236">
        <f>SUM(AO55:AO59)</f>
        <v>20</v>
      </c>
      <c r="AQ54" s="233"/>
      <c r="AR54" s="209"/>
      <c r="AS54" s="235">
        <v>100</v>
      </c>
      <c r="AT54" s="233"/>
      <c r="AU54" s="236"/>
      <c r="AV54" s="236">
        <f>SUM(AU55:AU59)</f>
        <v>20</v>
      </c>
      <c r="AW54" s="233"/>
      <c r="AX54" s="209"/>
      <c r="AY54" s="235">
        <v>100</v>
      </c>
      <c r="AZ54" s="233"/>
      <c r="BA54" s="236"/>
      <c r="BB54" s="236">
        <f>SUM(BA55:BA59)</f>
        <v>60</v>
      </c>
      <c r="BC54" s="233"/>
      <c r="BD54" s="209"/>
      <c r="BE54" s="235">
        <v>100</v>
      </c>
      <c r="BF54" s="233"/>
      <c r="BG54" s="236"/>
      <c r="BH54" s="236">
        <f>SUM(BG55:BG59)</f>
        <v>20</v>
      </c>
      <c r="BI54" s="233"/>
    </row>
    <row r="55" spans="1:61" s="89" customFormat="1" ht="38.25">
      <c r="A55" s="60" t="s">
        <v>826</v>
      </c>
      <c r="B55" s="494" t="s">
        <v>827</v>
      </c>
      <c r="C55" s="237">
        <f>$C$54/5</f>
        <v>20</v>
      </c>
      <c r="D55" s="49" t="s">
        <v>47</v>
      </c>
      <c r="E55" s="219">
        <f>IF(D55="Yes",C55,IF(D55="partial",C55*0.25,0))</f>
        <v>0</v>
      </c>
      <c r="F55" s="214"/>
      <c r="G55" s="49"/>
      <c r="H55" s="209"/>
      <c r="I55" s="237">
        <f>$C$54/5</f>
        <v>20</v>
      </c>
      <c r="J55" s="49" t="s">
        <v>47</v>
      </c>
      <c r="K55" s="219">
        <f>IF(J55="Yes",I55,0)</f>
        <v>0</v>
      </c>
      <c r="L55" s="214"/>
      <c r="M55" s="49"/>
      <c r="N55" s="209"/>
      <c r="O55" s="237">
        <f>$C$54/5</f>
        <v>20</v>
      </c>
      <c r="P55" s="49" t="s">
        <v>47</v>
      </c>
      <c r="Q55" s="219">
        <f>IF(P55="Yes",O55,0)</f>
        <v>0</v>
      </c>
      <c r="R55" s="214"/>
      <c r="S55" s="49"/>
      <c r="T55" s="209"/>
      <c r="U55" s="237">
        <f>$C$54/5</f>
        <v>20</v>
      </c>
      <c r="V55" s="49" t="s">
        <v>47</v>
      </c>
      <c r="W55" s="219">
        <f>IF(V55="Yes",U55,0)</f>
        <v>0</v>
      </c>
      <c r="X55" s="214"/>
      <c r="Y55" s="49"/>
      <c r="Z55" s="209"/>
      <c r="AA55" s="237">
        <f>$C$54/5</f>
        <v>20</v>
      </c>
      <c r="AB55" s="49" t="s">
        <v>47</v>
      </c>
      <c r="AC55" s="219">
        <f>IF(AB55="Yes",AA55,0)</f>
        <v>0</v>
      </c>
      <c r="AD55" s="214"/>
      <c r="AE55" s="49"/>
      <c r="AF55" s="209"/>
      <c r="AG55" s="237">
        <f>$C$54/5</f>
        <v>20</v>
      </c>
      <c r="AH55" s="49" t="s">
        <v>47</v>
      </c>
      <c r="AI55" s="219">
        <f>IF(AH55="Yes",AG55,0)</f>
        <v>0</v>
      </c>
      <c r="AJ55" s="214"/>
      <c r="AK55" s="49"/>
      <c r="AL55" s="209"/>
      <c r="AM55" s="237">
        <f>$C$54/5</f>
        <v>20</v>
      </c>
      <c r="AN55" s="49" t="s">
        <v>47</v>
      </c>
      <c r="AO55" s="219">
        <f>IF(AN55="Yes",AM55,0)</f>
        <v>0</v>
      </c>
      <c r="AP55" s="214"/>
      <c r="AQ55" s="49"/>
      <c r="AR55" s="209"/>
      <c r="AS55" s="237">
        <f>$C$54/5</f>
        <v>20</v>
      </c>
      <c r="AT55" s="49" t="s">
        <v>47</v>
      </c>
      <c r="AU55" s="219">
        <f>IF(AT55="Yes",AS55,0)</f>
        <v>0</v>
      </c>
      <c r="AV55" s="214"/>
      <c r="AW55" s="49" t="s">
        <v>1713</v>
      </c>
      <c r="AX55" s="209"/>
      <c r="AY55" s="237">
        <f>$C$54/5</f>
        <v>20</v>
      </c>
      <c r="AZ55" s="49" t="s">
        <v>44</v>
      </c>
      <c r="BA55" s="219">
        <f>IF(AZ55="Yes",AY55,0)</f>
        <v>20</v>
      </c>
      <c r="BB55" s="214"/>
      <c r="BC55" s="49" t="s">
        <v>828</v>
      </c>
      <c r="BD55" s="209"/>
      <c r="BE55" s="237">
        <f>$C$54/5</f>
        <v>20</v>
      </c>
      <c r="BF55" s="49" t="s">
        <v>47</v>
      </c>
      <c r="BG55" s="219">
        <f>IF(BF55="Yes",BE55,0)</f>
        <v>0</v>
      </c>
      <c r="BH55" s="214"/>
      <c r="BI55" s="49"/>
    </row>
    <row r="56" spans="1:61" s="89" customFormat="1" ht="38.25">
      <c r="A56" s="60" t="s">
        <v>829</v>
      </c>
      <c r="B56" s="224" t="s">
        <v>1489</v>
      </c>
      <c r="C56" s="237">
        <f>$C$54/5</f>
        <v>20</v>
      </c>
      <c r="D56" s="49" t="s">
        <v>47</v>
      </c>
      <c r="E56" s="219">
        <f>IF(D56="Yes",C56,IF(D56="partial",C56*0.25,0))</f>
        <v>0</v>
      </c>
      <c r="F56" s="87"/>
      <c r="G56" s="49"/>
      <c r="H56" s="209"/>
      <c r="I56" s="237">
        <f>$C$54/5</f>
        <v>20</v>
      </c>
      <c r="J56" s="49" t="s">
        <v>47</v>
      </c>
      <c r="K56" s="219">
        <f>IF(J56="Yes",I56,0)</f>
        <v>0</v>
      </c>
      <c r="L56" s="87"/>
      <c r="M56" s="49"/>
      <c r="N56" s="209"/>
      <c r="O56" s="237">
        <f>$C$54/5</f>
        <v>20</v>
      </c>
      <c r="P56" s="49" t="s">
        <v>47</v>
      </c>
      <c r="Q56" s="219">
        <f>IF(P56="Yes",O56,0)</f>
        <v>0</v>
      </c>
      <c r="R56" s="87"/>
      <c r="S56" s="49"/>
      <c r="T56" s="209"/>
      <c r="U56" s="237">
        <f>$C$54/5</f>
        <v>20</v>
      </c>
      <c r="V56" s="49" t="s">
        <v>47</v>
      </c>
      <c r="W56" s="219">
        <f>IF(V56="Yes",U56,0)</f>
        <v>0</v>
      </c>
      <c r="X56" s="87"/>
      <c r="Y56" s="49"/>
      <c r="Z56" s="209"/>
      <c r="AA56" s="237">
        <f>$C$54/5</f>
        <v>20</v>
      </c>
      <c r="AB56" s="49" t="s">
        <v>47</v>
      </c>
      <c r="AC56" s="219">
        <f>IF(AB56="Yes",AA56,0)</f>
        <v>0</v>
      </c>
      <c r="AD56" s="87"/>
      <c r="AE56" s="49"/>
      <c r="AF56" s="209"/>
      <c r="AG56" s="237">
        <f>$C$54/5</f>
        <v>20</v>
      </c>
      <c r="AH56" s="49" t="s">
        <v>47</v>
      </c>
      <c r="AI56" s="219">
        <f>IF(AH56="Yes",AG56,0)</f>
        <v>0</v>
      </c>
      <c r="AJ56" s="87"/>
      <c r="AK56" s="49"/>
      <c r="AL56" s="209"/>
      <c r="AM56" s="237">
        <f>$C$54/5</f>
        <v>20</v>
      </c>
      <c r="AN56" s="49" t="s">
        <v>47</v>
      </c>
      <c r="AO56" s="219">
        <f>IF(AN56="Yes",AM56,0)</f>
        <v>0</v>
      </c>
      <c r="AP56" s="87"/>
      <c r="AQ56" s="49"/>
      <c r="AR56" s="209"/>
      <c r="AS56" s="237">
        <f>$C$54/5</f>
        <v>20</v>
      </c>
      <c r="AT56" s="49" t="s">
        <v>47</v>
      </c>
      <c r="AU56" s="219">
        <f>IF(AT56="Yes",AS56,0)</f>
        <v>0</v>
      </c>
      <c r="AV56" s="87"/>
      <c r="AW56" s="49"/>
      <c r="AX56" s="209"/>
      <c r="AY56" s="237">
        <f>$C$54/5</f>
        <v>20</v>
      </c>
      <c r="AZ56" s="49" t="s">
        <v>47</v>
      </c>
      <c r="BA56" s="219">
        <f>IF(AZ56="Yes",AY56,0)</f>
        <v>0</v>
      </c>
      <c r="BB56" s="87"/>
      <c r="BC56" s="49"/>
      <c r="BD56" s="209"/>
      <c r="BE56" s="237">
        <f>$C$54/5</f>
        <v>20</v>
      </c>
      <c r="BF56" s="49" t="s">
        <v>47</v>
      </c>
      <c r="BG56" s="219">
        <f>IF(BF56="Yes",BE56,0)</f>
        <v>0</v>
      </c>
      <c r="BH56" s="87"/>
      <c r="BI56" s="49"/>
    </row>
    <row r="57" spans="1:61" s="89" customFormat="1" ht="25.5">
      <c r="A57" s="45" t="s">
        <v>830</v>
      </c>
      <c r="B57" s="224" t="s">
        <v>831</v>
      </c>
      <c r="C57" s="237">
        <f>$C$54/5</f>
        <v>20</v>
      </c>
      <c r="D57" s="87" t="s">
        <v>47</v>
      </c>
      <c r="E57" s="219">
        <f>IF(D57="Yes",C57,IF(D57="partial",C57*0.25,0))</f>
        <v>0</v>
      </c>
      <c r="F57" s="220"/>
      <c r="G57" s="87" t="s">
        <v>840</v>
      </c>
      <c r="H57" s="209"/>
      <c r="I57" s="237">
        <f>$C$54/5</f>
        <v>20</v>
      </c>
      <c r="J57" s="87" t="s">
        <v>44</v>
      </c>
      <c r="K57" s="219">
        <f>IF(J57="Yes",I57,0)</f>
        <v>20</v>
      </c>
      <c r="L57" s="220"/>
      <c r="M57" s="87" t="s">
        <v>832</v>
      </c>
      <c r="N57" s="209"/>
      <c r="O57" s="237">
        <f>$C$54/5</f>
        <v>20</v>
      </c>
      <c r="P57" s="87" t="s">
        <v>44</v>
      </c>
      <c r="Q57" s="219">
        <f>IF(P57="Yes",O57,0)</f>
        <v>20</v>
      </c>
      <c r="R57" s="220"/>
      <c r="S57" s="87" t="s">
        <v>833</v>
      </c>
      <c r="T57" s="209"/>
      <c r="U57" s="237">
        <f>$C$54/5</f>
        <v>20</v>
      </c>
      <c r="V57" s="87" t="s">
        <v>44</v>
      </c>
      <c r="W57" s="219">
        <f>IF(V57="Yes",U57,0)</f>
        <v>20</v>
      </c>
      <c r="X57" s="220"/>
      <c r="Y57" s="87" t="s">
        <v>899</v>
      </c>
      <c r="Z57" s="209"/>
      <c r="AA57" s="237">
        <f>$C$54/5</f>
        <v>20</v>
      </c>
      <c r="AB57" s="87" t="s">
        <v>44</v>
      </c>
      <c r="AC57" s="219">
        <f>IF(AB57="Yes",AA57,0)</f>
        <v>20</v>
      </c>
      <c r="AD57" s="220"/>
      <c r="AE57" s="87" t="s">
        <v>900</v>
      </c>
      <c r="AF57" s="209"/>
      <c r="AG57" s="237">
        <f>$C$54/5</f>
        <v>20</v>
      </c>
      <c r="AH57" s="87" t="s">
        <v>44</v>
      </c>
      <c r="AI57" s="219">
        <f>IF(AH57="Yes",AG57,0)</f>
        <v>20</v>
      </c>
      <c r="AJ57" s="220"/>
      <c r="AK57" s="87" t="s">
        <v>901</v>
      </c>
      <c r="AL57" s="209"/>
      <c r="AM57" s="237">
        <f>$C$54/5</f>
        <v>20</v>
      </c>
      <c r="AN57" s="87" t="s">
        <v>44</v>
      </c>
      <c r="AO57" s="219">
        <f>IF(AN57="Yes",AM57,0)</f>
        <v>20</v>
      </c>
      <c r="AP57" s="220"/>
      <c r="AQ57" s="87" t="s">
        <v>902</v>
      </c>
      <c r="AR57" s="209"/>
      <c r="AS57" s="237">
        <f>$C$54/5</f>
        <v>20</v>
      </c>
      <c r="AT57" s="87" t="s">
        <v>44</v>
      </c>
      <c r="AU57" s="219">
        <f>IF(AT57="Yes",AS57,0)</f>
        <v>20</v>
      </c>
      <c r="AV57" s="220"/>
      <c r="AW57" s="87" t="s">
        <v>903</v>
      </c>
      <c r="AX57" s="209"/>
      <c r="AY57" s="237">
        <f>$C$54/5</f>
        <v>20</v>
      </c>
      <c r="AZ57" s="87" t="s">
        <v>44</v>
      </c>
      <c r="BA57" s="219">
        <f>IF(AZ57="Yes",AY57,0)</f>
        <v>20</v>
      </c>
      <c r="BB57" s="220"/>
      <c r="BC57" s="87" t="s">
        <v>903</v>
      </c>
      <c r="BD57" s="209"/>
      <c r="BE57" s="237">
        <f>$C$54/5</f>
        <v>20</v>
      </c>
      <c r="BF57" s="87" t="s">
        <v>44</v>
      </c>
      <c r="BG57" s="219">
        <f>IF(BF57="Yes",BE57,0)</f>
        <v>20</v>
      </c>
      <c r="BH57" s="220"/>
      <c r="BI57" s="87" t="s">
        <v>879</v>
      </c>
    </row>
    <row r="58" spans="1:61" s="89" customFormat="1" ht="25.5">
      <c r="A58" s="45" t="s">
        <v>904</v>
      </c>
      <c r="B58" s="224" t="s">
        <v>1003</v>
      </c>
      <c r="C58" s="237">
        <f>$C$54/5</f>
        <v>20</v>
      </c>
      <c r="D58" s="87" t="s">
        <v>47</v>
      </c>
      <c r="E58" s="219">
        <f>IF(D58="Yes",C58,IF(D58="partial",C58*0.25,0))</f>
        <v>0</v>
      </c>
      <c r="F58" s="220"/>
      <c r="G58" s="87"/>
      <c r="H58" s="209"/>
      <c r="I58" s="237">
        <f>$C$54/5</f>
        <v>20</v>
      </c>
      <c r="J58" s="87" t="s">
        <v>47</v>
      </c>
      <c r="K58" s="219">
        <f>IF(J58="Yes",I58,0)</f>
        <v>0</v>
      </c>
      <c r="L58" s="337"/>
      <c r="M58" s="331" t="s">
        <v>903</v>
      </c>
      <c r="N58" s="209"/>
      <c r="O58" s="237">
        <f>$C$54/5</f>
        <v>20</v>
      </c>
      <c r="P58" s="87" t="s">
        <v>47</v>
      </c>
      <c r="Q58" s="219">
        <f>IF(P58="Yes",O58,0)</f>
        <v>0</v>
      </c>
      <c r="R58" s="220"/>
      <c r="S58" s="87"/>
      <c r="T58" s="209"/>
      <c r="U58" s="237">
        <f>$C$54/5</f>
        <v>20</v>
      </c>
      <c r="V58" s="87" t="s">
        <v>47</v>
      </c>
      <c r="W58" s="219">
        <f>IF(V58="Yes",U58,0)</f>
        <v>0</v>
      </c>
      <c r="X58" s="220"/>
      <c r="Y58" s="87"/>
      <c r="Z58" s="209"/>
      <c r="AA58" s="237">
        <f>$C$54/5</f>
        <v>20</v>
      </c>
      <c r="AB58" s="87" t="s">
        <v>47</v>
      </c>
      <c r="AC58" s="219">
        <f>IF(AB58="Yes",AA58,0)</f>
        <v>0</v>
      </c>
      <c r="AD58" s="220"/>
      <c r="AE58" s="87"/>
      <c r="AF58" s="209"/>
      <c r="AG58" s="237">
        <f>$C$54/5</f>
        <v>20</v>
      </c>
      <c r="AH58" s="87" t="s">
        <v>47</v>
      </c>
      <c r="AI58" s="219">
        <f>IF(AH58="Yes",AG58,0)</f>
        <v>0</v>
      </c>
      <c r="AJ58" s="220"/>
      <c r="AK58" s="87"/>
      <c r="AL58" s="209"/>
      <c r="AM58" s="237">
        <f>$C$54/5</f>
        <v>20</v>
      </c>
      <c r="AN58" s="87" t="s">
        <v>47</v>
      </c>
      <c r="AO58" s="219">
        <f>IF(AN58="Yes",AM58,0)</f>
        <v>0</v>
      </c>
      <c r="AP58" s="220"/>
      <c r="AQ58" s="87"/>
      <c r="AR58" s="209"/>
      <c r="AS58" s="237">
        <f>$C$54/5</f>
        <v>20</v>
      </c>
      <c r="AT58" s="87" t="s">
        <v>47</v>
      </c>
      <c r="AU58" s="219">
        <f>IF(AT58="Yes",AS58,0)</f>
        <v>0</v>
      </c>
      <c r="AV58" s="337"/>
      <c r="AW58" s="331"/>
      <c r="AX58" s="209"/>
      <c r="AY58" s="237">
        <f>$C$54/5</f>
        <v>20</v>
      </c>
      <c r="AZ58" s="87" t="s">
        <v>47</v>
      </c>
      <c r="BA58" s="219">
        <f>IF(AZ58="Yes",AY58,0)</f>
        <v>0</v>
      </c>
      <c r="BB58" s="337"/>
      <c r="BC58" s="331" t="s">
        <v>903</v>
      </c>
      <c r="BD58" s="209"/>
      <c r="BE58" s="237">
        <f>$C$54/5</f>
        <v>20</v>
      </c>
      <c r="BF58" s="87" t="s">
        <v>47</v>
      </c>
      <c r="BG58" s="219">
        <f>IF(BF58="Yes",BE58,0)</f>
        <v>0</v>
      </c>
      <c r="BH58" s="337"/>
      <c r="BI58" s="331" t="s">
        <v>879</v>
      </c>
    </row>
    <row r="59" spans="1:61" s="89" customFormat="1" ht="25.5">
      <c r="A59" s="45" t="s">
        <v>1004</v>
      </c>
      <c r="B59" s="495" t="s">
        <v>907</v>
      </c>
      <c r="C59" s="237">
        <f>$C$54/5</f>
        <v>20</v>
      </c>
      <c r="D59" s="87" t="s">
        <v>47</v>
      </c>
      <c r="E59" s="219">
        <f>IF(D59="Yes",C59,IF(D59="partial",C59*0.25,0))</f>
        <v>0</v>
      </c>
      <c r="F59" s="220"/>
      <c r="G59" s="87"/>
      <c r="H59" s="209"/>
      <c r="I59" s="237">
        <f>$C$54/5</f>
        <v>20</v>
      </c>
      <c r="J59" s="87" t="s">
        <v>44</v>
      </c>
      <c r="K59" s="219">
        <f>IF(J59="Yes",I59,0)</f>
        <v>20</v>
      </c>
      <c r="L59" s="220"/>
      <c r="M59" s="87" t="s">
        <v>908</v>
      </c>
      <c r="N59" s="209"/>
      <c r="O59" s="237">
        <f>$C$54/5</f>
        <v>20</v>
      </c>
      <c r="P59" s="87" t="s">
        <v>47</v>
      </c>
      <c r="Q59" s="219">
        <f>IF(P59="Yes",O59,0)</f>
        <v>0</v>
      </c>
      <c r="R59" s="220"/>
      <c r="S59" s="87"/>
      <c r="T59" s="209"/>
      <c r="U59" s="237">
        <f>$C$54/5</f>
        <v>20</v>
      </c>
      <c r="V59" s="331" t="s">
        <v>44</v>
      </c>
      <c r="W59" s="219">
        <f>IF(V59="Yes",U59,0)</f>
        <v>20</v>
      </c>
      <c r="X59" s="220"/>
      <c r="Y59" s="87" t="s">
        <v>1923</v>
      </c>
      <c r="Z59" s="209"/>
      <c r="AA59" s="237">
        <f>$C$54/5</f>
        <v>20</v>
      </c>
      <c r="AB59" s="87" t="s">
        <v>47</v>
      </c>
      <c r="AC59" s="219">
        <f>IF(AB59="Yes",AA59,0)</f>
        <v>0</v>
      </c>
      <c r="AD59" s="220"/>
      <c r="AE59" s="87"/>
      <c r="AF59" s="209"/>
      <c r="AG59" s="237">
        <f>$C$54/5</f>
        <v>20</v>
      </c>
      <c r="AH59" s="87" t="s">
        <v>47</v>
      </c>
      <c r="AI59" s="219">
        <f>IF(AH59="Yes",AG59,0)</f>
        <v>0</v>
      </c>
      <c r="AJ59" s="220"/>
      <c r="AK59" s="87"/>
      <c r="AL59" s="209"/>
      <c r="AM59" s="237">
        <f>$C$54/5</f>
        <v>20</v>
      </c>
      <c r="AN59" s="87" t="s">
        <v>47</v>
      </c>
      <c r="AO59" s="219">
        <f>IF(AN59="Yes",AM59,0)</f>
        <v>0</v>
      </c>
      <c r="AP59" s="220"/>
      <c r="AQ59" s="87"/>
      <c r="AR59" s="209"/>
      <c r="AS59" s="237">
        <f>$C$54/5</f>
        <v>20</v>
      </c>
      <c r="AT59" s="87" t="s">
        <v>47</v>
      </c>
      <c r="AU59" s="219">
        <f>IF(AT59="Yes",AS59,0)</f>
        <v>0</v>
      </c>
      <c r="AV59" s="220"/>
      <c r="AW59" s="87"/>
      <c r="AX59" s="209"/>
      <c r="AY59" s="237">
        <f>$C$54/5</f>
        <v>20</v>
      </c>
      <c r="AZ59" s="87" t="s">
        <v>44</v>
      </c>
      <c r="BA59" s="219">
        <f>IF(AZ59="Yes",AY59,0)</f>
        <v>20</v>
      </c>
      <c r="BB59" s="220"/>
      <c r="BC59" s="87" t="s">
        <v>909</v>
      </c>
      <c r="BD59" s="209"/>
      <c r="BE59" s="237">
        <f>$C$54/5</f>
        <v>20</v>
      </c>
      <c r="BF59" s="87" t="s">
        <v>47</v>
      </c>
      <c r="BG59" s="219">
        <f>IF(BF59="Yes",BE59,0)</f>
        <v>0</v>
      </c>
      <c r="BH59" s="220"/>
      <c r="BI59" s="87"/>
    </row>
    <row r="60" spans="1:61" s="89" customFormat="1" ht="12.75">
      <c r="A60" s="238"/>
      <c r="B60" s="226"/>
      <c r="C60" s="217"/>
      <c r="D60" s="87"/>
      <c r="E60" s="239"/>
      <c r="F60" s="239"/>
      <c r="G60" s="87"/>
      <c r="H60" s="209"/>
      <c r="I60" s="217"/>
      <c r="J60" s="87" t="s">
        <v>375</v>
      </c>
      <c r="K60" s="239"/>
      <c r="L60" s="239"/>
      <c r="M60" s="87"/>
      <c r="N60" s="209"/>
      <c r="O60" s="217"/>
      <c r="P60" s="87"/>
      <c r="Q60" s="239"/>
      <c r="R60" s="239"/>
      <c r="S60" s="87"/>
      <c r="T60" s="209"/>
      <c r="U60" s="217"/>
      <c r="V60" s="87"/>
      <c r="W60" s="239"/>
      <c r="X60" s="239"/>
      <c r="Y60" s="87"/>
      <c r="Z60" s="209"/>
      <c r="AA60" s="217"/>
      <c r="AB60" s="87"/>
      <c r="AC60" s="239"/>
      <c r="AD60" s="239"/>
      <c r="AE60" s="87"/>
      <c r="AF60" s="209"/>
      <c r="AG60" s="217"/>
      <c r="AH60" s="87"/>
      <c r="AI60" s="239"/>
      <c r="AJ60" s="239"/>
      <c r="AK60" s="87"/>
      <c r="AL60" s="209"/>
      <c r="AM60" s="217"/>
      <c r="AN60" s="87"/>
      <c r="AO60" s="239"/>
      <c r="AP60" s="239"/>
      <c r="AQ60" s="87"/>
      <c r="AR60" s="209"/>
      <c r="AS60" s="217"/>
      <c r="AT60" s="87"/>
      <c r="AU60" s="239"/>
      <c r="AV60" s="239"/>
      <c r="AW60" s="87"/>
      <c r="AX60" s="209"/>
      <c r="AY60" s="217"/>
      <c r="AZ60" s="87"/>
      <c r="BA60" s="239"/>
      <c r="BB60" s="239"/>
      <c r="BC60" s="87"/>
      <c r="BD60" s="209"/>
      <c r="BE60" s="217"/>
      <c r="BF60" s="87"/>
      <c r="BG60" s="239"/>
      <c r="BH60" s="239"/>
      <c r="BI60" s="87"/>
    </row>
    <row r="61" spans="1:61" s="89" customFormat="1" ht="12.75">
      <c r="A61" s="50" t="s">
        <v>910</v>
      </c>
      <c r="B61" s="210" t="s">
        <v>363</v>
      </c>
      <c r="C61" s="91">
        <v>100</v>
      </c>
      <c r="D61" s="231"/>
      <c r="E61" s="211"/>
      <c r="F61" s="93">
        <f>SUM(F62:F68)</f>
        <v>0</v>
      </c>
      <c r="G61" s="231"/>
      <c r="H61" s="209"/>
      <c r="I61" s="91">
        <v>100</v>
      </c>
      <c r="J61" s="231" t="s">
        <v>375</v>
      </c>
      <c r="K61" s="211"/>
      <c r="L61" s="93">
        <f>SUM(L62:L68)</f>
        <v>37.5</v>
      </c>
      <c r="M61" s="231"/>
      <c r="N61" s="209"/>
      <c r="O61" s="91">
        <v>100</v>
      </c>
      <c r="P61" s="231"/>
      <c r="Q61" s="211"/>
      <c r="R61" s="93">
        <f>SUM(R62:R68)</f>
        <v>50</v>
      </c>
      <c r="S61" s="231"/>
      <c r="T61" s="209"/>
      <c r="U61" s="91">
        <v>100</v>
      </c>
      <c r="V61" s="231"/>
      <c r="W61" s="211"/>
      <c r="X61" s="93">
        <f>SUM(X62:X68)</f>
        <v>0</v>
      </c>
      <c r="Y61" s="231"/>
      <c r="Z61" s="209"/>
      <c r="AA61" s="91">
        <v>100</v>
      </c>
      <c r="AB61" s="231"/>
      <c r="AC61" s="211"/>
      <c r="AD61" s="93">
        <f>SUM(AD62:AD68)</f>
        <v>62.5</v>
      </c>
      <c r="AE61" s="231"/>
      <c r="AF61" s="209"/>
      <c r="AG61" s="91">
        <v>100</v>
      </c>
      <c r="AH61" s="231"/>
      <c r="AI61" s="211"/>
      <c r="AJ61" s="93">
        <f>SUM(AJ62:AJ68)</f>
        <v>0</v>
      </c>
      <c r="AK61" s="231"/>
      <c r="AL61" s="209"/>
      <c r="AM61" s="91">
        <v>100</v>
      </c>
      <c r="AN61" s="231"/>
      <c r="AO61" s="211"/>
      <c r="AP61" s="93">
        <f>SUM(AP62:AP68)</f>
        <v>0</v>
      </c>
      <c r="AQ61" s="231"/>
      <c r="AR61" s="209"/>
      <c r="AS61" s="91">
        <v>100</v>
      </c>
      <c r="AT61" s="231"/>
      <c r="AU61" s="211"/>
      <c r="AV61" s="93">
        <f>SUM(AV62:AV68)</f>
        <v>87.5</v>
      </c>
      <c r="AW61" s="231"/>
      <c r="AX61" s="209"/>
      <c r="AY61" s="91">
        <v>100</v>
      </c>
      <c r="AZ61" s="231"/>
      <c r="BA61" s="211"/>
      <c r="BB61" s="93">
        <f>SUM(BB62:BB68)</f>
        <v>12.5</v>
      </c>
      <c r="BC61" s="231"/>
      <c r="BD61" s="209"/>
      <c r="BE61" s="91">
        <v>100</v>
      </c>
      <c r="BF61" s="231"/>
      <c r="BG61" s="211"/>
      <c r="BH61" s="93">
        <f>SUM(BH62:BH68)</f>
        <v>75</v>
      </c>
      <c r="BI61" s="231"/>
    </row>
    <row r="62" spans="1:61" s="89" customFormat="1" ht="25.5">
      <c r="A62" s="60" t="s">
        <v>911</v>
      </c>
      <c r="B62" s="495" t="s">
        <v>1402</v>
      </c>
      <c r="C62" s="505">
        <f>$C$61/2</f>
        <v>50</v>
      </c>
      <c r="D62" s="87" t="s">
        <v>47</v>
      </c>
      <c r="E62" s="240"/>
      <c r="F62" s="241">
        <f>SUM(E63:E66)</f>
        <v>0</v>
      </c>
      <c r="G62" s="87"/>
      <c r="H62" s="209"/>
      <c r="I62" s="213">
        <f>$C$61/2</f>
        <v>50</v>
      </c>
      <c r="J62" s="212" t="s">
        <v>375</v>
      </c>
      <c r="K62" s="240"/>
      <c r="L62" s="241">
        <f>SUM(K63:K66)</f>
        <v>37.5</v>
      </c>
      <c r="M62" s="87"/>
      <c r="N62" s="209"/>
      <c r="O62" s="213">
        <f>$C$61/2</f>
        <v>50</v>
      </c>
      <c r="P62" s="212"/>
      <c r="Q62" s="240"/>
      <c r="R62" s="484">
        <f>SUM(Q63:Q66)</f>
        <v>0</v>
      </c>
      <c r="S62" s="331" t="s">
        <v>912</v>
      </c>
      <c r="T62" s="209"/>
      <c r="U62" s="213">
        <f>$C$61/2</f>
        <v>50</v>
      </c>
      <c r="V62" s="212"/>
      <c r="W62" s="240"/>
      <c r="X62" s="484">
        <f>SUM(W63:W66)</f>
        <v>0</v>
      </c>
      <c r="Y62" s="331" t="s">
        <v>913</v>
      </c>
      <c r="Z62" s="209"/>
      <c r="AA62" s="213">
        <f>$C$61/2</f>
        <v>50</v>
      </c>
      <c r="AB62" s="212"/>
      <c r="AC62" s="240"/>
      <c r="AD62" s="241">
        <f>SUM(AC63:AC66)</f>
        <v>12.5</v>
      </c>
      <c r="AE62" s="87" t="s">
        <v>914</v>
      </c>
      <c r="AF62" s="209"/>
      <c r="AG62" s="213">
        <f>$C$61/2</f>
        <v>50</v>
      </c>
      <c r="AH62" s="212"/>
      <c r="AI62" s="240"/>
      <c r="AJ62" s="241">
        <f>SUM(AI63:AI66)</f>
        <v>0</v>
      </c>
      <c r="AK62" s="87" t="s">
        <v>915</v>
      </c>
      <c r="AL62" s="209"/>
      <c r="AM62" s="213">
        <f>$C$61/2</f>
        <v>50</v>
      </c>
      <c r="AN62" s="212"/>
      <c r="AO62" s="240"/>
      <c r="AP62" s="484">
        <f>SUM(AO63:AO66)</f>
        <v>0</v>
      </c>
      <c r="AQ62" s="87" t="s">
        <v>292</v>
      </c>
      <c r="AR62" s="209"/>
      <c r="AS62" s="213">
        <f>$C$61/2</f>
        <v>50</v>
      </c>
      <c r="AT62" s="212"/>
      <c r="AU62" s="240"/>
      <c r="AV62" s="241">
        <f>SUM(AU63:AU66)</f>
        <v>37.5</v>
      </c>
      <c r="AW62" s="87" t="s">
        <v>1926</v>
      </c>
      <c r="AX62" s="209"/>
      <c r="AY62" s="213">
        <f>$C$61/2</f>
        <v>50</v>
      </c>
      <c r="AZ62" s="212"/>
      <c r="BA62" s="240"/>
      <c r="BB62" s="484">
        <f>SUM(BA63:BA66)</f>
        <v>12.5</v>
      </c>
      <c r="BC62" s="331" t="s">
        <v>916</v>
      </c>
      <c r="BD62" s="209"/>
      <c r="BE62" s="213">
        <f>$C$61/2</f>
        <v>50</v>
      </c>
      <c r="BF62" s="212"/>
      <c r="BG62" s="240"/>
      <c r="BH62" s="241">
        <f>SUM(BG63:BG66)</f>
        <v>25</v>
      </c>
      <c r="BI62" s="87"/>
    </row>
    <row r="63" spans="1:61" s="89" customFormat="1" ht="38.25">
      <c r="A63" s="49" t="s">
        <v>917</v>
      </c>
      <c r="B63" s="336" t="s">
        <v>921</v>
      </c>
      <c r="C63" s="217">
        <f>$C$62/4</f>
        <v>12.5</v>
      </c>
      <c r="D63" s="87" t="s">
        <v>47</v>
      </c>
      <c r="E63" s="219">
        <f>IF(D63="Yes",C63,IF(D63="partial",C63*0.25,0))</f>
        <v>0</v>
      </c>
      <c r="F63" s="220"/>
      <c r="G63" s="87"/>
      <c r="H63" s="209"/>
      <c r="I63" s="217">
        <f>$C$62/4</f>
        <v>12.5</v>
      </c>
      <c r="J63" s="87" t="s">
        <v>44</v>
      </c>
      <c r="K63" s="219">
        <f>IF(J63="Yes",I63,0)</f>
        <v>12.5</v>
      </c>
      <c r="L63" s="220"/>
      <c r="M63" s="331" t="s">
        <v>924</v>
      </c>
      <c r="N63" s="209"/>
      <c r="O63" s="217">
        <f>$C$62/4</f>
        <v>12.5</v>
      </c>
      <c r="P63" s="87" t="s">
        <v>47</v>
      </c>
      <c r="Q63" s="219">
        <f>IF(P63="Yes",O63,0)</f>
        <v>0</v>
      </c>
      <c r="R63" s="220"/>
      <c r="S63" s="87"/>
      <c r="T63" s="209"/>
      <c r="U63" s="217">
        <f>$C$62/4</f>
        <v>12.5</v>
      </c>
      <c r="V63" s="87" t="s">
        <v>47</v>
      </c>
      <c r="W63" s="219">
        <f>IF(V63="Yes",U63,0)</f>
        <v>0</v>
      </c>
      <c r="X63" s="220"/>
      <c r="Y63" s="87"/>
      <c r="Z63" s="209"/>
      <c r="AA63" s="217">
        <f>$C$62/4</f>
        <v>12.5</v>
      </c>
      <c r="AB63" s="331" t="s">
        <v>47</v>
      </c>
      <c r="AC63" s="219">
        <f>IF(AB63="Yes",AA63,0)</f>
        <v>0</v>
      </c>
      <c r="AD63" s="220"/>
      <c r="AF63" s="209"/>
      <c r="AG63" s="217">
        <f>$C$62/4</f>
        <v>12.5</v>
      </c>
      <c r="AH63" s="87" t="s">
        <v>47</v>
      </c>
      <c r="AI63" s="219">
        <f>IF(AH63="Yes",AG63,0)</f>
        <v>0</v>
      </c>
      <c r="AJ63" s="220"/>
      <c r="AK63" s="87"/>
      <c r="AL63" s="209"/>
      <c r="AM63" s="217">
        <f>$C$62/4</f>
        <v>12.5</v>
      </c>
      <c r="AN63" s="87" t="s">
        <v>47</v>
      </c>
      <c r="AO63" s="219">
        <f>IF(AN63="Yes",AM63,0)</f>
        <v>0</v>
      </c>
      <c r="AP63" s="337"/>
      <c r="AQ63" s="331"/>
      <c r="AR63" s="209"/>
      <c r="AS63" s="217">
        <f>$C$62/4</f>
        <v>12.5</v>
      </c>
      <c r="AT63" s="87" t="s">
        <v>44</v>
      </c>
      <c r="AU63" s="219">
        <f>IF(AT63="Yes",AS63,0)</f>
        <v>12.5</v>
      </c>
      <c r="AV63" s="220"/>
      <c r="AW63" s="154" t="s">
        <v>1936</v>
      </c>
      <c r="AX63" s="209"/>
      <c r="AY63" s="217">
        <f>$C$62/4</f>
        <v>12.5</v>
      </c>
      <c r="AZ63" s="331" t="s">
        <v>47</v>
      </c>
      <c r="BA63" s="219">
        <f>IF(AZ63="Yes",AY63,0)</f>
        <v>0</v>
      </c>
      <c r="BB63" s="337"/>
      <c r="BC63" s="331"/>
      <c r="BD63" s="209"/>
      <c r="BE63" s="217">
        <f>$C$62/4</f>
        <v>12.5</v>
      </c>
      <c r="BF63" s="87" t="s">
        <v>44</v>
      </c>
      <c r="BG63" s="219">
        <f>IF(BF63="Yes",BE63,0)</f>
        <v>12.5</v>
      </c>
      <c r="BH63" s="220"/>
      <c r="BI63" s="331" t="s">
        <v>1714</v>
      </c>
    </row>
    <row r="64" spans="1:61" s="89" customFormat="1" ht="38.25">
      <c r="A64" s="49" t="s">
        <v>918</v>
      </c>
      <c r="B64" s="226" t="s">
        <v>919</v>
      </c>
      <c r="C64" s="217">
        <f>$C$62/4</f>
        <v>12.5</v>
      </c>
      <c r="D64" s="87" t="s">
        <v>47</v>
      </c>
      <c r="E64" s="219">
        <f>IF(D64="Yes",C64,IF(D64="partial",C64*0.25,0))</f>
        <v>0</v>
      </c>
      <c r="F64" s="220"/>
      <c r="G64" s="87"/>
      <c r="H64" s="209"/>
      <c r="I64" s="217">
        <f>$C$62/4</f>
        <v>12.5</v>
      </c>
      <c r="J64" s="87" t="s">
        <v>44</v>
      </c>
      <c r="K64" s="219">
        <f>IF(J64="Yes",I64,0)</f>
        <v>12.5</v>
      </c>
      <c r="L64" s="220"/>
      <c r="M64" s="331" t="s">
        <v>924</v>
      </c>
      <c r="N64" s="209"/>
      <c r="O64" s="217">
        <f>$C$62/4</f>
        <v>12.5</v>
      </c>
      <c r="P64" s="87" t="s">
        <v>47</v>
      </c>
      <c r="Q64" s="219">
        <f>IF(P64="Yes",O64,0)</f>
        <v>0</v>
      </c>
      <c r="R64" s="220"/>
      <c r="S64" s="87"/>
      <c r="T64" s="209"/>
      <c r="U64" s="217">
        <f>$C$62/4</f>
        <v>12.5</v>
      </c>
      <c r="V64" s="87" t="s">
        <v>47</v>
      </c>
      <c r="W64" s="219">
        <f>IF(V64="Yes",U64,0)</f>
        <v>0</v>
      </c>
      <c r="X64" s="220"/>
      <c r="Y64" s="87"/>
      <c r="Z64" s="209"/>
      <c r="AA64" s="217">
        <f>$C$62/4</f>
        <v>12.5</v>
      </c>
      <c r="AB64" s="331" t="s">
        <v>44</v>
      </c>
      <c r="AC64" s="333">
        <f>IF(AB64="Yes",AA64,0)</f>
        <v>12.5</v>
      </c>
      <c r="AD64" s="337"/>
      <c r="AE64" s="331" t="s">
        <v>920</v>
      </c>
      <c r="AF64" s="209"/>
      <c r="AG64" s="217">
        <f>$C$62/4</f>
        <v>12.5</v>
      </c>
      <c r="AH64" s="87" t="s">
        <v>47</v>
      </c>
      <c r="AI64" s="219">
        <f>IF(AH64="Yes",AG64,0)</f>
        <v>0</v>
      </c>
      <c r="AJ64" s="220"/>
      <c r="AK64" s="87"/>
      <c r="AL64" s="209"/>
      <c r="AM64" s="217">
        <f>$C$62/4</f>
        <v>12.5</v>
      </c>
      <c r="AN64" s="87" t="s">
        <v>47</v>
      </c>
      <c r="AO64" s="219">
        <f>IF(AN64="Yes",AM64,0)</f>
        <v>0</v>
      </c>
      <c r="AP64" s="337"/>
      <c r="AQ64" s="331"/>
      <c r="AR64" s="209"/>
      <c r="AS64" s="217">
        <f>$C$62/4</f>
        <v>12.5</v>
      </c>
      <c r="AT64" s="87" t="s">
        <v>44</v>
      </c>
      <c r="AU64" s="219">
        <f>IF(AT64="Yes",AS64,0)</f>
        <v>12.5</v>
      </c>
      <c r="AV64" s="220"/>
      <c r="AW64" s="154" t="s">
        <v>1936</v>
      </c>
      <c r="AX64" s="209"/>
      <c r="AY64" s="217">
        <f>$C$62/4</f>
        <v>12.5</v>
      </c>
      <c r="AZ64" s="331" t="s">
        <v>44</v>
      </c>
      <c r="BA64" s="219">
        <f>IF(AZ64="Yes",AY64,0)</f>
        <v>12.5</v>
      </c>
      <c r="BB64" s="337"/>
      <c r="BC64" s="331" t="s">
        <v>1976</v>
      </c>
      <c r="BD64" s="209"/>
      <c r="BE64" s="217">
        <f>$C$62/4</f>
        <v>12.5</v>
      </c>
      <c r="BF64" s="87" t="s">
        <v>44</v>
      </c>
      <c r="BG64" s="219">
        <f>IF(BF64="Yes",BE64,0)</f>
        <v>12.5</v>
      </c>
      <c r="BH64" s="220"/>
      <c r="BI64" s="87" t="s">
        <v>856</v>
      </c>
    </row>
    <row r="65" spans="1:62" s="89" customFormat="1" ht="38.25">
      <c r="A65" s="49" t="s">
        <v>857</v>
      </c>
      <c r="B65" s="226" t="s">
        <v>858</v>
      </c>
      <c r="C65" s="217">
        <f>$C$62/4</f>
        <v>12.5</v>
      </c>
      <c r="D65" s="87" t="s">
        <v>47</v>
      </c>
      <c r="E65" s="219">
        <f>IF(D65="Yes",C65,IF(D65="partial",C65*0.25,0))</f>
        <v>0</v>
      </c>
      <c r="F65" s="220"/>
      <c r="G65" s="87"/>
      <c r="H65" s="209"/>
      <c r="I65" s="217">
        <f>$C$62/4</f>
        <v>12.5</v>
      </c>
      <c r="J65" s="87" t="s">
        <v>44</v>
      </c>
      <c r="K65" s="219">
        <f>IF(J65="Yes",I65,0)</f>
        <v>12.5</v>
      </c>
      <c r="L65" s="220"/>
      <c r="M65" s="331" t="s">
        <v>923</v>
      </c>
      <c r="N65" s="209"/>
      <c r="O65" s="217">
        <f>$C$62/4</f>
        <v>12.5</v>
      </c>
      <c r="P65" s="87" t="s">
        <v>47</v>
      </c>
      <c r="Q65" s="219">
        <f>IF(P65="Yes",O65,0)</f>
        <v>0</v>
      </c>
      <c r="R65" s="220"/>
      <c r="S65" s="87"/>
      <c r="T65" s="209"/>
      <c r="U65" s="217">
        <f>$C$62/4</f>
        <v>12.5</v>
      </c>
      <c r="V65" s="87" t="s">
        <v>47</v>
      </c>
      <c r="W65" s="219">
        <f>IF(V65="Yes",U65,0)</f>
        <v>0</v>
      </c>
      <c r="X65" s="220"/>
      <c r="Y65" s="87"/>
      <c r="Z65" s="209"/>
      <c r="AA65" s="217">
        <f>$C$62/4</f>
        <v>12.5</v>
      </c>
      <c r="AB65" s="87" t="s">
        <v>47</v>
      </c>
      <c r="AC65" s="219">
        <f>IF(AB65="Yes",AA65,0)</f>
        <v>0</v>
      </c>
      <c r="AD65" s="220"/>
      <c r="AE65" s="87"/>
      <c r="AF65" s="209"/>
      <c r="AG65" s="217">
        <f>$C$62/4</f>
        <v>12.5</v>
      </c>
      <c r="AH65" s="87" t="s">
        <v>47</v>
      </c>
      <c r="AI65" s="219">
        <f>IF(AH65="Yes",AG65,0)</f>
        <v>0</v>
      </c>
      <c r="AJ65" s="220"/>
      <c r="AK65" s="87"/>
      <c r="AL65" s="209"/>
      <c r="AM65" s="217">
        <f>$C$62/4</f>
        <v>12.5</v>
      </c>
      <c r="AN65" s="87" t="s">
        <v>47</v>
      </c>
      <c r="AO65" s="219">
        <f>IF(AN65="Yes",AM65,0)</f>
        <v>0</v>
      </c>
      <c r="AP65" s="337"/>
      <c r="AQ65" s="331"/>
      <c r="AR65" s="209"/>
      <c r="AS65" s="217">
        <f>$C$62/4</f>
        <v>12.5</v>
      </c>
      <c r="AT65" s="87" t="s">
        <v>44</v>
      </c>
      <c r="AU65" s="219">
        <f>IF(AT65="Yes",AS65,0)</f>
        <v>12.5</v>
      </c>
      <c r="AV65" s="220"/>
      <c r="AW65" s="154" t="s">
        <v>1936</v>
      </c>
      <c r="AX65" s="209"/>
      <c r="AY65" s="217">
        <f>$C$62/4</f>
        <v>12.5</v>
      </c>
      <c r="AZ65" s="87" t="s">
        <v>47</v>
      </c>
      <c r="BA65" s="219">
        <f>IF(AZ65="Yes",AY65,0)</f>
        <v>0</v>
      </c>
      <c r="BB65" s="337"/>
      <c r="BC65" s="331"/>
      <c r="BD65" s="209"/>
      <c r="BE65" s="217">
        <f>$C$62/4</f>
        <v>12.5</v>
      </c>
      <c r="BF65" s="87" t="s">
        <v>47</v>
      </c>
      <c r="BG65" s="219">
        <f>IF(BF65="Yes",BE65,0)</f>
        <v>0</v>
      </c>
      <c r="BH65" s="220"/>
      <c r="BI65" s="87"/>
    </row>
    <row r="66" spans="1:62" s="89" customFormat="1" ht="29.25" customHeight="1">
      <c r="A66" s="49" t="s">
        <v>859</v>
      </c>
      <c r="B66" s="226" t="s">
        <v>860</v>
      </c>
      <c r="C66" s="217">
        <f>$C$62/4</f>
        <v>12.5</v>
      </c>
      <c r="D66" s="87" t="s">
        <v>47</v>
      </c>
      <c r="E66" s="219">
        <f>IF(D66="Yes",C66,IF(D66="partial",C66*0.25,0))</f>
        <v>0</v>
      </c>
      <c r="F66" s="220"/>
      <c r="G66" s="87"/>
      <c r="H66" s="209"/>
      <c r="I66" s="217">
        <f>$C$62/4</f>
        <v>12.5</v>
      </c>
      <c r="J66" s="87" t="s">
        <v>47</v>
      </c>
      <c r="K66" s="219">
        <f>IF(J66="Yes",I66,0)</f>
        <v>0</v>
      </c>
      <c r="L66" s="220"/>
      <c r="M66" s="331"/>
      <c r="N66" s="209"/>
      <c r="O66" s="217">
        <f>$C$62/4</f>
        <v>12.5</v>
      </c>
      <c r="P66" s="87" t="s">
        <v>47</v>
      </c>
      <c r="Q66" s="219">
        <f>IF(P66="Yes",O66,0)</f>
        <v>0</v>
      </c>
      <c r="R66" s="220"/>
      <c r="S66" s="87"/>
      <c r="T66" s="209"/>
      <c r="U66" s="217">
        <f>$C$62/4</f>
        <v>12.5</v>
      </c>
      <c r="V66" s="87" t="s">
        <v>47</v>
      </c>
      <c r="W66" s="219">
        <f>IF(V66="Yes",U66,0)</f>
        <v>0</v>
      </c>
      <c r="X66" s="220"/>
      <c r="Y66" s="87"/>
      <c r="Z66" s="209"/>
      <c r="AA66" s="217">
        <f>$C$62/4</f>
        <v>12.5</v>
      </c>
      <c r="AB66" s="87" t="s">
        <v>47</v>
      </c>
      <c r="AC66" s="219">
        <f>IF(AB66="Yes",AA66,0)</f>
        <v>0</v>
      </c>
      <c r="AD66" s="220"/>
      <c r="AE66" s="87"/>
      <c r="AF66" s="209"/>
      <c r="AG66" s="217">
        <f>$C$62/4</f>
        <v>12.5</v>
      </c>
      <c r="AH66" s="87" t="s">
        <v>47</v>
      </c>
      <c r="AI66" s="219">
        <f>IF(AH66="Yes",AG66,0)</f>
        <v>0</v>
      </c>
      <c r="AJ66" s="220"/>
      <c r="AK66" s="87"/>
      <c r="AL66" s="209"/>
      <c r="AM66" s="217">
        <f>$C$62/4</f>
        <v>12.5</v>
      </c>
      <c r="AN66" s="87" t="s">
        <v>47</v>
      </c>
      <c r="AO66" s="219">
        <f>IF(AN66="Yes",AM66,0)</f>
        <v>0</v>
      </c>
      <c r="AP66" s="337"/>
      <c r="AQ66" s="331"/>
      <c r="AR66" s="209"/>
      <c r="AS66" s="217">
        <f>$C$62/4</f>
        <v>12.5</v>
      </c>
      <c r="AT66" s="87" t="s">
        <v>47</v>
      </c>
      <c r="AU66" s="219">
        <f>IF(AT66="Yes",AS66,0)</f>
        <v>0</v>
      </c>
      <c r="AV66" s="220"/>
      <c r="AW66" s="87"/>
      <c r="AX66" s="209"/>
      <c r="AY66" s="217">
        <f>$C$62/4</f>
        <v>12.5</v>
      </c>
      <c r="AZ66" s="87" t="s">
        <v>47</v>
      </c>
      <c r="BA66" s="219">
        <f>IF(AZ66="Yes",AY66,0)</f>
        <v>0</v>
      </c>
      <c r="BB66" s="337"/>
      <c r="BC66" s="331"/>
      <c r="BD66" s="209"/>
      <c r="BE66" s="217">
        <f>$C$62/4</f>
        <v>12.5</v>
      </c>
      <c r="BF66" s="87" t="s">
        <v>47</v>
      </c>
      <c r="BG66" s="219">
        <f>IF(BF66="Yes",BE66,0)</f>
        <v>0</v>
      </c>
      <c r="BH66" s="220"/>
      <c r="BI66" s="87"/>
    </row>
    <row r="67" spans="1:62" s="89" customFormat="1" ht="12.75">
      <c r="A67" s="49"/>
      <c r="B67" s="226"/>
      <c r="C67" s="217"/>
      <c r="D67" s="87"/>
      <c r="E67" s="219"/>
      <c r="F67" s="220"/>
      <c r="G67" s="87"/>
      <c r="H67" s="209"/>
      <c r="I67" s="217"/>
      <c r="J67" s="87" t="s">
        <v>375</v>
      </c>
      <c r="K67" s="219"/>
      <c r="L67" s="220"/>
      <c r="M67" s="331"/>
      <c r="N67" s="209"/>
      <c r="O67" s="217"/>
      <c r="P67" s="87"/>
      <c r="Q67" s="219"/>
      <c r="R67" s="220"/>
      <c r="S67" s="87"/>
      <c r="T67" s="209"/>
      <c r="U67" s="217"/>
      <c r="V67" s="87"/>
      <c r="W67" s="219"/>
      <c r="X67" s="220"/>
      <c r="Y67" s="87"/>
      <c r="Z67" s="209"/>
      <c r="AA67" s="217"/>
      <c r="AB67" s="87"/>
      <c r="AC67" s="219"/>
      <c r="AD67" s="220"/>
      <c r="AE67" s="87"/>
      <c r="AF67" s="209"/>
      <c r="AG67" s="217"/>
      <c r="AH67" s="87"/>
      <c r="AI67" s="219"/>
      <c r="AJ67" s="220"/>
      <c r="AK67" s="87"/>
      <c r="AL67" s="209"/>
      <c r="AM67" s="217"/>
      <c r="AN67" s="87"/>
      <c r="AO67" s="219"/>
      <c r="AP67" s="337"/>
      <c r="AQ67" s="331"/>
      <c r="AR67" s="209"/>
      <c r="AS67" s="217"/>
      <c r="AT67" s="87"/>
      <c r="AU67" s="219"/>
      <c r="AV67" s="220"/>
      <c r="AW67" s="87"/>
      <c r="AX67" s="209"/>
      <c r="AY67" s="217"/>
      <c r="AZ67" s="87"/>
      <c r="BA67" s="219"/>
      <c r="BB67" s="337"/>
      <c r="BC67" s="331"/>
      <c r="BD67" s="209"/>
      <c r="BE67" s="217"/>
      <c r="BF67" s="87"/>
      <c r="BG67" s="219"/>
      <c r="BH67" s="220"/>
      <c r="BI67" s="87"/>
    </row>
    <row r="68" spans="1:62" s="89" customFormat="1" ht="25.5">
      <c r="A68" s="212" t="s">
        <v>861</v>
      </c>
      <c r="B68" s="242" t="s">
        <v>862</v>
      </c>
      <c r="C68" s="243">
        <f>$C$61/2</f>
        <v>50</v>
      </c>
      <c r="D68" s="87" t="s">
        <v>47</v>
      </c>
      <c r="E68" s="220">
        <f>IF(D68="Yes",C68,IF(D68="partial",C68*0.25,0))</f>
        <v>0</v>
      </c>
      <c r="F68" s="483">
        <f>E68</f>
        <v>0</v>
      </c>
      <c r="G68" s="331" t="s">
        <v>863</v>
      </c>
      <c r="H68" s="209"/>
      <c r="I68" s="243">
        <f>$C$61/2</f>
        <v>50</v>
      </c>
      <c r="J68" s="87" t="s">
        <v>47</v>
      </c>
      <c r="K68" s="220">
        <f>IF(J68="Yes",I68,0)</f>
        <v>0</v>
      </c>
      <c r="L68" s="483">
        <f>K68</f>
        <v>0</v>
      </c>
      <c r="M68" s="331" t="s">
        <v>864</v>
      </c>
      <c r="N68" s="209"/>
      <c r="O68" s="243">
        <f>$C$61/2</f>
        <v>50</v>
      </c>
      <c r="P68" s="87" t="s">
        <v>44</v>
      </c>
      <c r="Q68" s="220">
        <f>IF(P68="Yes",O68,0)</f>
        <v>50</v>
      </c>
      <c r="R68" s="215">
        <f>Q68</f>
        <v>50</v>
      </c>
      <c r="S68" s="49" t="s">
        <v>865</v>
      </c>
      <c r="T68" s="209"/>
      <c r="U68" s="243">
        <f>$C$61/2</f>
        <v>50</v>
      </c>
      <c r="V68" s="87" t="s">
        <v>47</v>
      </c>
      <c r="W68" s="220">
        <f>IF(V68="Yes",U68,0)</f>
        <v>0</v>
      </c>
      <c r="X68" s="215">
        <f>W68</f>
        <v>0</v>
      </c>
      <c r="Y68" s="49" t="s">
        <v>865</v>
      </c>
      <c r="Z68" s="209"/>
      <c r="AA68" s="243">
        <f>$C$61/2</f>
        <v>50</v>
      </c>
      <c r="AB68" s="87" t="s">
        <v>44</v>
      </c>
      <c r="AC68" s="220">
        <f>IF(AB68="Yes",AA68,0)</f>
        <v>50</v>
      </c>
      <c r="AD68" s="215">
        <f>AC68</f>
        <v>50</v>
      </c>
      <c r="AE68" s="49" t="s">
        <v>866</v>
      </c>
      <c r="AF68" s="209"/>
      <c r="AG68" s="243">
        <f>$C$61/2</f>
        <v>50</v>
      </c>
      <c r="AH68" s="87" t="s">
        <v>47</v>
      </c>
      <c r="AI68" s="220">
        <f>IF(AH68="Yes",AG68,0)</f>
        <v>0</v>
      </c>
      <c r="AJ68" s="215">
        <f>AI68</f>
        <v>0</v>
      </c>
      <c r="AK68" s="49"/>
      <c r="AL68" s="209"/>
      <c r="AM68" s="243">
        <f>$C$61/2</f>
        <v>50</v>
      </c>
      <c r="AN68" s="87" t="s">
        <v>47</v>
      </c>
      <c r="AO68" s="220">
        <f>IF(AN68="Yes",AM68,0)</f>
        <v>0</v>
      </c>
      <c r="AP68" s="483">
        <f>AO68</f>
        <v>0</v>
      </c>
      <c r="AQ68" s="331" t="s">
        <v>1176</v>
      </c>
      <c r="AR68" s="209"/>
      <c r="AS68" s="243">
        <f>$C$61/2</f>
        <v>50</v>
      </c>
      <c r="AT68" s="87" t="s">
        <v>44</v>
      </c>
      <c r="AU68" s="220">
        <f>IF(AT68="Yes",AS68,0)</f>
        <v>50</v>
      </c>
      <c r="AV68" s="215">
        <f>AU68</f>
        <v>50</v>
      </c>
      <c r="AW68" s="49" t="s">
        <v>864</v>
      </c>
      <c r="AX68" s="209"/>
      <c r="AY68" s="243">
        <f>$C$61/2</f>
        <v>50</v>
      </c>
      <c r="AZ68" s="87" t="s">
        <v>47</v>
      </c>
      <c r="BA68" s="220">
        <f>IF(AZ68="Yes",AY68,0)</f>
        <v>0</v>
      </c>
      <c r="BB68" s="483">
        <f>BA68</f>
        <v>0</v>
      </c>
      <c r="BC68" s="324" t="s">
        <v>864</v>
      </c>
      <c r="BD68" s="209"/>
      <c r="BE68" s="243">
        <f>$C$61/2</f>
        <v>50</v>
      </c>
      <c r="BF68" s="87" t="s">
        <v>44</v>
      </c>
      <c r="BG68" s="220">
        <f>IF(BF68="Yes",BE68,0)</f>
        <v>50</v>
      </c>
      <c r="BH68" s="215">
        <f>BG68</f>
        <v>50</v>
      </c>
      <c r="BI68" s="49" t="s">
        <v>864</v>
      </c>
    </row>
    <row r="69" spans="1:62" s="89" customFormat="1" ht="12.75">
      <c r="A69" s="49"/>
      <c r="B69" s="244"/>
      <c r="C69" s="245"/>
      <c r="D69" s="87"/>
      <c r="E69" s="87"/>
      <c r="F69" s="87"/>
      <c r="G69" s="87"/>
      <c r="H69" s="209"/>
      <c r="I69" s="245"/>
      <c r="J69" s="87" t="s">
        <v>375</v>
      </c>
      <c r="K69" s="87"/>
      <c r="L69" s="87"/>
      <c r="M69" s="87"/>
      <c r="N69" s="209"/>
      <c r="O69" s="245"/>
      <c r="P69" s="87"/>
      <c r="Q69" s="87"/>
      <c r="R69" s="87"/>
      <c r="S69" s="87"/>
      <c r="T69" s="209"/>
      <c r="U69" s="245"/>
      <c r="V69" s="87"/>
      <c r="W69" s="87"/>
      <c r="X69" s="87"/>
      <c r="Y69" s="87"/>
      <c r="Z69" s="209"/>
      <c r="AA69" s="245"/>
      <c r="AB69" s="87"/>
      <c r="AC69" s="87"/>
      <c r="AD69" s="87"/>
      <c r="AE69" s="87"/>
      <c r="AF69" s="209"/>
      <c r="AG69" s="245"/>
      <c r="AH69" s="87"/>
      <c r="AI69" s="87"/>
      <c r="AJ69" s="87"/>
      <c r="AK69" s="87"/>
      <c r="AL69" s="209"/>
      <c r="AM69" s="245"/>
      <c r="AN69" s="87"/>
      <c r="AO69" s="87"/>
      <c r="AP69" s="87"/>
      <c r="AQ69" s="87"/>
      <c r="AR69" s="209"/>
      <c r="AS69" s="245"/>
      <c r="AT69" s="87"/>
      <c r="AU69" s="87"/>
      <c r="AV69" s="87"/>
      <c r="AW69" s="87"/>
      <c r="AX69" s="209"/>
      <c r="AY69" s="245"/>
      <c r="AZ69" s="87"/>
      <c r="BA69" s="87"/>
      <c r="BB69" s="87"/>
      <c r="BC69" s="87"/>
      <c r="BD69" s="209"/>
      <c r="BE69" s="245"/>
      <c r="BF69" s="87"/>
      <c r="BG69" s="87"/>
      <c r="BH69" s="87"/>
      <c r="BI69" s="87"/>
    </row>
    <row r="70" spans="1:62" s="249" customFormat="1" ht="18.75">
      <c r="A70" s="65"/>
      <c r="B70" s="246" t="s">
        <v>211</v>
      </c>
      <c r="C70" s="64"/>
      <c r="D70" s="247"/>
      <c r="E70" s="247"/>
      <c r="F70" s="247">
        <f>(F8+F34+F54+F61)</f>
        <v>78.571428571428569</v>
      </c>
      <c r="G70" s="247"/>
      <c r="H70" s="248"/>
      <c r="I70" s="64"/>
      <c r="J70" s="247" t="s">
        <v>375</v>
      </c>
      <c r="K70" s="247"/>
      <c r="L70" s="247">
        <f>(L8+L34+L54+L61)</f>
        <v>234.64285714285714</v>
      </c>
      <c r="M70" s="247"/>
      <c r="N70" s="248"/>
      <c r="O70" s="64"/>
      <c r="P70" s="247"/>
      <c r="Q70" s="247"/>
      <c r="R70" s="247">
        <f>(R8+R34+R54+R61)</f>
        <v>202.14285714285714</v>
      </c>
      <c r="S70" s="247"/>
      <c r="T70" s="248"/>
      <c r="U70" s="64"/>
      <c r="V70" s="247"/>
      <c r="W70" s="247"/>
      <c r="X70" s="247">
        <f>(X8+X34+X54+X61)</f>
        <v>173.92857142857144</v>
      </c>
      <c r="Y70" s="247"/>
      <c r="Z70" s="248"/>
      <c r="AA70" s="64"/>
      <c r="AB70" s="247"/>
      <c r="AC70" s="247"/>
      <c r="AD70" s="247">
        <f>(AD8+AD34+AD54+AD61)</f>
        <v>193.80952380952382</v>
      </c>
      <c r="AE70" s="247"/>
      <c r="AF70" s="248"/>
      <c r="AG70" s="64"/>
      <c r="AH70" s="247"/>
      <c r="AI70" s="247"/>
      <c r="AJ70" s="247">
        <f>(AJ8+AJ34+AJ54+AJ61)</f>
        <v>75.952380952380963</v>
      </c>
      <c r="AK70" s="247"/>
      <c r="AL70" s="248"/>
      <c r="AM70" s="64"/>
      <c r="AN70" s="247"/>
      <c r="AO70" s="247"/>
      <c r="AP70" s="247">
        <f>(AP8+AP34+AP54+AP61)</f>
        <v>131.30952380952382</v>
      </c>
      <c r="AQ70" s="247"/>
      <c r="AR70" s="248"/>
      <c r="AS70" s="64"/>
      <c r="AT70" s="247"/>
      <c r="AU70" s="247"/>
      <c r="AV70" s="247">
        <f>(AV8+AV34+AV54+AV61)</f>
        <v>268.21428571428572</v>
      </c>
      <c r="AW70" s="247"/>
      <c r="AX70" s="248"/>
      <c r="AY70" s="64"/>
      <c r="AZ70" s="247"/>
      <c r="BA70" s="247"/>
      <c r="BB70" s="247">
        <f>(BB8+BB34+BB54+BB61)</f>
        <v>184.40476190476193</v>
      </c>
      <c r="BC70" s="247"/>
      <c r="BD70" s="248"/>
      <c r="BE70" s="64"/>
      <c r="BF70" s="247"/>
      <c r="BG70" s="247"/>
      <c r="BH70" s="247">
        <f>(BH8+BH34+BH54+BH61)</f>
        <v>258.09523809523807</v>
      </c>
      <c r="BI70" s="247"/>
    </row>
    <row r="71" spans="1:62" s="249" customFormat="1" ht="18.75">
      <c r="A71" s="65"/>
      <c r="B71" s="246" t="s">
        <v>212</v>
      </c>
      <c r="C71" s="64"/>
      <c r="D71" s="247"/>
      <c r="E71" s="247"/>
      <c r="F71" s="247">
        <f>(F70/4)</f>
        <v>19.642857142857142</v>
      </c>
      <c r="G71" s="247"/>
      <c r="H71" s="248"/>
      <c r="I71" s="64"/>
      <c r="J71" s="247" t="s">
        <v>375</v>
      </c>
      <c r="K71" s="247"/>
      <c r="L71" s="247">
        <f>(L70/4)</f>
        <v>58.660714285714285</v>
      </c>
      <c r="M71" s="247"/>
      <c r="N71" s="248"/>
      <c r="O71" s="64"/>
      <c r="P71" s="247"/>
      <c r="Q71" s="247"/>
      <c r="R71" s="247">
        <f>(R70/4)</f>
        <v>50.535714285714285</v>
      </c>
      <c r="S71" s="247"/>
      <c r="T71" s="248"/>
      <c r="U71" s="64"/>
      <c r="V71" s="247"/>
      <c r="W71" s="247"/>
      <c r="X71" s="247">
        <f>(X70/4)</f>
        <v>43.482142857142861</v>
      </c>
      <c r="Y71" s="247"/>
      <c r="Z71" s="248"/>
      <c r="AA71" s="64"/>
      <c r="AB71" s="247"/>
      <c r="AC71" s="247"/>
      <c r="AD71" s="247">
        <f>(AD70/4)</f>
        <v>48.452380952380956</v>
      </c>
      <c r="AE71" s="247"/>
      <c r="AF71" s="248"/>
      <c r="AG71" s="64"/>
      <c r="AH71" s="247"/>
      <c r="AI71" s="247"/>
      <c r="AJ71" s="247">
        <f>(AJ70/4)</f>
        <v>18.988095238095241</v>
      </c>
      <c r="AK71" s="247"/>
      <c r="AL71" s="248"/>
      <c r="AM71" s="64"/>
      <c r="AN71" s="247"/>
      <c r="AO71" s="247"/>
      <c r="AP71" s="247">
        <f>(AP70/4)</f>
        <v>32.827380952380956</v>
      </c>
      <c r="AQ71" s="247"/>
      <c r="AR71" s="248"/>
      <c r="AS71" s="64"/>
      <c r="AT71" s="247"/>
      <c r="AU71" s="247"/>
      <c r="AV71" s="247">
        <f>(AV70/4)</f>
        <v>67.053571428571431</v>
      </c>
      <c r="AW71" s="247"/>
      <c r="AX71" s="248"/>
      <c r="AY71" s="64"/>
      <c r="AZ71" s="247"/>
      <c r="BA71" s="247"/>
      <c r="BB71" s="247">
        <f>(BB70/4)</f>
        <v>46.101190476190482</v>
      </c>
      <c r="BC71" s="247"/>
      <c r="BD71" s="248"/>
      <c r="BE71" s="64"/>
      <c r="BF71" s="247"/>
      <c r="BG71" s="247"/>
      <c r="BH71" s="247">
        <f>(BH70/4)</f>
        <v>64.523809523809518</v>
      </c>
      <c r="BI71" s="247"/>
    </row>
    <row r="72" spans="1:62">
      <c r="B72" s="251"/>
      <c r="D72" s="252"/>
      <c r="G72" s="252"/>
      <c r="J72" s="252"/>
      <c r="M72" s="252"/>
      <c r="P72" s="252"/>
      <c r="S72" s="252"/>
      <c r="V72" s="252"/>
      <c r="Y72" s="252"/>
      <c r="AB72" s="252"/>
      <c r="AE72" s="252"/>
      <c r="AH72" s="252"/>
      <c r="AK72" s="252"/>
      <c r="AN72" s="252"/>
      <c r="AQ72" s="252"/>
      <c r="AT72" s="252"/>
      <c r="AW72" s="252"/>
      <c r="AZ72" s="252"/>
      <c r="BC72" s="252"/>
      <c r="BF72" s="252"/>
      <c r="BI72" s="252"/>
    </row>
    <row r="73" spans="1:62">
      <c r="C73" s="515" t="s">
        <v>1492</v>
      </c>
      <c r="D73" s="252"/>
      <c r="G73" s="252"/>
      <c r="J73" s="252"/>
      <c r="M73" s="253"/>
      <c r="P73" s="252"/>
      <c r="S73" s="252"/>
      <c r="V73" s="252"/>
      <c r="Y73" s="252"/>
      <c r="AB73" s="252"/>
      <c r="AE73" s="252"/>
      <c r="AH73" s="252"/>
      <c r="AK73" s="252"/>
      <c r="AN73" s="252"/>
      <c r="AQ73" s="252"/>
      <c r="AT73" s="252"/>
      <c r="AW73" s="252"/>
      <c r="AZ73" s="252"/>
      <c r="BC73" s="252"/>
      <c r="BF73" s="252"/>
      <c r="BI73" s="252"/>
    </row>
    <row r="74" spans="1:62">
      <c r="C74" s="72" t="s">
        <v>116</v>
      </c>
      <c r="D74" s="252"/>
      <c r="G74" s="252"/>
      <c r="J74" s="252"/>
      <c r="M74" s="252"/>
      <c r="P74" s="252"/>
      <c r="S74" s="252"/>
      <c r="V74" s="252"/>
      <c r="Y74" s="252"/>
      <c r="AB74" s="252"/>
      <c r="AE74" s="252"/>
      <c r="AH74" s="252"/>
      <c r="AK74" s="252"/>
      <c r="AN74" s="252"/>
      <c r="AQ74" s="252"/>
      <c r="AT74" s="252"/>
      <c r="AW74" s="252"/>
      <c r="AZ74" s="252"/>
      <c r="BC74" s="252"/>
      <c r="BF74" s="252"/>
      <c r="BI74" s="252"/>
    </row>
    <row r="75" spans="1:62">
      <c r="C75" s="72"/>
      <c r="D75" s="252"/>
      <c r="G75" s="252"/>
      <c r="J75" s="252"/>
      <c r="M75" s="252"/>
      <c r="P75" s="252"/>
      <c r="S75" s="252"/>
      <c r="V75" s="252"/>
      <c r="Y75" s="252"/>
      <c r="AB75" s="252"/>
      <c r="AE75" s="252"/>
      <c r="AH75" s="252"/>
      <c r="AK75" s="252"/>
      <c r="AN75" s="252"/>
      <c r="AQ75" s="252"/>
      <c r="AT75" s="252"/>
      <c r="AW75" s="252"/>
      <c r="AZ75" s="252"/>
      <c r="BC75" s="252"/>
      <c r="BF75" s="252"/>
      <c r="BI75" s="252"/>
    </row>
    <row r="76" spans="1:62">
      <c r="A76" s="515" t="s">
        <v>1494</v>
      </c>
      <c r="B76" s="514"/>
      <c r="D76" s="252"/>
      <c r="G76" s="252"/>
      <c r="J76" s="252"/>
      <c r="M76" s="252"/>
      <c r="P76" s="252"/>
      <c r="S76" s="252"/>
      <c r="V76" s="252"/>
      <c r="Y76" s="252"/>
      <c r="AB76" s="252"/>
      <c r="AE76" s="252"/>
      <c r="AH76" s="252"/>
      <c r="AK76" s="252"/>
      <c r="AN76" s="252"/>
      <c r="AQ76" s="252"/>
      <c r="AT76" s="252"/>
      <c r="AW76" s="252"/>
      <c r="AZ76" s="252"/>
      <c r="BC76" s="252"/>
      <c r="BF76" s="252"/>
      <c r="BI76" s="252"/>
    </row>
    <row r="77" spans="1:62" ht="51" customHeight="1">
      <c r="B77" s="511" t="s">
        <v>1490</v>
      </c>
      <c r="C77" s="516" t="s">
        <v>1484</v>
      </c>
      <c r="D77" s="512" t="s">
        <v>1483</v>
      </c>
      <c r="G77" s="252"/>
      <c r="I77" s="516" t="s">
        <v>1484</v>
      </c>
      <c r="J77" s="512" t="s">
        <v>1483</v>
      </c>
      <c r="M77" s="252"/>
      <c r="O77" s="516" t="s">
        <v>1484</v>
      </c>
      <c r="P77" s="512" t="s">
        <v>1483</v>
      </c>
      <c r="S77" s="252"/>
      <c r="U77" s="516" t="s">
        <v>1484</v>
      </c>
      <c r="V77" s="512" t="s">
        <v>1483</v>
      </c>
      <c r="Y77" s="252"/>
      <c r="AA77" s="516" t="s">
        <v>1484</v>
      </c>
      <c r="AB77" s="512" t="s">
        <v>1483</v>
      </c>
      <c r="AE77" s="252"/>
      <c r="AG77" s="516" t="s">
        <v>1484</v>
      </c>
      <c r="AH77" s="512" t="s">
        <v>1483</v>
      </c>
      <c r="AK77" s="252"/>
      <c r="AM77" s="516" t="s">
        <v>1484</v>
      </c>
      <c r="AN77" s="512" t="s">
        <v>1483</v>
      </c>
      <c r="AQ77" s="252"/>
      <c r="AS77" s="516" t="s">
        <v>1484</v>
      </c>
      <c r="AT77" s="512" t="s">
        <v>1483</v>
      </c>
      <c r="AW77" s="252"/>
      <c r="AY77" s="516" t="s">
        <v>1484</v>
      </c>
      <c r="AZ77" s="512" t="s">
        <v>1483</v>
      </c>
      <c r="BC77" s="252"/>
      <c r="BE77" s="516" t="s">
        <v>1484</v>
      </c>
      <c r="BF77" s="512" t="s">
        <v>1483</v>
      </c>
      <c r="BI77" s="252"/>
    </row>
    <row r="78" spans="1:62">
      <c r="B78" s="510" t="s">
        <v>1481</v>
      </c>
      <c r="C78" s="517">
        <f>E18+E41+E42+E47+E48+E49+E50+E55+E56+E59</f>
        <v>8.3333333333333339</v>
      </c>
      <c r="D78" s="513">
        <f>C78/$BJ$78</f>
        <v>8.5995085995086012E-2</v>
      </c>
      <c r="G78" s="252"/>
      <c r="I78" s="517">
        <f>K18+K41+K42+K47+K48+K49+K50+K55+K56+K59</f>
        <v>42.61904761904762</v>
      </c>
      <c r="J78" s="513">
        <f>I78/$BJ$78</f>
        <v>0.43980343980343983</v>
      </c>
      <c r="M78" s="252"/>
      <c r="O78" s="517">
        <f>Q18+Q41+Q42+Q47+Q48+Q49+Q50+Q55+Q56+Q59</f>
        <v>0</v>
      </c>
      <c r="P78" s="513">
        <f>O78/$BJ$78</f>
        <v>0</v>
      </c>
      <c r="S78" s="252"/>
      <c r="U78" s="517">
        <f>W18+W41+W42+W47+W48+W49+W50+W55+W56+W59</f>
        <v>20</v>
      </c>
      <c r="V78" s="513">
        <f>U78/$BJ$78</f>
        <v>0.2063882063882064</v>
      </c>
      <c r="Y78" s="252"/>
      <c r="AA78" s="517">
        <f>AC18+AC41+AC42+AC47+AC48+AC49+AC50+AC55+AC56+AC59</f>
        <v>0</v>
      </c>
      <c r="AB78" s="513">
        <f>AA78/$BJ$78</f>
        <v>0</v>
      </c>
      <c r="AE78" s="252"/>
      <c r="AG78" s="517">
        <f>AI18+AI41+AI42+AI47+AI48+AI49+AI50+AI55+AI56+AI59</f>
        <v>0</v>
      </c>
      <c r="AH78" s="513">
        <f>AG78/$BJ$78</f>
        <v>0</v>
      </c>
      <c r="AK78" s="252"/>
      <c r="AM78" s="517">
        <f>AO18+AO41+AO42+AO47+AO48+AO49+AO50+AO55+AO56+AO59</f>
        <v>0</v>
      </c>
      <c r="AN78" s="513">
        <f>AM78/$BJ$78</f>
        <v>0</v>
      </c>
      <c r="AQ78" s="252"/>
      <c r="AS78" s="517">
        <f>AU18+AU41+AU42+AU47+AU48+AU49+AU50+AU55+AU56+AU59</f>
        <v>11.904761904761905</v>
      </c>
      <c r="AT78" s="513">
        <f>AS78/$BJ$78</f>
        <v>0.12285012285012287</v>
      </c>
      <c r="AW78" s="252"/>
      <c r="AY78" s="517">
        <f>BA18+BA41+BA42+BA47+BA48+BA49+BA50+BA55+BA56+BA59</f>
        <v>48.333333333333336</v>
      </c>
      <c r="AZ78" s="513">
        <f>AY78/$BJ$78</f>
        <v>0.49877149877149884</v>
      </c>
      <c r="BC78" s="252"/>
      <c r="BE78" s="517">
        <f>BG18+BG41+BG42+BG47+BG48+BG49+BG50+BG55+BG56+BG59</f>
        <v>8.3333333333333339</v>
      </c>
      <c r="BF78" s="513">
        <f>BE78/$BJ$78</f>
        <v>8.5995085995086012E-2</v>
      </c>
      <c r="BI78" s="252"/>
      <c r="BJ78" s="517">
        <f>C18+C41+C42+C47+C48+C49+C50+C55+C56+C59</f>
        <v>96.904761904761898</v>
      </c>
    </row>
    <row r="79" spans="1:62">
      <c r="B79" s="510" t="s">
        <v>1486</v>
      </c>
      <c r="C79" s="517">
        <f>E32+E35+E36+E37+E44</f>
        <v>36.904761904761905</v>
      </c>
      <c r="D79" s="513">
        <f>C79/$BJ$79</f>
        <v>0.5636363636363636</v>
      </c>
      <c r="G79" s="252"/>
      <c r="I79" s="517">
        <f>K32+K35+K36+K37+K44</f>
        <v>36.904761904761905</v>
      </c>
      <c r="J79" s="513">
        <f>I79/$BJ$79</f>
        <v>0.5636363636363636</v>
      </c>
      <c r="M79" s="252"/>
      <c r="O79" s="517">
        <f>Q32+Q35+Q36+Q37+Q44</f>
        <v>65.476190476190482</v>
      </c>
      <c r="P79" s="513">
        <f>O79/$BJ$79</f>
        <v>1</v>
      </c>
      <c r="S79" s="252"/>
      <c r="U79" s="517">
        <f>W32+W35+W36+W37+W44</f>
        <v>65.476190476190482</v>
      </c>
      <c r="V79" s="513">
        <f>U79/$BJ$79</f>
        <v>1</v>
      </c>
      <c r="Y79" s="252"/>
      <c r="AA79" s="517">
        <f>AC32+AC35+AC36+AC37+AC44</f>
        <v>51.19047619047619</v>
      </c>
      <c r="AB79" s="513">
        <f>AA79/$BJ$79</f>
        <v>0.78181818181818175</v>
      </c>
      <c r="AE79" s="252"/>
      <c r="AG79" s="517">
        <f>AI32+AI35+AI36+AI37+AI44</f>
        <v>0</v>
      </c>
      <c r="AH79" s="513">
        <f>AG79/$BJ$79</f>
        <v>0</v>
      </c>
      <c r="AK79" s="252"/>
      <c r="AM79" s="517">
        <f>AO32+AO35+AO36+AO37+AO44</f>
        <v>65.476190476190482</v>
      </c>
      <c r="AN79" s="513">
        <f>AM79/$BJ$79</f>
        <v>1</v>
      </c>
      <c r="AQ79" s="252"/>
      <c r="AS79" s="517">
        <f>AU32+AU35+AU36+AU37+AU44</f>
        <v>51.19047619047619</v>
      </c>
      <c r="AT79" s="513">
        <f>AS79/$BJ$79</f>
        <v>0.78181818181818175</v>
      </c>
      <c r="AW79" s="252"/>
      <c r="AY79" s="517">
        <f>BA32+BA35+BA36+BA37+BA44</f>
        <v>36.904761904761905</v>
      </c>
      <c r="AZ79" s="513">
        <f>AY79/$BJ$79</f>
        <v>0.5636363636363636</v>
      </c>
      <c r="BC79" s="252"/>
      <c r="BE79" s="517">
        <f>BG32+BG35+BG36+BG37+BG44</f>
        <v>65.476190476190482</v>
      </c>
      <c r="BF79" s="513">
        <f>BE79/$BJ$79</f>
        <v>1</v>
      </c>
      <c r="BI79" s="252"/>
      <c r="BJ79" s="517">
        <f>C32+C35+C36+C37+C44</f>
        <v>65.476190476190482</v>
      </c>
    </row>
    <row r="80" spans="1:62">
      <c r="B80" s="510" t="s">
        <v>1482</v>
      </c>
      <c r="C80" s="517">
        <f>E12+E20+E52+E58+F62+E68</f>
        <v>0</v>
      </c>
      <c r="D80" s="513">
        <f>C80/$BJ$80</f>
        <v>0</v>
      </c>
      <c r="G80" s="252"/>
      <c r="I80" s="517">
        <f>K12+K20+K52+K58+L62+K68</f>
        <v>89.285714285714278</v>
      </c>
      <c r="J80" s="513">
        <f>I80/$BJ$80</f>
        <v>0.51975051975051978</v>
      </c>
      <c r="M80" s="252"/>
      <c r="O80" s="517">
        <f>Q12+Q20+Q52+Q58+R62+Q68</f>
        <v>70.833333333333343</v>
      </c>
      <c r="P80" s="513">
        <f>O80/$BJ$80</f>
        <v>0.41233541233541243</v>
      </c>
      <c r="S80" s="252"/>
      <c r="U80" s="517">
        <f>W12+W20+W52+W58+X62+W68</f>
        <v>35.11904761904762</v>
      </c>
      <c r="V80" s="513">
        <f>U80/$BJ$80</f>
        <v>0.20443520443520447</v>
      </c>
      <c r="Y80" s="252"/>
      <c r="AA80" s="517">
        <f>AC12+AC20+AC52+AC58+AD62+AC68</f>
        <v>89.285714285714278</v>
      </c>
      <c r="AB80" s="513">
        <f>AA80/$BJ$80</f>
        <v>0.51975051975051978</v>
      </c>
      <c r="AE80" s="252"/>
      <c r="AG80" s="517">
        <f>AI12+AI20+AI52+AI58+AJ62+AI68</f>
        <v>26.785714285714285</v>
      </c>
      <c r="AH80" s="513">
        <f>AG80/$BJ$80</f>
        <v>0.15592515592515593</v>
      </c>
      <c r="AK80" s="252"/>
      <c r="AM80" s="517">
        <f>AO12+AO20+AO52+AO58+AP62+AO68</f>
        <v>12.5</v>
      </c>
      <c r="AN80" s="513">
        <f>AM80/$BJ$80</f>
        <v>7.2765072765072769E-2</v>
      </c>
      <c r="AQ80" s="252"/>
      <c r="AS80" s="517">
        <f>AU12+AU20+AU52+AU58+AV62+AU68</f>
        <v>139.28571428571428</v>
      </c>
      <c r="AT80" s="513">
        <f>AS80/$BJ$80</f>
        <v>0.81081081081081086</v>
      </c>
      <c r="AW80" s="252"/>
      <c r="AY80" s="517">
        <f>BA12+BA20+BA52+BA58+BB62+BA68</f>
        <v>33.333333333333336</v>
      </c>
      <c r="AZ80" s="513">
        <f>AY80/$BJ$80</f>
        <v>0.19404019404019407</v>
      </c>
      <c r="BC80" s="252"/>
      <c r="BE80" s="517">
        <f>BG12+BG20+BG52+BG58+BH62+BG68</f>
        <v>118.45238095238096</v>
      </c>
      <c r="BF80" s="513">
        <f>BE80/$BJ$80</f>
        <v>0.68953568953568967</v>
      </c>
      <c r="BI80" s="252"/>
      <c r="BJ80" s="517">
        <f>C12+C20+C52+C58+C62+C68</f>
        <v>171.78571428571428</v>
      </c>
    </row>
    <row r="81" spans="4:61">
      <c r="D81" s="252"/>
      <c r="G81" s="252"/>
      <c r="J81" s="252"/>
      <c r="M81" s="252"/>
      <c r="P81" s="252"/>
      <c r="S81" s="252"/>
      <c r="V81" s="252"/>
      <c r="Y81" s="252"/>
      <c r="AB81" s="252"/>
      <c r="AE81" s="252"/>
      <c r="AH81" s="252"/>
      <c r="AK81" s="252"/>
      <c r="AN81" s="252"/>
      <c r="AQ81" s="252"/>
      <c r="AT81" s="252"/>
      <c r="AW81" s="252"/>
      <c r="AZ81" s="252"/>
      <c r="BC81" s="252"/>
      <c r="BF81" s="252"/>
      <c r="BI81" s="252"/>
    </row>
    <row r="82" spans="4:61">
      <c r="D82" s="252"/>
      <c r="G82" s="252"/>
      <c r="J82" s="252"/>
      <c r="M82" s="252"/>
      <c r="P82" s="252"/>
      <c r="S82" s="252"/>
      <c r="V82" s="252"/>
      <c r="Y82" s="252"/>
      <c r="AB82" s="252"/>
      <c r="AE82" s="252"/>
      <c r="AH82" s="252"/>
      <c r="AK82" s="252"/>
      <c r="AN82" s="252"/>
      <c r="AQ82" s="252"/>
      <c r="AT82" s="252"/>
      <c r="AW82" s="252"/>
      <c r="AZ82" s="252"/>
      <c r="BC82" s="252"/>
      <c r="BF82" s="252"/>
      <c r="BI82" s="252"/>
    </row>
    <row r="83" spans="4:61">
      <c r="D83" s="252"/>
      <c r="G83" s="252"/>
      <c r="J83" s="252"/>
      <c r="M83" s="252"/>
      <c r="P83" s="252"/>
      <c r="S83" s="252"/>
      <c r="V83" s="252"/>
      <c r="Y83" s="252"/>
      <c r="AB83" s="252"/>
      <c r="AE83" s="252"/>
      <c r="AH83" s="252"/>
      <c r="AK83" s="252"/>
      <c r="AN83" s="252"/>
      <c r="AQ83" s="252"/>
      <c r="AT83" s="252"/>
      <c r="AW83" s="252"/>
      <c r="AZ83" s="252"/>
      <c r="BC83" s="252"/>
      <c r="BF83" s="252"/>
      <c r="BI83" s="252"/>
    </row>
    <row r="84" spans="4:61">
      <c r="D84" s="252"/>
      <c r="G84" s="252"/>
      <c r="J84" s="252"/>
      <c r="M84" s="252"/>
      <c r="P84" s="252"/>
      <c r="S84" s="252"/>
      <c r="V84" s="252"/>
      <c r="Y84" s="252"/>
      <c r="AB84" s="252"/>
      <c r="AE84" s="252"/>
      <c r="AH84" s="252"/>
      <c r="AK84" s="252"/>
      <c r="AN84" s="252"/>
      <c r="AQ84" s="252"/>
      <c r="AT84" s="252"/>
      <c r="AW84" s="252"/>
      <c r="AZ84" s="252"/>
      <c r="BC84" s="252"/>
      <c r="BF84" s="252"/>
      <c r="BI84" s="252"/>
    </row>
    <row r="85" spans="4:61">
      <c r="D85" s="252"/>
      <c r="G85" s="252"/>
      <c r="J85" s="252"/>
      <c r="M85" s="252"/>
      <c r="P85" s="252"/>
      <c r="S85" s="252"/>
      <c r="V85" s="252"/>
      <c r="Y85" s="252"/>
      <c r="AB85" s="252"/>
      <c r="AE85" s="252"/>
      <c r="AH85" s="252"/>
      <c r="AK85" s="252"/>
      <c r="AN85" s="252"/>
      <c r="AQ85" s="252"/>
      <c r="AT85" s="252"/>
      <c r="AW85" s="252"/>
      <c r="AZ85" s="252"/>
      <c r="BC85" s="252"/>
      <c r="BF85" s="252"/>
      <c r="BI85" s="252"/>
    </row>
    <row r="86" spans="4:61">
      <c r="D86" s="252"/>
      <c r="G86" s="252"/>
      <c r="J86" s="252"/>
      <c r="M86" s="252"/>
      <c r="P86" s="252"/>
      <c r="S86" s="252"/>
      <c r="V86" s="252"/>
      <c r="Y86" s="252"/>
      <c r="AB86" s="252"/>
      <c r="AE86" s="252"/>
      <c r="AH86" s="252"/>
      <c r="AK86" s="252"/>
      <c r="AN86" s="252"/>
      <c r="AQ86" s="252"/>
      <c r="AT86" s="252"/>
      <c r="AW86" s="252"/>
      <c r="AZ86" s="252"/>
      <c r="BC86" s="252"/>
      <c r="BF86" s="252"/>
      <c r="BI86" s="252"/>
    </row>
    <row r="87" spans="4:61">
      <c r="D87" s="252"/>
      <c r="G87" s="252"/>
      <c r="J87" s="252"/>
      <c r="M87" s="252"/>
      <c r="P87" s="252"/>
      <c r="S87" s="252"/>
      <c r="V87" s="252"/>
      <c r="Y87" s="252"/>
      <c r="AB87" s="252"/>
      <c r="AE87" s="252"/>
      <c r="AH87" s="252"/>
      <c r="AK87" s="252"/>
      <c r="AN87" s="252"/>
      <c r="AQ87" s="252"/>
      <c r="AT87" s="252"/>
      <c r="AW87" s="252"/>
      <c r="AZ87" s="252"/>
      <c r="BC87" s="252"/>
      <c r="BF87" s="252"/>
      <c r="BI87" s="252"/>
    </row>
    <row r="88" spans="4:61">
      <c r="D88" s="252"/>
      <c r="G88" s="252"/>
      <c r="J88" s="252"/>
      <c r="M88" s="252"/>
      <c r="P88" s="252"/>
      <c r="S88" s="252"/>
      <c r="V88" s="252"/>
      <c r="Y88" s="252"/>
      <c r="AB88" s="252"/>
      <c r="AE88" s="252"/>
      <c r="AH88" s="252"/>
      <c r="AK88" s="252"/>
      <c r="AN88" s="252"/>
      <c r="AQ88" s="252"/>
      <c r="AT88" s="252"/>
      <c r="AW88" s="252"/>
      <c r="AZ88" s="252"/>
      <c r="BC88" s="252"/>
      <c r="BF88" s="252"/>
      <c r="BI88" s="252"/>
    </row>
    <row r="89" spans="4:61">
      <c r="D89" s="252"/>
      <c r="G89" s="252"/>
      <c r="J89" s="252"/>
      <c r="M89" s="252"/>
      <c r="P89" s="252"/>
      <c r="S89" s="252"/>
      <c r="V89" s="252"/>
      <c r="Y89" s="252"/>
      <c r="AB89" s="252"/>
      <c r="AE89" s="252"/>
      <c r="AH89" s="252"/>
      <c r="AK89" s="252"/>
      <c r="AN89" s="252"/>
      <c r="AQ89" s="252"/>
      <c r="AT89" s="252"/>
      <c r="AW89" s="252"/>
      <c r="AZ89" s="252"/>
      <c r="BC89" s="252"/>
      <c r="BF89" s="252"/>
      <c r="BI89" s="252"/>
    </row>
    <row r="90" spans="4:61">
      <c r="D90" s="252"/>
      <c r="G90" s="252"/>
      <c r="J90" s="252"/>
      <c r="M90" s="252"/>
      <c r="P90" s="252"/>
      <c r="S90" s="252"/>
      <c r="V90" s="252"/>
      <c r="Y90" s="252"/>
      <c r="AB90" s="252"/>
      <c r="AE90" s="252"/>
      <c r="AH90" s="252"/>
      <c r="AK90" s="252"/>
      <c r="AN90" s="252"/>
      <c r="AQ90" s="252"/>
      <c r="AT90" s="252"/>
      <c r="AW90" s="252"/>
      <c r="AZ90" s="252"/>
      <c r="BC90" s="252"/>
      <c r="BF90" s="252"/>
      <c r="BI90" s="252"/>
    </row>
    <row r="91" spans="4:61">
      <c r="D91" s="252"/>
      <c r="G91" s="252"/>
      <c r="J91" s="252"/>
      <c r="M91" s="252"/>
      <c r="P91" s="252"/>
      <c r="S91" s="252"/>
      <c r="V91" s="252"/>
      <c r="Y91" s="252"/>
      <c r="AB91" s="252"/>
      <c r="AE91" s="252"/>
      <c r="AH91" s="252"/>
      <c r="AK91" s="252"/>
      <c r="AN91" s="252"/>
      <c r="AQ91" s="252"/>
      <c r="AT91" s="252"/>
      <c r="AW91" s="252"/>
      <c r="AZ91" s="252"/>
      <c r="BC91" s="252"/>
      <c r="BF91" s="252"/>
      <c r="BI91" s="252"/>
    </row>
  </sheetData>
  <customSheetViews>
    <customSheetView guid="{AC8114FE-0E11-4AA8-B6CA-5B2F81AEBCDF}">
      <pane xSplit="2" ySplit="6" topLeftCell="C7" activePane="bottomRight" state="frozenSplit"/>
      <selection pane="bottomRight"/>
      <pageMargins left="0.7" right="0.7" top="0.75" bottom="0.75" header="0.3" footer="0.3"/>
    </customSheetView>
    <customSheetView guid="{1ACE4EF3-4217-4C29-A5F1-1A754D8682CB}" scale="85">
      <pane xSplit="2" ySplit="6" topLeftCell="BR17" activePane="bottomRight" state="frozenSplit"/>
      <selection pane="bottomRight" activeCell="BX24" sqref="BX24"/>
      <pageMargins left="0.7" right="0.7" top="0.75" bottom="0.75" header="0.3" footer="0.3"/>
    </customSheetView>
    <customSheetView guid="{733417AD-A81C-41E8-924D-FD406F37F1DB}" scale="70">
      <pane xSplit="2" ySplit="6" topLeftCell="AK46" activePane="bottomRight" state="frozenSplit"/>
      <selection pane="bottomRight" activeCell="AK52" sqref="AK52"/>
      <pageMargins left="0.7" right="0.7" top="0.75" bottom="0.75" header="0.3" footer="0.3"/>
    </customSheetView>
    <customSheetView guid="{956B348E-9ADF-42F8-BE70-7DA67EB885BA}" scale="85" hiddenColumns="1">
      <pane xSplit="2" ySplit="6" topLeftCell="C21" activePane="bottomRight" state="frozenSplit"/>
      <selection pane="bottomRight" activeCell="G28" sqref="G28"/>
      <pageMargins left="0.7" right="0.7" top="0.75" bottom="0.75" header="0.3" footer="0.3"/>
    </customSheetView>
    <customSheetView guid="{068A9C4B-C065-024A-BE76-8527014D5B54}" scale="75">
      <pane xSplit="2" ySplit="6.0714285714285712" topLeftCell="AA58" activePane="bottomRight" state="frozenSplit"/>
      <selection pane="bottomRight" activeCell="BZ70" sqref="BZ70"/>
      <pageMargins left="0.7" right="0.7" top="0.75" bottom="0.75" header="0.3" footer="0.3"/>
    </customSheetView>
    <customSheetView guid="{FED14FF2-CBAF-4B29-94DC-47DAE2EED47A}" scale="75">
      <pane xSplit="2" ySplit="6" topLeftCell="BV55" activePane="bottomRight" state="frozenSplit"/>
      <selection pane="bottomRight" activeCell="CB58" sqref="CB58"/>
      <pageMargins left="0.7" right="0.7" top="0.75" bottom="0.75" header="0.3" footer="0.3"/>
    </customSheetView>
  </customSheetViews>
  <mergeCells count="10">
    <mergeCell ref="AM4:AQ4"/>
    <mergeCell ref="AS4:AW4"/>
    <mergeCell ref="AY4:BC4"/>
    <mergeCell ref="BE4:BI4"/>
    <mergeCell ref="C4:G4"/>
    <mergeCell ref="I4:M4"/>
    <mergeCell ref="O4:S4"/>
    <mergeCell ref="U4:Y4"/>
    <mergeCell ref="AA4:AE4"/>
    <mergeCell ref="AG4:AK4"/>
  </mergeCells>
  <phoneticPr fontId="99" type="noConversion"/>
  <hyperlinks>
    <hyperlink ref="S31" r:id="rId1" display="http://www.waterfootprint.org/?page=files/OverviewPartners"/>
  </hyperlinks>
  <pageMargins left="0.7" right="0.7" top="0.75" bottom="0.75" header="0.3" footer="0.3"/>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dimension ref="A1:CN125"/>
  <sheetViews>
    <sheetView zoomScale="75" zoomScaleNormal="75" zoomScalePageLayoutView="75" workbookViewId="0">
      <pane xSplit="2" ySplit="6" topLeftCell="C7" activePane="bottomRight" state="frozenSplit"/>
      <selection pane="topRight" activeCell="C1" sqref="C1"/>
      <selection pane="bottomLeft" activeCell="A7" sqref="A7"/>
      <selection pane="bottomRight"/>
    </sheetView>
  </sheetViews>
  <sheetFormatPr defaultColWidth="8.85546875" defaultRowHeight="15"/>
  <cols>
    <col min="1" max="1" width="10" style="165" customWidth="1"/>
    <col min="2" max="2" width="60.140625" style="165" customWidth="1"/>
    <col min="3" max="6" width="13" style="165" customWidth="1"/>
    <col min="7" max="7" width="49.42578125" style="386" customWidth="1"/>
    <col min="8" max="8" width="9.140625" style="165" customWidth="1"/>
    <col min="9" max="9" width="13" style="165" customWidth="1"/>
    <col min="10" max="10" width="12.85546875" style="165" customWidth="1"/>
    <col min="11" max="12" width="13" style="165" customWidth="1"/>
    <col min="13" max="13" width="63.42578125" style="165" customWidth="1"/>
    <col min="14" max="14" width="9.140625" style="165" customWidth="1"/>
    <col min="15" max="15" width="13" style="165" customWidth="1"/>
    <col min="16" max="16" width="12.85546875" style="165" customWidth="1"/>
    <col min="17" max="18" width="13" style="165" customWidth="1"/>
    <col min="19" max="19" width="63.42578125" style="165" customWidth="1"/>
    <col min="20" max="20" width="9.140625" style="165" customWidth="1"/>
    <col min="21" max="21" width="13" style="165" customWidth="1"/>
    <col min="22" max="22" width="12.85546875" style="165" customWidth="1"/>
    <col min="23" max="24" width="13" style="165" customWidth="1"/>
    <col min="25" max="25" width="63.42578125" style="165" customWidth="1"/>
    <col min="26" max="26" width="9.140625" style="165" customWidth="1"/>
    <col min="27" max="27" width="13" style="165" customWidth="1"/>
    <col min="28" max="28" width="12.85546875" style="165" customWidth="1"/>
    <col min="29" max="30" width="13" style="165" customWidth="1"/>
    <col min="31" max="31" width="63.42578125" style="165" customWidth="1"/>
    <col min="32" max="32" width="9.140625" style="165" customWidth="1"/>
    <col min="33" max="33" width="13" style="165" customWidth="1"/>
    <col min="34" max="34" width="12.85546875" style="165" customWidth="1"/>
    <col min="35" max="36" width="13" style="165" customWidth="1"/>
    <col min="37" max="37" width="63.42578125" style="165" customWidth="1"/>
    <col min="38" max="38" width="9.140625" style="165" customWidth="1"/>
    <col min="39" max="39" width="13" style="165" customWidth="1"/>
    <col min="40" max="40" width="12.85546875" style="165" customWidth="1"/>
    <col min="41" max="42" width="13" style="165" customWidth="1"/>
    <col min="43" max="43" width="63.42578125" style="165" customWidth="1"/>
    <col min="44" max="44" width="8.85546875" style="165"/>
    <col min="45" max="45" width="13" style="165" customWidth="1"/>
    <col min="46" max="46" width="12.85546875" style="165" customWidth="1"/>
    <col min="47" max="48" width="13" style="165" customWidth="1"/>
    <col min="49" max="49" width="63.42578125" style="165" customWidth="1"/>
    <col min="50" max="50" width="8.85546875" style="165"/>
    <col min="51" max="51" width="13" style="165" customWidth="1"/>
    <col min="52" max="52" width="12.85546875" style="165" customWidth="1"/>
    <col min="53" max="54" width="13" style="165" customWidth="1"/>
    <col min="55" max="55" width="63.42578125" style="387" customWidth="1"/>
    <col min="56" max="56" width="8.85546875" style="165"/>
    <col min="57" max="57" width="13" style="165" customWidth="1"/>
    <col min="58" max="58" width="16.140625" style="165" customWidth="1"/>
    <col min="59" max="60" width="13" style="165" customWidth="1"/>
    <col min="61" max="61" width="63.28515625" style="165" customWidth="1"/>
    <col min="62" max="16384" width="8.85546875" style="384"/>
  </cols>
  <sheetData>
    <row r="1" spans="1:61" s="380" customFormat="1" ht="21">
      <c r="A1" s="375"/>
      <c r="B1" s="376"/>
      <c r="C1" s="377"/>
      <c r="D1" s="377"/>
      <c r="E1" s="377"/>
      <c r="F1" s="377"/>
      <c r="G1" s="378"/>
      <c r="H1" s="377"/>
      <c r="I1" s="377"/>
      <c r="J1" s="377"/>
      <c r="K1" s="377"/>
      <c r="L1" s="377"/>
      <c r="M1" s="377"/>
      <c r="N1" s="377"/>
      <c r="O1" s="377"/>
      <c r="P1" s="377"/>
      <c r="Q1" s="377"/>
      <c r="R1" s="377"/>
      <c r="S1" s="377"/>
      <c r="T1" s="377"/>
      <c r="U1" s="377"/>
      <c r="V1" s="377"/>
      <c r="W1" s="377"/>
      <c r="X1" s="377"/>
      <c r="Y1" s="377"/>
      <c r="Z1" s="377"/>
      <c r="AA1" s="377"/>
      <c r="AB1" s="377"/>
      <c r="AC1" s="377"/>
      <c r="AD1" s="377"/>
      <c r="AE1" s="377"/>
      <c r="AF1" s="377"/>
      <c r="AG1" s="377"/>
      <c r="AH1" s="377"/>
      <c r="AI1" s="377"/>
      <c r="AJ1" s="377"/>
      <c r="AK1" s="377"/>
      <c r="AL1" s="377"/>
      <c r="AM1" s="377"/>
      <c r="AN1" s="377"/>
      <c r="AO1" s="377"/>
      <c r="AP1" s="377"/>
      <c r="AQ1" s="377"/>
      <c r="AR1" s="377"/>
      <c r="AS1" s="377"/>
      <c r="AT1" s="377"/>
      <c r="AU1" s="377"/>
      <c r="AV1" s="377"/>
      <c r="AW1" s="377"/>
      <c r="AX1" s="377"/>
      <c r="AY1" s="377"/>
      <c r="AZ1" s="377"/>
      <c r="BA1" s="377"/>
      <c r="BB1" s="377"/>
      <c r="BC1" s="379"/>
      <c r="BD1" s="377"/>
      <c r="BE1" s="377"/>
      <c r="BF1" s="377"/>
      <c r="BG1" s="377"/>
      <c r="BH1" s="377"/>
      <c r="BI1" s="377"/>
    </row>
    <row r="2" spans="1:61" ht="46.5">
      <c r="A2" s="161"/>
      <c r="B2" s="381" t="s">
        <v>374</v>
      </c>
      <c r="C2" s="162"/>
      <c r="D2" s="162"/>
      <c r="E2" s="162"/>
      <c r="F2" s="162"/>
      <c r="G2" s="382"/>
      <c r="H2" s="163"/>
      <c r="I2" s="162"/>
      <c r="J2" s="162"/>
      <c r="K2" s="162"/>
      <c r="L2" s="162"/>
      <c r="M2" s="164"/>
      <c r="N2" s="163"/>
      <c r="O2" s="162"/>
      <c r="P2" s="162"/>
      <c r="Q2" s="162"/>
      <c r="R2" s="162"/>
      <c r="S2" s="164"/>
      <c r="T2" s="163"/>
      <c r="U2" s="162"/>
      <c r="V2" s="162"/>
      <c r="W2" s="162"/>
      <c r="X2" s="162"/>
      <c r="Y2" s="164"/>
      <c r="Z2" s="163"/>
      <c r="AA2" s="162"/>
      <c r="AB2" s="162"/>
      <c r="AC2" s="162"/>
      <c r="AD2" s="162"/>
      <c r="AE2" s="164"/>
      <c r="AF2" s="163"/>
      <c r="AG2" s="162"/>
      <c r="AH2" s="162"/>
      <c r="AI2" s="162"/>
      <c r="AJ2" s="162"/>
      <c r="AK2" s="164"/>
      <c r="AL2" s="163"/>
      <c r="AM2" s="162"/>
      <c r="AN2" s="162"/>
      <c r="AO2" s="162"/>
      <c r="AP2" s="162"/>
      <c r="AQ2" s="164"/>
      <c r="AR2" s="163"/>
      <c r="AS2" s="162"/>
      <c r="AT2" s="162"/>
      <c r="AU2" s="162"/>
      <c r="AV2" s="162"/>
      <c r="AW2" s="164"/>
      <c r="AX2" s="163"/>
      <c r="AY2" s="162"/>
      <c r="AZ2" s="162"/>
      <c r="BA2" s="162"/>
      <c r="BB2" s="162"/>
      <c r="BC2" s="383"/>
      <c r="BD2" s="163"/>
      <c r="BE2" s="162"/>
      <c r="BF2" s="162"/>
      <c r="BG2" s="162"/>
      <c r="BH2" s="162"/>
      <c r="BI2" s="164"/>
    </row>
    <row r="3" spans="1:61" ht="46.5">
      <c r="B3" s="385"/>
      <c r="H3" s="163"/>
      <c r="N3" s="163"/>
      <c r="T3" s="163"/>
      <c r="Z3" s="163"/>
      <c r="AF3" s="163"/>
      <c r="AL3" s="163"/>
      <c r="AR3" s="163"/>
      <c r="AX3" s="163"/>
      <c r="BD3" s="163"/>
    </row>
    <row r="4" spans="1:61" ht="31.5">
      <c r="B4" s="163"/>
      <c r="C4" s="987" t="s">
        <v>25</v>
      </c>
      <c r="D4" s="975"/>
      <c r="E4" s="975"/>
      <c r="F4" s="975"/>
      <c r="G4" s="975"/>
      <c r="H4" s="163"/>
      <c r="I4" s="987" t="s">
        <v>26</v>
      </c>
      <c r="J4" s="975"/>
      <c r="K4" s="975"/>
      <c r="L4" s="975"/>
      <c r="M4" s="975"/>
      <c r="N4" s="163"/>
      <c r="O4" s="987" t="s">
        <v>27</v>
      </c>
      <c r="P4" s="975"/>
      <c r="Q4" s="975"/>
      <c r="R4" s="975"/>
      <c r="S4" s="975"/>
      <c r="T4" s="163"/>
      <c r="U4" s="987" t="s">
        <v>28</v>
      </c>
      <c r="V4" s="975"/>
      <c r="W4" s="975"/>
      <c r="X4" s="975"/>
      <c r="Y4" s="975"/>
      <c r="Z4" s="163"/>
      <c r="AA4" s="987" t="s">
        <v>1437</v>
      </c>
      <c r="AB4" s="975"/>
      <c r="AC4" s="975"/>
      <c r="AD4" s="975"/>
      <c r="AE4" s="975"/>
      <c r="AF4" s="163"/>
      <c r="AG4" s="987" t="s">
        <v>29</v>
      </c>
      <c r="AH4" s="975"/>
      <c r="AI4" s="975"/>
      <c r="AJ4" s="975"/>
      <c r="AK4" s="975"/>
      <c r="AL4" s="163"/>
      <c r="AM4" s="987" t="s">
        <v>30</v>
      </c>
      <c r="AN4" s="975"/>
      <c r="AO4" s="975"/>
      <c r="AP4" s="975"/>
      <c r="AQ4" s="975"/>
      <c r="AR4" s="163"/>
      <c r="AS4" s="987" t="s">
        <v>31</v>
      </c>
      <c r="AT4" s="975"/>
      <c r="AU4" s="975"/>
      <c r="AV4" s="975"/>
      <c r="AW4" s="975"/>
      <c r="AX4" s="163"/>
      <c r="AY4" s="987" t="s">
        <v>32</v>
      </c>
      <c r="AZ4" s="975"/>
      <c r="BA4" s="975"/>
      <c r="BB4" s="975"/>
      <c r="BC4" s="975"/>
      <c r="BD4" s="163"/>
      <c r="BE4" s="987" t="s">
        <v>33</v>
      </c>
      <c r="BF4" s="975"/>
      <c r="BG4" s="975"/>
      <c r="BH4" s="975"/>
      <c r="BI4" s="975"/>
    </row>
    <row r="5" spans="1:61">
      <c r="B5" s="163"/>
      <c r="H5" s="163"/>
      <c r="N5" s="163"/>
      <c r="T5" s="163"/>
      <c r="Z5" s="163"/>
      <c r="AF5" s="163"/>
      <c r="AL5" s="163"/>
      <c r="AR5" s="163"/>
      <c r="AX5" s="163"/>
      <c r="BD5" s="163"/>
    </row>
    <row r="6" spans="1:61" s="393" customFormat="1" ht="18.75">
      <c r="A6" s="388" t="s">
        <v>34</v>
      </c>
      <c r="B6" s="582" t="s">
        <v>35</v>
      </c>
      <c r="C6" s="590" t="s">
        <v>36</v>
      </c>
      <c r="D6" s="388" t="s">
        <v>37</v>
      </c>
      <c r="E6" s="388" t="s">
        <v>38</v>
      </c>
      <c r="F6" s="388" t="s">
        <v>39</v>
      </c>
      <c r="G6" s="390" t="s">
        <v>17</v>
      </c>
      <c r="H6" s="391"/>
      <c r="I6" s="389" t="s">
        <v>36</v>
      </c>
      <c r="J6" s="388" t="s">
        <v>37</v>
      </c>
      <c r="K6" s="388" t="s">
        <v>38</v>
      </c>
      <c r="L6" s="388" t="s">
        <v>39</v>
      </c>
      <c r="M6" s="388" t="s">
        <v>17</v>
      </c>
      <c r="N6" s="391"/>
      <c r="O6" s="389" t="s">
        <v>36</v>
      </c>
      <c r="P6" s="388" t="s">
        <v>37</v>
      </c>
      <c r="Q6" s="388" t="s">
        <v>38</v>
      </c>
      <c r="R6" s="388" t="s">
        <v>39</v>
      </c>
      <c r="S6" s="388" t="s">
        <v>17</v>
      </c>
      <c r="T6" s="391"/>
      <c r="U6" s="389" t="s">
        <v>36</v>
      </c>
      <c r="V6" s="388" t="s">
        <v>37</v>
      </c>
      <c r="W6" s="388" t="s">
        <v>38</v>
      </c>
      <c r="X6" s="388" t="s">
        <v>39</v>
      </c>
      <c r="Y6" s="388" t="s">
        <v>17</v>
      </c>
      <c r="Z6" s="391"/>
      <c r="AA6" s="389" t="s">
        <v>36</v>
      </c>
      <c r="AB6" s="388" t="s">
        <v>37</v>
      </c>
      <c r="AC6" s="388" t="s">
        <v>38</v>
      </c>
      <c r="AD6" s="388" t="s">
        <v>39</v>
      </c>
      <c r="AE6" s="388" t="s">
        <v>17</v>
      </c>
      <c r="AF6" s="391"/>
      <c r="AG6" s="389" t="s">
        <v>36</v>
      </c>
      <c r="AH6" s="388" t="s">
        <v>37</v>
      </c>
      <c r="AI6" s="388" t="s">
        <v>38</v>
      </c>
      <c r="AJ6" s="388" t="s">
        <v>39</v>
      </c>
      <c r="AK6" s="388" t="s">
        <v>17</v>
      </c>
      <c r="AL6" s="391"/>
      <c r="AM6" s="389" t="s">
        <v>36</v>
      </c>
      <c r="AN6" s="388" t="s">
        <v>37</v>
      </c>
      <c r="AO6" s="388" t="s">
        <v>38</v>
      </c>
      <c r="AP6" s="388" t="s">
        <v>39</v>
      </c>
      <c r="AQ6" s="388" t="s">
        <v>17</v>
      </c>
      <c r="AR6" s="391"/>
      <c r="AS6" s="389" t="s">
        <v>36</v>
      </c>
      <c r="AT6" s="388" t="s">
        <v>37</v>
      </c>
      <c r="AU6" s="388" t="s">
        <v>38</v>
      </c>
      <c r="AV6" s="388" t="s">
        <v>39</v>
      </c>
      <c r="AW6" s="388" t="s">
        <v>17</v>
      </c>
      <c r="AX6" s="391"/>
      <c r="AY6" s="389" t="s">
        <v>36</v>
      </c>
      <c r="AZ6" s="388" t="s">
        <v>37</v>
      </c>
      <c r="BA6" s="388" t="s">
        <v>38</v>
      </c>
      <c r="BB6" s="388" t="s">
        <v>39</v>
      </c>
      <c r="BC6" s="392" t="s">
        <v>17</v>
      </c>
      <c r="BD6" s="391"/>
      <c r="BE6" s="389" t="s">
        <v>36</v>
      </c>
      <c r="BF6" s="388" t="s">
        <v>37</v>
      </c>
      <c r="BG6" s="388" t="s">
        <v>38</v>
      </c>
      <c r="BH6" s="388" t="s">
        <v>39</v>
      </c>
      <c r="BI6" s="388" t="s">
        <v>17</v>
      </c>
    </row>
    <row r="7" spans="1:61">
      <c r="A7" s="394"/>
      <c r="B7" s="583"/>
      <c r="C7" s="166"/>
      <c r="D7" s="395" t="s">
        <v>375</v>
      </c>
      <c r="E7" s="167"/>
      <c r="F7" s="167"/>
      <c r="G7" s="396"/>
      <c r="H7" s="163"/>
      <c r="I7" s="166"/>
      <c r="J7" s="395" t="s">
        <v>375</v>
      </c>
      <c r="K7" s="167"/>
      <c r="L7" s="167"/>
      <c r="M7" s="167"/>
      <c r="N7" s="163"/>
      <c r="O7" s="166"/>
      <c r="P7" s="395" t="s">
        <v>375</v>
      </c>
      <c r="Q7" s="167"/>
      <c r="R7" s="167"/>
      <c r="S7" s="167"/>
      <c r="T7" s="163"/>
      <c r="U7" s="166"/>
      <c r="V7" s="395" t="s">
        <v>375</v>
      </c>
      <c r="W7" s="167"/>
      <c r="X7" s="167"/>
      <c r="Y7" s="167"/>
      <c r="Z7" s="163"/>
      <c r="AA7" s="166"/>
      <c r="AB7" s="395" t="s">
        <v>375</v>
      </c>
      <c r="AC7" s="167"/>
      <c r="AD7" s="167"/>
      <c r="AE7" s="167"/>
      <c r="AF7" s="163"/>
      <c r="AG7" s="166"/>
      <c r="AH7" s="395" t="s">
        <v>375</v>
      </c>
      <c r="AI7" s="167"/>
      <c r="AJ7" s="167"/>
      <c r="AK7" s="167"/>
      <c r="AL7" s="163"/>
      <c r="AM7" s="166"/>
      <c r="AN7" s="395"/>
      <c r="AO7" s="167"/>
      <c r="AP7" s="167"/>
      <c r="AQ7" s="167"/>
      <c r="AR7" s="163"/>
      <c r="AS7" s="166"/>
      <c r="AT7" s="395" t="s">
        <v>375</v>
      </c>
      <c r="AU7" s="167"/>
      <c r="AV7" s="167"/>
      <c r="AW7" s="167"/>
      <c r="AX7" s="163"/>
      <c r="AY7" s="166"/>
      <c r="AZ7" s="395" t="s">
        <v>375</v>
      </c>
      <c r="BA7" s="167"/>
      <c r="BB7" s="167"/>
      <c r="BC7" s="397"/>
      <c r="BD7" s="163"/>
      <c r="BE7" s="166"/>
      <c r="BF7" s="395" t="s">
        <v>375</v>
      </c>
      <c r="BG7" s="167"/>
      <c r="BH7" s="167"/>
      <c r="BI7" s="167"/>
    </row>
    <row r="8" spans="1:61" s="402" customFormat="1" ht="25.5">
      <c r="A8" s="398" t="s">
        <v>376</v>
      </c>
      <c r="B8" s="589" t="s">
        <v>925</v>
      </c>
      <c r="C8" s="588">
        <v>100</v>
      </c>
      <c r="D8" s="398" t="s">
        <v>375</v>
      </c>
      <c r="E8" s="398"/>
      <c r="F8" s="398">
        <f>SUM(F9:F36)</f>
        <v>56.790123456790127</v>
      </c>
      <c r="G8" s="398"/>
      <c r="H8" s="400"/>
      <c r="I8" s="399">
        <v>100</v>
      </c>
      <c r="J8" s="398" t="s">
        <v>375</v>
      </c>
      <c r="K8" s="398"/>
      <c r="L8" s="398">
        <f>SUM(L9:L36)</f>
        <v>94.444444444444457</v>
      </c>
      <c r="M8" s="398"/>
      <c r="N8" s="400"/>
      <c r="O8" s="399">
        <v>100</v>
      </c>
      <c r="P8" s="398" t="s">
        <v>375</v>
      </c>
      <c r="Q8" s="398"/>
      <c r="R8" s="398">
        <f>SUM(R9:R36)</f>
        <v>49.382716049382722</v>
      </c>
      <c r="S8" s="398"/>
      <c r="T8" s="400"/>
      <c r="U8" s="399">
        <v>100</v>
      </c>
      <c r="V8" s="398" t="s">
        <v>375</v>
      </c>
      <c r="W8" s="398"/>
      <c r="X8" s="398">
        <f>SUM(X9:X36)</f>
        <v>46.296296296296298</v>
      </c>
      <c r="Y8" s="398"/>
      <c r="Z8" s="400"/>
      <c r="AA8" s="399">
        <v>100</v>
      </c>
      <c r="AB8" s="398" t="s">
        <v>375</v>
      </c>
      <c r="AC8" s="398"/>
      <c r="AD8" s="398">
        <f>SUM(AD9:AD36)</f>
        <v>14.197530864197534</v>
      </c>
      <c r="AE8" s="398"/>
      <c r="AF8" s="400"/>
      <c r="AG8" s="399">
        <v>100</v>
      </c>
      <c r="AH8" s="398" t="s">
        <v>375</v>
      </c>
      <c r="AI8" s="398"/>
      <c r="AJ8" s="398">
        <f>SUM(AJ9:AJ36)</f>
        <v>73.456790123456798</v>
      </c>
      <c r="AK8" s="398"/>
      <c r="AL8" s="400"/>
      <c r="AM8" s="399">
        <v>100</v>
      </c>
      <c r="AN8" s="398" t="s">
        <v>375</v>
      </c>
      <c r="AO8" s="398"/>
      <c r="AP8" s="398">
        <f>SUM(AP9:AP36)</f>
        <v>57.407407407407412</v>
      </c>
      <c r="AQ8" s="398"/>
      <c r="AR8" s="400"/>
      <c r="AS8" s="399">
        <v>100</v>
      </c>
      <c r="AT8" s="398" t="s">
        <v>375</v>
      </c>
      <c r="AU8" s="398"/>
      <c r="AV8" s="398">
        <f>SUM(AV9:AV36)</f>
        <v>82.098765432098773</v>
      </c>
      <c r="AW8" s="398"/>
      <c r="AX8" s="400"/>
      <c r="AY8" s="399">
        <v>100</v>
      </c>
      <c r="AZ8" s="398" t="s">
        <v>375</v>
      </c>
      <c r="BA8" s="398"/>
      <c r="BB8" s="398">
        <f>SUM(BB9:BB36)</f>
        <v>59.876543209876552</v>
      </c>
      <c r="BC8" s="401"/>
      <c r="BD8" s="400"/>
      <c r="BE8" s="399">
        <v>100</v>
      </c>
      <c r="BF8" s="398" t="s">
        <v>375</v>
      </c>
      <c r="BG8" s="398"/>
      <c r="BH8" s="398">
        <f>SUM(BH9:BH36)</f>
        <v>93.209876543209873</v>
      </c>
      <c r="BI8" s="398"/>
    </row>
    <row r="9" spans="1:61" s="402" customFormat="1" ht="39.950000000000003" customHeight="1">
      <c r="A9" s="405" t="s">
        <v>377</v>
      </c>
      <c r="B9" s="417" t="s">
        <v>378</v>
      </c>
      <c r="C9" s="404">
        <f>$C$8/3</f>
        <v>33.333333333333336</v>
      </c>
      <c r="D9" s="396" t="s">
        <v>44</v>
      </c>
      <c r="E9" s="396">
        <f>IF(D9="Yes",C9,0)</f>
        <v>33.333333333333336</v>
      </c>
      <c r="F9" s="405">
        <f>E9</f>
        <v>33.333333333333336</v>
      </c>
      <c r="G9" s="406" t="s">
        <v>379</v>
      </c>
      <c r="H9" s="407"/>
      <c r="I9" s="404">
        <f>$C$8/3</f>
        <v>33.333333333333336</v>
      </c>
      <c r="J9" s="396" t="s">
        <v>44</v>
      </c>
      <c r="K9" s="396">
        <f>IF(J9="Yes",I9,0)</f>
        <v>33.333333333333336</v>
      </c>
      <c r="L9" s="405">
        <f>K9</f>
        <v>33.333333333333336</v>
      </c>
      <c r="M9" s="406" t="s">
        <v>380</v>
      </c>
      <c r="N9" s="407"/>
      <c r="O9" s="404">
        <f>$C$8/3</f>
        <v>33.333333333333336</v>
      </c>
      <c r="P9" s="396" t="s">
        <v>44</v>
      </c>
      <c r="Q9" s="396">
        <f>IF(P9="Yes",O9,0)</f>
        <v>33.333333333333336</v>
      </c>
      <c r="R9" s="405">
        <f>Q9</f>
        <v>33.333333333333336</v>
      </c>
      <c r="S9" s="927" t="s">
        <v>1870</v>
      </c>
      <c r="T9" s="407"/>
      <c r="U9" s="404">
        <f>$C$8/3</f>
        <v>33.333333333333336</v>
      </c>
      <c r="V9" s="396" t="s">
        <v>44</v>
      </c>
      <c r="W9" s="396">
        <f>IF(V9="Yes",U9,0)</f>
        <v>33.333333333333336</v>
      </c>
      <c r="X9" s="405">
        <f>W9</f>
        <v>33.333333333333336</v>
      </c>
      <c r="Y9" s="396" t="s">
        <v>381</v>
      </c>
      <c r="Z9" s="407"/>
      <c r="AA9" s="404">
        <f>$C$8/3</f>
        <v>33.333333333333336</v>
      </c>
      <c r="AB9" s="396" t="s">
        <v>47</v>
      </c>
      <c r="AC9" s="396">
        <f>IF(AB9="Yes",AA9,0)</f>
        <v>0</v>
      </c>
      <c r="AD9" s="405">
        <f>AC9</f>
        <v>0</v>
      </c>
      <c r="AE9" s="409"/>
      <c r="AF9" s="407"/>
      <c r="AG9" s="404">
        <f>$C$8/3</f>
        <v>33.333333333333336</v>
      </c>
      <c r="AH9" s="396" t="s">
        <v>44</v>
      </c>
      <c r="AI9" s="396">
        <f>IF(AH9="Yes",AG9,0)</f>
        <v>33.333333333333336</v>
      </c>
      <c r="AJ9" s="405">
        <f>AI9</f>
        <v>33.333333333333336</v>
      </c>
      <c r="AK9" s="946" t="s">
        <v>382</v>
      </c>
      <c r="AL9" s="407"/>
      <c r="AM9" s="404">
        <f>$C$8/3</f>
        <v>33.333333333333336</v>
      </c>
      <c r="AN9" s="396" t="s">
        <v>44</v>
      </c>
      <c r="AO9" s="396">
        <f>IF(AN9="Yes",AM9,0)</f>
        <v>33.333333333333336</v>
      </c>
      <c r="AP9" s="405">
        <f>AO9</f>
        <v>33.333333333333336</v>
      </c>
      <c r="AQ9" s="929" t="s">
        <v>1245</v>
      </c>
      <c r="AR9" s="407"/>
      <c r="AS9" s="404">
        <f>$C$8/3</f>
        <v>33.333333333333336</v>
      </c>
      <c r="AT9" s="396" t="s">
        <v>44</v>
      </c>
      <c r="AU9" s="396">
        <f>IF(AT9="Yes",AS9,0)</f>
        <v>33.333333333333336</v>
      </c>
      <c r="AV9" s="134">
        <f>AU9</f>
        <v>33.333333333333336</v>
      </c>
      <c r="AW9" s="532" t="s">
        <v>383</v>
      </c>
      <c r="AX9" s="407"/>
      <c r="AY9" s="404">
        <f>$C$8/3</f>
        <v>33.333333333333336</v>
      </c>
      <c r="AZ9" s="396" t="s">
        <v>44</v>
      </c>
      <c r="BA9" s="396">
        <f>IF(AZ9="Yes",AY9,0)</f>
        <v>33.333333333333336</v>
      </c>
      <c r="BB9" s="405">
        <f>BA9</f>
        <v>33.333333333333336</v>
      </c>
      <c r="BC9" s="560" t="s">
        <v>384</v>
      </c>
      <c r="BD9" s="407"/>
      <c r="BE9" s="404">
        <f>$C$8/3</f>
        <v>33.333333333333336</v>
      </c>
      <c r="BF9" s="396" t="s">
        <v>44</v>
      </c>
      <c r="BG9" s="396">
        <f>IF(BF9="Yes",BE9,0)</f>
        <v>33.333333333333336</v>
      </c>
      <c r="BH9" s="134">
        <f>BG9</f>
        <v>33.333333333333336</v>
      </c>
      <c r="BI9" s="929" t="s">
        <v>385</v>
      </c>
    </row>
    <row r="10" spans="1:61" s="402" customFormat="1" ht="12.75">
      <c r="A10" s="396"/>
      <c r="B10" s="403"/>
      <c r="C10" s="404"/>
      <c r="D10" s="396" t="s">
        <v>375</v>
      </c>
      <c r="E10" s="405"/>
      <c r="F10" s="405"/>
      <c r="G10" s="411"/>
      <c r="H10" s="412"/>
      <c r="I10" s="404"/>
      <c r="J10" s="396" t="s">
        <v>375</v>
      </c>
      <c r="K10" s="405"/>
      <c r="L10" s="405"/>
      <c r="M10" s="411"/>
      <c r="N10" s="412"/>
      <c r="O10" s="404"/>
      <c r="P10" s="396" t="s">
        <v>375</v>
      </c>
      <c r="Q10" s="405"/>
      <c r="R10" s="405"/>
      <c r="S10" s="411"/>
      <c r="T10" s="412"/>
      <c r="U10" s="404"/>
      <c r="V10" s="396" t="s">
        <v>375</v>
      </c>
      <c r="W10" s="396"/>
      <c r="X10" s="405"/>
      <c r="Y10" s="396"/>
      <c r="Z10" s="412"/>
      <c r="AA10" s="404"/>
      <c r="AB10" s="396" t="s">
        <v>375</v>
      </c>
      <c r="AC10" s="396"/>
      <c r="AD10" s="405"/>
      <c r="AE10" s="411"/>
      <c r="AF10" s="412"/>
      <c r="AG10" s="404"/>
      <c r="AH10" s="396" t="s">
        <v>375</v>
      </c>
      <c r="AI10" s="396"/>
      <c r="AJ10" s="405"/>
      <c r="AK10" s="411"/>
      <c r="AL10" s="412"/>
      <c r="AM10" s="404"/>
      <c r="AN10" s="396"/>
      <c r="AO10" s="396"/>
      <c r="AP10" s="405"/>
      <c r="AQ10" s="949"/>
      <c r="AR10" s="412"/>
      <c r="AS10" s="404"/>
      <c r="AT10" s="396" t="s">
        <v>375</v>
      </c>
      <c r="AU10" s="396"/>
      <c r="AV10" s="134"/>
      <c r="AW10" s="532"/>
      <c r="AX10" s="412"/>
      <c r="AY10" s="404"/>
      <c r="AZ10" s="396" t="s">
        <v>375</v>
      </c>
      <c r="BA10" s="396"/>
      <c r="BB10" s="405"/>
      <c r="BC10" s="413"/>
      <c r="BD10" s="412"/>
      <c r="BE10" s="404"/>
      <c r="BF10" s="396" t="s">
        <v>375</v>
      </c>
      <c r="BG10" s="396"/>
      <c r="BH10" s="134"/>
      <c r="BI10" s="411"/>
    </row>
    <row r="11" spans="1:61" s="402" customFormat="1" ht="12.75">
      <c r="A11" s="405" t="s">
        <v>386</v>
      </c>
      <c r="B11" s="584" t="s">
        <v>1414</v>
      </c>
      <c r="C11" s="586">
        <f>$C$8/3</f>
        <v>33.333333333333336</v>
      </c>
      <c r="D11" s="118" t="s">
        <v>375</v>
      </c>
      <c r="E11" s="405"/>
      <c r="F11" s="405">
        <f>SUM(E12:E30)</f>
        <v>23.456790123456791</v>
      </c>
      <c r="G11" s="411"/>
      <c r="H11" s="412"/>
      <c r="I11" s="404">
        <f>$C$8/3</f>
        <v>33.333333333333336</v>
      </c>
      <c r="J11" s="118" t="s">
        <v>375</v>
      </c>
      <c r="K11" s="405"/>
      <c r="L11" s="405">
        <f>SUM(K12:K30)</f>
        <v>27.777777777777779</v>
      </c>
      <c r="M11" s="396"/>
      <c r="N11" s="412"/>
      <c r="O11" s="404">
        <f>$C$8/3</f>
        <v>33.333333333333336</v>
      </c>
      <c r="P11" s="118" t="s">
        <v>375</v>
      </c>
      <c r="Q11" s="405"/>
      <c r="R11" s="405">
        <f>SUM(Q12:Q30)</f>
        <v>16.049382716049386</v>
      </c>
      <c r="S11" s="411"/>
      <c r="T11" s="412"/>
      <c r="U11" s="404">
        <f>$C$8/3</f>
        <v>33.333333333333336</v>
      </c>
      <c r="V11" s="118" t="s">
        <v>375</v>
      </c>
      <c r="W11" s="396"/>
      <c r="X11" s="405">
        <f>SUM(W12:W30)</f>
        <v>12.962962962962964</v>
      </c>
      <c r="Y11" s="396"/>
      <c r="Z11" s="412"/>
      <c r="AA11" s="404">
        <f>$C$8/3</f>
        <v>33.333333333333336</v>
      </c>
      <c r="AB11" s="118" t="s">
        <v>375</v>
      </c>
      <c r="AC11" s="396"/>
      <c r="AD11" s="405">
        <f>SUM(AC12:AC30)</f>
        <v>14.197530864197534</v>
      </c>
      <c r="AE11" s="411"/>
      <c r="AF11" s="412"/>
      <c r="AG11" s="404">
        <f>$C$8/3</f>
        <v>33.333333333333336</v>
      </c>
      <c r="AH11" s="118" t="s">
        <v>375</v>
      </c>
      <c r="AI11" s="396"/>
      <c r="AJ11" s="405">
        <f>SUM(AI12:AI30)</f>
        <v>17.901234567901238</v>
      </c>
      <c r="AK11" s="926"/>
      <c r="AL11" s="412"/>
      <c r="AM11" s="404">
        <f>$C$8/3</f>
        <v>33.333333333333336</v>
      </c>
      <c r="AN11" s="118" t="s">
        <v>375</v>
      </c>
      <c r="AO11" s="396"/>
      <c r="AP11" s="405">
        <f>SUM(AO12:AO30)</f>
        <v>12.962962962962964</v>
      </c>
      <c r="AQ11" s="949"/>
      <c r="AR11" s="412"/>
      <c r="AS11" s="404">
        <f>$C$8/3</f>
        <v>33.333333333333336</v>
      </c>
      <c r="AT11" s="118" t="s">
        <v>375</v>
      </c>
      <c r="AU11" s="396"/>
      <c r="AV11" s="134">
        <f>SUM(AU12:AU30)</f>
        <v>26.543209876543209</v>
      </c>
      <c r="AW11" s="532"/>
      <c r="AX11" s="412"/>
      <c r="AY11" s="404">
        <f>$C$8/3</f>
        <v>33.333333333333336</v>
      </c>
      <c r="AZ11" s="118" t="s">
        <v>375</v>
      </c>
      <c r="BA11" s="396"/>
      <c r="BB11" s="405">
        <f>SUM(BA12:BA30)</f>
        <v>15.432098765432102</v>
      </c>
      <c r="BC11" s="413"/>
      <c r="BD11" s="412"/>
      <c r="BE11" s="404">
        <f>$C$8/3</f>
        <v>33.333333333333336</v>
      </c>
      <c r="BF11" s="118" t="s">
        <v>375</v>
      </c>
      <c r="BG11" s="396"/>
      <c r="BH11" s="134">
        <f>SUM(BG12:BG30)</f>
        <v>26.543209876543209</v>
      </c>
      <c r="BI11" s="406"/>
    </row>
    <row r="12" spans="1:61" s="402" customFormat="1" ht="31.5" customHeight="1">
      <c r="A12" s="396" t="s">
        <v>387</v>
      </c>
      <c r="B12" s="403" t="s">
        <v>388</v>
      </c>
      <c r="C12" s="421">
        <f>$C$11/9</f>
        <v>3.7037037037037042</v>
      </c>
      <c r="D12" s="396" t="s">
        <v>44</v>
      </c>
      <c r="E12" s="396">
        <f t="shared" ref="E12:E19" si="0">IF(D12="Yes",C12,IF(D12="partial",C12*0.25,0))</f>
        <v>3.7037037037037042</v>
      </c>
      <c r="F12" s="396"/>
      <c r="G12" s="406" t="s">
        <v>379</v>
      </c>
      <c r="H12" s="407"/>
      <c r="I12" s="421">
        <f>$C$11/9</f>
        <v>3.7037037037037042</v>
      </c>
      <c r="J12" s="396" t="s">
        <v>44</v>
      </c>
      <c r="K12" s="396">
        <f>IF(J12="Yes",I12,IF(J12="partial",I12*0.25,0))</f>
        <v>3.7037037037037042</v>
      </c>
      <c r="L12" s="411"/>
      <c r="M12" s="926" t="s">
        <v>389</v>
      </c>
      <c r="N12" s="407"/>
      <c r="O12" s="421">
        <f>$C$11/9</f>
        <v>3.7037037037037042</v>
      </c>
      <c r="P12" s="396" t="s">
        <v>47</v>
      </c>
      <c r="Q12" s="396">
        <f>IF(P12="Yes",O12,IF(P12="partial",O12*0.25,0))</f>
        <v>0</v>
      </c>
      <c r="R12" s="545"/>
      <c r="S12" s="925"/>
      <c r="T12" s="407"/>
      <c r="U12" s="421">
        <f>$C$11/9</f>
        <v>3.7037037037037042</v>
      </c>
      <c r="V12" s="396" t="s">
        <v>47</v>
      </c>
      <c r="W12" s="396">
        <f>IF(V12="Yes",U12,IF(V12="partial",U12*0.25,0))</f>
        <v>0</v>
      </c>
      <c r="X12" s="396"/>
      <c r="Y12" s="409"/>
      <c r="Z12" s="407"/>
      <c r="AA12" s="421">
        <f>$C$11/9</f>
        <v>3.7037037037037042</v>
      </c>
      <c r="AB12" s="396" t="s">
        <v>47</v>
      </c>
      <c r="AC12" s="396">
        <f>IF(AB12="Yes",AA12,IF(AB12="partial",AA12*0.25,0))</f>
        <v>0</v>
      </c>
      <c r="AD12" s="545"/>
      <c r="AE12" s="408"/>
      <c r="AF12" s="407"/>
      <c r="AG12" s="421">
        <f>$C$11/9</f>
        <v>3.7037037037037042</v>
      </c>
      <c r="AH12" s="396" t="s">
        <v>47</v>
      </c>
      <c r="AI12" s="396">
        <f>IF(AH12="Yes",AG12,IF(AH12="partial",AG12*0.25,0))</f>
        <v>0</v>
      </c>
      <c r="AJ12" s="396"/>
      <c r="AK12" s="406"/>
      <c r="AL12" s="407"/>
      <c r="AM12" s="421">
        <f>$C$11/9</f>
        <v>3.7037037037037042</v>
      </c>
      <c r="AN12" s="396" t="s">
        <v>47</v>
      </c>
      <c r="AO12" s="396">
        <f>IF(AN12="Yes",AM12,IF(AN12="partial",AM12*0.25,0))</f>
        <v>0</v>
      </c>
      <c r="AP12" s="545"/>
      <c r="AQ12" s="943"/>
      <c r="AR12" s="407"/>
      <c r="AS12" s="421">
        <f>$C$11/9</f>
        <v>3.7037037037037042</v>
      </c>
      <c r="AT12" s="396" t="s">
        <v>44</v>
      </c>
      <c r="AU12" s="396">
        <f>IF(AT12="Yes",AS12,IF(AT12="partial",AS12*0.25,0))</f>
        <v>3.7037037037037042</v>
      </c>
      <c r="AV12" s="534"/>
      <c r="AW12" s="532" t="s">
        <v>390</v>
      </c>
      <c r="AX12" s="407"/>
      <c r="AY12" s="421">
        <f>$C$11/9</f>
        <v>3.7037037037037042</v>
      </c>
      <c r="AZ12" s="396" t="s">
        <v>47</v>
      </c>
      <c r="BA12" s="396">
        <f>IF(AZ12="Yes",AY12,IF(AZ12="partial",AY12*0.25,0))</f>
        <v>0</v>
      </c>
      <c r="BB12" s="396"/>
      <c r="BC12" s="957"/>
      <c r="BD12" s="407"/>
      <c r="BE12" s="421">
        <f>$C$11/9</f>
        <v>3.7037037037037042</v>
      </c>
      <c r="BF12" s="396" t="s">
        <v>44</v>
      </c>
      <c r="BG12" s="396">
        <f>IF(BF12="Yes",BE12,IF(BF12="partial",BE12*0.25,0))</f>
        <v>3.7037037037037042</v>
      </c>
      <c r="BH12" s="534"/>
      <c r="BI12" s="929" t="s">
        <v>1084</v>
      </c>
    </row>
    <row r="13" spans="1:61" s="402" customFormat="1" ht="39.950000000000003" customHeight="1">
      <c r="A13" s="396" t="s">
        <v>391</v>
      </c>
      <c r="B13" s="403" t="s">
        <v>434</v>
      </c>
      <c r="C13" s="421">
        <f>$C$11/9</f>
        <v>3.7037037037037042</v>
      </c>
      <c r="D13" s="396" t="s">
        <v>44</v>
      </c>
      <c r="E13" s="396">
        <f t="shared" si="0"/>
        <v>3.7037037037037042</v>
      </c>
      <c r="F13" s="396"/>
      <c r="G13" s="406" t="s">
        <v>379</v>
      </c>
      <c r="H13" s="407"/>
      <c r="I13" s="421">
        <f>$C$11/9</f>
        <v>3.7037037037037042</v>
      </c>
      <c r="J13" s="396" t="s">
        <v>44</v>
      </c>
      <c r="K13" s="396">
        <f>IF(J13="Yes",I13,IF(J13="partial",I13*0.25,0))</f>
        <v>3.7037037037037042</v>
      </c>
      <c r="L13" s="534"/>
      <c r="M13" s="926" t="s">
        <v>435</v>
      </c>
      <c r="N13" s="407"/>
      <c r="O13" s="421">
        <f>$C$11/9</f>
        <v>3.7037037037037042</v>
      </c>
      <c r="P13" s="396" t="s">
        <v>47</v>
      </c>
      <c r="Q13" s="530">
        <f>IF(P13="Yes",O13,IF(P13="partial",O13*0.25,0))</f>
        <v>0</v>
      </c>
      <c r="R13" s="547"/>
      <c r="S13" s="934"/>
      <c r="T13" s="407"/>
      <c r="U13" s="421">
        <f>$C$11/9</f>
        <v>3.7037037037037042</v>
      </c>
      <c r="V13" s="396" t="s">
        <v>47</v>
      </c>
      <c r="W13" s="396">
        <f>IF(V13="Yes",U13,IF(V13="partial",U13*0.25,0))</f>
        <v>0</v>
      </c>
      <c r="X13" s="396"/>
      <c r="Y13" s="409"/>
      <c r="Z13" s="407"/>
      <c r="AA13" s="421">
        <f>$C$11/9</f>
        <v>3.7037037037037042</v>
      </c>
      <c r="AB13" s="396" t="s">
        <v>47</v>
      </c>
      <c r="AC13" s="530">
        <f>IF(AB13="Yes",AA13,IF(AB13="partial",AA13*0.25,0))</f>
        <v>0</v>
      </c>
      <c r="AD13" s="547"/>
      <c r="AE13" s="533"/>
      <c r="AF13" s="407"/>
      <c r="AG13" s="421">
        <f>$C$11/9</f>
        <v>3.7037037037037042</v>
      </c>
      <c r="AH13" s="396" t="s">
        <v>47</v>
      </c>
      <c r="AI13" s="396">
        <f>IF(AH13="Yes",AG13,IF(AH13="partial",AG13*0.25,0))</f>
        <v>0</v>
      </c>
      <c r="AJ13" s="545"/>
      <c r="AK13" s="406"/>
      <c r="AL13" s="407"/>
      <c r="AM13" s="421">
        <f>$C$11/9</f>
        <v>3.7037037037037042</v>
      </c>
      <c r="AN13" s="396" t="s">
        <v>47</v>
      </c>
      <c r="AO13" s="530">
        <f>IF(AN13="Yes",AM13,IF(AN13="partial",AM13*0.25,0))</f>
        <v>0</v>
      </c>
      <c r="AP13" s="547"/>
      <c r="AQ13" s="950"/>
      <c r="AR13" s="407"/>
      <c r="AS13" s="421">
        <f>$C$11/9</f>
        <v>3.7037037037037042</v>
      </c>
      <c r="AT13" s="396" t="s">
        <v>44</v>
      </c>
      <c r="AU13" s="530">
        <f>IF(AT13="Yes",AS13,IF(AT13="partial",AS13*0.25,0))</f>
        <v>3.7037037037037042</v>
      </c>
      <c r="AV13" s="536"/>
      <c r="AW13" s="532" t="s">
        <v>436</v>
      </c>
      <c r="AX13" s="407"/>
      <c r="AY13" s="421">
        <f>$C$11/9</f>
        <v>3.7037037037037042</v>
      </c>
      <c r="AZ13" s="396" t="s">
        <v>47</v>
      </c>
      <c r="BA13" s="396">
        <f>IF(AZ13="Yes",AY13,IF(AZ13="partial",AY13*0.25,0))</f>
        <v>0</v>
      </c>
      <c r="BB13" s="545"/>
      <c r="BC13" s="958"/>
      <c r="BD13" s="407"/>
      <c r="BE13" s="421">
        <f>$C$11/9</f>
        <v>3.7037037037037042</v>
      </c>
      <c r="BF13" s="396" t="s">
        <v>44</v>
      </c>
      <c r="BG13" s="530">
        <f>IF(BF13="Yes",BE13,IF(BF13="partial",BE13*0.25,0))</f>
        <v>3.7037037037037042</v>
      </c>
      <c r="BH13" s="536"/>
      <c r="BI13" s="929" t="s">
        <v>437</v>
      </c>
    </row>
    <row r="14" spans="1:61" s="402" customFormat="1" ht="12.75">
      <c r="A14" s="396"/>
      <c r="B14" s="403"/>
      <c r="C14" s="404"/>
      <c r="D14" s="396"/>
      <c r="E14" s="405"/>
      <c r="F14" s="519"/>
      <c r="G14" s="406"/>
      <c r="H14" s="407"/>
      <c r="I14" s="421"/>
      <c r="J14" s="396"/>
      <c r="K14" s="527"/>
      <c r="L14" s="536"/>
      <c r="M14" s="531"/>
      <c r="N14" s="407"/>
      <c r="O14" s="404"/>
      <c r="P14" s="396"/>
      <c r="Q14" s="527"/>
      <c r="R14" s="547"/>
      <c r="S14" s="934"/>
      <c r="T14" s="407"/>
      <c r="U14" s="421"/>
      <c r="V14" s="396"/>
      <c r="W14" s="405"/>
      <c r="X14" s="386"/>
      <c r="Y14" s="409"/>
      <c r="Z14" s="407"/>
      <c r="AA14" s="421"/>
      <c r="AB14" s="396"/>
      <c r="AC14" s="527"/>
      <c r="AD14" s="547"/>
      <c r="AE14" s="533"/>
      <c r="AF14" s="407"/>
      <c r="AG14" s="421"/>
      <c r="AH14" s="396"/>
      <c r="AI14" s="527"/>
      <c r="AJ14" s="547"/>
      <c r="AK14" s="945"/>
      <c r="AL14" s="407"/>
      <c r="AM14" s="421"/>
      <c r="AN14" s="396"/>
      <c r="AO14" s="527"/>
      <c r="AP14" s="547"/>
      <c r="AQ14" s="950"/>
      <c r="AR14" s="407"/>
      <c r="AS14" s="421"/>
      <c r="AT14" s="396"/>
      <c r="AU14" s="527"/>
      <c r="AV14" s="536"/>
      <c r="AW14" s="532"/>
      <c r="AX14" s="407"/>
      <c r="AY14" s="421"/>
      <c r="AZ14" s="396"/>
      <c r="BA14" s="527"/>
      <c r="BB14" s="547"/>
      <c r="BC14" s="959"/>
      <c r="BD14" s="407"/>
      <c r="BE14" s="421"/>
      <c r="BF14" s="396"/>
      <c r="BG14" s="527"/>
      <c r="BH14" s="536"/>
      <c r="BI14" s="935"/>
    </row>
    <row r="15" spans="1:61" s="402" customFormat="1" ht="55.5" customHeight="1">
      <c r="A15" s="405" t="s">
        <v>438</v>
      </c>
      <c r="B15" s="403" t="s">
        <v>1340</v>
      </c>
      <c r="C15" s="421">
        <f>$C$11/9</f>
        <v>3.7037037037037042</v>
      </c>
      <c r="D15" s="396"/>
      <c r="E15" s="405"/>
      <c r="G15" s="406"/>
      <c r="H15" s="407"/>
      <c r="I15" s="421">
        <f>$C$11/9</f>
        <v>3.7037037037037042</v>
      </c>
      <c r="J15" s="418"/>
      <c r="K15" s="528"/>
      <c r="L15" s="537"/>
      <c r="M15" s="934"/>
      <c r="N15" s="407"/>
      <c r="O15" s="404">
        <f>$C$11/9</f>
        <v>3.7037037037037042</v>
      </c>
      <c r="P15" s="396"/>
      <c r="Q15" s="527"/>
      <c r="R15" s="548"/>
      <c r="S15" s="934"/>
      <c r="T15" s="407"/>
      <c r="U15" s="421">
        <f>$C$11/9</f>
        <v>3.7037037037037042</v>
      </c>
      <c r="V15" s="396"/>
      <c r="W15" s="527"/>
      <c r="X15" s="548"/>
      <c r="Y15" s="550"/>
      <c r="Z15" s="407"/>
      <c r="AA15" s="421">
        <f>$C$11/9</f>
        <v>3.7037037037037042</v>
      </c>
      <c r="AB15" s="396" t="s">
        <v>22</v>
      </c>
      <c r="AC15" s="527"/>
      <c r="AD15" s="548"/>
      <c r="AE15" s="945"/>
      <c r="AF15" s="407"/>
      <c r="AG15" s="421">
        <f>$C$11/9</f>
        <v>3.7037037037037042</v>
      </c>
      <c r="AH15" s="396"/>
      <c r="AI15" s="527"/>
      <c r="AJ15" s="548"/>
      <c r="AK15" s="945"/>
      <c r="AL15" s="407"/>
      <c r="AM15" s="421">
        <f>$C$11/9</f>
        <v>3.7037037037037042</v>
      </c>
      <c r="AN15" s="396"/>
      <c r="AO15" s="527"/>
      <c r="AP15" s="548"/>
      <c r="AQ15" s="950"/>
      <c r="AR15" s="407"/>
      <c r="AS15" s="421">
        <f>$C$11/9</f>
        <v>3.7037037037037042</v>
      </c>
      <c r="AT15" s="396"/>
      <c r="AU15" s="527"/>
      <c r="AV15" s="539"/>
      <c r="AW15" s="945"/>
      <c r="AX15" s="407"/>
      <c r="AY15" s="421">
        <f>$C$11/9</f>
        <v>3.7037037037037042</v>
      </c>
      <c r="AZ15" s="396"/>
      <c r="BA15" s="527"/>
      <c r="BB15" s="548"/>
      <c r="BC15" s="959"/>
      <c r="BD15" s="407"/>
      <c r="BE15" s="421">
        <f>$C$11/9</f>
        <v>3.7037037037037042</v>
      </c>
      <c r="BF15" s="396"/>
      <c r="BG15" s="527"/>
      <c r="BH15" s="539"/>
      <c r="BI15" s="934"/>
    </row>
    <row r="16" spans="1:61" s="402" customFormat="1" ht="55.5" customHeight="1">
      <c r="A16" s="405"/>
      <c r="B16" s="492" t="s">
        <v>1344</v>
      </c>
      <c r="C16" s="404"/>
      <c r="D16" s="396"/>
      <c r="E16" s="405"/>
      <c r="F16" s="520"/>
      <c r="G16" s="406"/>
      <c r="H16" s="407"/>
      <c r="I16" s="404"/>
      <c r="J16" s="418"/>
      <c r="K16" s="528"/>
      <c r="L16" s="537"/>
      <c r="M16" s="934"/>
      <c r="N16" s="407"/>
      <c r="O16" s="404"/>
      <c r="P16" s="396"/>
      <c r="Q16" s="527"/>
      <c r="R16" s="548"/>
      <c r="S16" s="934"/>
      <c r="T16" s="407"/>
      <c r="U16" s="404"/>
      <c r="V16" s="396"/>
      <c r="W16" s="527"/>
      <c r="X16" s="548"/>
      <c r="Y16" s="550"/>
      <c r="Z16" s="407"/>
      <c r="AA16" s="404"/>
      <c r="AB16" s="396"/>
      <c r="AC16" s="527"/>
      <c r="AD16" s="548"/>
      <c r="AE16" s="945"/>
      <c r="AF16" s="407"/>
      <c r="AG16" s="404"/>
      <c r="AH16" s="396"/>
      <c r="AI16" s="527"/>
      <c r="AJ16" s="548"/>
      <c r="AK16" s="945"/>
      <c r="AL16" s="407"/>
      <c r="AM16" s="404"/>
      <c r="AN16" s="396"/>
      <c r="AO16" s="527"/>
      <c r="AP16" s="548"/>
      <c r="AQ16" s="950"/>
      <c r="AR16" s="407"/>
      <c r="AS16" s="404"/>
      <c r="AT16" s="396"/>
      <c r="AU16" s="527"/>
      <c r="AV16" s="539"/>
      <c r="AW16" s="945"/>
      <c r="AX16" s="407"/>
      <c r="AY16" s="404"/>
      <c r="AZ16" s="396"/>
      <c r="BA16" s="527"/>
      <c r="BB16" s="548"/>
      <c r="BC16" s="959"/>
      <c r="BD16" s="407"/>
      <c r="BE16" s="404"/>
      <c r="BF16" s="396"/>
      <c r="BG16" s="527"/>
      <c r="BH16" s="539"/>
      <c r="BI16" s="934"/>
    </row>
    <row r="17" spans="1:61" s="402" customFormat="1" ht="34.5" customHeight="1">
      <c r="A17" s="396" t="s">
        <v>439</v>
      </c>
      <c r="B17" s="403" t="s">
        <v>440</v>
      </c>
      <c r="C17" s="421">
        <f>$C$15/3</f>
        <v>1.2345679012345681</v>
      </c>
      <c r="D17" s="418" t="s">
        <v>44</v>
      </c>
      <c r="E17" s="396">
        <f t="shared" si="0"/>
        <v>1.2345679012345681</v>
      </c>
      <c r="F17" s="396"/>
      <c r="G17" s="406" t="s">
        <v>441</v>
      </c>
      <c r="H17" s="407"/>
      <c r="I17" s="421">
        <f>$C$15/3</f>
        <v>1.2345679012345681</v>
      </c>
      <c r="J17" s="418" t="s">
        <v>44</v>
      </c>
      <c r="K17" s="529">
        <f>IF(J17="Yes",I17,IF(J17="partial",I17*0.25,0))</f>
        <v>1.2345679012345681</v>
      </c>
      <c r="L17" s="538"/>
      <c r="M17" s="935" t="s">
        <v>1143</v>
      </c>
      <c r="N17" s="407"/>
      <c r="O17" s="421">
        <f>$C$15/3</f>
        <v>1.2345679012345681</v>
      </c>
      <c r="P17" s="396" t="s">
        <v>44</v>
      </c>
      <c r="Q17" s="530">
        <f>IF(P17="Yes",O17,IF(P17="partial",O17*0.25,0))</f>
        <v>1.2345679012345681</v>
      </c>
      <c r="R17" s="547"/>
      <c r="S17" s="935" t="s">
        <v>442</v>
      </c>
      <c r="T17" s="407"/>
      <c r="U17" s="421">
        <f>$C$15/3</f>
        <v>1.2345679012345681</v>
      </c>
      <c r="V17" s="396" t="s">
        <v>47</v>
      </c>
      <c r="W17" s="530">
        <f>IF(V17="Yes",U17,IF(V17="partial",U17*0.25,0))</f>
        <v>0</v>
      </c>
      <c r="X17" s="547"/>
      <c r="Y17" s="550"/>
      <c r="Z17" s="407"/>
      <c r="AA17" s="421">
        <f>$C$15/3</f>
        <v>1.2345679012345681</v>
      </c>
      <c r="AB17" s="418" t="s">
        <v>44</v>
      </c>
      <c r="AC17" s="529">
        <f>IF(AB17="Yes",AA17,IF(AB17="partial",AA17*0.25,0))</f>
        <v>1.2345679012345681</v>
      </c>
      <c r="AD17" s="543"/>
      <c r="AE17" s="946" t="s">
        <v>1049</v>
      </c>
      <c r="AF17" s="407"/>
      <c r="AG17" s="421">
        <f>$C$15/3</f>
        <v>1.2345679012345681</v>
      </c>
      <c r="AH17" s="418" t="s">
        <v>44</v>
      </c>
      <c r="AI17" s="529">
        <f>IF(AH17="Yes",AG17,IF(AH17="partial",AG17*0.25,0))</f>
        <v>1.2345679012345681</v>
      </c>
      <c r="AJ17" s="543"/>
      <c r="AK17" s="946" t="s">
        <v>1050</v>
      </c>
      <c r="AL17" s="407"/>
      <c r="AM17" s="421">
        <f>$C$15/3</f>
        <v>1.2345679012345681</v>
      </c>
      <c r="AN17" s="396" t="s">
        <v>47</v>
      </c>
      <c r="AO17" s="530">
        <f>IF(AN17="Yes",AM17,IF(AN17="partial",AM17*0.25,0))</f>
        <v>0</v>
      </c>
      <c r="AP17" s="547"/>
      <c r="AQ17" s="950"/>
      <c r="AR17" s="407"/>
      <c r="AS17" s="421">
        <f>$C$15/3</f>
        <v>1.2345679012345681</v>
      </c>
      <c r="AT17" s="418" t="s">
        <v>44</v>
      </c>
      <c r="AU17" s="529">
        <f>IF(AT17="Yes",AS17,IF(AT17="partial",AS17*0.25,0))</f>
        <v>1.2345679012345681</v>
      </c>
      <c r="AV17" s="538"/>
      <c r="AW17" s="532" t="s">
        <v>1051</v>
      </c>
      <c r="AX17" s="407"/>
      <c r="AY17" s="421">
        <f>$C$15/3</f>
        <v>1.2345679012345681</v>
      </c>
      <c r="AZ17" s="396" t="s">
        <v>47</v>
      </c>
      <c r="BA17" s="530">
        <f>IF(AZ17="Yes",AY17,IF(AZ17="partial",AY17*0.25,0))</f>
        <v>0</v>
      </c>
      <c r="BB17" s="547"/>
      <c r="BC17" s="959"/>
      <c r="BD17" s="407"/>
      <c r="BE17" s="421">
        <f>$C$15/3</f>
        <v>1.2345679012345681</v>
      </c>
      <c r="BF17" s="396" t="s">
        <v>44</v>
      </c>
      <c r="BG17" s="530">
        <f>IF(BF17="Yes",BE17,IF(BF17="partial",BE17*0.25,0))</f>
        <v>1.2345679012345681</v>
      </c>
      <c r="BH17" s="536"/>
      <c r="BI17" s="934" t="s">
        <v>443</v>
      </c>
    </row>
    <row r="18" spans="1:61" s="402" customFormat="1" ht="25.5">
      <c r="A18" s="396" t="s">
        <v>444</v>
      </c>
      <c r="B18" s="403" t="s">
        <v>445</v>
      </c>
      <c r="C18" s="421">
        <f>$C$15/3</f>
        <v>1.2345679012345681</v>
      </c>
      <c r="D18" s="396" t="s">
        <v>47</v>
      </c>
      <c r="E18" s="396">
        <f t="shared" si="0"/>
        <v>0</v>
      </c>
      <c r="F18" s="396"/>
      <c r="G18" s="406"/>
      <c r="H18" s="407"/>
      <c r="I18" s="421">
        <f>$C$15/3</f>
        <v>1.2345679012345681</v>
      </c>
      <c r="J18" s="418" t="s">
        <v>44</v>
      </c>
      <c r="K18" s="529">
        <f>IF(J18="Yes",I18,IF(J18="partial",I18*0.25,0))</f>
        <v>1.2345679012345681</v>
      </c>
      <c r="L18" s="538"/>
      <c r="M18" s="935" t="s">
        <v>1144</v>
      </c>
      <c r="N18" s="407"/>
      <c r="O18" s="421">
        <f>$C$15/3</f>
        <v>1.2345679012345681</v>
      </c>
      <c r="P18" s="396" t="s">
        <v>47</v>
      </c>
      <c r="Q18" s="530">
        <f>IF(P18="Yes",O18,IF(P18="partial",O18*0.25,0))</f>
        <v>0</v>
      </c>
      <c r="R18" s="547"/>
      <c r="S18" s="937"/>
      <c r="T18" s="407"/>
      <c r="U18" s="421">
        <f>$C$15/3</f>
        <v>1.2345679012345681</v>
      </c>
      <c r="V18" s="396" t="s">
        <v>47</v>
      </c>
      <c r="W18" s="530">
        <f>IF(V18="Yes",U18,IF(V18="partial",U18*0.25,0))</f>
        <v>0</v>
      </c>
      <c r="X18" s="547"/>
      <c r="Y18" s="550"/>
      <c r="Z18" s="407"/>
      <c r="AA18" s="421">
        <f>$C$15/3</f>
        <v>1.2345679012345681</v>
      </c>
      <c r="AB18" s="418" t="s">
        <v>47</v>
      </c>
      <c r="AC18" s="529">
        <f>IF(AB18="Yes",AA18,IF(AB18="partial",AA18*0.25,0))</f>
        <v>0</v>
      </c>
      <c r="AD18" s="543"/>
      <c r="AE18" s="946"/>
      <c r="AF18" s="407"/>
      <c r="AG18" s="421">
        <f>$C$15/3</f>
        <v>1.2345679012345681</v>
      </c>
      <c r="AH18" s="396" t="s">
        <v>47</v>
      </c>
      <c r="AI18" s="530">
        <f>IF(AH18="Yes",AG18,IF(AH18="partial",AG18*0.25,0))</f>
        <v>0</v>
      </c>
      <c r="AJ18" s="547"/>
      <c r="AK18" s="533"/>
      <c r="AL18" s="407"/>
      <c r="AM18" s="421">
        <f>$C$15/3</f>
        <v>1.2345679012345681</v>
      </c>
      <c r="AN18" s="396" t="s">
        <v>47</v>
      </c>
      <c r="AO18" s="530">
        <f>IF(AN18="Yes",AM18,IF(AN18="partial",AM18*0.25,0))</f>
        <v>0</v>
      </c>
      <c r="AP18" s="547"/>
      <c r="AQ18" s="950"/>
      <c r="AR18" s="407"/>
      <c r="AS18" s="421">
        <f>$C$15/3</f>
        <v>1.2345679012345681</v>
      </c>
      <c r="AT18" s="418" t="s">
        <v>44</v>
      </c>
      <c r="AU18" s="529">
        <f>IF(AT18="Yes",AS18,IF(AT18="partial",AS18*0.25,0))</f>
        <v>1.2345679012345681</v>
      </c>
      <c r="AV18" s="538"/>
      <c r="AW18" s="532" t="s">
        <v>1051</v>
      </c>
      <c r="AX18" s="407"/>
      <c r="AY18" s="421">
        <f>$C$15/3</f>
        <v>1.2345679012345681</v>
      </c>
      <c r="AZ18" s="396" t="s">
        <v>44</v>
      </c>
      <c r="BA18" s="530">
        <f>IF(AZ18="Yes",AY18,IF(AZ18="partial",AY18*0.25,0))</f>
        <v>1.2345679012345681</v>
      </c>
      <c r="BB18" s="543"/>
      <c r="BC18" s="560" t="s">
        <v>981</v>
      </c>
      <c r="BD18" s="407"/>
      <c r="BE18" s="421">
        <f>$C$15/3</f>
        <v>1.2345679012345681</v>
      </c>
      <c r="BF18" s="396" t="s">
        <v>47</v>
      </c>
      <c r="BG18" s="530">
        <f>IF(BF18="Yes",BE18,IF(BF18="partial",BE18*0.25,0))</f>
        <v>0</v>
      </c>
      <c r="BH18" s="536"/>
      <c r="BI18" s="934"/>
    </row>
    <row r="19" spans="1:61" s="402" customFormat="1" ht="51">
      <c r="A19" s="396" t="s">
        <v>446</v>
      </c>
      <c r="B19" s="403" t="s">
        <v>396</v>
      </c>
      <c r="C19" s="421">
        <f>$C$15/3</f>
        <v>1.2345679012345681</v>
      </c>
      <c r="D19" s="396" t="s">
        <v>47</v>
      </c>
      <c r="E19" s="396">
        <f t="shared" si="0"/>
        <v>0</v>
      </c>
      <c r="F19" s="386"/>
      <c r="G19" s="409"/>
      <c r="H19" s="412"/>
      <c r="I19" s="421">
        <f>$C$15/3</f>
        <v>1.2345679012345681</v>
      </c>
      <c r="J19" s="396" t="s">
        <v>44</v>
      </c>
      <c r="K19" s="530">
        <f>IF(J19="Yes",I19,IF(J19="partial",I19*0.25,0))</f>
        <v>1.2345679012345681</v>
      </c>
      <c r="L19" s="536"/>
      <c r="M19" s="935" t="s">
        <v>397</v>
      </c>
      <c r="N19" s="412"/>
      <c r="O19" s="421">
        <f>$C$15/3</f>
        <v>1.2345679012345681</v>
      </c>
      <c r="P19" s="396" t="s">
        <v>47</v>
      </c>
      <c r="Q19" s="530">
        <f>IF(P19="Yes",O19,IF(P19="partial",O19*0.25,0))</f>
        <v>0</v>
      </c>
      <c r="R19" s="547"/>
      <c r="S19" s="938"/>
      <c r="T19" s="412"/>
      <c r="U19" s="421">
        <f>$C$15/3</f>
        <v>1.2345679012345681</v>
      </c>
      <c r="V19" s="396" t="s">
        <v>47</v>
      </c>
      <c r="W19" s="530">
        <f>IF(V19="Yes",U19,IF(V19="partial",U19*0.25,0))</f>
        <v>0</v>
      </c>
      <c r="X19" s="547"/>
      <c r="Y19" s="421"/>
      <c r="Z19" s="412"/>
      <c r="AA19" s="421">
        <f>$C$15/3</f>
        <v>1.2345679012345681</v>
      </c>
      <c r="AB19" s="396" t="s">
        <v>47</v>
      </c>
      <c r="AC19" s="530">
        <f>IF(AB19="Yes",AA19,IF(AB19="partial",AA19*0.25,0))</f>
        <v>0</v>
      </c>
      <c r="AD19" s="547"/>
      <c r="AE19" s="532"/>
      <c r="AF19" s="412"/>
      <c r="AG19" s="421">
        <f>$C$15/3</f>
        <v>1.2345679012345681</v>
      </c>
      <c r="AH19" s="396" t="s">
        <v>47</v>
      </c>
      <c r="AI19" s="530">
        <f>IF(AH19="Yes",AG19,IF(AH19="partial",AG19*0.25,0))</f>
        <v>0</v>
      </c>
      <c r="AJ19" s="547"/>
      <c r="AK19" s="532"/>
      <c r="AL19" s="412"/>
      <c r="AM19" s="421">
        <f>$C$15/3</f>
        <v>1.2345679012345681</v>
      </c>
      <c r="AN19" s="396" t="s">
        <v>47</v>
      </c>
      <c r="AO19" s="530">
        <f>IF(AN19="Yes",AM19,IF(AN19="partial",AM19*0.25,0))</f>
        <v>0</v>
      </c>
      <c r="AP19" s="547"/>
      <c r="AQ19" s="421"/>
      <c r="AR19" s="412"/>
      <c r="AS19" s="421">
        <f>$C$15/3</f>
        <v>1.2345679012345681</v>
      </c>
      <c r="AT19" s="396" t="s">
        <v>47</v>
      </c>
      <c r="AU19" s="530">
        <f>IF(AT19="Yes",AS19,IF(AT19="partial",AS19*0.25,0))</f>
        <v>0</v>
      </c>
      <c r="AV19" s="536"/>
      <c r="AW19" s="944"/>
      <c r="AX19" s="412"/>
      <c r="AY19" s="421">
        <f>$C$15/3</f>
        <v>1.2345679012345681</v>
      </c>
      <c r="AZ19" s="418" t="s">
        <v>44</v>
      </c>
      <c r="BA19" s="529">
        <f>IF(AZ19="Yes",AY19,IF(AZ19="partial",AY19*0.25,0))</f>
        <v>1.2345679012345681</v>
      </c>
      <c r="BB19" s="543"/>
      <c r="BC19" s="561" t="s">
        <v>981</v>
      </c>
      <c r="BD19" s="412"/>
      <c r="BE19" s="421">
        <f>$C$15/3</f>
        <v>1.2345679012345681</v>
      </c>
      <c r="BF19" s="396" t="s">
        <v>44</v>
      </c>
      <c r="BG19" s="530">
        <f>IF(BF19="Yes",BE19,IF(BF19="partial",BE19*0.25,0))</f>
        <v>1.2345679012345681</v>
      </c>
      <c r="BH19" s="536"/>
      <c r="BI19" s="935" t="s">
        <v>398</v>
      </c>
    </row>
    <row r="20" spans="1:61" s="402" customFormat="1" ht="12.75">
      <c r="A20" s="396"/>
      <c r="B20" s="403"/>
      <c r="C20" s="421"/>
      <c r="D20" s="396"/>
      <c r="E20" s="396"/>
      <c r="F20" s="521"/>
      <c r="G20" s="409"/>
      <c r="H20" s="412"/>
      <c r="I20" s="421"/>
      <c r="J20" s="396"/>
      <c r="K20" s="530"/>
      <c r="L20" s="536"/>
      <c r="M20" s="532"/>
      <c r="N20" s="412"/>
      <c r="O20" s="421"/>
      <c r="P20" s="396"/>
      <c r="Q20" s="530"/>
      <c r="R20" s="547"/>
      <c r="S20" s="938"/>
      <c r="T20" s="412"/>
      <c r="U20" s="421"/>
      <c r="V20" s="396"/>
      <c r="W20" s="530"/>
      <c r="X20" s="547"/>
      <c r="Y20" s="421"/>
      <c r="Z20" s="412"/>
      <c r="AA20" s="421"/>
      <c r="AB20" s="396"/>
      <c r="AC20" s="530"/>
      <c r="AD20" s="547"/>
      <c r="AE20" s="532"/>
      <c r="AF20" s="412"/>
      <c r="AG20" s="421"/>
      <c r="AH20" s="396"/>
      <c r="AI20" s="530"/>
      <c r="AJ20" s="547"/>
      <c r="AK20" s="532"/>
      <c r="AL20" s="412"/>
      <c r="AM20" s="421"/>
      <c r="AN20" s="396"/>
      <c r="AO20" s="530"/>
      <c r="AP20" s="547"/>
      <c r="AQ20" s="421"/>
      <c r="AR20" s="412"/>
      <c r="AS20" s="421"/>
      <c r="AT20" s="396"/>
      <c r="AU20" s="530"/>
      <c r="AV20" s="536"/>
      <c r="AW20" s="944"/>
      <c r="AX20" s="412"/>
      <c r="AY20" s="421"/>
      <c r="AZ20" s="396"/>
      <c r="BA20" s="530"/>
      <c r="BB20" s="547"/>
      <c r="BC20" s="562"/>
      <c r="BD20" s="412"/>
      <c r="BE20" s="421"/>
      <c r="BF20" s="396"/>
      <c r="BG20" s="530"/>
      <c r="BH20" s="547"/>
      <c r="BI20" s="963"/>
    </row>
    <row r="21" spans="1:61" s="402" customFormat="1" ht="12.75">
      <c r="A21" s="405" t="s">
        <v>399</v>
      </c>
      <c r="B21" s="584" t="s">
        <v>1345</v>
      </c>
      <c r="C21" s="586">
        <f>$C$11/9</f>
        <v>3.7037037037037042</v>
      </c>
      <c r="D21" s="118" t="s">
        <v>22</v>
      </c>
      <c r="E21" s="405"/>
      <c r="F21" s="520"/>
      <c r="G21" s="411"/>
      <c r="H21" s="412"/>
      <c r="I21" s="404">
        <f>$C$11/9</f>
        <v>3.7037037037037042</v>
      </c>
      <c r="J21" s="118" t="s">
        <v>22</v>
      </c>
      <c r="K21" s="527"/>
      <c r="L21" s="539"/>
      <c r="M21" s="532"/>
      <c r="N21" s="412"/>
      <c r="O21" s="404">
        <f>$C$11/9</f>
        <v>3.7037037037037042</v>
      </c>
      <c r="P21" s="118" t="s">
        <v>22</v>
      </c>
      <c r="Q21" s="527"/>
      <c r="R21" s="548"/>
      <c r="S21" s="532"/>
      <c r="T21" s="412"/>
      <c r="U21" s="404">
        <f>$C$11/9</f>
        <v>3.7037037037037042</v>
      </c>
      <c r="V21" s="118" t="s">
        <v>22</v>
      </c>
      <c r="W21" s="527"/>
      <c r="X21" s="548"/>
      <c r="Y21" s="421"/>
      <c r="Z21" s="412"/>
      <c r="AA21" s="404">
        <f>$C$11/9</f>
        <v>3.7037037037037042</v>
      </c>
      <c r="AB21" s="118" t="s">
        <v>22</v>
      </c>
      <c r="AC21" s="527"/>
      <c r="AD21" s="548"/>
      <c r="AE21" s="532"/>
      <c r="AF21" s="412"/>
      <c r="AG21" s="404">
        <f>$C$11/9</f>
        <v>3.7037037037037042</v>
      </c>
      <c r="AH21" s="118" t="s">
        <v>22</v>
      </c>
      <c r="AI21" s="527"/>
      <c r="AJ21" s="548"/>
      <c r="AK21" s="532"/>
      <c r="AL21" s="412"/>
      <c r="AM21" s="404">
        <f>$C$11/9</f>
        <v>3.7037037037037042</v>
      </c>
      <c r="AN21" s="118" t="s">
        <v>22</v>
      </c>
      <c r="AO21" s="527"/>
      <c r="AP21" s="548"/>
      <c r="AQ21" s="532"/>
      <c r="AR21" s="412"/>
      <c r="AS21" s="404">
        <f>$C$11/9</f>
        <v>3.7037037037037042</v>
      </c>
      <c r="AT21" s="118" t="s">
        <v>22</v>
      </c>
      <c r="AU21" s="527"/>
      <c r="AV21" s="539"/>
      <c r="AW21" s="532"/>
      <c r="AX21" s="412"/>
      <c r="AY21" s="404">
        <f>$C$11/9</f>
        <v>3.7037037037037042</v>
      </c>
      <c r="AZ21" s="118" t="s">
        <v>22</v>
      </c>
      <c r="BA21" s="527"/>
      <c r="BB21" s="548"/>
      <c r="BC21" s="563"/>
      <c r="BD21" s="412"/>
      <c r="BE21" s="404">
        <f>$C$11/9</f>
        <v>3.7037037037037042</v>
      </c>
      <c r="BF21" s="118" t="s">
        <v>22</v>
      </c>
      <c r="BG21" s="527"/>
      <c r="BH21" s="548"/>
      <c r="BI21" s="934"/>
    </row>
    <row r="22" spans="1:61" s="402" customFormat="1" ht="39.950000000000003" customHeight="1">
      <c r="A22" s="396" t="s">
        <v>400</v>
      </c>
      <c r="B22" s="585" t="s">
        <v>1346</v>
      </c>
      <c r="C22" s="587">
        <f>$C$21/2</f>
        <v>1.8518518518518521</v>
      </c>
      <c r="D22" s="396" t="s">
        <v>44</v>
      </c>
      <c r="E22" s="396">
        <f>IF(D22="Yes",C22,IF(D22="partial",C22*0.25,0))</f>
        <v>1.8518518518518521</v>
      </c>
      <c r="F22" s="396"/>
      <c r="G22" s="406" t="s">
        <v>379</v>
      </c>
      <c r="H22" s="407"/>
      <c r="I22" s="421">
        <f>$C$21/2</f>
        <v>1.8518518518518521</v>
      </c>
      <c r="J22" s="396" t="s">
        <v>44</v>
      </c>
      <c r="K22" s="530">
        <f>IF(J22="Yes",I22,IF(J22="partial",I22*0.25,0))</f>
        <v>1.8518518518518521</v>
      </c>
      <c r="L22" s="536"/>
      <c r="M22" s="934" t="s">
        <v>401</v>
      </c>
      <c r="N22" s="407"/>
      <c r="O22" s="421">
        <f>$C$21/2</f>
        <v>1.8518518518518521</v>
      </c>
      <c r="P22" s="396" t="s">
        <v>44</v>
      </c>
      <c r="Q22" s="530">
        <f>IF(P22="Yes",O22,IF(P22="partial",O22*0.25,0))</f>
        <v>1.8518518518518521</v>
      </c>
      <c r="R22" s="547"/>
      <c r="S22" s="939" t="s">
        <v>1896</v>
      </c>
      <c r="T22" s="407"/>
      <c r="U22" s="421">
        <f>$C$21/2</f>
        <v>1.8518518518518521</v>
      </c>
      <c r="V22" s="396" t="s">
        <v>44</v>
      </c>
      <c r="W22" s="530">
        <f>IF(V22="Yes",U22,IF(V22="partial",U22*0.25,0))</f>
        <v>1.8518518518518521</v>
      </c>
      <c r="X22" s="547"/>
      <c r="Y22" s="421" t="s">
        <v>402</v>
      </c>
      <c r="Z22" s="407"/>
      <c r="AA22" s="421">
        <f>$C$21/2</f>
        <v>1.8518518518518521</v>
      </c>
      <c r="AB22" s="396" t="s">
        <v>44</v>
      </c>
      <c r="AC22" s="530">
        <f>IF(AB22="Yes",AA22,IF(AB22="partial",AA22*0.25,0))</f>
        <v>1.8518518518518521</v>
      </c>
      <c r="AD22" s="547"/>
      <c r="AE22" s="946" t="s">
        <v>403</v>
      </c>
      <c r="AF22" s="407"/>
      <c r="AG22" s="421">
        <f>$C$21/2</f>
        <v>1.8518518518518521</v>
      </c>
      <c r="AH22" s="396" t="s">
        <v>44</v>
      </c>
      <c r="AI22" s="530">
        <f>IF(AH22="Yes",AG22,IF(AH22="partial",AG22*0.25,0))</f>
        <v>1.8518518518518521</v>
      </c>
      <c r="AJ22" s="547"/>
      <c r="AK22" s="946" t="s">
        <v>404</v>
      </c>
      <c r="AL22" s="407"/>
      <c r="AM22" s="421">
        <f>$C$21/2</f>
        <v>1.8518518518518521</v>
      </c>
      <c r="AN22" s="396" t="s">
        <v>44</v>
      </c>
      <c r="AO22" s="530">
        <f>IF(AN22="Yes",AM22,IF(AN22="partial",AM22*0.25,0))</f>
        <v>1.8518518518518521</v>
      </c>
      <c r="AP22" s="547"/>
      <c r="AQ22" s="929" t="s">
        <v>405</v>
      </c>
      <c r="AR22" s="407"/>
      <c r="AS22" s="421">
        <f>$C$21/2</f>
        <v>1.8518518518518521</v>
      </c>
      <c r="AT22" s="396" t="s">
        <v>44</v>
      </c>
      <c r="AU22" s="530">
        <f>IF(AT22="Yes",AS22,IF(AT22="partial",AS22*0.25,0))</f>
        <v>1.8518518518518521</v>
      </c>
      <c r="AV22" s="536"/>
      <c r="AW22" s="532" t="s">
        <v>406</v>
      </c>
      <c r="AX22" s="407"/>
      <c r="AY22" s="421">
        <f>$C$21/2</f>
        <v>1.8518518518518521</v>
      </c>
      <c r="AZ22" s="396" t="s">
        <v>44</v>
      </c>
      <c r="BA22" s="396">
        <f>IF(AZ22="Yes",AY22,IF(AZ22="partial",AY22*0.25,0))</f>
        <v>1.8518518518518521</v>
      </c>
      <c r="BB22" s="535"/>
      <c r="BC22" s="561" t="s">
        <v>407</v>
      </c>
      <c r="BD22" s="407"/>
      <c r="BE22" s="421">
        <f>$C$21/2</f>
        <v>1.8518518518518521</v>
      </c>
      <c r="BF22" s="396" t="s">
        <v>44</v>
      </c>
      <c r="BG22" s="530">
        <f>IF(BF22="Yes",BE22,IF(BF22="partial",BE22*0.25,0))</f>
        <v>1.8518518518518521</v>
      </c>
      <c r="BH22" s="547"/>
      <c r="BI22" s="934" t="s">
        <v>385</v>
      </c>
    </row>
    <row r="23" spans="1:61" s="402" customFormat="1" ht="39.950000000000003" customHeight="1">
      <c r="A23" s="396" t="s">
        <v>408</v>
      </c>
      <c r="B23" s="585" t="s">
        <v>1347</v>
      </c>
      <c r="C23" s="587">
        <f>$C$21/2</f>
        <v>1.8518518518518521</v>
      </c>
      <c r="D23" s="396" t="s">
        <v>44</v>
      </c>
      <c r="E23" s="396">
        <f>IF(D23="Yes",C23,0)</f>
        <v>1.8518518518518521</v>
      </c>
      <c r="F23" s="396"/>
      <c r="G23" s="406" t="s">
        <v>379</v>
      </c>
      <c r="H23" s="407"/>
      <c r="I23" s="421">
        <f>$C$21/2</f>
        <v>1.8518518518518521</v>
      </c>
      <c r="J23" s="396" t="s">
        <v>47</v>
      </c>
      <c r="K23" s="396">
        <f>IF(J23="Yes",I23,0)</f>
        <v>0</v>
      </c>
      <c r="L23" s="535"/>
      <c r="M23" s="936"/>
      <c r="N23" s="407"/>
      <c r="O23" s="421">
        <f>$C$21/2</f>
        <v>1.8518518518518521</v>
      </c>
      <c r="P23" s="418" t="s">
        <v>44</v>
      </c>
      <c r="Q23" s="418">
        <f>IF(P23="Yes",O23,0)</f>
        <v>1.8518518518518521</v>
      </c>
      <c r="R23" s="546"/>
      <c r="S23" s="927" t="s">
        <v>1896</v>
      </c>
      <c r="T23" s="407"/>
      <c r="U23" s="421">
        <f>$C$21/2</f>
        <v>1.8518518518518521</v>
      </c>
      <c r="V23" s="396" t="s">
        <v>47</v>
      </c>
      <c r="W23" s="530">
        <f>IF(V23="Yes",U23,0)</f>
        <v>0</v>
      </c>
      <c r="X23" s="547"/>
      <c r="Y23" s="532"/>
      <c r="Z23" s="407"/>
      <c r="AA23" s="421">
        <f>$C$21/2</f>
        <v>1.8518518518518521</v>
      </c>
      <c r="AB23" s="396" t="s">
        <v>47</v>
      </c>
      <c r="AC23" s="530">
        <f>IF(AB23="Yes",AA23,0)</f>
        <v>0</v>
      </c>
      <c r="AD23" s="547"/>
      <c r="AE23" s="946"/>
      <c r="AF23" s="407"/>
      <c r="AG23" s="421">
        <f>$C$21/2</f>
        <v>1.8518518518518521</v>
      </c>
      <c r="AH23" s="396" t="s">
        <v>47</v>
      </c>
      <c r="AI23" s="530">
        <f>IF(AH23="Yes",AG23,0)</f>
        <v>0</v>
      </c>
      <c r="AJ23" s="547"/>
      <c r="AK23" s="934"/>
      <c r="AL23" s="407"/>
      <c r="AM23" s="421">
        <f>$C$21/2</f>
        <v>1.8518518518518521</v>
      </c>
      <c r="AN23" s="396" t="s">
        <v>47</v>
      </c>
      <c r="AO23" s="530">
        <f>IF(AN23="Yes",AM23,0)</f>
        <v>0</v>
      </c>
      <c r="AP23" s="547"/>
      <c r="AQ23" s="945"/>
      <c r="AR23" s="407"/>
      <c r="AS23" s="421">
        <f>$C$21/2</f>
        <v>1.8518518518518521</v>
      </c>
      <c r="AT23" s="396" t="s">
        <v>47</v>
      </c>
      <c r="AU23" s="530">
        <f>IF(AT23="Yes",AS23,0)</f>
        <v>0</v>
      </c>
      <c r="AV23" s="536"/>
      <c r="AW23" s="945"/>
      <c r="AX23" s="407"/>
      <c r="AY23" s="421">
        <f>$C$21/2</f>
        <v>1.8518518518518521</v>
      </c>
      <c r="AZ23" s="396" t="s">
        <v>47</v>
      </c>
      <c r="BA23" s="396">
        <f>IF(AZ23="Yes",AY23,0)</f>
        <v>0</v>
      </c>
      <c r="BB23" s="396"/>
      <c r="BC23" s="956"/>
      <c r="BD23" s="407"/>
      <c r="BE23" s="421">
        <f>$C$21/2</f>
        <v>1.8518518518518521</v>
      </c>
      <c r="BF23" s="418" t="s">
        <v>47</v>
      </c>
      <c r="BG23" s="418">
        <f>IF(BF23="Yes",BE23,0)</f>
        <v>0</v>
      </c>
      <c r="BH23" s="564"/>
      <c r="BI23" s="929"/>
    </row>
    <row r="24" spans="1:61" s="402" customFormat="1" ht="12.75">
      <c r="A24" s="396"/>
      <c r="B24" s="585"/>
      <c r="C24" s="421"/>
      <c r="D24" s="396"/>
      <c r="E24" s="396"/>
      <c r="F24" s="396"/>
      <c r="G24" s="406"/>
      <c r="H24" s="407"/>
      <c r="I24" s="421"/>
      <c r="J24" s="396"/>
      <c r="K24" s="396"/>
      <c r="L24" s="396"/>
      <c r="M24" s="936"/>
      <c r="N24" s="407"/>
      <c r="O24" s="421"/>
      <c r="P24" s="396"/>
      <c r="Q24" s="396"/>
      <c r="R24" s="396"/>
      <c r="S24" s="925"/>
      <c r="T24" s="407"/>
      <c r="U24" s="421"/>
      <c r="V24" s="396"/>
      <c r="W24" s="530"/>
      <c r="X24" s="547"/>
      <c r="Y24" s="532"/>
      <c r="Z24" s="407"/>
      <c r="AA24" s="421"/>
      <c r="AB24" s="396"/>
      <c r="AC24" s="530"/>
      <c r="AD24" s="547"/>
      <c r="AE24" s="945"/>
      <c r="AF24" s="407"/>
      <c r="AG24" s="421"/>
      <c r="AH24" s="396"/>
      <c r="AI24" s="530"/>
      <c r="AJ24" s="547"/>
      <c r="AK24" s="934"/>
      <c r="AL24" s="407"/>
      <c r="AM24" s="421"/>
      <c r="AN24" s="396"/>
      <c r="AO24" s="396"/>
      <c r="AP24" s="535"/>
      <c r="AQ24" s="943"/>
      <c r="AR24" s="407"/>
      <c r="AS24" s="421"/>
      <c r="AT24" s="396"/>
      <c r="AU24" s="530"/>
      <c r="AV24" s="536"/>
      <c r="AW24" s="945"/>
      <c r="AX24" s="407"/>
      <c r="AY24" s="421"/>
      <c r="AZ24" s="396"/>
      <c r="BA24" s="396"/>
      <c r="BB24" s="396"/>
      <c r="BC24" s="956"/>
      <c r="BD24" s="407"/>
      <c r="BE24" s="421"/>
      <c r="BF24" s="396"/>
      <c r="BG24" s="396"/>
      <c r="BH24" s="396"/>
      <c r="BI24" s="925"/>
    </row>
    <row r="25" spans="1:61" s="402" customFormat="1" ht="12.75">
      <c r="A25" s="396"/>
      <c r="B25" s="584" t="s">
        <v>1415</v>
      </c>
      <c r="C25" s="587"/>
      <c r="D25" s="396"/>
      <c r="E25" s="396"/>
      <c r="F25" s="396"/>
      <c r="G25" s="406"/>
      <c r="H25" s="407"/>
      <c r="I25" s="421"/>
      <c r="J25" s="396"/>
      <c r="K25" s="396"/>
      <c r="L25" s="396"/>
      <c r="M25" s="936"/>
      <c r="N25" s="407"/>
      <c r="O25" s="421"/>
      <c r="P25" s="396"/>
      <c r="Q25" s="396"/>
      <c r="R25" s="396"/>
      <c r="S25" s="925"/>
      <c r="T25" s="407"/>
      <c r="U25" s="421"/>
      <c r="V25" s="396"/>
      <c r="W25" s="530"/>
      <c r="X25" s="547"/>
      <c r="Y25" s="532"/>
      <c r="Z25" s="407"/>
      <c r="AA25" s="421"/>
      <c r="AB25" s="396"/>
      <c r="AC25" s="530"/>
      <c r="AD25" s="547"/>
      <c r="AE25" s="945"/>
      <c r="AF25" s="407"/>
      <c r="AG25" s="421"/>
      <c r="AH25" s="396"/>
      <c r="AI25" s="530"/>
      <c r="AJ25" s="547"/>
      <c r="AK25" s="934"/>
      <c r="AL25" s="407"/>
      <c r="AM25" s="421"/>
      <c r="AN25" s="396"/>
      <c r="AO25" s="396"/>
      <c r="AP25" s="396"/>
      <c r="AQ25" s="943"/>
      <c r="AR25" s="407"/>
      <c r="AS25" s="421"/>
      <c r="AT25" s="396"/>
      <c r="AU25" s="530"/>
      <c r="AV25" s="536"/>
      <c r="AW25" s="945"/>
      <c r="AX25" s="407"/>
      <c r="AY25" s="421"/>
      <c r="AZ25" s="396"/>
      <c r="BA25" s="396"/>
      <c r="BB25" s="396"/>
      <c r="BC25" s="956"/>
      <c r="BD25" s="407"/>
      <c r="BE25" s="421"/>
      <c r="BF25" s="396"/>
      <c r="BG25" s="396"/>
      <c r="BH25" s="396"/>
      <c r="BI25" s="925"/>
    </row>
    <row r="26" spans="1:61" s="402" customFormat="1" ht="38.25">
      <c r="A26" s="396" t="s">
        <v>409</v>
      </c>
      <c r="B26" s="403" t="s">
        <v>410</v>
      </c>
      <c r="C26" s="421">
        <f>$C$11/9</f>
        <v>3.7037037037037042</v>
      </c>
      <c r="D26" s="396" t="s">
        <v>47</v>
      </c>
      <c r="E26" s="396">
        <f>IF(D26="Yes",C26,0)</f>
        <v>0</v>
      </c>
      <c r="F26" s="396"/>
      <c r="G26" s="411"/>
      <c r="H26" s="412"/>
      <c r="I26" s="421">
        <f>$C$11/9</f>
        <v>3.7037037037037042</v>
      </c>
      <c r="J26" s="396" t="s">
        <v>44</v>
      </c>
      <c r="K26" s="396">
        <f>IF(J26="Yes",I26,0)</f>
        <v>3.7037037037037042</v>
      </c>
      <c r="L26" s="396"/>
      <c r="M26" s="411" t="s">
        <v>1869</v>
      </c>
      <c r="N26" s="412"/>
      <c r="O26" s="421">
        <f>$C$11/9</f>
        <v>3.7037037037037042</v>
      </c>
      <c r="P26" s="396" t="s">
        <v>47</v>
      </c>
      <c r="Q26" s="396">
        <f>IF(P26="Yes",O26,0)</f>
        <v>0</v>
      </c>
      <c r="R26" s="396"/>
      <c r="S26" s="411"/>
      <c r="T26" s="412"/>
      <c r="U26" s="421">
        <f>$C$11/9</f>
        <v>3.7037037037037042</v>
      </c>
      <c r="V26" s="396" t="s">
        <v>47</v>
      </c>
      <c r="W26" s="530">
        <f>IF(V26="Yes",U26,0)</f>
        <v>0</v>
      </c>
      <c r="X26" s="547"/>
      <c r="Y26"/>
      <c r="Z26" s="412"/>
      <c r="AA26" s="421">
        <f>$C$11/9</f>
        <v>3.7037037037037042</v>
      </c>
      <c r="AB26" s="396" t="s">
        <v>47</v>
      </c>
      <c r="AC26" s="530">
        <f>IF(AB26="Yes",AA26,0)</f>
        <v>0</v>
      </c>
      <c r="AD26" s="547"/>
      <c r="AE26" s="532"/>
      <c r="AF26" s="412"/>
      <c r="AG26" s="421">
        <f>$C$11/9</f>
        <v>3.7037037037037042</v>
      </c>
      <c r="AH26" s="418" t="s">
        <v>44</v>
      </c>
      <c r="AI26" s="530">
        <f>IF(AH26="Yes",AG26,0)</f>
        <v>3.7037037037037042</v>
      </c>
      <c r="AJ26" s="547"/>
      <c r="AK26" s="939" t="s">
        <v>1875</v>
      </c>
      <c r="AL26" s="412"/>
      <c r="AM26" s="421">
        <f>$C$11/9</f>
        <v>3.7037037037037042</v>
      </c>
      <c r="AN26" s="396" t="s">
        <v>47</v>
      </c>
      <c r="AO26" s="396">
        <f>IF(AN26="Yes",AM26,0)</f>
        <v>0</v>
      </c>
      <c r="AP26" s="396"/>
      <c r="AQ26" s="411"/>
      <c r="AR26" s="412"/>
      <c r="AS26" s="421">
        <f>$C$11/9</f>
        <v>3.7037037037037042</v>
      </c>
      <c r="AT26" s="396" t="s">
        <v>44</v>
      </c>
      <c r="AU26" s="530">
        <f>IF(AT26="Yes",AS26,0)</f>
        <v>3.7037037037037042</v>
      </c>
      <c r="AV26" s="536"/>
      <c r="AW26" s="532" t="s">
        <v>411</v>
      </c>
      <c r="AX26" s="412"/>
      <c r="AY26" s="421">
        <f>$C$11/9</f>
        <v>3.7037037037037042</v>
      </c>
      <c r="AZ26" s="396" t="s">
        <v>47</v>
      </c>
      <c r="BA26" s="396">
        <f>IF(AZ26="Yes",AY26,0)</f>
        <v>0</v>
      </c>
      <c r="BB26" s="396"/>
      <c r="BC26" s="413"/>
      <c r="BD26" s="412"/>
      <c r="BE26" s="421">
        <f>$C$11/9</f>
        <v>3.7037037037037042</v>
      </c>
      <c r="BF26" s="396" t="s">
        <v>44</v>
      </c>
      <c r="BG26" s="396">
        <f>IF(BF26="Yes",BE26,0)</f>
        <v>3.7037037037037042</v>
      </c>
      <c r="BH26" s="396"/>
      <c r="BI26" s="925" t="s">
        <v>443</v>
      </c>
    </row>
    <row r="27" spans="1:61" s="402" customFormat="1" ht="25.5">
      <c r="A27" s="396" t="s">
        <v>464</v>
      </c>
      <c r="B27" s="403" t="s">
        <v>465</v>
      </c>
      <c r="C27" s="421">
        <f>$C$11/9</f>
        <v>3.7037037037037042</v>
      </c>
      <c r="D27" s="396" t="s">
        <v>44</v>
      </c>
      <c r="E27" s="396">
        <f>IF(D27="Yes",C27,0)</f>
        <v>3.7037037037037042</v>
      </c>
      <c r="F27" s="396"/>
      <c r="G27" s="406" t="s">
        <v>379</v>
      </c>
      <c r="H27" s="407"/>
      <c r="I27" s="421">
        <f>$C$11/9</f>
        <v>3.7037037037037042</v>
      </c>
      <c r="J27" s="396" t="s">
        <v>44</v>
      </c>
      <c r="K27" s="396">
        <f>IF(J27="Yes",I27,0)</f>
        <v>3.7037037037037042</v>
      </c>
      <c r="L27" s="396"/>
      <c r="M27" s="928" t="s">
        <v>466</v>
      </c>
      <c r="N27" s="407"/>
      <c r="O27" s="421">
        <f>$C$11/9</f>
        <v>3.7037037037037042</v>
      </c>
      <c r="P27" s="396" t="s">
        <v>44</v>
      </c>
      <c r="Q27" s="396">
        <f>IF(P27="Yes",O27,0)</f>
        <v>3.7037037037037042</v>
      </c>
      <c r="R27" s="396"/>
      <c r="S27" s="927" t="s">
        <v>1896</v>
      </c>
      <c r="T27" s="407"/>
      <c r="U27" s="421">
        <f>$C$11/9</f>
        <v>3.7037037037037042</v>
      </c>
      <c r="V27" s="396" t="s">
        <v>44</v>
      </c>
      <c r="W27" s="530">
        <f>IF(V27="Yes",U27,0)</f>
        <v>3.7037037037037042</v>
      </c>
      <c r="X27" s="547"/>
      <c r="Y27" s="421" t="s">
        <v>467</v>
      </c>
      <c r="Z27" s="407"/>
      <c r="AA27" s="421">
        <f>$C$11/9</f>
        <v>3.7037037037037042</v>
      </c>
      <c r="AB27" s="396" t="s">
        <v>44</v>
      </c>
      <c r="AC27" s="530">
        <f>IF(AB27="Yes",AA27,0)</f>
        <v>3.7037037037037042</v>
      </c>
      <c r="AD27" s="547"/>
      <c r="AE27" s="946" t="s">
        <v>403</v>
      </c>
      <c r="AF27" s="407"/>
      <c r="AG27" s="421">
        <f>$C$11/9</f>
        <v>3.7037037037037042</v>
      </c>
      <c r="AH27" s="396" t="s">
        <v>44</v>
      </c>
      <c r="AI27" s="530">
        <f>IF(AH27="Yes",AG27,0)</f>
        <v>3.7037037037037042</v>
      </c>
      <c r="AJ27" s="547"/>
      <c r="AK27" s="939" t="s">
        <v>468</v>
      </c>
      <c r="AL27" s="407"/>
      <c r="AM27" s="421">
        <f>$C$11/9</f>
        <v>3.7037037037037042</v>
      </c>
      <c r="AN27" s="396" t="s">
        <v>44</v>
      </c>
      <c r="AO27" s="396">
        <f>IF(AN27="Yes",AM27,0)</f>
        <v>3.7037037037037042</v>
      </c>
      <c r="AP27" s="396"/>
      <c r="AQ27" s="929" t="s">
        <v>469</v>
      </c>
      <c r="AR27" s="407"/>
      <c r="AS27" s="421">
        <f>$C$11/9</f>
        <v>3.7037037037037042</v>
      </c>
      <c r="AT27" s="396" t="s">
        <v>44</v>
      </c>
      <c r="AU27" s="530">
        <f>IF(AT27="Yes",AS27,0)</f>
        <v>3.7037037037037042</v>
      </c>
      <c r="AV27" s="536"/>
      <c r="AW27" s="945" t="s">
        <v>470</v>
      </c>
      <c r="AX27" s="407"/>
      <c r="AY27" s="421">
        <f>$C$11/9</f>
        <v>3.7037037037037042</v>
      </c>
      <c r="AZ27" s="396" t="s">
        <v>44</v>
      </c>
      <c r="BA27" s="396">
        <f>IF(AZ27="Yes",AY27,0)</f>
        <v>3.7037037037037042</v>
      </c>
      <c r="BB27" s="396"/>
      <c r="BC27" s="424" t="s">
        <v>407</v>
      </c>
      <c r="BD27" s="407"/>
      <c r="BE27" s="421">
        <f>$C$11/9</f>
        <v>3.7037037037037042</v>
      </c>
      <c r="BF27" s="396" t="s">
        <v>44</v>
      </c>
      <c r="BG27" s="396">
        <f>IF(BF27="Yes",BE27,0)</f>
        <v>3.7037037037037042</v>
      </c>
      <c r="BH27" s="396"/>
      <c r="BI27" s="925" t="s">
        <v>443</v>
      </c>
    </row>
    <row r="28" spans="1:61" s="402" customFormat="1" ht="30.75" customHeight="1">
      <c r="A28" s="396" t="s">
        <v>471</v>
      </c>
      <c r="B28" s="403" t="s">
        <v>472</v>
      </c>
      <c r="C28" s="421">
        <f>$C$11/9</f>
        <v>3.7037037037037042</v>
      </c>
      <c r="D28" s="396" t="s">
        <v>44</v>
      </c>
      <c r="E28" s="396">
        <f>IF(D28="Yes",C28,0)</f>
        <v>3.7037037037037042</v>
      </c>
      <c r="F28" s="396"/>
      <c r="G28" s="406" t="s">
        <v>379</v>
      </c>
      <c r="H28" s="407"/>
      <c r="I28" s="421">
        <f>$C$11/9</f>
        <v>3.7037037037037042</v>
      </c>
      <c r="J28" s="396" t="s">
        <v>44</v>
      </c>
      <c r="K28" s="396">
        <f>IF(J28="Yes",I28,0)</f>
        <v>3.7037037037037042</v>
      </c>
      <c r="L28" s="396"/>
      <c r="M28" s="925" t="s">
        <v>473</v>
      </c>
      <c r="N28" s="407"/>
      <c r="O28" s="421">
        <f>$C$11/9</f>
        <v>3.7037037037037042</v>
      </c>
      <c r="P28" s="396" t="s">
        <v>44</v>
      </c>
      <c r="Q28" s="396">
        <f>IF(P28="Yes",O28,0)</f>
        <v>3.7037037037037042</v>
      </c>
      <c r="R28" s="396"/>
      <c r="S28" s="927" t="s">
        <v>1897</v>
      </c>
      <c r="T28" s="407"/>
      <c r="U28" s="421">
        <f>$C$11/9</f>
        <v>3.7037037037037042</v>
      </c>
      <c r="V28" s="396" t="s">
        <v>44</v>
      </c>
      <c r="W28" s="530">
        <f>IF(V28="Yes",U28,0)</f>
        <v>3.7037037037037042</v>
      </c>
      <c r="X28" s="547"/>
      <c r="Y28" s="532" t="s">
        <v>1960</v>
      </c>
      <c r="Z28" s="407"/>
      <c r="AA28" s="421">
        <f>$C$11/9</f>
        <v>3.7037037037037042</v>
      </c>
      <c r="AB28" s="396" t="s">
        <v>44</v>
      </c>
      <c r="AC28" s="530">
        <f>IF(AB28="Yes",AA28,0)</f>
        <v>3.7037037037037042</v>
      </c>
      <c r="AD28" s="547"/>
      <c r="AE28" s="946" t="s">
        <v>403</v>
      </c>
      <c r="AF28" s="407"/>
      <c r="AG28" s="421">
        <f>$C$11/9</f>
        <v>3.7037037037037042</v>
      </c>
      <c r="AH28" s="396" t="s">
        <v>44</v>
      </c>
      <c r="AI28" s="530">
        <f>IF(AH28="Yes",AG28,0)</f>
        <v>3.7037037037037042</v>
      </c>
      <c r="AJ28" s="547"/>
      <c r="AK28" s="939" t="s">
        <v>474</v>
      </c>
      <c r="AL28" s="407"/>
      <c r="AM28" s="421">
        <f>$C$11/9</f>
        <v>3.7037037037037042</v>
      </c>
      <c r="AN28" s="396" t="s">
        <v>44</v>
      </c>
      <c r="AO28" s="396">
        <f>IF(AN28="Yes",AM28,0)</f>
        <v>3.7037037037037042</v>
      </c>
      <c r="AP28" s="396"/>
      <c r="AQ28" s="929" t="s">
        <v>475</v>
      </c>
      <c r="AR28" s="407"/>
      <c r="AS28" s="421">
        <f>$C$11/9</f>
        <v>3.7037037037037042</v>
      </c>
      <c r="AT28" s="396" t="s">
        <v>44</v>
      </c>
      <c r="AU28" s="396">
        <f>IF(AT28="Yes",AS28,0)</f>
        <v>3.7037037037037042</v>
      </c>
      <c r="AV28" s="553"/>
      <c r="AW28" s="406" t="s">
        <v>476</v>
      </c>
      <c r="AX28" s="407"/>
      <c r="AY28" s="421">
        <f>$C$11/9</f>
        <v>3.7037037037037042</v>
      </c>
      <c r="AZ28" s="396" t="s">
        <v>44</v>
      </c>
      <c r="BA28" s="396">
        <f>IF(AZ28="Yes",AY28,0)</f>
        <v>3.7037037037037042</v>
      </c>
      <c r="BB28" s="396"/>
      <c r="BC28" s="424" t="str">
        <f>BC27</f>
        <v>PepsiCo, Global Code of Conduct, p. 10, accessed 12/01/2014</v>
      </c>
      <c r="BD28" s="407"/>
      <c r="BE28" s="421">
        <f>$C$11/9</f>
        <v>3.7037037037037042</v>
      </c>
      <c r="BF28" s="396" t="s">
        <v>44</v>
      </c>
      <c r="BG28" s="396">
        <f>IF(BF28="Yes",BE28,0)</f>
        <v>3.7037037037037042</v>
      </c>
      <c r="BH28" s="396"/>
      <c r="BI28" s="928" t="s">
        <v>477</v>
      </c>
    </row>
    <row r="29" spans="1:61" s="402" customFormat="1" ht="29.25" customHeight="1">
      <c r="A29" s="396" t="s">
        <v>478</v>
      </c>
      <c r="B29" s="403" t="s">
        <v>479</v>
      </c>
      <c r="C29" s="421">
        <f>$C$11/9</f>
        <v>3.7037037037037042</v>
      </c>
      <c r="D29" s="396" t="s">
        <v>44</v>
      </c>
      <c r="E29" s="396">
        <f>IF(D29="Yes",C29,0)</f>
        <v>3.7037037037037042</v>
      </c>
      <c r="F29" s="396"/>
      <c r="G29" s="406" t="s">
        <v>379</v>
      </c>
      <c r="H29" s="407"/>
      <c r="I29" s="421">
        <f>$C$11/9</f>
        <v>3.7037037037037042</v>
      </c>
      <c r="J29" s="396" t="s">
        <v>44</v>
      </c>
      <c r="K29" s="396">
        <f>IF(J29="Yes",I29,0)</f>
        <v>3.7037037037037042</v>
      </c>
      <c r="L29" s="396"/>
      <c r="M29" s="925" t="s">
        <v>473</v>
      </c>
      <c r="N29" s="407"/>
      <c r="O29" s="421">
        <f>$C$11/9</f>
        <v>3.7037037037037042</v>
      </c>
      <c r="P29" s="396" t="s">
        <v>44</v>
      </c>
      <c r="Q29" s="396">
        <f>IF(P29="Yes",O29,0)</f>
        <v>3.7037037037037042</v>
      </c>
      <c r="R29" s="396"/>
      <c r="S29" s="927" t="s">
        <v>1897</v>
      </c>
      <c r="T29" s="407"/>
      <c r="U29" s="421">
        <f>$C$11/9</f>
        <v>3.7037037037037042</v>
      </c>
      <c r="V29" s="396" t="s">
        <v>44</v>
      </c>
      <c r="W29" s="396">
        <f>IF(V29="Yes",U29,0)</f>
        <v>3.7037037037037042</v>
      </c>
      <c r="X29" s="535"/>
      <c r="Y29" s="411" t="s">
        <v>1970</v>
      </c>
      <c r="Z29" s="407"/>
      <c r="AA29" s="421">
        <f>$C$11/9</f>
        <v>3.7037037037037042</v>
      </c>
      <c r="AB29" s="396" t="s">
        <v>44</v>
      </c>
      <c r="AC29" s="396">
        <f>IF(AB29="Yes",AA29,0)</f>
        <v>3.7037037037037042</v>
      </c>
      <c r="AD29" s="535"/>
      <c r="AE29" s="946" t="s">
        <v>403</v>
      </c>
      <c r="AF29" s="407"/>
      <c r="AG29" s="421">
        <f>$C$11/9</f>
        <v>3.7037037037037042</v>
      </c>
      <c r="AH29" s="396" t="s">
        <v>44</v>
      </c>
      <c r="AI29" s="530">
        <f>IF(AH29="Yes",AG29,0)</f>
        <v>3.7037037037037042</v>
      </c>
      <c r="AJ29" s="547"/>
      <c r="AK29" s="939" t="s">
        <v>480</v>
      </c>
      <c r="AL29" s="407"/>
      <c r="AM29" s="421">
        <f>$C$11/9</f>
        <v>3.7037037037037042</v>
      </c>
      <c r="AN29" s="396" t="s">
        <v>44</v>
      </c>
      <c r="AO29" s="396">
        <f>IF(AN29="Yes",AM29,0)</f>
        <v>3.7037037037037042</v>
      </c>
      <c r="AP29" s="396"/>
      <c r="AQ29" s="929" t="s">
        <v>481</v>
      </c>
      <c r="AR29" s="407"/>
      <c r="AS29" s="421">
        <f>$C$11/9</f>
        <v>3.7037037037037042</v>
      </c>
      <c r="AT29" s="396" t="s">
        <v>44</v>
      </c>
      <c r="AU29" s="396">
        <f>IF(AT29="Yes",AS29,0)</f>
        <v>3.7037037037037042</v>
      </c>
      <c r="AV29" s="411"/>
      <c r="AW29" s="406" t="s">
        <v>482</v>
      </c>
      <c r="AX29" s="407"/>
      <c r="AY29" s="421">
        <f>$C$11/9</f>
        <v>3.7037037037037042</v>
      </c>
      <c r="AZ29" s="396" t="s">
        <v>44</v>
      </c>
      <c r="BA29" s="396">
        <f>IF(AZ29="Yes",AY29,0)</f>
        <v>3.7037037037037042</v>
      </c>
      <c r="BB29" s="396"/>
      <c r="BC29" s="424" t="str">
        <f>BC27</f>
        <v>PepsiCo, Global Code of Conduct, p. 10, accessed 12/01/2014</v>
      </c>
      <c r="BD29" s="407"/>
      <c r="BE29" s="421">
        <f>$C$11/9</f>
        <v>3.7037037037037042</v>
      </c>
      <c r="BF29" s="396" t="s">
        <v>44</v>
      </c>
      <c r="BG29" s="396">
        <f>IF(BF29="Yes",BE29,0)</f>
        <v>3.7037037037037042</v>
      </c>
      <c r="BH29" s="396"/>
      <c r="BI29" s="925" t="s">
        <v>423</v>
      </c>
    </row>
    <row r="30" spans="1:61" s="402" customFormat="1" ht="38.25">
      <c r="A30" s="396" t="s">
        <v>424</v>
      </c>
      <c r="B30" s="403" t="s">
        <v>425</v>
      </c>
      <c r="C30" s="421">
        <f>$C$11/9</f>
        <v>3.7037037037037042</v>
      </c>
      <c r="D30" s="396" t="s">
        <v>47</v>
      </c>
      <c r="E30" s="396">
        <f>IF(D30="Yes",C30,0)</f>
        <v>0</v>
      </c>
      <c r="F30" s="396"/>
      <c r="G30" s="406"/>
      <c r="H30" s="407"/>
      <c r="I30" s="421">
        <f>$C$11/9</f>
        <v>3.7037037037037042</v>
      </c>
      <c r="J30" s="396" t="s">
        <v>47</v>
      </c>
      <c r="K30" s="396">
        <f>IF(J30="Yes",I30,0)</f>
        <v>0</v>
      </c>
      <c r="L30" s="396"/>
      <c r="M30" s="408"/>
      <c r="N30" s="407"/>
      <c r="O30" s="421">
        <f>$C$11/9</f>
        <v>3.7037037037037042</v>
      </c>
      <c r="P30" s="396" t="s">
        <v>47</v>
      </c>
      <c r="Q30" s="396">
        <f>IF(P30="Yes",O30,0)</f>
        <v>0</v>
      </c>
      <c r="R30" s="396"/>
      <c r="S30" s="925"/>
      <c r="T30" s="407"/>
      <c r="U30" s="421">
        <f>$C$11/9</f>
        <v>3.7037037037037042</v>
      </c>
      <c r="V30" s="396" t="s">
        <v>47</v>
      </c>
      <c r="W30" s="396">
        <f>IF(V30="Yes",U30,0)</f>
        <v>0</v>
      </c>
      <c r="X30" s="396"/>
      <c r="Y30" s="411"/>
      <c r="Z30" s="407"/>
      <c r="AA30" s="421">
        <f>$C$11/9</f>
        <v>3.7037037037037042</v>
      </c>
      <c r="AB30" s="396" t="s">
        <v>47</v>
      </c>
      <c r="AC30" s="396">
        <f>IF(AB30="Yes",AA30,0)</f>
        <v>0</v>
      </c>
      <c r="AD30" s="396"/>
      <c r="AE30" s="946"/>
      <c r="AF30" s="407"/>
      <c r="AG30" s="421">
        <f>$C$11/9</f>
        <v>3.7037037037037042</v>
      </c>
      <c r="AH30" s="396" t="s">
        <v>47</v>
      </c>
      <c r="AI30" s="396">
        <f>IF(AH30="Yes",AG30,0)</f>
        <v>0</v>
      </c>
      <c r="AJ30" s="535"/>
      <c r="AK30" s="408"/>
      <c r="AL30" s="407"/>
      <c r="AM30" s="421">
        <f>$C$11/9</f>
        <v>3.7037037037037042</v>
      </c>
      <c r="AN30" s="396" t="s">
        <v>47</v>
      </c>
      <c r="AO30" s="396">
        <f>IF(AN30="Yes",AM30,0)</f>
        <v>0</v>
      </c>
      <c r="AP30" s="396"/>
      <c r="AQ30" s="408"/>
      <c r="AR30" s="407"/>
      <c r="AS30" s="421">
        <f>$C$11/9</f>
        <v>3.7037037037037042</v>
      </c>
      <c r="AT30" s="396" t="s">
        <v>47</v>
      </c>
      <c r="AU30" s="396">
        <f>IF(AT30="Yes",AS30,0)</f>
        <v>0</v>
      </c>
      <c r="AV30" s="396"/>
      <c r="AW30" s="943"/>
      <c r="AX30" s="407"/>
      <c r="AY30" s="421">
        <f>$C$11/9</f>
        <v>3.7037037037037042</v>
      </c>
      <c r="AZ30" s="396" t="s">
        <v>47</v>
      </c>
      <c r="BA30" s="396">
        <f>IF(AZ30="Yes",AY30,0)</f>
        <v>0</v>
      </c>
      <c r="BB30" s="396"/>
      <c r="BC30" s="424"/>
      <c r="BD30" s="407"/>
      <c r="BE30" s="421">
        <f>$C$11/9</f>
        <v>3.7037037037037042</v>
      </c>
      <c r="BF30" s="396" t="s">
        <v>47</v>
      </c>
      <c r="BG30" s="396">
        <f>IF(BF30="Yes",BE30,0)</f>
        <v>0</v>
      </c>
      <c r="BH30" s="396"/>
      <c r="BI30" s="426"/>
    </row>
    <row r="31" spans="1:61" s="402" customFormat="1" ht="12.75">
      <c r="A31" s="396"/>
      <c r="B31" s="403"/>
      <c r="C31" s="421"/>
      <c r="D31" s="396" t="s">
        <v>375</v>
      </c>
      <c r="E31" s="396"/>
      <c r="F31" s="396"/>
      <c r="G31" s="409"/>
      <c r="H31" s="407"/>
      <c r="I31" s="421"/>
      <c r="J31" s="396" t="s">
        <v>375</v>
      </c>
      <c r="K31" s="396"/>
      <c r="L31" s="396"/>
      <c r="M31" s="409"/>
      <c r="N31" s="407"/>
      <c r="O31" s="421"/>
      <c r="P31" s="396" t="s">
        <v>375</v>
      </c>
      <c r="Q31" s="396"/>
      <c r="R31" s="396"/>
      <c r="S31" s="409"/>
      <c r="T31" s="407"/>
      <c r="U31" s="421"/>
      <c r="V31" s="396" t="s">
        <v>375</v>
      </c>
      <c r="W31" s="396"/>
      <c r="X31" s="396"/>
      <c r="Y31" s="409"/>
      <c r="Z31" s="407"/>
      <c r="AA31" s="421"/>
      <c r="AB31" s="396" t="s">
        <v>375</v>
      </c>
      <c r="AC31" s="396"/>
      <c r="AD31" s="396"/>
      <c r="AE31" s="409"/>
      <c r="AF31" s="407"/>
      <c r="AG31" s="421"/>
      <c r="AH31" s="396" t="s">
        <v>375</v>
      </c>
      <c r="AI31" s="396"/>
      <c r="AJ31" s="396"/>
      <c r="AK31" s="409"/>
      <c r="AL31" s="407"/>
      <c r="AM31" s="421"/>
      <c r="AN31" s="396"/>
      <c r="AO31" s="396"/>
      <c r="AP31" s="396"/>
      <c r="AQ31" s="408"/>
      <c r="AR31" s="407"/>
      <c r="AS31" s="421"/>
      <c r="AT31" s="396" t="s">
        <v>375</v>
      </c>
      <c r="AU31" s="396"/>
      <c r="AV31" s="396"/>
      <c r="AW31" s="409"/>
      <c r="AX31" s="407"/>
      <c r="AY31" s="421"/>
      <c r="AZ31" s="396" t="s">
        <v>375</v>
      </c>
      <c r="BA31" s="396"/>
      <c r="BB31" s="396"/>
      <c r="BC31" s="414"/>
      <c r="BD31" s="407"/>
      <c r="BE31" s="421"/>
      <c r="BF31" s="396" t="s">
        <v>375</v>
      </c>
      <c r="BG31" s="396"/>
      <c r="BH31" s="396"/>
      <c r="BI31" s="425"/>
    </row>
    <row r="32" spans="1:61" s="402" customFormat="1" ht="12.75">
      <c r="A32" s="405" t="s">
        <v>926</v>
      </c>
      <c r="B32" s="584" t="s">
        <v>1413</v>
      </c>
      <c r="C32" s="591">
        <f>$C$8/3</f>
        <v>33.333333333333336</v>
      </c>
      <c r="D32" s="118" t="s">
        <v>22</v>
      </c>
      <c r="E32" s="405"/>
      <c r="F32" s="405">
        <f>SUM(E34:E36)</f>
        <v>0</v>
      </c>
      <c r="G32" s="396"/>
      <c r="H32" s="412"/>
      <c r="I32" s="404">
        <f>$C$8/3</f>
        <v>33.333333333333336</v>
      </c>
      <c r="J32" s="118" t="s">
        <v>22</v>
      </c>
      <c r="K32" s="405"/>
      <c r="L32" s="405">
        <f>SUM(K34:K36)</f>
        <v>33.333333333333336</v>
      </c>
      <c r="M32" s="396"/>
      <c r="N32" s="412"/>
      <c r="O32" s="404">
        <f>$C$8/3</f>
        <v>33.333333333333336</v>
      </c>
      <c r="P32" s="118" t="s">
        <v>22</v>
      </c>
      <c r="Q32" s="405"/>
      <c r="R32" s="405">
        <f>SUM(Q34:Q36)</f>
        <v>0</v>
      </c>
      <c r="S32" s="411"/>
      <c r="T32" s="412"/>
      <c r="U32" s="404">
        <f>$C$8/3</f>
        <v>33.333333333333336</v>
      </c>
      <c r="V32" s="118" t="s">
        <v>22</v>
      </c>
      <c r="W32" s="405"/>
      <c r="X32" s="405">
        <f>SUM(W34:W36)</f>
        <v>0</v>
      </c>
      <c r="Y32" s="396"/>
      <c r="Z32" s="412"/>
      <c r="AA32" s="404">
        <f>$C$8/3</f>
        <v>33.333333333333336</v>
      </c>
      <c r="AB32" s="118" t="s">
        <v>22</v>
      </c>
      <c r="AC32" s="405"/>
      <c r="AD32" s="405">
        <f>SUM(AC34:AC36)</f>
        <v>0</v>
      </c>
      <c r="AE32" s="396"/>
      <c r="AF32" s="412"/>
      <c r="AG32" s="404">
        <f>$C$8/3</f>
        <v>33.333333333333336</v>
      </c>
      <c r="AH32" s="118" t="s">
        <v>22</v>
      </c>
      <c r="AI32" s="405"/>
      <c r="AJ32" s="405">
        <f>SUM(AI34:AI36)</f>
        <v>22.222222222222225</v>
      </c>
      <c r="AK32" s="396"/>
      <c r="AL32" s="412"/>
      <c r="AM32" s="404">
        <f>$C$8/3</f>
        <v>33.333333333333336</v>
      </c>
      <c r="AN32" s="118" t="s">
        <v>22</v>
      </c>
      <c r="AO32" s="405"/>
      <c r="AP32" s="405">
        <f>SUM(AO34:AO36)</f>
        <v>11.111111111111112</v>
      </c>
      <c r="AQ32" s="411"/>
      <c r="AR32" s="412"/>
      <c r="AS32" s="404">
        <f>$C$8/3</f>
        <v>33.333333333333336</v>
      </c>
      <c r="AT32" s="118" t="s">
        <v>375</v>
      </c>
      <c r="AU32" s="405"/>
      <c r="AV32" s="405">
        <f>SUM(AU34:AU36)</f>
        <v>22.222222222222225</v>
      </c>
      <c r="AW32" s="396"/>
      <c r="AX32" s="412"/>
      <c r="AY32" s="404">
        <f>$C$8/3</f>
        <v>33.333333333333336</v>
      </c>
      <c r="AZ32" s="118" t="s">
        <v>22</v>
      </c>
      <c r="BA32" s="405"/>
      <c r="BB32" s="405">
        <f>SUM(BA34:BA36)</f>
        <v>11.111111111111112</v>
      </c>
      <c r="BC32" s="397"/>
      <c r="BD32" s="412"/>
      <c r="BE32" s="404">
        <f>$C$8/3</f>
        <v>33.333333333333336</v>
      </c>
      <c r="BF32" s="118" t="s">
        <v>22</v>
      </c>
      <c r="BG32" s="405"/>
      <c r="BH32" s="405">
        <f>SUM(BG34:BG36)</f>
        <v>33.333333333333336</v>
      </c>
      <c r="BI32" s="420"/>
    </row>
    <row r="33" spans="1:61" s="402" customFormat="1" ht="38.25">
      <c r="A33" s="396"/>
      <c r="B33" s="688" t="s">
        <v>1348</v>
      </c>
      <c r="C33" s="579"/>
      <c r="D33" s="350"/>
      <c r="E33" s="405"/>
      <c r="F33" s="405"/>
      <c r="G33" s="396"/>
      <c r="H33" s="412"/>
      <c r="I33" s="404"/>
      <c r="J33" s="350"/>
      <c r="K33" s="405"/>
      <c r="L33" s="405"/>
      <c r="M33" s="396"/>
      <c r="N33" s="412"/>
      <c r="O33" s="404"/>
      <c r="P33" s="350"/>
      <c r="Q33" s="405"/>
      <c r="R33" s="405"/>
      <c r="S33" s="411"/>
      <c r="T33" s="412"/>
      <c r="U33" s="404"/>
      <c r="V33" s="350"/>
      <c r="W33" s="405"/>
      <c r="X33" s="405"/>
      <c r="Y33" s="396"/>
      <c r="Z33" s="412"/>
      <c r="AA33" s="404"/>
      <c r="AB33" s="350"/>
      <c r="AC33" s="405"/>
      <c r="AD33" s="405"/>
      <c r="AE33" s="396"/>
      <c r="AF33" s="412"/>
      <c r="AG33" s="404"/>
      <c r="AH33" s="350"/>
      <c r="AI33" s="405"/>
      <c r="AJ33" s="405"/>
      <c r="AK33" s="396"/>
      <c r="AL33" s="412"/>
      <c r="AM33" s="404"/>
      <c r="AN33" s="350"/>
      <c r="AO33" s="405"/>
      <c r="AP33" s="405"/>
      <c r="AQ33" s="411"/>
      <c r="AR33" s="412"/>
      <c r="AS33" s="404"/>
      <c r="AT33" s="350"/>
      <c r="AU33" s="405"/>
      <c r="AV33" s="405"/>
      <c r="AW33" s="396"/>
      <c r="AX33" s="412"/>
      <c r="AY33" s="404"/>
      <c r="AZ33" s="350"/>
      <c r="BA33" s="405"/>
      <c r="BB33" s="405"/>
      <c r="BC33" s="397"/>
      <c r="BD33" s="412"/>
      <c r="BE33" s="404"/>
      <c r="BF33" s="350"/>
      <c r="BG33" s="405"/>
      <c r="BH33" s="405"/>
      <c r="BI33" s="925"/>
    </row>
    <row r="34" spans="1:61" s="402" customFormat="1" ht="36">
      <c r="A34" s="396" t="s">
        <v>927</v>
      </c>
      <c r="B34" s="403" t="s">
        <v>426</v>
      </c>
      <c r="C34" s="566">
        <f>C32/3</f>
        <v>11.111111111111112</v>
      </c>
      <c r="D34" s="396" t="s">
        <v>47</v>
      </c>
      <c r="E34" s="396">
        <f>IF(D34="Yes",C34,0)</f>
        <v>0</v>
      </c>
      <c r="F34" s="396"/>
      <c r="G34" s="423"/>
      <c r="H34" s="412"/>
      <c r="I34" s="421">
        <f>I32/3</f>
        <v>11.111111111111112</v>
      </c>
      <c r="J34" s="418" t="s">
        <v>44</v>
      </c>
      <c r="K34" s="418">
        <f>IF(J34="Yes",I34,0)</f>
        <v>11.111111111111112</v>
      </c>
      <c r="L34" s="418"/>
      <c r="M34" s="418" t="s">
        <v>427</v>
      </c>
      <c r="N34" s="412"/>
      <c r="O34" s="421">
        <f>O32/3</f>
        <v>11.111111111111112</v>
      </c>
      <c r="P34" s="396" t="s">
        <v>47</v>
      </c>
      <c r="Q34" s="396">
        <f>IF(P34="Yes",O34,0)</f>
        <v>0</v>
      </c>
      <c r="R34" s="418"/>
      <c r="S34" s="422"/>
      <c r="T34" s="412"/>
      <c r="U34" s="421">
        <f>U32/3</f>
        <v>11.111111111111112</v>
      </c>
      <c r="V34" s="396" t="s">
        <v>47</v>
      </c>
      <c r="W34" s="396">
        <f>IF(V34="Yes",U34,0)</f>
        <v>0</v>
      </c>
      <c r="X34" s="396"/>
      <c r="Y34" s="396"/>
      <c r="Z34" s="412"/>
      <c r="AA34" s="421">
        <f>AA32/3</f>
        <v>11.111111111111112</v>
      </c>
      <c r="AB34" s="396" t="s">
        <v>47</v>
      </c>
      <c r="AC34" s="396">
        <f>IF(AB34="Yes",AA34,0)</f>
        <v>0</v>
      </c>
      <c r="AD34" s="396"/>
      <c r="AE34" s="396"/>
      <c r="AF34" s="412"/>
      <c r="AG34" s="421">
        <f>AG32/3</f>
        <v>11.111111111111112</v>
      </c>
      <c r="AH34" s="396" t="s">
        <v>44</v>
      </c>
      <c r="AI34" s="396">
        <f>IF(AH34="Yes",AG34,0)</f>
        <v>11.111111111111112</v>
      </c>
      <c r="AJ34" s="396"/>
      <c r="AK34" s="929" t="s">
        <v>428</v>
      </c>
      <c r="AL34" s="412"/>
      <c r="AM34" s="421">
        <f>AM32/3</f>
        <v>11.111111111111112</v>
      </c>
      <c r="AN34" s="396" t="s">
        <v>44</v>
      </c>
      <c r="AO34" s="396">
        <f>IF(AN34="Yes",AM34,0)</f>
        <v>11.111111111111112</v>
      </c>
      <c r="AP34" s="396"/>
      <c r="AQ34" s="951" t="s">
        <v>65</v>
      </c>
      <c r="AR34" s="412"/>
      <c r="AS34" s="421">
        <f>AS32/3</f>
        <v>11.111111111111112</v>
      </c>
      <c r="AT34" s="396" t="s">
        <v>44</v>
      </c>
      <c r="AU34" s="396">
        <f>IF(AT34="Yes",AS34,0)</f>
        <v>11.111111111111112</v>
      </c>
      <c r="AV34" s="396"/>
      <c r="AW34" s="396" t="s">
        <v>429</v>
      </c>
      <c r="AX34" s="412"/>
      <c r="AY34" s="421">
        <f>AY32/3</f>
        <v>11.111111111111112</v>
      </c>
      <c r="AZ34" s="418" t="s">
        <v>44</v>
      </c>
      <c r="BA34" s="418">
        <f>IF(AZ34="Yes",AY34,0)</f>
        <v>11.111111111111112</v>
      </c>
      <c r="BB34" s="418"/>
      <c r="BC34" s="424" t="s">
        <v>980</v>
      </c>
      <c r="BD34" s="412"/>
      <c r="BE34" s="421">
        <f>BE32/3</f>
        <v>11.111111111111112</v>
      </c>
      <c r="BF34" s="396" t="s">
        <v>44</v>
      </c>
      <c r="BG34" s="396">
        <f>IF(BF34="Yes",BE34,0)</f>
        <v>11.111111111111112</v>
      </c>
      <c r="BH34" s="396"/>
      <c r="BI34" s="929" t="s">
        <v>430</v>
      </c>
    </row>
    <row r="35" spans="1:61" s="402" customFormat="1" ht="14.25" customHeight="1">
      <c r="A35" s="396" t="s">
        <v>928</v>
      </c>
      <c r="B35" s="403" t="s">
        <v>431</v>
      </c>
      <c r="C35" s="421">
        <f>C32/3</f>
        <v>11.111111111111112</v>
      </c>
      <c r="D35" s="396" t="s">
        <v>47</v>
      </c>
      <c r="E35" s="396">
        <f>IF(D35="Yes",C35,0)</f>
        <v>0</v>
      </c>
      <c r="F35" s="396"/>
      <c r="G35" s="396"/>
      <c r="H35" s="412"/>
      <c r="I35" s="421">
        <f>I32/3</f>
        <v>11.111111111111112</v>
      </c>
      <c r="J35" s="418" t="s">
        <v>44</v>
      </c>
      <c r="K35" s="418">
        <f>IF(J35="Yes",I35,0)</f>
        <v>11.111111111111112</v>
      </c>
      <c r="L35" s="418"/>
      <c r="M35" s="418" t="s">
        <v>1043</v>
      </c>
      <c r="N35" s="412"/>
      <c r="O35" s="421">
        <f>O32/3</f>
        <v>11.111111111111112</v>
      </c>
      <c r="P35" s="396" t="s">
        <v>47</v>
      </c>
      <c r="Q35" s="396">
        <f>IF(P35="Yes",O35,0)</f>
        <v>0</v>
      </c>
      <c r="R35" s="418"/>
      <c r="S35" s="422"/>
      <c r="T35" s="412"/>
      <c r="U35" s="421">
        <f>U32/3</f>
        <v>11.111111111111112</v>
      </c>
      <c r="V35" s="396" t="s">
        <v>47</v>
      </c>
      <c r="W35" s="396">
        <f>IF(V35="Yes",U35,0)</f>
        <v>0</v>
      </c>
      <c r="X35" s="396"/>
      <c r="Y35" s="396"/>
      <c r="Z35" s="412"/>
      <c r="AA35" s="421">
        <f>AA32/3</f>
        <v>11.111111111111112</v>
      </c>
      <c r="AB35" s="396" t="s">
        <v>47</v>
      </c>
      <c r="AC35" s="396">
        <f>IF(AB35="Yes",AA35,0)</f>
        <v>0</v>
      </c>
      <c r="AD35" s="396"/>
      <c r="AE35" s="396"/>
      <c r="AF35" s="412"/>
      <c r="AG35" s="421">
        <f>AG32/3</f>
        <v>11.111111111111112</v>
      </c>
      <c r="AH35" s="396" t="s">
        <v>44</v>
      </c>
      <c r="AI35" s="396">
        <f>IF(AH35="Yes",AG35,0)</f>
        <v>11.111111111111112</v>
      </c>
      <c r="AJ35" s="396"/>
      <c r="AK35" s="929" t="s">
        <v>428</v>
      </c>
      <c r="AL35" s="412"/>
      <c r="AM35" s="421">
        <f>AM32/3</f>
        <v>11.111111111111112</v>
      </c>
      <c r="AN35" s="396" t="s">
        <v>47</v>
      </c>
      <c r="AO35" s="396">
        <f>IF(AN35="Yes",AM35,0)</f>
        <v>0</v>
      </c>
      <c r="AP35" s="396"/>
      <c r="AQ35" s="411"/>
      <c r="AR35" s="412"/>
      <c r="AS35" s="421">
        <f>AS32/3</f>
        <v>11.111111111111112</v>
      </c>
      <c r="AT35" s="396" t="s">
        <v>47</v>
      </c>
      <c r="AU35" s="396">
        <f>IF(AT35="Yes",AS35,0)</f>
        <v>0</v>
      </c>
      <c r="AV35" s="418"/>
      <c r="AW35" s="418"/>
      <c r="AX35" s="412"/>
      <c r="AY35" s="421">
        <f>AY32/3</f>
        <v>11.111111111111112</v>
      </c>
      <c r="AZ35" s="418" t="s">
        <v>47</v>
      </c>
      <c r="BA35" s="418">
        <f>IF(AZ35="Yes",AY35,0)</f>
        <v>0</v>
      </c>
      <c r="BB35" s="418"/>
      <c r="BC35" s="424"/>
      <c r="BD35" s="412"/>
      <c r="BE35" s="421">
        <f>BE32/3</f>
        <v>11.111111111111112</v>
      </c>
      <c r="BF35" s="396" t="s">
        <v>44</v>
      </c>
      <c r="BG35" s="396">
        <f>IF(BF35="Yes",BE35,0)</f>
        <v>11.111111111111112</v>
      </c>
      <c r="BH35" s="396"/>
      <c r="BI35" s="929" t="s">
        <v>430</v>
      </c>
    </row>
    <row r="36" spans="1:61" s="402" customFormat="1" ht="25.5">
      <c r="A36" s="396" t="s">
        <v>929</v>
      </c>
      <c r="B36" s="403" t="s">
        <v>432</v>
      </c>
      <c r="C36" s="421">
        <f>C32/3</f>
        <v>11.111111111111112</v>
      </c>
      <c r="D36" s="396" t="s">
        <v>47</v>
      </c>
      <c r="E36" s="396">
        <f>IF(D36="Yes",C36,0)</f>
        <v>0</v>
      </c>
      <c r="F36" s="396"/>
      <c r="G36" s="396"/>
      <c r="H36" s="412"/>
      <c r="I36" s="421">
        <f>I32/3</f>
        <v>11.111111111111112</v>
      </c>
      <c r="J36" s="418" t="s">
        <v>44</v>
      </c>
      <c r="K36" s="418">
        <f>IF(J36="Yes",I36,0)</f>
        <v>11.111111111111112</v>
      </c>
      <c r="L36" s="418"/>
      <c r="M36" s="418" t="s">
        <v>427</v>
      </c>
      <c r="N36" s="412"/>
      <c r="O36" s="421">
        <f>O32/3</f>
        <v>11.111111111111112</v>
      </c>
      <c r="P36" s="396" t="s">
        <v>47</v>
      </c>
      <c r="Q36" s="396">
        <f>IF(P36="Yes",O36,0)</f>
        <v>0</v>
      </c>
      <c r="R36" s="418"/>
      <c r="S36" s="422"/>
      <c r="T36" s="412"/>
      <c r="U36" s="421">
        <f>U32/3</f>
        <v>11.111111111111112</v>
      </c>
      <c r="V36" s="396" t="s">
        <v>47</v>
      </c>
      <c r="W36" s="396">
        <f>IF(V36="Yes",U36,0)</f>
        <v>0</v>
      </c>
      <c r="X36" s="396"/>
      <c r="Y36" s="396"/>
      <c r="Z36" s="412"/>
      <c r="AA36" s="421">
        <f>AA32/3</f>
        <v>11.111111111111112</v>
      </c>
      <c r="AB36" s="396" t="s">
        <v>47</v>
      </c>
      <c r="AC36" s="396">
        <f>IF(AB36="Yes",AA36,0)</f>
        <v>0</v>
      </c>
      <c r="AD36" s="396"/>
      <c r="AE36" s="396"/>
      <c r="AF36" s="412"/>
      <c r="AG36" s="421">
        <f>AG32/3</f>
        <v>11.111111111111112</v>
      </c>
      <c r="AH36" s="396" t="s">
        <v>47</v>
      </c>
      <c r="AI36" s="396">
        <f>IF(AH36="Yes",AG36,0)</f>
        <v>0</v>
      </c>
      <c r="AJ36" s="396"/>
      <c r="AK36" s="929"/>
      <c r="AL36" s="412"/>
      <c r="AM36" s="421">
        <f>AM32/3</f>
        <v>11.111111111111112</v>
      </c>
      <c r="AN36" s="396" t="s">
        <v>47</v>
      </c>
      <c r="AO36" s="396">
        <f>IF(AN36="Yes",AM36,0)</f>
        <v>0</v>
      </c>
      <c r="AP36" s="396"/>
      <c r="AQ36" s="411"/>
      <c r="AR36" s="412"/>
      <c r="AS36" s="421">
        <f>AS32/3</f>
        <v>11.111111111111112</v>
      </c>
      <c r="AT36" s="396" t="s">
        <v>44</v>
      </c>
      <c r="AU36" s="396">
        <f>IF(AT36="Yes",AS36,0)</f>
        <v>11.111111111111112</v>
      </c>
      <c r="AV36" s="396"/>
      <c r="AW36" s="396" t="s">
        <v>429</v>
      </c>
      <c r="AX36" s="412"/>
      <c r="AY36" s="421">
        <f>AY32/3</f>
        <v>11.111111111111112</v>
      </c>
      <c r="AZ36" s="396" t="s">
        <v>47</v>
      </c>
      <c r="BA36" s="396">
        <f>IF(AZ36="Yes",AY36,0)</f>
        <v>0</v>
      </c>
      <c r="BB36" s="396"/>
      <c r="BC36" s="397"/>
      <c r="BD36" s="412"/>
      <c r="BE36" s="421">
        <f>BE32/3</f>
        <v>11.111111111111112</v>
      </c>
      <c r="BF36" s="418" t="s">
        <v>44</v>
      </c>
      <c r="BG36" s="418">
        <f>IF(BF36="Yes",BE36,0)</f>
        <v>11.111111111111112</v>
      </c>
      <c r="BH36" s="418"/>
      <c r="BI36" s="929" t="s">
        <v>985</v>
      </c>
    </row>
    <row r="37" spans="1:61" s="402" customFormat="1" ht="13.5" thickBot="1">
      <c r="A37" s="427"/>
      <c r="B37" s="403"/>
      <c r="C37" s="428"/>
      <c r="D37" s="396" t="s">
        <v>375</v>
      </c>
      <c r="E37" s="396"/>
      <c r="F37" s="396"/>
      <c r="G37" s="396"/>
      <c r="H37" s="412"/>
      <c r="I37" s="428"/>
      <c r="J37" s="396" t="s">
        <v>375</v>
      </c>
      <c r="K37" s="396"/>
      <c r="L37" s="396"/>
      <c r="M37" s="396"/>
      <c r="N37" s="412"/>
      <c r="O37" s="428"/>
      <c r="P37" s="396" t="s">
        <v>375</v>
      </c>
      <c r="Q37" s="396"/>
      <c r="R37" s="396"/>
      <c r="S37" s="396"/>
      <c r="T37" s="412"/>
      <c r="U37" s="428"/>
      <c r="V37" s="396" t="s">
        <v>375</v>
      </c>
      <c r="W37" s="396"/>
      <c r="X37" s="396"/>
      <c r="Y37" s="396"/>
      <c r="Z37" s="412"/>
      <c r="AA37" s="428"/>
      <c r="AB37" s="396" t="s">
        <v>375</v>
      </c>
      <c r="AC37" s="396"/>
      <c r="AD37" s="396"/>
      <c r="AE37" s="396"/>
      <c r="AF37" s="412"/>
      <c r="AG37" s="428"/>
      <c r="AH37" s="396" t="s">
        <v>375</v>
      </c>
      <c r="AI37" s="396"/>
      <c r="AJ37" s="396"/>
      <c r="AK37" s="396"/>
      <c r="AL37" s="412"/>
      <c r="AM37" s="428"/>
      <c r="AN37" s="396"/>
      <c r="AO37" s="396"/>
      <c r="AP37" s="396"/>
      <c r="AQ37" s="396"/>
      <c r="AR37" s="412"/>
      <c r="AS37" s="428"/>
      <c r="AT37" s="396" t="s">
        <v>375</v>
      </c>
      <c r="AU37" s="396"/>
      <c r="AV37" s="396"/>
      <c r="AW37" s="396"/>
      <c r="AX37" s="412"/>
      <c r="AY37" s="428"/>
      <c r="AZ37" s="396" t="s">
        <v>375</v>
      </c>
      <c r="BA37" s="396"/>
      <c r="BB37" s="396"/>
      <c r="BC37" s="397"/>
      <c r="BD37" s="412"/>
      <c r="BE37" s="428"/>
      <c r="BF37" s="396" t="s">
        <v>375</v>
      </c>
      <c r="BG37" s="396"/>
      <c r="BH37" s="396"/>
      <c r="BI37" s="411"/>
    </row>
    <row r="38" spans="1:61" s="402" customFormat="1" ht="37.5">
      <c r="A38" s="398" t="s">
        <v>433</v>
      </c>
      <c r="B38" s="429" t="s">
        <v>493</v>
      </c>
      <c r="C38" s="399">
        <v>100</v>
      </c>
      <c r="D38" s="398" t="s">
        <v>375</v>
      </c>
      <c r="E38" s="398"/>
      <c r="F38" s="398">
        <f>SUM(F39:F55)</f>
        <v>15.476190476190478</v>
      </c>
      <c r="G38" s="398"/>
      <c r="H38" s="400"/>
      <c r="I38" s="399">
        <v>100</v>
      </c>
      <c r="J38" s="398" t="s">
        <v>375</v>
      </c>
      <c r="K38" s="398"/>
      <c r="L38" s="398">
        <f>SUM(L39:L55)</f>
        <v>71.428571428571431</v>
      </c>
      <c r="M38" s="398"/>
      <c r="N38" s="400"/>
      <c r="O38" s="399">
        <v>100</v>
      </c>
      <c r="P38" s="398" t="s">
        <v>375</v>
      </c>
      <c r="Q38" s="398"/>
      <c r="R38" s="398">
        <f>SUM(R39:R55)</f>
        <v>0</v>
      </c>
      <c r="S38" s="398"/>
      <c r="T38" s="400"/>
      <c r="U38" s="399">
        <v>100</v>
      </c>
      <c r="V38" s="398" t="s">
        <v>375</v>
      </c>
      <c r="W38" s="398"/>
      <c r="X38" s="398">
        <f>SUM(X39:X55)</f>
        <v>8.3333333333333339</v>
      </c>
      <c r="Y38" s="398"/>
      <c r="Z38" s="400"/>
      <c r="AA38" s="399">
        <v>100</v>
      </c>
      <c r="AB38" s="398" t="s">
        <v>375</v>
      </c>
      <c r="AC38" s="398"/>
      <c r="AD38" s="398">
        <f>SUM(AD39:AD55)</f>
        <v>0</v>
      </c>
      <c r="AE38" s="398"/>
      <c r="AF38" s="400"/>
      <c r="AG38" s="399">
        <v>100</v>
      </c>
      <c r="AH38" s="398" t="s">
        <v>375</v>
      </c>
      <c r="AI38" s="398"/>
      <c r="AJ38" s="398">
        <f>SUM(AJ39:AJ55)</f>
        <v>8.3333333333333339</v>
      </c>
      <c r="AK38" s="398"/>
      <c r="AL38" s="400"/>
      <c r="AM38" s="399">
        <v>100</v>
      </c>
      <c r="AN38" s="398" t="s">
        <v>375</v>
      </c>
      <c r="AO38" s="398"/>
      <c r="AP38" s="398">
        <f>SUM(AP39:AP55)</f>
        <v>8.3333333333333339</v>
      </c>
      <c r="AQ38" s="398"/>
      <c r="AR38" s="400"/>
      <c r="AS38" s="399">
        <v>100</v>
      </c>
      <c r="AT38" s="398" t="s">
        <v>375</v>
      </c>
      <c r="AU38" s="398"/>
      <c r="AV38" s="398">
        <f>SUM(AV39:AV55)</f>
        <v>71.428571428571431</v>
      </c>
      <c r="AW38" s="398"/>
      <c r="AX38" s="400"/>
      <c r="AY38" s="399">
        <v>100</v>
      </c>
      <c r="AZ38" s="398" t="s">
        <v>375</v>
      </c>
      <c r="BA38" s="398"/>
      <c r="BB38" s="398">
        <f>SUM(BB39:BB55)</f>
        <v>4.7619047619047619</v>
      </c>
      <c r="BC38" s="401"/>
      <c r="BD38" s="400"/>
      <c r="BE38" s="399">
        <v>100</v>
      </c>
      <c r="BF38" s="398" t="s">
        <v>375</v>
      </c>
      <c r="BG38" s="398"/>
      <c r="BH38" s="398">
        <f>SUM(BH39:BH55)</f>
        <v>50.595238095238102</v>
      </c>
      <c r="BI38" s="398"/>
    </row>
    <row r="39" spans="1:61" s="402" customFormat="1" ht="12.75">
      <c r="A39" s="405" t="s">
        <v>494</v>
      </c>
      <c r="B39" s="417" t="s">
        <v>1349</v>
      </c>
      <c r="C39" s="404">
        <f>100/3</f>
        <v>33.333333333333336</v>
      </c>
      <c r="D39" s="430" t="s">
        <v>22</v>
      </c>
      <c r="E39" s="396"/>
      <c r="F39" s="405">
        <f>SUM(E40:E46)</f>
        <v>7.1428571428571432</v>
      </c>
      <c r="G39" s="431"/>
      <c r="H39" s="412"/>
      <c r="I39" s="404">
        <f>100/3</f>
        <v>33.333333333333336</v>
      </c>
      <c r="J39" s="396" t="s">
        <v>22</v>
      </c>
      <c r="K39" s="396"/>
      <c r="L39" s="405">
        <f>SUM(K40:K46)</f>
        <v>4.7619047619047619</v>
      </c>
      <c r="M39" s="396"/>
      <c r="N39" s="412"/>
      <c r="O39" s="404">
        <f>100/3</f>
        <v>33.333333333333336</v>
      </c>
      <c r="P39" s="396"/>
      <c r="Q39" s="396"/>
      <c r="R39" s="405">
        <f>SUM(Q40:Q46)</f>
        <v>0</v>
      </c>
      <c r="S39" s="396"/>
      <c r="T39" s="412"/>
      <c r="U39" s="404">
        <f>100/3</f>
        <v>33.333333333333336</v>
      </c>
      <c r="V39" s="396" t="s">
        <v>22</v>
      </c>
      <c r="W39" s="396"/>
      <c r="X39" s="405">
        <f>SUM(W40:W46)</f>
        <v>0</v>
      </c>
      <c r="Y39" s="396"/>
      <c r="Z39" s="412"/>
      <c r="AA39" s="404">
        <f>100/3</f>
        <v>33.333333333333336</v>
      </c>
      <c r="AB39" s="396" t="s">
        <v>22</v>
      </c>
      <c r="AC39" s="396"/>
      <c r="AD39" s="405">
        <f>SUM(AC40:AC46)</f>
        <v>0</v>
      </c>
      <c r="AE39" s="396"/>
      <c r="AF39" s="412"/>
      <c r="AG39" s="404">
        <f>100/3</f>
        <v>33.333333333333336</v>
      </c>
      <c r="AH39" s="396"/>
      <c r="AI39" s="396"/>
      <c r="AJ39" s="405">
        <f>SUM(AI40:AI46)</f>
        <v>0</v>
      </c>
      <c r="AK39" s="396"/>
      <c r="AL39" s="412"/>
      <c r="AM39" s="404">
        <f>100/3</f>
        <v>33.333333333333336</v>
      </c>
      <c r="AN39" s="396"/>
      <c r="AO39" s="396"/>
      <c r="AP39" s="405">
        <f>SUM(AO40:AO46)</f>
        <v>0</v>
      </c>
      <c r="AQ39" s="396"/>
      <c r="AR39" s="412"/>
      <c r="AS39" s="404">
        <f>100/3</f>
        <v>33.333333333333336</v>
      </c>
      <c r="AT39" s="396"/>
      <c r="AU39" s="396"/>
      <c r="AV39" s="405">
        <f>SUM(AU40:AU46)</f>
        <v>4.7619047619047619</v>
      </c>
      <c r="AW39" s="396"/>
      <c r="AX39" s="412"/>
      <c r="AY39" s="404">
        <f>100/3</f>
        <v>33.333333333333336</v>
      </c>
      <c r="AZ39" s="396" t="s">
        <v>22</v>
      </c>
      <c r="BA39" s="396"/>
      <c r="BB39" s="405">
        <f>SUM(BA40:BA46)</f>
        <v>4.7619047619047619</v>
      </c>
      <c r="BC39" s="397"/>
      <c r="BD39" s="412"/>
      <c r="BE39" s="404">
        <f>100/3</f>
        <v>33.333333333333336</v>
      </c>
      <c r="BF39" s="396"/>
      <c r="BG39" s="396"/>
      <c r="BH39" s="405">
        <f>SUM(BG40:BG46)</f>
        <v>4.7619047619047619</v>
      </c>
      <c r="BI39" s="396"/>
    </row>
    <row r="40" spans="1:61" s="402" customFormat="1" ht="12.75">
      <c r="A40" s="396" t="s">
        <v>495</v>
      </c>
      <c r="B40" s="403" t="s">
        <v>1193</v>
      </c>
      <c r="C40" s="421">
        <f>$C$39/7</f>
        <v>4.7619047619047619</v>
      </c>
      <c r="D40" s="396" t="s">
        <v>76</v>
      </c>
      <c r="E40" s="396">
        <f t="shared" ref="E40:E45" si="1">IF(D40="Yes",C40,IF(D40="partial",C40*0.25,0))</f>
        <v>1.1904761904761905</v>
      </c>
      <c r="F40" s="405"/>
      <c r="G40" s="926" t="s">
        <v>496</v>
      </c>
      <c r="H40" s="412"/>
      <c r="I40" s="421">
        <f>$C$39/7</f>
        <v>4.7619047619047619</v>
      </c>
      <c r="J40" s="396" t="s">
        <v>47</v>
      </c>
      <c r="K40" s="396">
        <f t="shared" ref="K40:K45" si="2">IF(J40="Yes",I40,IF(J40="partial",I40*0.25,0))</f>
        <v>0</v>
      </c>
      <c r="L40" s="405"/>
      <c r="M40" s="396"/>
      <c r="N40" s="412"/>
      <c r="O40" s="421">
        <f>$C$39/7</f>
        <v>4.7619047619047619</v>
      </c>
      <c r="P40" s="396" t="s">
        <v>47</v>
      </c>
      <c r="Q40" s="396">
        <f t="shared" ref="Q40:Q45" si="3">IF(P40="Yes",O40,IF(P40="partial",O40*0.25,0))</f>
        <v>0</v>
      </c>
      <c r="R40" s="405"/>
      <c r="S40" s="396"/>
      <c r="T40" s="412"/>
      <c r="U40" s="421">
        <f>$C$39/7</f>
        <v>4.7619047619047619</v>
      </c>
      <c r="V40" s="396" t="s">
        <v>47</v>
      </c>
      <c r="W40" s="396">
        <f t="shared" ref="W40:W45" si="4">IF(V40="Yes",U40,IF(V40="partial",U40*0.25,0))</f>
        <v>0</v>
      </c>
      <c r="X40" s="405"/>
      <c r="Y40" s="396"/>
      <c r="Z40" s="412"/>
      <c r="AA40" s="421">
        <f>$C$39/7</f>
        <v>4.7619047619047619</v>
      </c>
      <c r="AB40" s="396" t="s">
        <v>47</v>
      </c>
      <c r="AC40" s="396">
        <f t="shared" ref="AC40:AC45" si="5">IF(AB40="Yes",AA40,IF(AB40="partial",AA40*0.25,0))</f>
        <v>0</v>
      </c>
      <c r="AD40" s="405"/>
      <c r="AE40" s="396"/>
      <c r="AF40" s="412"/>
      <c r="AG40" s="421">
        <f>$C$39/7</f>
        <v>4.7619047619047619</v>
      </c>
      <c r="AH40" s="396" t="s">
        <v>47</v>
      </c>
      <c r="AI40" s="396">
        <f t="shared" ref="AI40:AI45" si="6">IF(AH40="Yes",AG40,IF(AH40="partial",AG40*0.25,0))</f>
        <v>0</v>
      </c>
      <c r="AJ40" s="405"/>
      <c r="AK40" s="396"/>
      <c r="AL40" s="412"/>
      <c r="AM40" s="421">
        <f>$C$39/7</f>
        <v>4.7619047619047619</v>
      </c>
      <c r="AN40" s="396" t="s">
        <v>47</v>
      </c>
      <c r="AO40" s="396">
        <f t="shared" ref="AO40:AO45" si="7">IF(AN40="Yes",AM40,IF(AN40="partial",AM40*0.25,0))</f>
        <v>0</v>
      </c>
      <c r="AP40" s="405"/>
      <c r="AQ40" s="396"/>
      <c r="AR40" s="412"/>
      <c r="AS40" s="421">
        <f>$C$39/7</f>
        <v>4.7619047619047619</v>
      </c>
      <c r="AT40" s="396" t="s">
        <v>47</v>
      </c>
      <c r="AU40" s="396">
        <f t="shared" ref="AU40:AU45" si="8">IF(AT40="Yes",AS40,IF(AT40="partial",AS40*0.25,0))</f>
        <v>0</v>
      </c>
      <c r="AV40" s="405"/>
      <c r="AW40" s="396"/>
      <c r="AX40" s="412"/>
      <c r="AY40" s="421">
        <f>$C$39/7</f>
        <v>4.7619047619047619</v>
      </c>
      <c r="AZ40" s="396" t="s">
        <v>47</v>
      </c>
      <c r="BA40" s="396">
        <f t="shared" ref="BA40:BA45" si="9">IF(AZ40="Yes",AY40,IF(AZ40="partial",AY40*0.25,0))</f>
        <v>0</v>
      </c>
      <c r="BB40" s="405"/>
      <c r="BC40" s="397"/>
      <c r="BD40" s="412"/>
      <c r="BE40" s="421">
        <f>$C$39/7</f>
        <v>4.7619047619047619</v>
      </c>
      <c r="BF40" s="396" t="s">
        <v>47</v>
      </c>
      <c r="BG40" s="396">
        <f t="shared" ref="BG40:BG45" si="10">IF(BF40="Yes",BE40,IF(BF40="partial",BE40*0.25,0))</f>
        <v>0</v>
      </c>
      <c r="BH40" s="405"/>
      <c r="BI40" s="396"/>
    </row>
    <row r="41" spans="1:61" s="402" customFormat="1" ht="12.75">
      <c r="A41" s="396" t="s">
        <v>497</v>
      </c>
      <c r="B41" s="403" t="s">
        <v>1194</v>
      </c>
      <c r="C41" s="421">
        <f t="shared" ref="C41:C46" si="11">$C$39/7</f>
        <v>4.7619047619047619</v>
      </c>
      <c r="D41" s="396" t="s">
        <v>76</v>
      </c>
      <c r="E41" s="396">
        <f t="shared" si="1"/>
        <v>1.1904761904761905</v>
      </c>
      <c r="F41" s="405"/>
      <c r="G41" s="926" t="s">
        <v>496</v>
      </c>
      <c r="H41" s="412"/>
      <c r="I41" s="421">
        <f t="shared" ref="I41:I46" si="12">$C$39/7</f>
        <v>4.7619047619047619</v>
      </c>
      <c r="J41" s="396" t="s">
        <v>47</v>
      </c>
      <c r="K41" s="396">
        <f t="shared" si="2"/>
        <v>0</v>
      </c>
      <c r="L41" s="405"/>
      <c r="M41" s="396"/>
      <c r="N41" s="412"/>
      <c r="O41" s="421">
        <f t="shared" ref="O41:O46" si="13">$C$39/7</f>
        <v>4.7619047619047619</v>
      </c>
      <c r="P41" s="396" t="s">
        <v>47</v>
      </c>
      <c r="Q41" s="396">
        <f t="shared" si="3"/>
        <v>0</v>
      </c>
      <c r="R41" s="405"/>
      <c r="S41" s="396"/>
      <c r="T41" s="412"/>
      <c r="U41" s="421">
        <f t="shared" ref="U41:U46" si="14">$C$39/7</f>
        <v>4.7619047619047619</v>
      </c>
      <c r="V41" s="396" t="s">
        <v>47</v>
      </c>
      <c r="W41" s="396">
        <f t="shared" si="4"/>
        <v>0</v>
      </c>
      <c r="X41" s="405"/>
      <c r="Y41" s="396"/>
      <c r="Z41" s="412"/>
      <c r="AA41" s="421">
        <f t="shared" ref="AA41:AA46" si="15">$C$39/7</f>
        <v>4.7619047619047619</v>
      </c>
      <c r="AB41" s="396" t="s">
        <v>47</v>
      </c>
      <c r="AC41" s="396">
        <f t="shared" si="5"/>
        <v>0</v>
      </c>
      <c r="AD41" s="405"/>
      <c r="AE41" s="396"/>
      <c r="AF41" s="412"/>
      <c r="AG41" s="421">
        <f t="shared" ref="AG41:AG46" si="16">$C$39/7</f>
        <v>4.7619047619047619</v>
      </c>
      <c r="AH41" s="396" t="s">
        <v>47</v>
      </c>
      <c r="AI41" s="396">
        <f t="shared" si="6"/>
        <v>0</v>
      </c>
      <c r="AJ41" s="405"/>
      <c r="AK41" s="396"/>
      <c r="AL41" s="412"/>
      <c r="AM41" s="421">
        <f t="shared" ref="AM41:AM46" si="17">$C$39/7</f>
        <v>4.7619047619047619</v>
      </c>
      <c r="AN41" s="396" t="s">
        <v>47</v>
      </c>
      <c r="AO41" s="396">
        <f t="shared" si="7"/>
        <v>0</v>
      </c>
      <c r="AP41" s="405"/>
      <c r="AQ41" s="396"/>
      <c r="AR41" s="412"/>
      <c r="AS41" s="421">
        <f t="shared" ref="AS41:AS46" si="18">$C$39/7</f>
        <v>4.7619047619047619</v>
      </c>
      <c r="AT41" s="396" t="s">
        <v>47</v>
      </c>
      <c r="AU41" s="396">
        <f t="shared" si="8"/>
        <v>0</v>
      </c>
      <c r="AV41" s="405"/>
      <c r="AW41" s="396"/>
      <c r="AX41" s="412"/>
      <c r="AY41" s="421">
        <f t="shared" ref="AY41:AY46" si="19">$C$39/7</f>
        <v>4.7619047619047619</v>
      </c>
      <c r="AZ41" s="396" t="s">
        <v>47</v>
      </c>
      <c r="BA41" s="396">
        <f t="shared" si="9"/>
        <v>0</v>
      </c>
      <c r="BB41" s="405"/>
      <c r="BC41" s="397"/>
      <c r="BD41" s="412"/>
      <c r="BE41" s="421">
        <f t="shared" ref="BE41:BE46" si="20">$C$39/7</f>
        <v>4.7619047619047619</v>
      </c>
      <c r="BF41" s="396" t="s">
        <v>47</v>
      </c>
      <c r="BG41" s="396">
        <f t="shared" si="10"/>
        <v>0</v>
      </c>
      <c r="BH41" s="405"/>
      <c r="BI41" s="396"/>
    </row>
    <row r="42" spans="1:61" s="402" customFormat="1" ht="25.5">
      <c r="A42" s="396" t="s">
        <v>498</v>
      </c>
      <c r="B42" s="403" t="s">
        <v>499</v>
      </c>
      <c r="C42" s="421">
        <f t="shared" si="11"/>
        <v>4.7619047619047619</v>
      </c>
      <c r="D42" s="396" t="s">
        <v>76</v>
      </c>
      <c r="E42" s="396">
        <f t="shared" si="1"/>
        <v>1.1904761904761905</v>
      </c>
      <c r="F42" s="405"/>
      <c r="G42" s="926" t="s">
        <v>496</v>
      </c>
      <c r="H42" s="412"/>
      <c r="I42" s="421">
        <f t="shared" si="12"/>
        <v>4.7619047619047619</v>
      </c>
      <c r="J42" s="396" t="s">
        <v>47</v>
      </c>
      <c r="K42" s="396">
        <f t="shared" si="2"/>
        <v>0</v>
      </c>
      <c r="L42" s="405"/>
      <c r="M42" s="396"/>
      <c r="N42" s="412"/>
      <c r="O42" s="421">
        <f t="shared" si="13"/>
        <v>4.7619047619047619</v>
      </c>
      <c r="P42" s="396" t="s">
        <v>47</v>
      </c>
      <c r="Q42" s="396">
        <f t="shared" si="3"/>
        <v>0</v>
      </c>
      <c r="R42" s="405"/>
      <c r="S42" s="396"/>
      <c r="T42" s="412"/>
      <c r="U42" s="421">
        <f t="shared" si="14"/>
        <v>4.7619047619047619</v>
      </c>
      <c r="V42" s="396" t="s">
        <v>47</v>
      </c>
      <c r="W42" s="396">
        <f t="shared" si="4"/>
        <v>0</v>
      </c>
      <c r="X42" s="405"/>
      <c r="Y42" s="396"/>
      <c r="Z42" s="412"/>
      <c r="AA42" s="421">
        <f t="shared" si="15"/>
        <v>4.7619047619047619</v>
      </c>
      <c r="AB42" s="396" t="s">
        <v>47</v>
      </c>
      <c r="AC42" s="396">
        <f t="shared" si="5"/>
        <v>0</v>
      </c>
      <c r="AD42" s="405"/>
      <c r="AE42" s="396"/>
      <c r="AF42" s="412"/>
      <c r="AG42" s="421">
        <f t="shared" si="16"/>
        <v>4.7619047619047619</v>
      </c>
      <c r="AH42" s="396" t="s">
        <v>47</v>
      </c>
      <c r="AI42" s="396">
        <f t="shared" si="6"/>
        <v>0</v>
      </c>
      <c r="AJ42" s="405"/>
      <c r="AK42" s="396"/>
      <c r="AL42" s="412"/>
      <c r="AM42" s="421">
        <f t="shared" si="17"/>
        <v>4.7619047619047619</v>
      </c>
      <c r="AN42" s="396" t="s">
        <v>47</v>
      </c>
      <c r="AO42" s="396">
        <f t="shared" si="7"/>
        <v>0</v>
      </c>
      <c r="AP42" s="405"/>
      <c r="AQ42" s="396"/>
      <c r="AR42" s="412"/>
      <c r="AS42" s="421">
        <f t="shared" si="18"/>
        <v>4.7619047619047619</v>
      </c>
      <c r="AT42" s="396" t="s">
        <v>47</v>
      </c>
      <c r="AU42" s="396">
        <f t="shared" si="8"/>
        <v>0</v>
      </c>
      <c r="AV42" s="405"/>
      <c r="AW42" s="396"/>
      <c r="AX42" s="412"/>
      <c r="AY42" s="421">
        <f t="shared" si="19"/>
        <v>4.7619047619047619</v>
      </c>
      <c r="AZ42" s="396" t="s">
        <v>47</v>
      </c>
      <c r="BA42" s="396">
        <f t="shared" si="9"/>
        <v>0</v>
      </c>
      <c r="BB42" s="405"/>
      <c r="BC42" s="397"/>
      <c r="BD42" s="412"/>
      <c r="BE42" s="421">
        <f t="shared" si="20"/>
        <v>4.7619047619047619</v>
      </c>
      <c r="BF42" s="396" t="s">
        <v>47</v>
      </c>
      <c r="BG42" s="396">
        <f t="shared" si="10"/>
        <v>0</v>
      </c>
      <c r="BH42" s="405"/>
      <c r="BI42" s="396"/>
    </row>
    <row r="43" spans="1:61" s="402" customFormat="1" ht="25.5">
      <c r="A43" s="396" t="s">
        <v>500</v>
      </c>
      <c r="B43" s="403" t="s">
        <v>501</v>
      </c>
      <c r="C43" s="421">
        <f t="shared" si="11"/>
        <v>4.7619047619047619</v>
      </c>
      <c r="D43" s="418" t="s">
        <v>76</v>
      </c>
      <c r="E43" s="396">
        <f t="shared" si="1"/>
        <v>1.1904761904761905</v>
      </c>
      <c r="F43" s="405"/>
      <c r="G43" s="927" t="s">
        <v>1892</v>
      </c>
      <c r="H43" s="412"/>
      <c r="I43" s="421">
        <f t="shared" si="12"/>
        <v>4.7619047619047619</v>
      </c>
      <c r="J43" s="396" t="s">
        <v>47</v>
      </c>
      <c r="K43" s="396">
        <f t="shared" si="2"/>
        <v>0</v>
      </c>
      <c r="L43" s="405"/>
      <c r="M43" s="396"/>
      <c r="N43" s="412"/>
      <c r="O43" s="421">
        <f t="shared" si="13"/>
        <v>4.7619047619047619</v>
      </c>
      <c r="P43" s="396" t="s">
        <v>47</v>
      </c>
      <c r="Q43" s="396">
        <f t="shared" si="3"/>
        <v>0</v>
      </c>
      <c r="R43" s="405"/>
      <c r="S43" s="396"/>
      <c r="T43" s="412"/>
      <c r="U43" s="421">
        <f t="shared" si="14"/>
        <v>4.7619047619047619</v>
      </c>
      <c r="V43" s="396" t="s">
        <v>47</v>
      </c>
      <c r="W43" s="396">
        <f t="shared" si="4"/>
        <v>0</v>
      </c>
      <c r="X43" s="405"/>
      <c r="Y43" s="396"/>
      <c r="Z43" s="412"/>
      <c r="AA43" s="421">
        <f t="shared" si="15"/>
        <v>4.7619047619047619</v>
      </c>
      <c r="AB43" s="396" t="s">
        <v>47</v>
      </c>
      <c r="AC43" s="396">
        <f t="shared" si="5"/>
        <v>0</v>
      </c>
      <c r="AD43" s="405"/>
      <c r="AE43" s="396"/>
      <c r="AF43" s="412"/>
      <c r="AG43" s="421">
        <f t="shared" si="16"/>
        <v>4.7619047619047619</v>
      </c>
      <c r="AH43" s="396" t="s">
        <v>47</v>
      </c>
      <c r="AI43" s="396">
        <f t="shared" si="6"/>
        <v>0</v>
      </c>
      <c r="AJ43" s="405"/>
      <c r="AK43" s="396"/>
      <c r="AL43" s="412"/>
      <c r="AM43" s="421">
        <f t="shared" si="17"/>
        <v>4.7619047619047619</v>
      </c>
      <c r="AN43" s="396" t="s">
        <v>47</v>
      </c>
      <c r="AO43" s="396">
        <f t="shared" si="7"/>
        <v>0</v>
      </c>
      <c r="AP43" s="405"/>
      <c r="AQ43" s="396"/>
      <c r="AR43" s="412"/>
      <c r="AS43" s="421">
        <f t="shared" si="18"/>
        <v>4.7619047619047619</v>
      </c>
      <c r="AT43" s="396" t="s">
        <v>47</v>
      </c>
      <c r="AU43" s="396">
        <f t="shared" si="8"/>
        <v>0</v>
      </c>
      <c r="AV43" s="405"/>
      <c r="AW43" s="396"/>
      <c r="AX43" s="412"/>
      <c r="AY43" s="421">
        <f t="shared" si="19"/>
        <v>4.7619047619047619</v>
      </c>
      <c r="AZ43" s="396" t="s">
        <v>47</v>
      </c>
      <c r="BA43" s="396">
        <f t="shared" si="9"/>
        <v>0</v>
      </c>
      <c r="BB43" s="405"/>
      <c r="BC43" s="397"/>
      <c r="BD43" s="412"/>
      <c r="BE43" s="421">
        <f t="shared" si="20"/>
        <v>4.7619047619047619</v>
      </c>
      <c r="BF43" s="396" t="s">
        <v>47</v>
      </c>
      <c r="BG43" s="396">
        <f t="shared" si="10"/>
        <v>0</v>
      </c>
      <c r="BH43" s="405"/>
      <c r="BI43" s="396"/>
    </row>
    <row r="44" spans="1:61" s="402" customFormat="1" ht="24" customHeight="1">
      <c r="A44" s="396" t="s">
        <v>502</v>
      </c>
      <c r="B44" s="403" t="s">
        <v>503</v>
      </c>
      <c r="C44" s="421">
        <f t="shared" si="11"/>
        <v>4.7619047619047619</v>
      </c>
      <c r="D44" s="396" t="s">
        <v>76</v>
      </c>
      <c r="E44" s="396">
        <f t="shared" si="1"/>
        <v>1.1904761904761905</v>
      </c>
      <c r="F44" s="405"/>
      <c r="G44" s="928" t="s">
        <v>1893</v>
      </c>
      <c r="H44" s="412"/>
      <c r="I44" s="421">
        <f t="shared" si="12"/>
        <v>4.7619047619047619</v>
      </c>
      <c r="J44" s="396" t="s">
        <v>47</v>
      </c>
      <c r="K44" s="396">
        <f t="shared" si="2"/>
        <v>0</v>
      </c>
      <c r="L44" s="405"/>
      <c r="M44" s="396"/>
      <c r="N44" s="412"/>
      <c r="O44" s="421">
        <f t="shared" si="13"/>
        <v>4.7619047619047619</v>
      </c>
      <c r="P44" s="396" t="s">
        <v>47</v>
      </c>
      <c r="Q44" s="396">
        <f t="shared" si="3"/>
        <v>0</v>
      </c>
      <c r="R44" s="405"/>
      <c r="S44" s="396"/>
      <c r="T44" s="412"/>
      <c r="U44" s="421">
        <f t="shared" si="14"/>
        <v>4.7619047619047619</v>
      </c>
      <c r="V44" s="396" t="s">
        <v>47</v>
      </c>
      <c r="W44" s="396">
        <f t="shared" si="4"/>
        <v>0</v>
      </c>
      <c r="X44" s="405"/>
      <c r="Y44" s="396"/>
      <c r="Z44" s="412"/>
      <c r="AA44" s="421">
        <f t="shared" si="15"/>
        <v>4.7619047619047619</v>
      </c>
      <c r="AB44" s="396" t="s">
        <v>47</v>
      </c>
      <c r="AC44" s="396">
        <f t="shared" si="5"/>
        <v>0</v>
      </c>
      <c r="AD44" s="405"/>
      <c r="AE44" s="396"/>
      <c r="AF44" s="412"/>
      <c r="AG44" s="421">
        <f t="shared" si="16"/>
        <v>4.7619047619047619</v>
      </c>
      <c r="AH44" s="396" t="s">
        <v>47</v>
      </c>
      <c r="AI44" s="396">
        <f t="shared" si="6"/>
        <v>0</v>
      </c>
      <c r="AJ44" s="405"/>
      <c r="AK44" s="396"/>
      <c r="AL44" s="412"/>
      <c r="AM44" s="421">
        <f t="shared" si="17"/>
        <v>4.7619047619047619</v>
      </c>
      <c r="AN44" s="396" t="s">
        <v>47</v>
      </c>
      <c r="AO44" s="396">
        <f t="shared" si="7"/>
        <v>0</v>
      </c>
      <c r="AP44" s="405"/>
      <c r="AQ44" s="396"/>
      <c r="AR44" s="412"/>
      <c r="AS44" s="421">
        <f t="shared" si="18"/>
        <v>4.7619047619047619</v>
      </c>
      <c r="AT44" s="396" t="s">
        <v>47</v>
      </c>
      <c r="AU44" s="396">
        <f t="shared" si="8"/>
        <v>0</v>
      </c>
      <c r="AV44" s="405"/>
      <c r="AW44" s="411"/>
      <c r="AX44" s="412"/>
      <c r="AY44" s="421">
        <f t="shared" si="19"/>
        <v>4.7619047619047619</v>
      </c>
      <c r="AZ44" s="396" t="s">
        <v>47</v>
      </c>
      <c r="BA44" s="396">
        <f t="shared" si="9"/>
        <v>0</v>
      </c>
      <c r="BB44" s="405"/>
      <c r="BC44" s="397"/>
      <c r="BD44" s="412"/>
      <c r="BE44" s="421">
        <f t="shared" si="20"/>
        <v>4.7619047619047619</v>
      </c>
      <c r="BF44" s="396" t="s">
        <v>47</v>
      </c>
      <c r="BG44" s="396">
        <f t="shared" si="10"/>
        <v>0</v>
      </c>
      <c r="BH44" s="405"/>
      <c r="BI44" s="396"/>
    </row>
    <row r="45" spans="1:61" s="402" customFormat="1" ht="24.75" customHeight="1">
      <c r="A45" s="396" t="s">
        <v>504</v>
      </c>
      <c r="B45" s="403" t="s">
        <v>505</v>
      </c>
      <c r="C45" s="421">
        <f t="shared" si="11"/>
        <v>4.7619047619047619</v>
      </c>
      <c r="D45" s="396" t="s">
        <v>76</v>
      </c>
      <c r="E45" s="396">
        <f t="shared" si="1"/>
        <v>1.1904761904761905</v>
      </c>
      <c r="F45" s="405"/>
      <c r="G45" s="928" t="s">
        <v>1893</v>
      </c>
      <c r="H45" s="412"/>
      <c r="I45" s="421">
        <f t="shared" si="12"/>
        <v>4.7619047619047619</v>
      </c>
      <c r="J45" s="396" t="s">
        <v>47</v>
      </c>
      <c r="K45" s="396">
        <f t="shared" si="2"/>
        <v>0</v>
      </c>
      <c r="L45" s="405"/>
      <c r="M45" s="396"/>
      <c r="N45" s="412"/>
      <c r="O45" s="421">
        <f t="shared" si="13"/>
        <v>4.7619047619047619</v>
      </c>
      <c r="P45" s="396" t="s">
        <v>47</v>
      </c>
      <c r="Q45" s="396">
        <f t="shared" si="3"/>
        <v>0</v>
      </c>
      <c r="R45" s="405"/>
      <c r="S45" s="396"/>
      <c r="T45" s="412"/>
      <c r="U45" s="421">
        <f t="shared" si="14"/>
        <v>4.7619047619047619</v>
      </c>
      <c r="V45" s="396" t="s">
        <v>47</v>
      </c>
      <c r="W45" s="396">
        <f t="shared" si="4"/>
        <v>0</v>
      </c>
      <c r="X45" s="405"/>
      <c r="Y45" s="396"/>
      <c r="Z45" s="412"/>
      <c r="AA45" s="421">
        <f t="shared" si="15"/>
        <v>4.7619047619047619</v>
      </c>
      <c r="AB45" s="396" t="s">
        <v>47</v>
      </c>
      <c r="AC45" s="396">
        <f t="shared" si="5"/>
        <v>0</v>
      </c>
      <c r="AD45" s="405"/>
      <c r="AE45" s="396"/>
      <c r="AF45" s="412"/>
      <c r="AG45" s="421">
        <f t="shared" si="16"/>
        <v>4.7619047619047619</v>
      </c>
      <c r="AH45" s="396" t="s">
        <v>47</v>
      </c>
      <c r="AI45" s="396">
        <f t="shared" si="6"/>
        <v>0</v>
      </c>
      <c r="AJ45" s="405"/>
      <c r="AK45" s="396"/>
      <c r="AL45" s="412"/>
      <c r="AM45" s="421">
        <f t="shared" si="17"/>
        <v>4.7619047619047619</v>
      </c>
      <c r="AN45" s="396" t="s">
        <v>47</v>
      </c>
      <c r="AO45" s="396">
        <f t="shared" si="7"/>
        <v>0</v>
      </c>
      <c r="AP45" s="405"/>
      <c r="AQ45" s="396"/>
      <c r="AR45" s="412"/>
      <c r="AS45" s="421">
        <f t="shared" si="18"/>
        <v>4.7619047619047619</v>
      </c>
      <c r="AT45" s="396" t="s">
        <v>47</v>
      </c>
      <c r="AU45" s="396">
        <f t="shared" si="8"/>
        <v>0</v>
      </c>
      <c r="AV45" s="405"/>
      <c r="AW45" s="411"/>
      <c r="AX45" s="412"/>
      <c r="AY45" s="421">
        <f t="shared" si="19"/>
        <v>4.7619047619047619</v>
      </c>
      <c r="AZ45" s="396" t="s">
        <v>47</v>
      </c>
      <c r="BA45" s="396">
        <f t="shared" si="9"/>
        <v>0</v>
      </c>
      <c r="BB45" s="405"/>
      <c r="BC45" s="397"/>
      <c r="BD45" s="412"/>
      <c r="BE45" s="421">
        <f t="shared" si="20"/>
        <v>4.7619047619047619</v>
      </c>
      <c r="BF45" s="396" t="s">
        <v>47</v>
      </c>
      <c r="BG45" s="396">
        <f t="shared" si="10"/>
        <v>0</v>
      </c>
      <c r="BH45" s="405"/>
      <c r="BI45" s="929"/>
    </row>
    <row r="46" spans="1:61" s="402" customFormat="1" ht="25.5">
      <c r="A46" s="396" t="s">
        <v>930</v>
      </c>
      <c r="B46" s="403" t="s">
        <v>459</v>
      </c>
      <c r="C46" s="421">
        <f t="shared" si="11"/>
        <v>4.7619047619047619</v>
      </c>
      <c r="D46" s="418" t="s">
        <v>47</v>
      </c>
      <c r="E46" s="418">
        <f>IF(D46="Yes",C46,IF(D46="partial",C46*0.25,0))</f>
        <v>0</v>
      </c>
      <c r="F46" s="405"/>
      <c r="G46" s="118"/>
      <c r="H46" s="412"/>
      <c r="I46" s="421">
        <f t="shared" si="12"/>
        <v>4.7619047619047619</v>
      </c>
      <c r="J46" s="396" t="s">
        <v>44</v>
      </c>
      <c r="K46" s="396">
        <f>IF(J46="Yes",I46,0)</f>
        <v>4.7619047619047619</v>
      </c>
      <c r="L46" s="405"/>
      <c r="M46" s="396" t="s">
        <v>460</v>
      </c>
      <c r="N46" s="412"/>
      <c r="O46" s="421">
        <f t="shared" si="13"/>
        <v>4.7619047619047619</v>
      </c>
      <c r="P46" s="396" t="s">
        <v>47</v>
      </c>
      <c r="Q46" s="396">
        <f>IF(P46="Yes",O46,0)</f>
        <v>0</v>
      </c>
      <c r="R46" s="405"/>
      <c r="S46" s="396"/>
      <c r="T46" s="412"/>
      <c r="U46" s="421">
        <f t="shared" si="14"/>
        <v>4.7619047619047619</v>
      </c>
      <c r="V46" s="396" t="s">
        <v>47</v>
      </c>
      <c r="W46" s="396">
        <f>IF(V46="Yes",U46,0)</f>
        <v>0</v>
      </c>
      <c r="X46" s="405"/>
      <c r="Y46" s="396"/>
      <c r="Z46" s="412"/>
      <c r="AA46" s="421">
        <f t="shared" si="15"/>
        <v>4.7619047619047619</v>
      </c>
      <c r="AB46" s="396" t="s">
        <v>47</v>
      </c>
      <c r="AC46" s="396">
        <f>IF(AB46="Yes",AA46,0)</f>
        <v>0</v>
      </c>
      <c r="AD46" s="405"/>
      <c r="AE46" s="396"/>
      <c r="AF46" s="412"/>
      <c r="AG46" s="421">
        <f t="shared" si="16"/>
        <v>4.7619047619047619</v>
      </c>
      <c r="AH46" s="396" t="s">
        <v>47</v>
      </c>
      <c r="AI46" s="396">
        <f>IF(AH46="Yes",AG46,0)</f>
        <v>0</v>
      </c>
      <c r="AJ46" s="405"/>
      <c r="AK46" s="396"/>
      <c r="AL46" s="412"/>
      <c r="AM46" s="421">
        <f t="shared" si="17"/>
        <v>4.7619047619047619</v>
      </c>
      <c r="AN46" s="396" t="s">
        <v>47</v>
      </c>
      <c r="AO46" s="396">
        <f>IF(AN46="Yes",AM46,0)</f>
        <v>0</v>
      </c>
      <c r="AP46" s="405"/>
      <c r="AQ46" s="396"/>
      <c r="AR46" s="412"/>
      <c r="AS46" s="421">
        <f t="shared" si="18"/>
        <v>4.7619047619047619</v>
      </c>
      <c r="AT46" s="396" t="s">
        <v>44</v>
      </c>
      <c r="AU46" s="396">
        <f>IF(AT46="Yes",AS46,0)</f>
        <v>4.7619047619047619</v>
      </c>
      <c r="AV46" s="405"/>
      <c r="AW46" s="927" t="s">
        <v>461</v>
      </c>
      <c r="AX46" s="412"/>
      <c r="AY46" s="421">
        <f t="shared" si="19"/>
        <v>4.7619047619047619</v>
      </c>
      <c r="AZ46" s="396" t="s">
        <v>44</v>
      </c>
      <c r="BA46" s="396">
        <f>IF(AZ46="Yes",AY46,0)</f>
        <v>4.7619047619047619</v>
      </c>
      <c r="BB46" s="405"/>
      <c r="BC46" s="956" t="s">
        <v>462</v>
      </c>
      <c r="BD46" s="412"/>
      <c r="BE46" s="421">
        <f t="shared" si="20"/>
        <v>4.7619047619047619</v>
      </c>
      <c r="BF46" s="396" t="s">
        <v>44</v>
      </c>
      <c r="BG46" s="396">
        <f>IF(BF46="Yes",BE46,0)</f>
        <v>4.7619047619047619</v>
      </c>
      <c r="BH46" s="405"/>
      <c r="BI46" s="929" t="s">
        <v>463</v>
      </c>
    </row>
    <row r="47" spans="1:61" s="402" customFormat="1" ht="12.75">
      <c r="A47" s="396"/>
      <c r="B47" s="403"/>
      <c r="C47" s="421"/>
      <c r="D47" s="418"/>
      <c r="E47" s="419"/>
      <c r="F47" s="405"/>
      <c r="G47" s="118"/>
      <c r="H47" s="412"/>
      <c r="I47" s="404"/>
      <c r="J47" s="396"/>
      <c r="K47" s="405"/>
      <c r="L47" s="405"/>
      <c r="M47" s="396"/>
      <c r="N47" s="412"/>
      <c r="O47" s="404"/>
      <c r="P47" s="396"/>
      <c r="Q47" s="405"/>
      <c r="R47" s="405"/>
      <c r="S47" s="396"/>
      <c r="T47" s="412"/>
      <c r="U47" s="404"/>
      <c r="V47" s="396"/>
      <c r="W47" s="405"/>
      <c r="X47" s="405"/>
      <c r="Y47" s="396"/>
      <c r="Z47" s="412"/>
      <c r="AA47" s="404"/>
      <c r="AB47" s="396"/>
      <c r="AC47" s="405"/>
      <c r="AD47" s="405"/>
      <c r="AE47" s="396"/>
      <c r="AF47" s="412"/>
      <c r="AG47" s="404"/>
      <c r="AH47" s="396"/>
      <c r="AI47" s="405"/>
      <c r="AJ47" s="405"/>
      <c r="AK47" s="396"/>
      <c r="AL47" s="412"/>
      <c r="AM47" s="404"/>
      <c r="AN47" s="396"/>
      <c r="AO47" s="405"/>
      <c r="AP47" s="405"/>
      <c r="AQ47" s="396"/>
      <c r="AR47" s="412"/>
      <c r="AS47" s="404"/>
      <c r="AT47" s="396"/>
      <c r="AU47" s="405"/>
      <c r="AV47" s="405"/>
      <c r="AW47" s="927"/>
      <c r="AX47" s="412"/>
      <c r="AY47" s="404"/>
      <c r="AZ47" s="396"/>
      <c r="BA47" s="405"/>
      <c r="BB47" s="405"/>
      <c r="BC47" s="397"/>
      <c r="BD47" s="412"/>
      <c r="BE47" s="404"/>
      <c r="BF47" s="545"/>
      <c r="BG47" s="405"/>
      <c r="BH47" s="405"/>
      <c r="BI47" s="929"/>
    </row>
    <row r="48" spans="1:61" s="402" customFormat="1" ht="25.5">
      <c r="A48" s="405" t="s">
        <v>506</v>
      </c>
      <c r="B48" s="417" t="s">
        <v>1350</v>
      </c>
      <c r="C48" s="404">
        <f>100/3</f>
        <v>33.333333333333336</v>
      </c>
      <c r="D48" s="289" t="s">
        <v>22</v>
      </c>
      <c r="E48" s="418"/>
      <c r="F48" s="405">
        <f>SUM(E50:E53)</f>
        <v>0</v>
      </c>
      <c r="G48" s="118"/>
      <c r="H48" s="412"/>
      <c r="I48" s="404">
        <f>100/3</f>
        <v>33.333333333333336</v>
      </c>
      <c r="J48" s="118" t="s">
        <v>22</v>
      </c>
      <c r="K48" s="396"/>
      <c r="L48" s="405">
        <f>SUM(K50:K53)</f>
        <v>33.333333333333336</v>
      </c>
      <c r="M48" s="396"/>
      <c r="N48" s="412"/>
      <c r="O48" s="404">
        <f>100/3</f>
        <v>33.333333333333336</v>
      </c>
      <c r="P48" s="118" t="s">
        <v>22</v>
      </c>
      <c r="Q48" s="396"/>
      <c r="R48" s="405">
        <f>SUM(Q50:Q53)</f>
        <v>0</v>
      </c>
      <c r="S48" s="396"/>
      <c r="T48" s="412"/>
      <c r="U48" s="404">
        <f>100/3</f>
        <v>33.333333333333336</v>
      </c>
      <c r="V48" s="118" t="s">
        <v>22</v>
      </c>
      <c r="W48" s="396"/>
      <c r="X48" s="405">
        <f>SUM(W50:W53)</f>
        <v>8.3333333333333339</v>
      </c>
      <c r="Y48" s="396"/>
      <c r="Z48" s="412"/>
      <c r="AA48" s="404">
        <f>100/3</f>
        <v>33.333333333333336</v>
      </c>
      <c r="AB48" s="118" t="s">
        <v>22</v>
      </c>
      <c r="AC48" s="396"/>
      <c r="AD48" s="405">
        <f>SUM(AC50:AC53)</f>
        <v>0</v>
      </c>
      <c r="AE48" s="396"/>
      <c r="AF48" s="412"/>
      <c r="AG48" s="404">
        <f>100/3</f>
        <v>33.333333333333336</v>
      </c>
      <c r="AH48" s="118" t="s">
        <v>22</v>
      </c>
      <c r="AI48" s="396"/>
      <c r="AJ48" s="405">
        <f>SUM(AI50:AI53)</f>
        <v>8.3333333333333339</v>
      </c>
      <c r="AK48" s="396"/>
      <c r="AL48" s="412"/>
      <c r="AM48" s="404">
        <f>100/3</f>
        <v>33.333333333333336</v>
      </c>
      <c r="AN48" s="118" t="s">
        <v>22</v>
      </c>
      <c r="AO48" s="396"/>
      <c r="AP48" s="405">
        <f>SUM(AO50:AO53)</f>
        <v>8.3333333333333339</v>
      </c>
      <c r="AQ48" s="396"/>
      <c r="AR48" s="412"/>
      <c r="AS48" s="404">
        <f>100/3</f>
        <v>33.333333333333336</v>
      </c>
      <c r="AT48" s="118" t="s">
        <v>375</v>
      </c>
      <c r="AU48" s="396"/>
      <c r="AV48" s="405">
        <f>SUM(AU50:AU53)</f>
        <v>33.333333333333336</v>
      </c>
      <c r="AW48" s="927" t="s">
        <v>508</v>
      </c>
      <c r="AX48" s="412"/>
      <c r="AY48" s="404">
        <f>100/3</f>
        <v>33.333333333333336</v>
      </c>
      <c r="AZ48" s="118" t="s">
        <v>22</v>
      </c>
      <c r="BA48" s="396"/>
      <c r="BB48" s="405">
        <f>SUM(BA50:BA53)</f>
        <v>0</v>
      </c>
      <c r="BC48" s="397"/>
      <c r="BD48" s="412"/>
      <c r="BE48" s="491">
        <f>100/3</f>
        <v>33.333333333333336</v>
      </c>
      <c r="BF48" s="536" t="s">
        <v>22</v>
      </c>
      <c r="BG48" s="421"/>
      <c r="BH48" s="405">
        <f>SUM(BG50:BG53)</f>
        <v>16.666666666666668</v>
      </c>
      <c r="BI48" s="929"/>
    </row>
    <row r="49" spans="1:61" s="402" customFormat="1" ht="25.5">
      <c r="A49" s="396"/>
      <c r="B49" s="492" t="s">
        <v>507</v>
      </c>
      <c r="C49" s="421"/>
      <c r="D49" s="356"/>
      <c r="E49" s="418"/>
      <c r="F49" s="396"/>
      <c r="G49" s="351"/>
      <c r="H49" s="412"/>
      <c r="I49" s="421"/>
      <c r="J49" s="350"/>
      <c r="K49" s="396"/>
      <c r="L49" s="396"/>
      <c r="M49" s="396"/>
      <c r="N49" s="412"/>
      <c r="O49" s="421"/>
      <c r="P49" s="350"/>
      <c r="Q49" s="396"/>
      <c r="R49" s="396"/>
      <c r="S49" s="396"/>
      <c r="T49" s="412"/>
      <c r="U49" s="421"/>
      <c r="V49" s="350"/>
      <c r="W49" s="396"/>
      <c r="X49" s="396"/>
      <c r="Y49" s="396"/>
      <c r="Z49" s="412"/>
      <c r="AA49" s="421"/>
      <c r="AB49" s="350"/>
      <c r="AC49" s="396"/>
      <c r="AD49" s="396"/>
      <c r="AE49" s="396"/>
      <c r="AF49" s="412"/>
      <c r="AG49" s="421"/>
      <c r="AH49" s="350"/>
      <c r="AI49" s="396"/>
      <c r="AJ49" s="396"/>
      <c r="AK49" s="396"/>
      <c r="AL49" s="412"/>
      <c r="AM49" s="421"/>
      <c r="AN49" s="350"/>
      <c r="AO49" s="396"/>
      <c r="AP49" s="396"/>
      <c r="AQ49" s="396"/>
      <c r="AR49" s="412"/>
      <c r="AS49" s="421"/>
      <c r="AT49" s="350"/>
      <c r="AU49" s="396"/>
      <c r="AV49" s="396"/>
      <c r="AW49" s="927"/>
      <c r="AX49" s="412"/>
      <c r="AY49" s="421"/>
      <c r="AZ49" s="350"/>
      <c r="BA49" s="396"/>
      <c r="BB49" s="396"/>
      <c r="BC49" s="397"/>
      <c r="BD49" s="412"/>
      <c r="BE49" s="490"/>
      <c r="BF49" s="536"/>
      <c r="BG49" s="421"/>
      <c r="BH49" s="396"/>
      <c r="BI49" s="929"/>
    </row>
    <row r="50" spans="1:61" s="402" customFormat="1" ht="12.75">
      <c r="A50" s="396" t="s">
        <v>509</v>
      </c>
      <c r="B50" s="403" t="s">
        <v>510</v>
      </c>
      <c r="C50" s="432">
        <f>$C$48/4</f>
        <v>8.3333333333333339</v>
      </c>
      <c r="D50" s="418" t="s">
        <v>47</v>
      </c>
      <c r="E50" s="418">
        <f>IF(D50="Yes",C50,IF(D50="partial",C50*0.25,0))</f>
        <v>0</v>
      </c>
      <c r="F50" s="396"/>
      <c r="G50" s="351"/>
      <c r="H50" s="412"/>
      <c r="I50" s="432">
        <f>$C$48/4</f>
        <v>8.3333333333333339</v>
      </c>
      <c r="J50" s="396" t="s">
        <v>44</v>
      </c>
      <c r="K50" s="396">
        <f>IF(J50="Yes",I50,0)</f>
        <v>8.3333333333333339</v>
      </c>
      <c r="L50" s="396"/>
      <c r="M50" s="396" t="s">
        <v>511</v>
      </c>
      <c r="N50" s="412"/>
      <c r="O50" s="432">
        <f>$C$48/4</f>
        <v>8.3333333333333339</v>
      </c>
      <c r="P50" s="396" t="s">
        <v>47</v>
      </c>
      <c r="Q50" s="396">
        <f>IF(P50="Yes",O50,0)</f>
        <v>0</v>
      </c>
      <c r="R50" s="396"/>
      <c r="S50" s="396"/>
      <c r="T50" s="412"/>
      <c r="U50" s="432">
        <f>$C$48/4</f>
        <v>8.3333333333333339</v>
      </c>
      <c r="V50" s="396" t="s">
        <v>47</v>
      </c>
      <c r="W50" s="396">
        <f>IF(V50="Yes",U50,0)</f>
        <v>0</v>
      </c>
      <c r="X50" s="396"/>
      <c r="Y50" s="396"/>
      <c r="Z50" s="412"/>
      <c r="AA50" s="432">
        <f>$C$48/4</f>
        <v>8.3333333333333339</v>
      </c>
      <c r="AB50" s="396" t="s">
        <v>47</v>
      </c>
      <c r="AC50" s="396">
        <f>IF(AB50="Yes",AA50,0)</f>
        <v>0</v>
      </c>
      <c r="AD50" s="396"/>
      <c r="AE50" s="396"/>
      <c r="AF50" s="412"/>
      <c r="AG50" s="432">
        <f>$C$48/4</f>
        <v>8.3333333333333339</v>
      </c>
      <c r="AH50" s="396" t="s">
        <v>47</v>
      </c>
      <c r="AI50" s="396">
        <f>IF(AH50="Yes",AG50,0)</f>
        <v>0</v>
      </c>
      <c r="AJ50" s="396"/>
      <c r="AK50" s="396"/>
      <c r="AL50" s="412"/>
      <c r="AM50" s="432">
        <f>$C$48/4</f>
        <v>8.3333333333333339</v>
      </c>
      <c r="AN50" s="396" t="s">
        <v>47</v>
      </c>
      <c r="AO50" s="396">
        <f>IF(AN50="Yes",AM50,0)</f>
        <v>0</v>
      </c>
      <c r="AP50" s="396"/>
      <c r="AQ50" s="396"/>
      <c r="AR50" s="412"/>
      <c r="AS50" s="432">
        <f>$C$48/4</f>
        <v>8.3333333333333339</v>
      </c>
      <c r="AT50" s="396" t="s">
        <v>44</v>
      </c>
      <c r="AU50" s="396">
        <f>IF(AT50="Yes",AS50,0)</f>
        <v>8.3333333333333339</v>
      </c>
      <c r="AV50" s="396"/>
      <c r="AW50" s="927" t="s">
        <v>447</v>
      </c>
      <c r="AX50" s="412"/>
      <c r="AY50" s="432">
        <f>$C$48/4</f>
        <v>8.3333333333333339</v>
      </c>
      <c r="AZ50" s="396" t="s">
        <v>47</v>
      </c>
      <c r="BA50" s="396">
        <f>IF(AZ50="Yes",AY50,0)</f>
        <v>0</v>
      </c>
      <c r="BB50" s="396"/>
      <c r="BC50" s="397"/>
      <c r="BD50" s="412"/>
      <c r="BE50" s="565">
        <f>$C$48/4</f>
        <v>8.3333333333333339</v>
      </c>
      <c r="BF50" s="547" t="s">
        <v>44</v>
      </c>
      <c r="BG50" s="421">
        <f>IF(BF50="Yes",BE50,0)</f>
        <v>8.3333333333333339</v>
      </c>
      <c r="BH50" s="396"/>
      <c r="BI50" s="929" t="s">
        <v>512</v>
      </c>
    </row>
    <row r="51" spans="1:61" s="402" customFormat="1" ht="12.75">
      <c r="A51" s="396" t="s">
        <v>513</v>
      </c>
      <c r="B51" s="403" t="s">
        <v>514</v>
      </c>
      <c r="C51" s="432">
        <f>$C$48/4</f>
        <v>8.3333333333333339</v>
      </c>
      <c r="D51" s="418" t="s">
        <v>47</v>
      </c>
      <c r="E51" s="418">
        <f t="shared" ref="E51:E57" si="21">IF(D51="Yes",C51,IF(D51="partial",C51*0.25,0))</f>
        <v>0</v>
      </c>
      <c r="F51" s="396"/>
      <c r="G51" s="351"/>
      <c r="H51" s="412"/>
      <c r="I51" s="432">
        <f>$C$48/4</f>
        <v>8.3333333333333339</v>
      </c>
      <c r="J51" s="396" t="s">
        <v>44</v>
      </c>
      <c r="K51" s="396">
        <f>IF(J51="Yes",I51,0)</f>
        <v>8.3333333333333339</v>
      </c>
      <c r="L51" s="396"/>
      <c r="M51" s="396" t="s">
        <v>448</v>
      </c>
      <c r="N51" s="412"/>
      <c r="O51" s="432">
        <f>$C$48/4</f>
        <v>8.3333333333333339</v>
      </c>
      <c r="P51" s="396" t="s">
        <v>47</v>
      </c>
      <c r="Q51" s="396">
        <f>IF(P51="Yes",O51,0)</f>
        <v>0</v>
      </c>
      <c r="R51" s="396"/>
      <c r="S51" s="396"/>
      <c r="T51" s="412"/>
      <c r="U51" s="432">
        <f>$C$48/4</f>
        <v>8.3333333333333339</v>
      </c>
      <c r="V51" s="396" t="s">
        <v>47</v>
      </c>
      <c r="W51" s="396">
        <f>IF(V51="Yes",U51,0)</f>
        <v>0</v>
      </c>
      <c r="X51" s="396"/>
      <c r="Y51" s="396"/>
      <c r="Z51" s="412"/>
      <c r="AA51" s="432">
        <f>$C$48/4</f>
        <v>8.3333333333333339</v>
      </c>
      <c r="AB51" s="396" t="s">
        <v>47</v>
      </c>
      <c r="AC51" s="396">
        <f>IF(AB51="Yes",AA51,0)</f>
        <v>0</v>
      </c>
      <c r="AD51" s="396"/>
      <c r="AE51" s="396"/>
      <c r="AF51" s="412"/>
      <c r="AG51" s="432">
        <f>$C$48/4</f>
        <v>8.3333333333333339</v>
      </c>
      <c r="AH51" s="396" t="s">
        <v>47</v>
      </c>
      <c r="AI51" s="396">
        <f>IF(AH51="Yes",AG51,0)</f>
        <v>0</v>
      </c>
      <c r="AJ51" s="396"/>
      <c r="AK51" s="396"/>
      <c r="AL51" s="412"/>
      <c r="AM51" s="432">
        <f>$C$48/4</f>
        <v>8.3333333333333339</v>
      </c>
      <c r="AN51" s="396" t="s">
        <v>47</v>
      </c>
      <c r="AO51" s="396">
        <f>IF(AN51="Yes",AM51,0)</f>
        <v>0</v>
      </c>
      <c r="AP51" s="396"/>
      <c r="AQ51" s="411"/>
      <c r="AR51" s="412"/>
      <c r="AS51" s="432">
        <f>$C$48/4</f>
        <v>8.3333333333333339</v>
      </c>
      <c r="AT51" s="396" t="s">
        <v>44</v>
      </c>
      <c r="AU51" s="396">
        <f>IF(AT51="Yes",AS51,0)</f>
        <v>8.3333333333333339</v>
      </c>
      <c r="AV51" s="396"/>
      <c r="AW51" s="927" t="s">
        <v>449</v>
      </c>
      <c r="AX51" s="412"/>
      <c r="AY51" s="432">
        <f>$C$48/4</f>
        <v>8.3333333333333339</v>
      </c>
      <c r="AZ51" s="396" t="s">
        <v>47</v>
      </c>
      <c r="BA51" s="396">
        <f>IF(AZ51="Yes",AY51,0)</f>
        <v>0</v>
      </c>
      <c r="BB51" s="396"/>
      <c r="BC51" s="397"/>
      <c r="BD51" s="412"/>
      <c r="BE51" s="432">
        <f>$C$48/4</f>
        <v>8.3333333333333339</v>
      </c>
      <c r="BF51" s="535" t="s">
        <v>47</v>
      </c>
      <c r="BG51" s="396">
        <f>IF(BF51="Yes",BE51,0)</f>
        <v>0</v>
      </c>
      <c r="BH51" s="396"/>
      <c r="BI51" s="929"/>
    </row>
    <row r="52" spans="1:61" s="402" customFormat="1" ht="38.25">
      <c r="A52" s="396" t="s">
        <v>450</v>
      </c>
      <c r="B52" s="403" t="s">
        <v>451</v>
      </c>
      <c r="C52" s="432">
        <f>$C$48/4</f>
        <v>8.3333333333333339</v>
      </c>
      <c r="D52" s="418" t="s">
        <v>47</v>
      </c>
      <c r="E52" s="418">
        <f t="shared" si="21"/>
        <v>0</v>
      </c>
      <c r="F52" s="396"/>
      <c r="G52" s="351"/>
      <c r="H52" s="412"/>
      <c r="I52" s="432">
        <f>$C$48/4</f>
        <v>8.3333333333333339</v>
      </c>
      <c r="J52" s="396" t="s">
        <v>44</v>
      </c>
      <c r="K52" s="396">
        <f>IF(J52="Yes",I52,0)</f>
        <v>8.3333333333333339</v>
      </c>
      <c r="L52" s="396"/>
      <c r="M52" s="396" t="s">
        <v>452</v>
      </c>
      <c r="N52" s="412"/>
      <c r="O52" s="432">
        <f>$C$48/4</f>
        <v>8.3333333333333339</v>
      </c>
      <c r="P52" s="396" t="s">
        <v>47</v>
      </c>
      <c r="Q52" s="396">
        <f>IF(P52="Yes",O52,0)</f>
        <v>0</v>
      </c>
      <c r="R52" s="396"/>
      <c r="S52" s="396"/>
      <c r="T52" s="412"/>
      <c r="U52" s="432">
        <f>$C$48/4</f>
        <v>8.3333333333333339</v>
      </c>
      <c r="V52" s="396" t="s">
        <v>47</v>
      </c>
      <c r="W52" s="396">
        <f>IF(V52="Yes",U52,0)</f>
        <v>0</v>
      </c>
      <c r="X52" s="396"/>
      <c r="Y52" s="396"/>
      <c r="Z52" s="412"/>
      <c r="AA52" s="432">
        <f>$C$48/4</f>
        <v>8.3333333333333339</v>
      </c>
      <c r="AB52" s="396" t="s">
        <v>47</v>
      </c>
      <c r="AC52" s="396">
        <f>IF(AB52="Yes",AA52,0)</f>
        <v>0</v>
      </c>
      <c r="AD52" s="396"/>
      <c r="AE52" s="396"/>
      <c r="AF52" s="412"/>
      <c r="AG52" s="432">
        <f>$C$48/4</f>
        <v>8.3333333333333339</v>
      </c>
      <c r="AH52" s="396" t="s">
        <v>47</v>
      </c>
      <c r="AI52" s="396">
        <f>IF(AH52="Yes",AG52,0)</f>
        <v>0</v>
      </c>
      <c r="AJ52" s="396"/>
      <c r="AK52" s="396"/>
      <c r="AL52" s="412"/>
      <c r="AM52" s="432">
        <f>$C$48/4</f>
        <v>8.3333333333333339</v>
      </c>
      <c r="AN52" s="396" t="s">
        <v>47</v>
      </c>
      <c r="AO52" s="396">
        <f>IF(AN52="Yes",AM52,0)</f>
        <v>0</v>
      </c>
      <c r="AP52" s="396"/>
      <c r="AQ52" s="951"/>
      <c r="AR52" s="412"/>
      <c r="AS52" s="432">
        <f>$C$48/4</f>
        <v>8.3333333333333339</v>
      </c>
      <c r="AT52" s="418" t="s">
        <v>44</v>
      </c>
      <c r="AU52" s="396">
        <f>IF(AT52="Yes",AS52,0)</f>
        <v>8.3333333333333339</v>
      </c>
      <c r="AV52" s="396"/>
      <c r="AW52" s="927" t="s">
        <v>1876</v>
      </c>
      <c r="AX52" s="412"/>
      <c r="AY52" s="432">
        <f>$C$48/4</f>
        <v>8.3333333333333339</v>
      </c>
      <c r="AZ52" s="396" t="s">
        <v>47</v>
      </c>
      <c r="BA52" s="396">
        <f>IF(AZ52="Yes",AY52,0)</f>
        <v>0</v>
      </c>
      <c r="BB52" s="396"/>
      <c r="BC52" s="397"/>
      <c r="BD52" s="412"/>
      <c r="BE52" s="432">
        <f>$C$48/4</f>
        <v>8.3333333333333339</v>
      </c>
      <c r="BF52" s="396" t="s">
        <v>47</v>
      </c>
      <c r="BG52" s="396">
        <f>IF(BF52="Yes",BE52,0)</f>
        <v>0</v>
      </c>
      <c r="BH52" s="396"/>
      <c r="BI52" s="929"/>
    </row>
    <row r="53" spans="1:61" s="402" customFormat="1" ht="51">
      <c r="A53" s="396" t="s">
        <v>453</v>
      </c>
      <c r="B53" s="403" t="s">
        <v>454</v>
      </c>
      <c r="C53" s="432">
        <f>$C$48/4</f>
        <v>8.3333333333333339</v>
      </c>
      <c r="D53" s="418" t="s">
        <v>47</v>
      </c>
      <c r="E53" s="418">
        <f t="shared" si="21"/>
        <v>0</v>
      </c>
      <c r="F53" s="396"/>
      <c r="G53" s="396"/>
      <c r="H53" s="412"/>
      <c r="I53" s="432">
        <f>$C$48/4</f>
        <v>8.3333333333333339</v>
      </c>
      <c r="J53" s="396" t="s">
        <v>44</v>
      </c>
      <c r="K53" s="396">
        <f>IF(J53="Yes",I53,0)</f>
        <v>8.3333333333333339</v>
      </c>
      <c r="L53" s="396"/>
      <c r="M53" s="396" t="s">
        <v>473</v>
      </c>
      <c r="N53" s="412"/>
      <c r="O53" s="432">
        <f>$C$48/4</f>
        <v>8.3333333333333339</v>
      </c>
      <c r="P53" s="396" t="s">
        <v>47</v>
      </c>
      <c r="Q53" s="396">
        <f>IF(P53="Yes",O53,0)</f>
        <v>0</v>
      </c>
      <c r="R53" s="396"/>
      <c r="S53" s="396"/>
      <c r="T53" s="412"/>
      <c r="U53" s="551">
        <f>$C$48/4</f>
        <v>8.3333333333333339</v>
      </c>
      <c r="V53" s="540" t="s">
        <v>44</v>
      </c>
      <c r="W53" s="396">
        <f>IF(V53="Yes",U53,0)</f>
        <v>8.3333333333333339</v>
      </c>
      <c r="X53" s="418"/>
      <c r="Y53" s="418" t="s">
        <v>1961</v>
      </c>
      <c r="Z53" s="412"/>
      <c r="AA53" s="432">
        <f>$C$48/4</f>
        <v>8.3333333333333339</v>
      </c>
      <c r="AB53" s="396" t="s">
        <v>47</v>
      </c>
      <c r="AC53" s="396">
        <f>IF(AB53="Yes",AA53,0)</f>
        <v>0</v>
      </c>
      <c r="AD53" s="396"/>
      <c r="AE53" s="396"/>
      <c r="AF53" s="412"/>
      <c r="AG53" s="432">
        <f>$C$48/4</f>
        <v>8.3333333333333339</v>
      </c>
      <c r="AH53" s="396" t="s">
        <v>44</v>
      </c>
      <c r="AI53" s="396">
        <f>IF(AH53="Yes",AG53,0)</f>
        <v>8.3333333333333339</v>
      </c>
      <c r="AJ53" s="396"/>
      <c r="AK53" s="929" t="s">
        <v>474</v>
      </c>
      <c r="AL53" s="412"/>
      <c r="AM53" s="432">
        <f>$C$48/4</f>
        <v>8.3333333333333339</v>
      </c>
      <c r="AN53" s="396" t="s">
        <v>44</v>
      </c>
      <c r="AO53" s="396">
        <f>IF(AN53="Yes",AM53,0)</f>
        <v>8.3333333333333339</v>
      </c>
      <c r="AP53" s="396"/>
      <c r="AQ53" s="406" t="s">
        <v>455</v>
      </c>
      <c r="AR53" s="412"/>
      <c r="AS53" s="432">
        <f>$C$48/4</f>
        <v>8.3333333333333339</v>
      </c>
      <c r="AT53" s="396" t="s">
        <v>44</v>
      </c>
      <c r="AU53" s="396">
        <f>IF(AT53="Yes",AS53,0)</f>
        <v>8.3333333333333339</v>
      </c>
      <c r="AV53" s="396"/>
      <c r="AW53" s="927" t="s">
        <v>456</v>
      </c>
      <c r="AX53" s="412"/>
      <c r="AY53" s="432">
        <f>$C$48/4</f>
        <v>8.3333333333333339</v>
      </c>
      <c r="AZ53" s="396" t="s">
        <v>47</v>
      </c>
      <c r="BA53" s="396">
        <f>IF(AZ53="Yes",AY53,0)</f>
        <v>0</v>
      </c>
      <c r="BB53" s="396"/>
      <c r="BC53" s="397"/>
      <c r="BD53" s="412"/>
      <c r="BE53" s="432">
        <f>$C$48/4</f>
        <v>8.3333333333333339</v>
      </c>
      <c r="BF53" s="396" t="s">
        <v>44</v>
      </c>
      <c r="BG53" s="396">
        <f>IF(BF53="Yes",BE53,0)</f>
        <v>8.3333333333333339</v>
      </c>
      <c r="BH53" s="396"/>
      <c r="BI53" s="929" t="s">
        <v>457</v>
      </c>
    </row>
    <row r="54" spans="1:61" s="402" customFormat="1" ht="12.75">
      <c r="A54" s="396"/>
      <c r="B54" s="403"/>
      <c r="C54" s="404"/>
      <c r="D54" s="396"/>
      <c r="E54" s="405"/>
      <c r="F54" s="405"/>
      <c r="G54" s="396"/>
      <c r="H54" s="412"/>
      <c r="I54" s="404"/>
      <c r="J54" s="396"/>
      <c r="K54" s="405"/>
      <c r="L54" s="405"/>
      <c r="M54" s="396"/>
      <c r="N54" s="412"/>
      <c r="O54" s="549"/>
      <c r="P54" s="545"/>
      <c r="Q54" s="405"/>
      <c r="R54" s="405"/>
      <c r="S54" s="396"/>
      <c r="T54" s="580"/>
      <c r="U54" s="579"/>
      <c r="V54" s="547"/>
      <c r="W54" s="404"/>
      <c r="X54" s="405"/>
      <c r="Y54" s="396"/>
      <c r="Z54" s="412"/>
      <c r="AA54" s="404"/>
      <c r="AB54" s="396"/>
      <c r="AC54" s="405"/>
      <c r="AD54" s="405"/>
      <c r="AE54" s="396"/>
      <c r="AF54" s="412"/>
      <c r="AG54" s="404"/>
      <c r="AH54" s="396"/>
      <c r="AI54" s="405"/>
      <c r="AJ54" s="405"/>
      <c r="AK54" s="396"/>
      <c r="AL54" s="412"/>
      <c r="AM54" s="404"/>
      <c r="AN54" s="396"/>
      <c r="AO54" s="405"/>
      <c r="AP54" s="405"/>
      <c r="AQ54" s="411"/>
      <c r="AR54" s="412"/>
      <c r="AS54" s="404"/>
      <c r="AT54" s="396"/>
      <c r="AU54" s="405"/>
      <c r="AV54" s="405"/>
      <c r="AW54" s="423"/>
      <c r="AX54" s="412"/>
      <c r="AY54" s="404"/>
      <c r="AZ54" s="396"/>
      <c r="BA54" s="405"/>
      <c r="BB54" s="405"/>
      <c r="BC54" s="397"/>
      <c r="BD54" s="412"/>
      <c r="BE54" s="404"/>
      <c r="BF54" s="396"/>
      <c r="BG54" s="405"/>
      <c r="BH54" s="405"/>
      <c r="BI54" s="406"/>
    </row>
    <row r="55" spans="1:61" s="437" customFormat="1" ht="46.5" customHeight="1">
      <c r="A55" s="405" t="s">
        <v>458</v>
      </c>
      <c r="B55" s="417" t="s">
        <v>1315</v>
      </c>
      <c r="C55" s="825">
        <f>100/3</f>
        <v>33.333333333333336</v>
      </c>
      <c r="D55" s="418"/>
      <c r="E55" s="418"/>
      <c r="F55" s="433">
        <f>SUM(E57:E63)</f>
        <v>8.3333333333333339</v>
      </c>
      <c r="G55" s="434"/>
      <c r="H55" s="435"/>
      <c r="I55" s="826">
        <f>100/3</f>
        <v>33.333333333333336</v>
      </c>
      <c r="J55" s="540"/>
      <c r="K55" s="541"/>
      <c r="L55" s="541">
        <f>SUM(K57:K63)</f>
        <v>33.333333333333336</v>
      </c>
      <c r="M55" s="418"/>
      <c r="N55" s="578"/>
      <c r="O55" s="570">
        <f>100/3</f>
        <v>33.333333333333336</v>
      </c>
      <c r="P55" s="523"/>
      <c r="Q55" s="452"/>
      <c r="R55" s="433">
        <f>SUM(Q57:Q63)</f>
        <v>0</v>
      </c>
      <c r="S55" s="434"/>
      <c r="T55" s="578"/>
      <c r="U55" s="570">
        <f>100/3</f>
        <v>33.333333333333336</v>
      </c>
      <c r="V55" s="523"/>
      <c r="W55" s="452"/>
      <c r="X55" s="433">
        <f>SUM(W57:W63)</f>
        <v>0</v>
      </c>
      <c r="Y55" s="434"/>
      <c r="Z55" s="435"/>
      <c r="AA55" s="826">
        <f>100/3</f>
        <v>33.333333333333336</v>
      </c>
      <c r="AB55" s="552"/>
      <c r="AC55" s="433"/>
      <c r="AD55" s="433">
        <f>SUM(AC57:AC63)</f>
        <v>0</v>
      </c>
      <c r="AE55" s="434"/>
      <c r="AF55" s="435"/>
      <c r="AG55" s="826">
        <f>100/3</f>
        <v>33.333333333333336</v>
      </c>
      <c r="AH55" s="552"/>
      <c r="AI55" s="433"/>
      <c r="AJ55" s="433">
        <f>SUM(AI57:AI63)</f>
        <v>0</v>
      </c>
      <c r="AK55" s="434"/>
      <c r="AL55" s="435"/>
      <c r="AM55" s="826">
        <f>100/3</f>
        <v>33.333333333333336</v>
      </c>
      <c r="AN55" s="552"/>
      <c r="AO55" s="433"/>
      <c r="AP55" s="433">
        <f>SUM(AO57:AO63)</f>
        <v>0</v>
      </c>
      <c r="AQ55" s="411"/>
      <c r="AR55" s="435"/>
      <c r="AS55" s="826">
        <f>100/3</f>
        <v>33.333333333333336</v>
      </c>
      <c r="AT55" s="552"/>
      <c r="AU55" s="433"/>
      <c r="AV55" s="433">
        <f>SUM(AU57:AU63)</f>
        <v>33.333333333333336</v>
      </c>
      <c r="AW55" s="416"/>
      <c r="AX55" s="435"/>
      <c r="AY55" s="826">
        <f>100/3</f>
        <v>33.333333333333336</v>
      </c>
      <c r="AZ55" s="552"/>
      <c r="BA55" s="433"/>
      <c r="BB55" s="433">
        <f>SUM(BA57:BA63)</f>
        <v>0</v>
      </c>
      <c r="BC55" s="436"/>
      <c r="BD55" s="435"/>
      <c r="BE55" s="826">
        <f>100/3</f>
        <v>33.333333333333336</v>
      </c>
      <c r="BF55" s="552"/>
      <c r="BG55" s="433"/>
      <c r="BH55" s="433">
        <f>SUM(BG57:BG63)</f>
        <v>29.166666666666671</v>
      </c>
      <c r="BI55" s="929"/>
    </row>
    <row r="56" spans="1:61" s="437" customFormat="1" ht="46.5" customHeight="1">
      <c r="A56" s="396"/>
      <c r="B56" s="522" t="s">
        <v>1351</v>
      </c>
      <c r="C56" s="581"/>
      <c r="D56" s="454"/>
      <c r="E56" s="418"/>
      <c r="F56" s="433"/>
      <c r="G56" s="434"/>
      <c r="H56" s="578"/>
      <c r="I56" s="577"/>
      <c r="J56" s="543"/>
      <c r="K56" s="544"/>
      <c r="L56" s="544"/>
      <c r="M56" s="454"/>
      <c r="N56" s="578"/>
      <c r="O56" s="577"/>
      <c r="P56" s="523"/>
      <c r="Q56" s="452"/>
      <c r="R56" s="433"/>
      <c r="S56" s="434"/>
      <c r="T56" s="578"/>
      <c r="U56" s="577"/>
      <c r="V56" s="523"/>
      <c r="W56" s="452"/>
      <c r="X56" s="433"/>
      <c r="Y56" s="434"/>
      <c r="Z56" s="578"/>
      <c r="AA56" s="577"/>
      <c r="AB56" s="523"/>
      <c r="AC56" s="452"/>
      <c r="AD56" s="433"/>
      <c r="AE56" s="434"/>
      <c r="AF56" s="578"/>
      <c r="AG56" s="577"/>
      <c r="AH56" s="523"/>
      <c r="AI56" s="452"/>
      <c r="AJ56" s="433"/>
      <c r="AK56" s="434"/>
      <c r="AL56" s="578"/>
      <c r="AM56" s="577"/>
      <c r="AN56" s="523"/>
      <c r="AO56" s="452"/>
      <c r="AP56" s="433"/>
      <c r="AQ56" s="411"/>
      <c r="AR56" s="578"/>
      <c r="AS56" s="577"/>
      <c r="AT56" s="523"/>
      <c r="AU56" s="452"/>
      <c r="AV56" s="433"/>
      <c r="AW56" s="928"/>
      <c r="AX56" s="578"/>
      <c r="AY56" s="577"/>
      <c r="AZ56" s="523"/>
      <c r="BA56" s="452"/>
      <c r="BB56" s="433"/>
      <c r="BC56" s="436"/>
      <c r="BD56" s="578"/>
      <c r="BE56" s="577"/>
      <c r="BF56" s="523"/>
      <c r="BG56" s="452"/>
      <c r="BH56" s="433"/>
      <c r="BI56" s="929"/>
    </row>
    <row r="57" spans="1:61" s="437" customFormat="1" ht="39.950000000000003" customHeight="1">
      <c r="A57" s="396" t="s">
        <v>931</v>
      </c>
      <c r="B57" s="403" t="s">
        <v>71</v>
      </c>
      <c r="C57" s="824">
        <f>C55/2</f>
        <v>16.666666666666668</v>
      </c>
      <c r="D57" s="454" t="s">
        <v>76</v>
      </c>
      <c r="E57" s="418">
        <f t="shared" si="21"/>
        <v>4.166666666666667</v>
      </c>
      <c r="F57" s="433"/>
      <c r="G57" s="434" t="s">
        <v>526</v>
      </c>
      <c r="H57" s="578"/>
      <c r="I57" s="577">
        <f>I55/2</f>
        <v>16.666666666666668</v>
      </c>
      <c r="J57" s="543" t="s">
        <v>44</v>
      </c>
      <c r="K57" s="543">
        <f>IF(J57="Yes",I57,0)</f>
        <v>16.666666666666668</v>
      </c>
      <c r="L57" s="544"/>
      <c r="M57" s="454" t="s">
        <v>1047</v>
      </c>
      <c r="N57" s="578"/>
      <c r="O57" s="577">
        <f>O55/2</f>
        <v>16.666666666666668</v>
      </c>
      <c r="P57" s="523" t="s">
        <v>47</v>
      </c>
      <c r="Q57" s="827">
        <f>IF(P57="Yes",O57,0)</f>
        <v>0</v>
      </c>
      <c r="R57" s="433"/>
      <c r="S57" s="434"/>
      <c r="T57" s="578"/>
      <c r="U57" s="577">
        <f>U55/2</f>
        <v>16.666666666666668</v>
      </c>
      <c r="V57" s="523" t="s">
        <v>47</v>
      </c>
      <c r="W57" s="827">
        <f>IF(V57="Yes",U57,0)</f>
        <v>0</v>
      </c>
      <c r="X57" s="433"/>
      <c r="Y57" s="434"/>
      <c r="Z57" s="578"/>
      <c r="AA57" s="577">
        <f>AA55/2</f>
        <v>16.666666666666668</v>
      </c>
      <c r="AB57" s="523" t="s">
        <v>47</v>
      </c>
      <c r="AC57" s="827">
        <f>IF(AB57="Yes",AA57,0)</f>
        <v>0</v>
      </c>
      <c r="AD57" s="433"/>
      <c r="AE57" s="434"/>
      <c r="AF57" s="578"/>
      <c r="AG57" s="577">
        <f>AG55/2</f>
        <v>16.666666666666668</v>
      </c>
      <c r="AH57" s="523" t="s">
        <v>47</v>
      </c>
      <c r="AI57" s="827">
        <f>IF(AH57="Yes",AG57,0)</f>
        <v>0</v>
      </c>
      <c r="AJ57" s="433"/>
      <c r="AK57" s="434"/>
      <c r="AL57" s="578"/>
      <c r="AM57" s="577">
        <f>AM55/2</f>
        <v>16.666666666666668</v>
      </c>
      <c r="AN57" s="523" t="s">
        <v>47</v>
      </c>
      <c r="AO57" s="827">
        <f>IF(AN57="Yes",AM57,0)</f>
        <v>0</v>
      </c>
      <c r="AP57" s="433"/>
      <c r="AQ57" s="434"/>
      <c r="AR57" s="578"/>
      <c r="AS57" s="577">
        <f>AS55/2</f>
        <v>16.666666666666668</v>
      </c>
      <c r="AT57" s="543" t="s">
        <v>44</v>
      </c>
      <c r="AU57" s="454">
        <f>IF(AT57="Yes",AS57,0)</f>
        <v>16.666666666666668</v>
      </c>
      <c r="AV57" s="419"/>
      <c r="AW57" s="931" t="s">
        <v>1052</v>
      </c>
      <c r="AX57" s="578"/>
      <c r="AY57" s="577">
        <f>AY55/2</f>
        <v>16.666666666666668</v>
      </c>
      <c r="AZ57" s="523" t="s">
        <v>47</v>
      </c>
      <c r="BA57" s="827">
        <f>IF(AZ57="Yes",AY57,0)</f>
        <v>0</v>
      </c>
      <c r="BB57" s="433"/>
      <c r="BC57" s="436"/>
      <c r="BD57" s="578"/>
      <c r="BE57" s="577">
        <f>BE55/2</f>
        <v>16.666666666666668</v>
      </c>
      <c r="BF57" s="523" t="s">
        <v>44</v>
      </c>
      <c r="BG57" s="827">
        <f>IF(BF57="Yes",BE57,0)</f>
        <v>16.666666666666668</v>
      </c>
      <c r="BH57" s="433"/>
      <c r="BI57" s="931" t="s">
        <v>430</v>
      </c>
    </row>
    <row r="58" spans="1:61" s="437" customFormat="1" ht="12.75">
      <c r="A58" s="396"/>
      <c r="B58" s="403"/>
      <c r="C58" s="823"/>
      <c r="D58" s="454"/>
      <c r="E58" s="419"/>
      <c r="F58" s="433"/>
      <c r="G58" s="434"/>
      <c r="H58" s="578"/>
      <c r="I58" s="577"/>
      <c r="J58" s="543"/>
      <c r="K58" s="543"/>
      <c r="L58" s="544"/>
      <c r="M58" s="454"/>
      <c r="N58" s="578"/>
      <c r="O58" s="577"/>
      <c r="P58" s="523"/>
      <c r="Q58" s="827"/>
      <c r="R58" s="433"/>
      <c r="S58" s="434"/>
      <c r="T58" s="578"/>
      <c r="U58" s="577"/>
      <c r="V58" s="523"/>
      <c r="W58" s="827"/>
      <c r="X58" s="433"/>
      <c r="Y58" s="434"/>
      <c r="Z58" s="578"/>
      <c r="AA58" s="577"/>
      <c r="AB58" s="523"/>
      <c r="AC58" s="827"/>
      <c r="AD58" s="433"/>
      <c r="AE58" s="434"/>
      <c r="AF58" s="578"/>
      <c r="AG58" s="577"/>
      <c r="AH58" s="523"/>
      <c r="AI58" s="827"/>
      <c r="AJ58" s="433"/>
      <c r="AK58" s="434"/>
      <c r="AL58" s="578"/>
      <c r="AM58" s="577"/>
      <c r="AN58" s="523"/>
      <c r="AO58" s="827"/>
      <c r="AP58" s="433"/>
      <c r="AQ58" s="434"/>
      <c r="AR58" s="578"/>
      <c r="AS58" s="577"/>
      <c r="AT58" s="543"/>
      <c r="AU58" s="454"/>
      <c r="AV58" s="419"/>
      <c r="AW58" s="931"/>
      <c r="AX58" s="578"/>
      <c r="AY58" s="577"/>
      <c r="AZ58" s="523"/>
      <c r="BA58" s="827"/>
      <c r="BB58" s="433"/>
      <c r="BC58" s="436"/>
      <c r="BD58" s="578"/>
      <c r="BE58" s="577"/>
      <c r="BF58" s="523"/>
      <c r="BG58" s="827"/>
      <c r="BH58" s="433"/>
      <c r="BI58" s="931"/>
    </row>
    <row r="59" spans="1:61" s="437" customFormat="1" ht="12.75">
      <c r="A59" s="396" t="s">
        <v>932</v>
      </c>
      <c r="B59" s="492" t="s">
        <v>888</v>
      </c>
      <c r="C59" s="823">
        <f>C55/2</f>
        <v>16.666666666666668</v>
      </c>
      <c r="D59" s="454"/>
      <c r="E59" s="419"/>
      <c r="F59" s="433"/>
      <c r="G59" s="434"/>
      <c r="H59" s="578"/>
      <c r="I59" s="577">
        <f>I55/2</f>
        <v>16.666666666666668</v>
      </c>
      <c r="J59" s="543"/>
      <c r="K59" s="543"/>
      <c r="L59" s="544"/>
      <c r="M59" s="454"/>
      <c r="N59" s="578"/>
      <c r="O59" s="577">
        <f>O55/2</f>
        <v>16.666666666666668</v>
      </c>
      <c r="P59" s="523"/>
      <c r="Q59" s="827"/>
      <c r="R59" s="433"/>
      <c r="S59" s="434"/>
      <c r="T59" s="578"/>
      <c r="U59" s="577">
        <f>U55/2</f>
        <v>16.666666666666668</v>
      </c>
      <c r="V59" s="523"/>
      <c r="W59" s="827"/>
      <c r="X59" s="433"/>
      <c r="Y59" s="434"/>
      <c r="Z59" s="578"/>
      <c r="AA59" s="577">
        <f>AA55/2</f>
        <v>16.666666666666668</v>
      </c>
      <c r="AB59" s="523"/>
      <c r="AC59" s="827"/>
      <c r="AD59" s="433"/>
      <c r="AE59" s="434"/>
      <c r="AF59" s="578"/>
      <c r="AG59" s="577">
        <f>AG55/2</f>
        <v>16.666666666666668</v>
      </c>
      <c r="AH59" s="523"/>
      <c r="AI59" s="827"/>
      <c r="AJ59" s="433"/>
      <c r="AK59" s="434"/>
      <c r="AL59" s="578"/>
      <c r="AM59" s="577">
        <f>AM55/2</f>
        <v>16.666666666666668</v>
      </c>
      <c r="AN59" s="523"/>
      <c r="AO59" s="827"/>
      <c r="AP59" s="433"/>
      <c r="AQ59" s="434"/>
      <c r="AR59" s="578"/>
      <c r="AS59" s="577">
        <f>AS55/2</f>
        <v>16.666666666666668</v>
      </c>
      <c r="AT59" s="543"/>
      <c r="AU59" s="454"/>
      <c r="AV59" s="419"/>
      <c r="AW59" s="931"/>
      <c r="AX59" s="578"/>
      <c r="AY59" s="577">
        <f>AY55/2</f>
        <v>16.666666666666668</v>
      </c>
      <c r="AZ59" s="523"/>
      <c r="BA59" s="827"/>
      <c r="BB59" s="433"/>
      <c r="BC59" s="436"/>
      <c r="BD59" s="578"/>
      <c r="BE59" s="577">
        <f>BE55/2</f>
        <v>16.666666666666668</v>
      </c>
      <c r="BF59" s="523"/>
      <c r="BG59" s="827"/>
      <c r="BH59" s="433"/>
      <c r="BI59" s="931"/>
    </row>
    <row r="60" spans="1:61" s="437" customFormat="1" ht="25.5" customHeight="1">
      <c r="A60" s="396" t="s">
        <v>891</v>
      </c>
      <c r="B60" s="403" t="s">
        <v>527</v>
      </c>
      <c r="C60" s="823">
        <f>$C$59/4</f>
        <v>4.166666666666667</v>
      </c>
      <c r="D60" s="454" t="s">
        <v>76</v>
      </c>
      <c r="E60" s="418">
        <f>IF(D60="Yes",C60,IF(D60="partial",C60*0.25,0))</f>
        <v>1.0416666666666667</v>
      </c>
      <c r="F60" s="433"/>
      <c r="G60" s="434" t="s">
        <v>526</v>
      </c>
      <c r="H60" s="578"/>
      <c r="I60" s="577">
        <f>$C$59/4</f>
        <v>4.166666666666667</v>
      </c>
      <c r="J60" s="543" t="s">
        <v>44</v>
      </c>
      <c r="K60" s="543">
        <f>IF(J60="Yes",I60,0)</f>
        <v>4.166666666666667</v>
      </c>
      <c r="L60" s="544"/>
      <c r="M60" s="454" t="s">
        <v>1959</v>
      </c>
      <c r="N60" s="578"/>
      <c r="O60" s="577">
        <f>$C$59/4</f>
        <v>4.166666666666667</v>
      </c>
      <c r="P60" s="523" t="s">
        <v>47</v>
      </c>
      <c r="Q60" s="827">
        <f>IF(P60="Yes",O60,0)</f>
        <v>0</v>
      </c>
      <c r="R60" s="433"/>
      <c r="S60" s="434"/>
      <c r="T60" s="578"/>
      <c r="U60" s="577">
        <f>$C$59/4</f>
        <v>4.166666666666667</v>
      </c>
      <c r="V60" s="523" t="s">
        <v>47</v>
      </c>
      <c r="W60" s="827">
        <f>IF(V60="Yes",U60,0)</f>
        <v>0</v>
      </c>
      <c r="X60" s="433"/>
      <c r="Y60" s="434"/>
      <c r="Z60" s="578"/>
      <c r="AA60" s="577">
        <f>$C$59/4</f>
        <v>4.166666666666667</v>
      </c>
      <c r="AB60" s="523" t="s">
        <v>47</v>
      </c>
      <c r="AC60" s="827">
        <f>IF(AB60="Yes",AA60,0)</f>
        <v>0</v>
      </c>
      <c r="AD60" s="433"/>
      <c r="AE60" s="434"/>
      <c r="AF60" s="578"/>
      <c r="AG60" s="577">
        <f>$C$59/4</f>
        <v>4.166666666666667</v>
      </c>
      <c r="AH60" s="523" t="s">
        <v>47</v>
      </c>
      <c r="AI60" s="827">
        <f>IF(AH60="Yes",AG60,0)</f>
        <v>0</v>
      </c>
      <c r="AJ60" s="433"/>
      <c r="AK60" s="434"/>
      <c r="AL60" s="578"/>
      <c r="AM60" s="577">
        <f>$C$59/4</f>
        <v>4.166666666666667</v>
      </c>
      <c r="AN60" s="523" t="s">
        <v>47</v>
      </c>
      <c r="AO60" s="827">
        <f>IF(AN60="Yes",AM60,0)</f>
        <v>0</v>
      </c>
      <c r="AP60" s="433"/>
      <c r="AQ60" s="434"/>
      <c r="AR60" s="578"/>
      <c r="AS60" s="577">
        <f>$C$59/4</f>
        <v>4.166666666666667</v>
      </c>
      <c r="AT60" s="543" t="s">
        <v>44</v>
      </c>
      <c r="AU60" s="454">
        <f>IF(AT60="Yes",AS60,0)</f>
        <v>4.166666666666667</v>
      </c>
      <c r="AV60" s="419"/>
      <c r="AW60" s="931" t="s">
        <v>1053</v>
      </c>
      <c r="AX60" s="578"/>
      <c r="AY60" s="577">
        <f>$C$59/4</f>
        <v>4.166666666666667</v>
      </c>
      <c r="AZ60" s="523" t="s">
        <v>47</v>
      </c>
      <c r="BA60" s="827">
        <f>IF(AZ60="Yes",AY60,0)</f>
        <v>0</v>
      </c>
      <c r="BB60" s="433"/>
      <c r="BC60" s="436"/>
      <c r="BD60" s="578"/>
      <c r="BE60" s="577">
        <f>$C$59/4</f>
        <v>4.166666666666667</v>
      </c>
      <c r="BF60" s="523" t="s">
        <v>47</v>
      </c>
      <c r="BG60" s="827">
        <f>IF(BF60="Yes",BE60,0)</f>
        <v>0</v>
      </c>
      <c r="BH60" s="433"/>
      <c r="BI60" s="929"/>
    </row>
    <row r="61" spans="1:61" s="437" customFormat="1" ht="15.75" customHeight="1">
      <c r="A61" s="396" t="s">
        <v>892</v>
      </c>
      <c r="B61" s="403" t="s">
        <v>74</v>
      </c>
      <c r="C61" s="823">
        <f>$C$59/4</f>
        <v>4.166666666666667</v>
      </c>
      <c r="D61" s="454" t="s">
        <v>76</v>
      </c>
      <c r="E61" s="418">
        <f>IF(D61="Yes",C61,IF(D61="partial",C61*0.25,0))</f>
        <v>1.0416666666666667</v>
      </c>
      <c r="F61" s="433"/>
      <c r="G61" s="434" t="s">
        <v>526</v>
      </c>
      <c r="H61" s="578"/>
      <c r="I61" s="577">
        <f>$C$59/4</f>
        <v>4.166666666666667</v>
      </c>
      <c r="J61" s="543" t="s">
        <v>44</v>
      </c>
      <c r="K61" s="543">
        <f>IF(J61="Yes",I61,0)</f>
        <v>4.166666666666667</v>
      </c>
      <c r="L61" s="544"/>
      <c r="M61" s="454" t="s">
        <v>1047</v>
      </c>
      <c r="N61" s="578"/>
      <c r="O61" s="577">
        <f>$C$59/4</f>
        <v>4.166666666666667</v>
      </c>
      <c r="P61" s="523" t="s">
        <v>47</v>
      </c>
      <c r="Q61" s="827">
        <f>IF(P61="Yes",O61,0)</f>
        <v>0</v>
      </c>
      <c r="R61" s="433"/>
      <c r="S61" s="434"/>
      <c r="T61" s="578"/>
      <c r="U61" s="577">
        <f>$C$59/4</f>
        <v>4.166666666666667</v>
      </c>
      <c r="V61" s="523" t="s">
        <v>47</v>
      </c>
      <c r="W61" s="827">
        <f>IF(V61="Yes",U61,0)</f>
        <v>0</v>
      </c>
      <c r="X61" s="433"/>
      <c r="Y61" s="434"/>
      <c r="Z61" s="578"/>
      <c r="AA61" s="577">
        <f>$C$59/4</f>
        <v>4.166666666666667</v>
      </c>
      <c r="AB61" s="523" t="s">
        <v>47</v>
      </c>
      <c r="AC61" s="827">
        <f>IF(AB61="Yes",AA61,0)</f>
        <v>0</v>
      </c>
      <c r="AD61" s="433"/>
      <c r="AE61" s="434"/>
      <c r="AF61" s="578"/>
      <c r="AG61" s="577">
        <f>$C$59/4</f>
        <v>4.166666666666667</v>
      </c>
      <c r="AH61" s="523" t="s">
        <v>47</v>
      </c>
      <c r="AI61" s="827">
        <f>IF(AH61="Yes",AG61,0)</f>
        <v>0</v>
      </c>
      <c r="AJ61" s="433"/>
      <c r="AK61" s="434"/>
      <c r="AL61" s="578"/>
      <c r="AM61" s="577">
        <f>$C$59/4</f>
        <v>4.166666666666667</v>
      </c>
      <c r="AN61" s="523" t="s">
        <v>47</v>
      </c>
      <c r="AO61" s="827">
        <f>IF(AN61="Yes",AM61,0)</f>
        <v>0</v>
      </c>
      <c r="AP61" s="433"/>
      <c r="AQ61" s="434"/>
      <c r="AR61" s="578"/>
      <c r="AS61" s="577">
        <f>$C$59/4</f>
        <v>4.166666666666667</v>
      </c>
      <c r="AT61" s="543" t="s">
        <v>44</v>
      </c>
      <c r="AU61" s="454">
        <f>IF(AT61="Yes",AS61,0)</f>
        <v>4.166666666666667</v>
      </c>
      <c r="AV61" s="419"/>
      <c r="AW61" s="931"/>
      <c r="AX61" s="578"/>
      <c r="AY61" s="577">
        <f>$C$59/4</f>
        <v>4.166666666666667</v>
      </c>
      <c r="AZ61" s="523" t="s">
        <v>47</v>
      </c>
      <c r="BA61" s="827">
        <f>IF(AZ61="Yes",AY61,0)</f>
        <v>0</v>
      </c>
      <c r="BB61" s="433"/>
      <c r="BC61" s="436"/>
      <c r="BD61" s="578"/>
      <c r="BE61" s="577">
        <f>$C$59/4</f>
        <v>4.166666666666667</v>
      </c>
      <c r="BF61" s="523" t="s">
        <v>44</v>
      </c>
      <c r="BG61" s="827">
        <f>IF(BF61="Yes",BE61,0)</f>
        <v>4.166666666666667</v>
      </c>
      <c r="BH61" s="433"/>
      <c r="BI61" s="931" t="s">
        <v>430</v>
      </c>
    </row>
    <row r="62" spans="1:61" s="437" customFormat="1" ht="54.75" customHeight="1">
      <c r="A62" s="396" t="s">
        <v>893</v>
      </c>
      <c r="B62" s="403" t="s">
        <v>160</v>
      </c>
      <c r="C62" s="823">
        <f>$C$59/4</f>
        <v>4.166666666666667</v>
      </c>
      <c r="D62" s="454" t="s">
        <v>76</v>
      </c>
      <c r="E62" s="418">
        <f>IF(D62="Yes",C62,IF(D62="partial",C62*0.25,0))</f>
        <v>1.0416666666666667</v>
      </c>
      <c r="F62" s="433"/>
      <c r="G62" s="434" t="s">
        <v>526</v>
      </c>
      <c r="H62" s="578"/>
      <c r="I62" s="577">
        <f>$C$59/4</f>
        <v>4.166666666666667</v>
      </c>
      <c r="J62" s="543" t="s">
        <v>44</v>
      </c>
      <c r="K62" s="543">
        <f>IF(J62="Yes",I62,0)</f>
        <v>4.166666666666667</v>
      </c>
      <c r="L62" s="544"/>
      <c r="M62" s="454" t="s">
        <v>1047</v>
      </c>
      <c r="N62" s="578"/>
      <c r="O62" s="577">
        <f>$C$59/4</f>
        <v>4.166666666666667</v>
      </c>
      <c r="P62" s="523" t="s">
        <v>47</v>
      </c>
      <c r="Q62" s="827">
        <f>IF(P62="Yes",O62,0)</f>
        <v>0</v>
      </c>
      <c r="R62" s="433"/>
      <c r="S62" s="434"/>
      <c r="T62" s="578"/>
      <c r="U62" s="581">
        <f>$C$59/4</f>
        <v>4.166666666666667</v>
      </c>
      <c r="V62" s="523" t="s">
        <v>152</v>
      </c>
      <c r="W62" s="827">
        <f>IF(V62="Yes",U62,0)</f>
        <v>0</v>
      </c>
      <c r="X62" s="433"/>
      <c r="Y62" s="434"/>
      <c r="Z62" s="578"/>
      <c r="AA62" s="577">
        <f>$C$59/4</f>
        <v>4.166666666666667</v>
      </c>
      <c r="AB62" s="523" t="s">
        <v>47</v>
      </c>
      <c r="AC62" s="827">
        <f>IF(AB62="Yes",AA62,0)</f>
        <v>0</v>
      </c>
      <c r="AD62" s="433"/>
      <c r="AE62" s="434"/>
      <c r="AF62" s="578"/>
      <c r="AG62" s="577">
        <f>$C$59/4</f>
        <v>4.166666666666667</v>
      </c>
      <c r="AH62" s="523" t="s">
        <v>47</v>
      </c>
      <c r="AI62" s="827">
        <f>IF(AH62="Yes",AG62,0)</f>
        <v>0</v>
      </c>
      <c r="AJ62" s="433"/>
      <c r="AK62" s="434"/>
      <c r="AL62" s="578"/>
      <c r="AM62" s="577">
        <f>$C$59/4</f>
        <v>4.166666666666667</v>
      </c>
      <c r="AN62" s="523" t="s">
        <v>47</v>
      </c>
      <c r="AO62" s="827">
        <f>IF(AN62="Yes",AM62,0)</f>
        <v>0</v>
      </c>
      <c r="AP62" s="433"/>
      <c r="AQ62" s="434"/>
      <c r="AR62" s="578"/>
      <c r="AS62" s="577">
        <f>$C$59/4</f>
        <v>4.166666666666667</v>
      </c>
      <c r="AT62" s="543" t="s">
        <v>44</v>
      </c>
      <c r="AU62" s="454">
        <f>IF(AT62="Yes",AS62,0)</f>
        <v>4.166666666666667</v>
      </c>
      <c r="AV62" s="419"/>
      <c r="AW62" s="931" t="s">
        <v>1054</v>
      </c>
      <c r="AX62" s="578"/>
      <c r="AY62" s="577">
        <f>$C$59/4</f>
        <v>4.166666666666667</v>
      </c>
      <c r="AZ62" s="523" t="s">
        <v>47</v>
      </c>
      <c r="BA62" s="827">
        <f>IF(AZ62="Yes",AY62,0)</f>
        <v>0</v>
      </c>
      <c r="BB62" s="433"/>
      <c r="BC62" s="436"/>
      <c r="BD62" s="578"/>
      <c r="BE62" s="577">
        <f>$C$59/4</f>
        <v>4.166666666666667</v>
      </c>
      <c r="BF62" s="523" t="s">
        <v>44</v>
      </c>
      <c r="BG62" s="827">
        <f>IF(BF62="Yes",BE62,0)</f>
        <v>4.166666666666667</v>
      </c>
      <c r="BH62" s="433"/>
      <c r="BI62" s="931" t="s">
        <v>430</v>
      </c>
    </row>
    <row r="63" spans="1:61" s="437" customFormat="1" ht="24.75" customHeight="1">
      <c r="A63" s="396" t="s">
        <v>894</v>
      </c>
      <c r="B63" s="403" t="s">
        <v>1195</v>
      </c>
      <c r="C63" s="823">
        <f>$C$59/4</f>
        <v>4.166666666666667</v>
      </c>
      <c r="D63" s="454" t="s">
        <v>76</v>
      </c>
      <c r="E63" s="418">
        <f>IF(D63="Yes",C63,IF(D63="partial",C63*0.25,0))</f>
        <v>1.0416666666666667</v>
      </c>
      <c r="F63" s="433"/>
      <c r="G63" s="434" t="s">
        <v>526</v>
      </c>
      <c r="H63" s="578"/>
      <c r="I63" s="577">
        <f>$C$59/4</f>
        <v>4.166666666666667</v>
      </c>
      <c r="J63" s="543" t="s">
        <v>44</v>
      </c>
      <c r="K63" s="543">
        <f>IF(J63="Yes",I63,0)</f>
        <v>4.166666666666667</v>
      </c>
      <c r="L63" s="544"/>
      <c r="M63" s="454" t="s">
        <v>1047</v>
      </c>
      <c r="N63" s="578"/>
      <c r="O63" s="577">
        <f>$C$59/4</f>
        <v>4.166666666666667</v>
      </c>
      <c r="P63" s="523" t="s">
        <v>47</v>
      </c>
      <c r="Q63" s="827">
        <f>IF(P63="Yes",O63,0)</f>
        <v>0</v>
      </c>
      <c r="R63" s="433"/>
      <c r="S63" s="434"/>
      <c r="T63" s="493"/>
      <c r="U63" s="581">
        <f>$C$59/4</f>
        <v>4.166666666666667</v>
      </c>
      <c r="V63" s="523" t="s">
        <v>47</v>
      </c>
      <c r="W63" s="827">
        <f>IF(V63="Yes",U63,0)</f>
        <v>0</v>
      </c>
      <c r="X63" s="433"/>
      <c r="Y63" s="434"/>
      <c r="Z63" s="578"/>
      <c r="AA63" s="577">
        <f>$C$59/4</f>
        <v>4.166666666666667</v>
      </c>
      <c r="AB63" s="523" t="s">
        <v>47</v>
      </c>
      <c r="AC63" s="827">
        <f>IF(AB63="Yes",AA63,0)</f>
        <v>0</v>
      </c>
      <c r="AD63" s="433"/>
      <c r="AE63" s="434"/>
      <c r="AF63" s="578"/>
      <c r="AG63" s="577">
        <f>$C$59/4</f>
        <v>4.166666666666667</v>
      </c>
      <c r="AH63" s="523" t="s">
        <v>47</v>
      </c>
      <c r="AI63" s="827">
        <f>IF(AH63="Yes",AG63,0)</f>
        <v>0</v>
      </c>
      <c r="AJ63" s="433"/>
      <c r="AK63" s="434"/>
      <c r="AL63" s="578"/>
      <c r="AM63" s="577">
        <f>$C$59/4</f>
        <v>4.166666666666667</v>
      </c>
      <c r="AN63" s="523" t="s">
        <v>47</v>
      </c>
      <c r="AO63" s="827">
        <f>IF(AN63="Yes",AM63,0)</f>
        <v>0</v>
      </c>
      <c r="AP63" s="433"/>
      <c r="AQ63" s="434"/>
      <c r="AR63" s="578"/>
      <c r="AS63" s="577">
        <f>$C$59/4</f>
        <v>4.166666666666667</v>
      </c>
      <c r="AT63" s="543" t="s">
        <v>44</v>
      </c>
      <c r="AU63" s="827">
        <f>IF(AT63="Yes",AS63,0)</f>
        <v>4.166666666666667</v>
      </c>
      <c r="AV63" s="419"/>
      <c r="AW63" s="931" t="s">
        <v>1054</v>
      </c>
      <c r="AX63" s="578"/>
      <c r="AY63" s="577">
        <f>$C$59/4</f>
        <v>4.166666666666667</v>
      </c>
      <c r="AZ63" s="523" t="s">
        <v>47</v>
      </c>
      <c r="BA63" s="827">
        <f>IF(AZ63="Yes",AY63,0)</f>
        <v>0</v>
      </c>
      <c r="BB63" s="433"/>
      <c r="BC63" s="436"/>
      <c r="BD63" s="578"/>
      <c r="BE63" s="577">
        <f>$C$59/4</f>
        <v>4.166666666666667</v>
      </c>
      <c r="BF63" s="523" t="s">
        <v>44</v>
      </c>
      <c r="BG63" s="827">
        <f>IF(BF63="Yes",BE63,0)</f>
        <v>4.166666666666667</v>
      </c>
      <c r="BH63" s="433"/>
      <c r="BI63" s="931" t="s">
        <v>430</v>
      </c>
    </row>
    <row r="64" spans="1:61" s="402" customFormat="1" ht="12.75">
      <c r="A64" s="396"/>
      <c r="B64" s="403"/>
      <c r="C64" s="542"/>
      <c r="D64" s="396" t="s">
        <v>375</v>
      </c>
      <c r="E64" s="396"/>
      <c r="F64" s="396"/>
      <c r="G64" s="396"/>
      <c r="H64" s="580"/>
      <c r="I64" s="542"/>
      <c r="J64" s="535" t="s">
        <v>375</v>
      </c>
      <c r="K64" s="535"/>
      <c r="L64" s="535"/>
      <c r="M64" s="396"/>
      <c r="N64" s="412"/>
      <c r="O64" s="542"/>
      <c r="P64" s="535" t="s">
        <v>375</v>
      </c>
      <c r="Q64" s="396"/>
      <c r="R64" s="396"/>
      <c r="S64" s="396"/>
      <c r="T64" s="412"/>
      <c r="U64" s="542"/>
      <c r="V64" s="535" t="s">
        <v>375</v>
      </c>
      <c r="W64" s="396"/>
      <c r="X64" s="396"/>
      <c r="Y64" s="396"/>
      <c r="Z64" s="412"/>
      <c r="AA64" s="542"/>
      <c r="AB64" s="535" t="s">
        <v>375</v>
      </c>
      <c r="AC64" s="396"/>
      <c r="AD64" s="396"/>
      <c r="AE64" s="396"/>
      <c r="AF64" s="412"/>
      <c r="AG64" s="542"/>
      <c r="AH64" s="535" t="s">
        <v>375</v>
      </c>
      <c r="AI64" s="396"/>
      <c r="AJ64" s="396"/>
      <c r="AK64" s="396"/>
      <c r="AL64" s="412"/>
      <c r="AM64" s="542"/>
      <c r="AN64" s="535"/>
      <c r="AO64" s="396"/>
      <c r="AP64" s="396"/>
      <c r="AQ64" s="396"/>
      <c r="AR64" s="412"/>
      <c r="AS64" s="542"/>
      <c r="AT64" s="535"/>
      <c r="AU64" s="396"/>
      <c r="AV64" s="396"/>
      <c r="AW64" s="411"/>
      <c r="AX64" s="412"/>
      <c r="AY64" s="542"/>
      <c r="AZ64" s="535" t="s">
        <v>375</v>
      </c>
      <c r="BA64" s="396"/>
      <c r="BB64" s="396"/>
      <c r="BC64" s="397"/>
      <c r="BD64" s="412"/>
      <c r="BE64" s="542"/>
      <c r="BF64" s="535" t="s">
        <v>375</v>
      </c>
      <c r="BG64" s="396"/>
      <c r="BH64" s="396"/>
      <c r="BI64" s="396"/>
    </row>
    <row r="65" spans="1:77" s="402" customFormat="1" ht="39.950000000000003" customHeight="1">
      <c r="A65" s="398" t="s">
        <v>528</v>
      </c>
      <c r="B65" s="429" t="s">
        <v>529</v>
      </c>
      <c r="C65" s="399">
        <v>100</v>
      </c>
      <c r="D65" s="554" t="s">
        <v>375</v>
      </c>
      <c r="E65" s="398"/>
      <c r="F65" s="398">
        <f>SUM(F66:F81)</f>
        <v>10.416666666666668</v>
      </c>
      <c r="G65" s="398"/>
      <c r="H65" s="400"/>
      <c r="I65" s="399">
        <v>100</v>
      </c>
      <c r="J65" s="554" t="s">
        <v>375</v>
      </c>
      <c r="K65" s="398"/>
      <c r="L65" s="398">
        <f>SUM(L66:L81)</f>
        <v>45.833333333333336</v>
      </c>
      <c r="M65" s="398"/>
      <c r="N65" s="400"/>
      <c r="O65" s="399">
        <v>100</v>
      </c>
      <c r="P65" s="554" t="s">
        <v>375</v>
      </c>
      <c r="Q65" s="398"/>
      <c r="R65" s="398">
        <f>SUM(R66:R81)</f>
        <v>16.666666666666668</v>
      </c>
      <c r="S65" s="398"/>
      <c r="T65" s="400"/>
      <c r="U65" s="399">
        <v>100</v>
      </c>
      <c r="V65" s="554" t="s">
        <v>375</v>
      </c>
      <c r="W65" s="398"/>
      <c r="X65" s="398">
        <f>SUM(X66:X81)</f>
        <v>0</v>
      </c>
      <c r="Y65" s="398"/>
      <c r="Z65" s="400"/>
      <c r="AA65" s="399">
        <v>100</v>
      </c>
      <c r="AB65" s="554" t="s">
        <v>375</v>
      </c>
      <c r="AC65" s="398"/>
      <c r="AD65" s="398">
        <f>SUM(AD66:AD81)</f>
        <v>0</v>
      </c>
      <c r="AE65" s="398"/>
      <c r="AF65" s="400"/>
      <c r="AG65" s="399">
        <v>100</v>
      </c>
      <c r="AH65" s="554" t="s">
        <v>375</v>
      </c>
      <c r="AI65" s="398"/>
      <c r="AJ65" s="398">
        <f>SUM(AJ66:AJ81)</f>
        <v>16.666666666666668</v>
      </c>
      <c r="AK65" s="398"/>
      <c r="AL65" s="400"/>
      <c r="AM65" s="399">
        <v>100</v>
      </c>
      <c r="AN65" s="554" t="s">
        <v>375</v>
      </c>
      <c r="AO65" s="398"/>
      <c r="AP65" s="398">
        <f>SUM(AP66:AP81)</f>
        <v>8.3333333333333339</v>
      </c>
      <c r="AQ65" s="398"/>
      <c r="AR65" s="400"/>
      <c r="AS65" s="399">
        <v>100</v>
      </c>
      <c r="AT65" s="554" t="s">
        <v>375</v>
      </c>
      <c r="AU65" s="398"/>
      <c r="AV65" s="398">
        <f>SUM(AV66:AV81)</f>
        <v>70.833333333333343</v>
      </c>
      <c r="AW65" s="398"/>
      <c r="AX65" s="400"/>
      <c r="AY65" s="399">
        <v>100</v>
      </c>
      <c r="AZ65" s="554" t="s">
        <v>375</v>
      </c>
      <c r="BA65" s="398"/>
      <c r="BB65" s="398">
        <f>SUM(BB66:BB81)</f>
        <v>25</v>
      </c>
      <c r="BC65" s="401"/>
      <c r="BD65" s="400"/>
      <c r="BE65" s="399">
        <v>100</v>
      </c>
      <c r="BF65" s="554" t="s">
        <v>375</v>
      </c>
      <c r="BG65" s="398"/>
      <c r="BH65" s="398">
        <f>SUM(BH66:BH81)</f>
        <v>91.666666666666671</v>
      </c>
      <c r="BI65" s="398"/>
    </row>
    <row r="66" spans="1:77" s="402" customFormat="1" ht="39.950000000000003" customHeight="1">
      <c r="A66" s="405" t="s">
        <v>530</v>
      </c>
      <c r="B66" s="417" t="s">
        <v>531</v>
      </c>
      <c r="C66" s="524">
        <v>25</v>
      </c>
      <c r="D66" s="536" t="s">
        <v>47</v>
      </c>
      <c r="E66" s="421">
        <f>IF(D66="Yes",C66,0)</f>
        <v>0</v>
      </c>
      <c r="F66" s="405">
        <f>E66</f>
        <v>0</v>
      </c>
      <c r="G66" s="396"/>
      <c r="H66" s="412"/>
      <c r="I66" s="524">
        <v>25</v>
      </c>
      <c r="J66" s="536" t="s">
        <v>44</v>
      </c>
      <c r="K66" s="421">
        <f>IF(J66="Yes",I66,0)</f>
        <v>25</v>
      </c>
      <c r="L66" s="405">
        <f>K66</f>
        <v>25</v>
      </c>
      <c r="M66" s="406" t="s">
        <v>532</v>
      </c>
      <c r="N66" s="412"/>
      <c r="O66" s="524">
        <v>25</v>
      </c>
      <c r="P66" s="536" t="s">
        <v>47</v>
      </c>
      <c r="Q66" s="421">
        <f>IF(P66="Yes",O66,0)</f>
        <v>0</v>
      </c>
      <c r="R66" s="405">
        <f>Q66</f>
        <v>0</v>
      </c>
      <c r="S66" s="396"/>
      <c r="T66" s="412"/>
      <c r="U66" s="524">
        <v>25</v>
      </c>
      <c r="V66" s="536" t="s">
        <v>47</v>
      </c>
      <c r="W66" s="421">
        <f>IF(V66="Yes",U66,0)</f>
        <v>0</v>
      </c>
      <c r="X66" s="405">
        <f>W66</f>
        <v>0</v>
      </c>
      <c r="Y66" s="396"/>
      <c r="Z66" s="412"/>
      <c r="AA66" s="524">
        <v>25</v>
      </c>
      <c r="AB66" s="536" t="s">
        <v>47</v>
      </c>
      <c r="AC66" s="421">
        <f>IF(AB66="Yes",AA66,0)</f>
        <v>0</v>
      </c>
      <c r="AD66" s="405">
        <f>AC66</f>
        <v>0</v>
      </c>
      <c r="AE66" s="396"/>
      <c r="AF66" s="412"/>
      <c r="AG66" s="524">
        <v>25</v>
      </c>
      <c r="AH66" s="536" t="s">
        <v>47</v>
      </c>
      <c r="AI66" s="421">
        <f>IF(AH66="Yes",AG66,0)</f>
        <v>0</v>
      </c>
      <c r="AJ66" s="405">
        <f>AI66</f>
        <v>0</v>
      </c>
      <c r="AK66" s="396"/>
      <c r="AL66" s="412"/>
      <c r="AM66" s="524">
        <v>25</v>
      </c>
      <c r="AN66" s="536" t="s">
        <v>47</v>
      </c>
      <c r="AO66" s="421">
        <f>IF(AN66="Yes",AM66,0)</f>
        <v>0</v>
      </c>
      <c r="AP66" s="405">
        <f>AO66</f>
        <v>0</v>
      </c>
      <c r="AQ66" s="396"/>
      <c r="AR66" s="412"/>
      <c r="AS66" s="524">
        <v>25</v>
      </c>
      <c r="AT66" s="536" t="s">
        <v>44</v>
      </c>
      <c r="AU66" s="421">
        <f>IF(AT66="Yes",AS66,0)</f>
        <v>25</v>
      </c>
      <c r="AV66" s="405">
        <f>AU66</f>
        <v>25</v>
      </c>
      <c r="AW66" s="927" t="s">
        <v>447</v>
      </c>
      <c r="AX66" s="412"/>
      <c r="AY66" s="524">
        <v>25</v>
      </c>
      <c r="AZ66" s="536" t="s">
        <v>44</v>
      </c>
      <c r="BA66" s="421">
        <f>IF(AZ66="Yes",AY66,0)</f>
        <v>25</v>
      </c>
      <c r="BB66" s="405">
        <f>BA66</f>
        <v>25</v>
      </c>
      <c r="BC66" s="956" t="s">
        <v>533</v>
      </c>
      <c r="BD66" s="412"/>
      <c r="BE66" s="524">
        <v>25</v>
      </c>
      <c r="BF66" s="536" t="s">
        <v>44</v>
      </c>
      <c r="BG66" s="421">
        <f>IF(BF66="Yes",BE66,0)</f>
        <v>25</v>
      </c>
      <c r="BH66" s="405">
        <f>BG66</f>
        <v>25</v>
      </c>
      <c r="BI66" s="925" t="s">
        <v>534</v>
      </c>
    </row>
    <row r="67" spans="1:77" s="402" customFormat="1" ht="12.75">
      <c r="A67" s="396"/>
      <c r="B67" s="403"/>
      <c r="C67" s="524"/>
      <c r="D67" s="555"/>
      <c r="E67" s="421"/>
      <c r="F67" s="405"/>
      <c r="G67" s="396"/>
      <c r="H67" s="412"/>
      <c r="I67" s="524"/>
      <c r="J67" s="555"/>
      <c r="K67" s="404"/>
      <c r="L67" s="405"/>
      <c r="M67" s="406"/>
      <c r="N67" s="412"/>
      <c r="O67" s="524"/>
      <c r="P67" s="536"/>
      <c r="Q67" s="421"/>
      <c r="R67" s="405"/>
      <c r="S67" s="396"/>
      <c r="T67" s="412"/>
      <c r="U67" s="524"/>
      <c r="V67" s="536"/>
      <c r="W67" s="421"/>
      <c r="X67" s="405"/>
      <c r="Y67" s="396"/>
      <c r="Z67" s="412"/>
      <c r="AA67" s="524"/>
      <c r="AB67" s="536"/>
      <c r="AC67" s="421"/>
      <c r="AD67" s="405"/>
      <c r="AE67" s="396"/>
      <c r="AF67" s="412"/>
      <c r="AG67" s="524"/>
      <c r="AH67" s="536"/>
      <c r="AI67" s="421"/>
      <c r="AJ67" s="405"/>
      <c r="AK67" s="396"/>
      <c r="AL67" s="412"/>
      <c r="AM67" s="524"/>
      <c r="AN67" s="536"/>
      <c r="AO67" s="421"/>
      <c r="AP67" s="405"/>
      <c r="AQ67" s="396"/>
      <c r="AR67" s="412"/>
      <c r="AS67" s="524"/>
      <c r="AT67" s="536"/>
      <c r="AU67" s="421"/>
      <c r="AV67" s="405"/>
      <c r="AW67" s="927"/>
      <c r="AX67" s="412"/>
      <c r="AY67" s="524"/>
      <c r="AZ67" s="536"/>
      <c r="BA67" s="421"/>
      <c r="BB67" s="405"/>
      <c r="BC67" s="956"/>
      <c r="BD67" s="412"/>
      <c r="BE67" s="524"/>
      <c r="BF67" s="555"/>
      <c r="BG67" s="404"/>
      <c r="BH67" s="405"/>
      <c r="BI67" s="925"/>
    </row>
    <row r="68" spans="1:77" s="441" customFormat="1" ht="24.75" customHeight="1">
      <c r="A68" s="405" t="s">
        <v>535</v>
      </c>
      <c r="B68" s="417" t="s">
        <v>1428</v>
      </c>
      <c r="C68" s="524">
        <v>25</v>
      </c>
      <c r="D68" s="526" t="s">
        <v>375</v>
      </c>
      <c r="E68" s="454"/>
      <c r="F68" s="419">
        <f>SUM(E69:E71)</f>
        <v>6.25</v>
      </c>
      <c r="G68" s="418"/>
      <c r="H68" s="439"/>
      <c r="I68" s="524">
        <v>25</v>
      </c>
      <c r="J68" s="526" t="s">
        <v>22</v>
      </c>
      <c r="K68" s="482"/>
      <c r="L68" s="419">
        <f>SUM(K69:K71)</f>
        <v>0</v>
      </c>
      <c r="M68" s="406"/>
      <c r="N68" s="439"/>
      <c r="O68" s="524">
        <v>25</v>
      </c>
      <c r="P68" s="538" t="s">
        <v>375</v>
      </c>
      <c r="Q68" s="454"/>
      <c r="R68" s="419">
        <f>SUM(Q69:Q71)</f>
        <v>8.3333333333333339</v>
      </c>
      <c r="S68" s="418"/>
      <c r="T68" s="439"/>
      <c r="U68" s="524">
        <v>25</v>
      </c>
      <c r="V68" s="538" t="s">
        <v>375</v>
      </c>
      <c r="W68" s="454"/>
      <c r="X68" s="419">
        <f>SUM(W69:W71)</f>
        <v>0</v>
      </c>
      <c r="Y68" s="418"/>
      <c r="Z68" s="439"/>
      <c r="AA68" s="524">
        <v>25</v>
      </c>
      <c r="AB68" s="538" t="s">
        <v>375</v>
      </c>
      <c r="AC68" s="454"/>
      <c r="AD68" s="419">
        <f>SUM(AC69:AC71)</f>
        <v>0</v>
      </c>
      <c r="AE68" s="418"/>
      <c r="AF68" s="439"/>
      <c r="AG68" s="524">
        <v>25</v>
      </c>
      <c r="AH68" s="538" t="s">
        <v>375</v>
      </c>
      <c r="AI68" s="454"/>
      <c r="AJ68" s="419">
        <f>SUM(AI69:AI71)</f>
        <v>0</v>
      </c>
      <c r="AK68" s="418"/>
      <c r="AL68" s="439"/>
      <c r="AM68" s="524">
        <v>25</v>
      </c>
      <c r="AN68" s="538"/>
      <c r="AO68" s="454"/>
      <c r="AP68" s="419">
        <f>SUM(AO69:AO71)</f>
        <v>0</v>
      </c>
      <c r="AQ68" s="418"/>
      <c r="AR68" s="439"/>
      <c r="AS68" s="524">
        <v>25</v>
      </c>
      <c r="AT68" s="538" t="s">
        <v>375</v>
      </c>
      <c r="AU68" s="454"/>
      <c r="AV68" s="419">
        <f>SUM(AU69:AU71)</f>
        <v>8.3333333333333339</v>
      </c>
      <c r="AW68" s="927"/>
      <c r="AX68" s="439"/>
      <c r="AY68" s="524">
        <v>25</v>
      </c>
      <c r="AZ68" s="538" t="s">
        <v>375</v>
      </c>
      <c r="BA68" s="454"/>
      <c r="BB68" s="419">
        <f>SUM(BA69:BA71)</f>
        <v>0</v>
      </c>
      <c r="BC68" s="440"/>
      <c r="BD68" s="439"/>
      <c r="BE68" s="524">
        <v>25</v>
      </c>
      <c r="BF68" s="526" t="s">
        <v>375</v>
      </c>
      <c r="BG68" s="482"/>
      <c r="BH68" s="419">
        <f>SUM(BG69:BG71)</f>
        <v>25</v>
      </c>
      <c r="BI68" s="925"/>
      <c r="BJ68" s="402"/>
      <c r="BK68" s="402"/>
      <c r="BL68" s="402"/>
      <c r="BM68" s="402"/>
      <c r="BN68" s="402"/>
      <c r="BO68" s="402"/>
      <c r="BP68" s="402"/>
      <c r="BQ68" s="402"/>
      <c r="BR68" s="402"/>
      <c r="BS68" s="402"/>
      <c r="BT68" s="402"/>
      <c r="BU68" s="402"/>
      <c r="BV68" s="402"/>
      <c r="BW68" s="402"/>
      <c r="BX68" s="402"/>
      <c r="BY68" s="402"/>
    </row>
    <row r="69" spans="1:77" s="402" customFormat="1" ht="45" customHeight="1">
      <c r="A69" s="396" t="s">
        <v>536</v>
      </c>
      <c r="B69" s="403" t="s">
        <v>537</v>
      </c>
      <c r="C69" s="557">
        <f>$C$68/3</f>
        <v>8.3333333333333339</v>
      </c>
      <c r="D69" s="536" t="s">
        <v>76</v>
      </c>
      <c r="E69" s="421">
        <f>IF(D69="Yes",C69,IF(D69="partial",C69*0.25,0))</f>
        <v>2.0833333333333335</v>
      </c>
      <c r="F69" s="134"/>
      <c r="G69" s="327" t="s">
        <v>979</v>
      </c>
      <c r="H69" s="407"/>
      <c r="I69" s="557">
        <f>$C$68/3</f>
        <v>8.3333333333333339</v>
      </c>
      <c r="J69" s="536" t="s">
        <v>47</v>
      </c>
      <c r="K69" s="421">
        <f>IF(J69="Yes",I69,IF(J69="partial",I69*0.25,0))</f>
        <v>0</v>
      </c>
      <c r="L69" s="405"/>
      <c r="M69" s="406"/>
      <c r="N69" s="407"/>
      <c r="O69" s="557">
        <f>$C$68/3</f>
        <v>8.3333333333333339</v>
      </c>
      <c r="P69" s="536" t="s">
        <v>47</v>
      </c>
      <c r="Q69" s="421">
        <f>IF(P69="Yes",O69,IF(P69="partial",O69*0.25,0))</f>
        <v>0</v>
      </c>
      <c r="R69" s="405"/>
      <c r="S69" s="925"/>
      <c r="T69" s="407"/>
      <c r="U69" s="557">
        <f>$C$68/3</f>
        <v>8.3333333333333339</v>
      </c>
      <c r="V69" s="536" t="s">
        <v>47</v>
      </c>
      <c r="W69" s="421">
        <f>IF(V69="Yes",U69,IF(V69="partial",U69*0.25,0))</f>
        <v>0</v>
      </c>
      <c r="X69" s="405"/>
      <c r="Y69" s="409"/>
      <c r="Z69" s="407"/>
      <c r="AA69" s="557">
        <f>$C$68/3</f>
        <v>8.3333333333333339</v>
      </c>
      <c r="AB69" s="536" t="s">
        <v>47</v>
      </c>
      <c r="AC69" s="421">
        <f>IF(AB69="Yes",AA69,IF(AB69="partial",AA69*0.25,0))</f>
        <v>0</v>
      </c>
      <c r="AD69" s="405"/>
      <c r="AE69" s="409"/>
      <c r="AF69" s="407"/>
      <c r="AG69" s="557">
        <f>$C$68/3</f>
        <v>8.3333333333333339</v>
      </c>
      <c r="AH69" s="536" t="s">
        <v>47</v>
      </c>
      <c r="AI69" s="421">
        <f>IF(AH69="Yes",AG69,IF(AH69="partial",AG69*0.25,0))</f>
        <v>0</v>
      </c>
      <c r="AJ69" s="405"/>
      <c r="AK69" s="409"/>
      <c r="AL69" s="407"/>
      <c r="AM69" s="557">
        <f>$C$68/3</f>
        <v>8.3333333333333339</v>
      </c>
      <c r="AN69" s="536" t="s">
        <v>47</v>
      </c>
      <c r="AO69" s="421">
        <f>IF(AN69="Yes",AM69,IF(AN69="partial",AM69*0.25,0))</f>
        <v>0</v>
      </c>
      <c r="AP69" s="405"/>
      <c r="AQ69" s="409"/>
      <c r="AR69" s="407"/>
      <c r="AS69" s="557">
        <f>$C$68/3</f>
        <v>8.3333333333333339</v>
      </c>
      <c r="AT69" s="538" t="s">
        <v>47</v>
      </c>
      <c r="AU69" s="421">
        <f>IF(AT69="Yes",AS69,IF(AT69="partial",AS69*0.25,0))</f>
        <v>0</v>
      </c>
      <c r="AV69" s="405"/>
      <c r="AW69" s="927"/>
      <c r="AX69" s="407"/>
      <c r="AY69" s="557">
        <f>$C$68/3</f>
        <v>8.3333333333333339</v>
      </c>
      <c r="AZ69" s="536" t="s">
        <v>47</v>
      </c>
      <c r="BA69" s="421">
        <f>IF(AZ69="Yes",AY69,IF(AZ69="partial",AY69*0.25,0))</f>
        <v>0</v>
      </c>
      <c r="BB69" s="405"/>
      <c r="BC69" s="410"/>
      <c r="BD69" s="407"/>
      <c r="BE69" s="557">
        <f>$C$68/3</f>
        <v>8.3333333333333339</v>
      </c>
      <c r="BF69" s="538" t="s">
        <v>44</v>
      </c>
      <c r="BG69" s="421">
        <f>IF(BF69="Yes",BE69,IF(BF69="partial",BE69*0.25,0))</f>
        <v>8.3333333333333339</v>
      </c>
      <c r="BH69" s="480"/>
      <c r="BI69" s="925" t="s">
        <v>1968</v>
      </c>
    </row>
    <row r="70" spans="1:77" s="441" customFormat="1" ht="51">
      <c r="A70" s="396" t="s">
        <v>538</v>
      </c>
      <c r="B70" s="403" t="s">
        <v>539</v>
      </c>
      <c r="C70" s="558">
        <f>$C$68/3</f>
        <v>8.3333333333333339</v>
      </c>
      <c r="D70" s="538" t="s">
        <v>76</v>
      </c>
      <c r="E70" s="454">
        <f>IF(D70="Yes",C70,IF(D70="partial",C70*0.25,0))</f>
        <v>2.0833333333333335</v>
      </c>
      <c r="F70" s="344"/>
      <c r="G70" s="327" t="s">
        <v>979</v>
      </c>
      <c r="H70" s="442"/>
      <c r="I70" s="558">
        <f>$C$68/3</f>
        <v>8.3333333333333339</v>
      </c>
      <c r="J70" s="538" t="s">
        <v>47</v>
      </c>
      <c r="K70" s="454">
        <f>IF(J70="Yes",I70,IF(J70="partial",I70*0.25,0))</f>
        <v>0</v>
      </c>
      <c r="L70" s="419"/>
      <c r="M70" s="406"/>
      <c r="N70" s="442"/>
      <c r="O70" s="558">
        <f>$C$68/3</f>
        <v>8.3333333333333339</v>
      </c>
      <c r="P70" s="538" t="s">
        <v>44</v>
      </c>
      <c r="Q70" s="454">
        <f>IF(P70="Yes",O70,IF(P70="partial",O70*0.25,0))</f>
        <v>8.3333333333333339</v>
      </c>
      <c r="R70" s="419"/>
      <c r="S70" s="927" t="s">
        <v>1898</v>
      </c>
      <c r="T70" s="442"/>
      <c r="U70" s="558">
        <f>$C$68/3</f>
        <v>8.3333333333333339</v>
      </c>
      <c r="V70" s="538" t="s">
        <v>47</v>
      </c>
      <c r="W70" s="454">
        <f>IF(V70="Yes",U70,IF(V70="partial",U70*0.25,0))</f>
        <v>0</v>
      </c>
      <c r="X70" s="419"/>
      <c r="Y70" s="443"/>
      <c r="Z70" s="442"/>
      <c r="AA70" s="558">
        <f>$C$68/3</f>
        <v>8.3333333333333339</v>
      </c>
      <c r="AB70" s="538" t="s">
        <v>47</v>
      </c>
      <c r="AC70" s="454">
        <f>IF(AB70="Yes",AA70,IF(AB70="partial",AA70*0.25,0))</f>
        <v>0</v>
      </c>
      <c r="AD70" s="419"/>
      <c r="AE70" s="443"/>
      <c r="AF70" s="442"/>
      <c r="AG70" s="558">
        <f>$C$68/3</f>
        <v>8.3333333333333339</v>
      </c>
      <c r="AH70" s="538" t="s">
        <v>47</v>
      </c>
      <c r="AI70" s="454">
        <f>IF(AH70="Yes",AG70,IF(AH70="partial",AG70*0.25,0))</f>
        <v>0</v>
      </c>
      <c r="AJ70" s="419"/>
      <c r="AK70" s="443"/>
      <c r="AL70" s="442"/>
      <c r="AM70" s="558">
        <f>$C$68/3</f>
        <v>8.3333333333333339</v>
      </c>
      <c r="AN70" s="536" t="s">
        <v>47</v>
      </c>
      <c r="AO70" s="454">
        <f>IF(AN70="Yes",AM70,IF(AN70="partial",AM70*0.25,0))</f>
        <v>0</v>
      </c>
      <c r="AP70" s="419"/>
      <c r="AQ70" s="443"/>
      <c r="AR70" s="442"/>
      <c r="AS70" s="558">
        <f>$C$68/3</f>
        <v>8.3333333333333339</v>
      </c>
      <c r="AT70" s="538" t="s">
        <v>44</v>
      </c>
      <c r="AU70" s="454">
        <f>IF(AT70="Yes",AS70,IF(AT70="partial",AS70*0.25,0))</f>
        <v>8.3333333333333339</v>
      </c>
      <c r="AV70" s="419"/>
      <c r="AW70" s="927" t="s">
        <v>1877</v>
      </c>
      <c r="AX70" s="442"/>
      <c r="AY70" s="558">
        <f>$C$68/3</f>
        <v>8.3333333333333339</v>
      </c>
      <c r="AZ70" s="538" t="s">
        <v>47</v>
      </c>
      <c r="BA70" s="454">
        <f>IF(AZ70="Yes",AY70,IF(AZ70="partial",AY70*0.25,0))</f>
        <v>0</v>
      </c>
      <c r="BB70" s="419"/>
      <c r="BC70" s="444"/>
      <c r="BD70" s="442"/>
      <c r="BE70" s="558">
        <f>$C$68/3</f>
        <v>8.3333333333333339</v>
      </c>
      <c r="BF70" s="538" t="s">
        <v>44</v>
      </c>
      <c r="BG70" s="454">
        <f>IF(BF70="Yes",BE70,IF(BF70="partial",BE70*0.25,0))</f>
        <v>8.3333333333333339</v>
      </c>
      <c r="BH70" s="419"/>
      <c r="BI70" s="925" t="s">
        <v>1082</v>
      </c>
      <c r="BJ70" s="402"/>
      <c r="BK70" s="402"/>
      <c r="BL70" s="402"/>
      <c r="BM70" s="402"/>
      <c r="BN70" s="402"/>
      <c r="BO70" s="402"/>
      <c r="BP70" s="402"/>
      <c r="BQ70" s="402"/>
      <c r="BR70" s="402"/>
      <c r="BS70" s="402"/>
      <c r="BT70" s="402"/>
      <c r="BU70" s="402"/>
      <c r="BV70" s="402"/>
      <c r="BW70" s="402"/>
      <c r="BX70" s="402"/>
      <c r="BY70" s="402"/>
    </row>
    <row r="71" spans="1:77" s="441" customFormat="1" ht="38.25">
      <c r="A71" s="396" t="s">
        <v>540</v>
      </c>
      <c r="B71" s="403" t="s">
        <v>1352</v>
      </c>
      <c r="C71" s="558">
        <f>$C$68/3</f>
        <v>8.3333333333333339</v>
      </c>
      <c r="D71" s="538" t="s">
        <v>76</v>
      </c>
      <c r="E71" s="454">
        <f>IF(D71="Yes",C71,IF(D71="partial",C71*0.25,0))</f>
        <v>2.0833333333333335</v>
      </c>
      <c r="F71" s="344"/>
      <c r="G71" s="327" t="s">
        <v>979</v>
      </c>
      <c r="H71" s="442"/>
      <c r="I71" s="558">
        <f>$C$68/3</f>
        <v>8.3333333333333339</v>
      </c>
      <c r="J71" s="538" t="s">
        <v>47</v>
      </c>
      <c r="K71" s="454">
        <f>IF(J71="Yes",I71,IF(J71="partial",I71*0.25,0))</f>
        <v>0</v>
      </c>
      <c r="L71" s="419"/>
      <c r="M71" s="406"/>
      <c r="N71" s="442"/>
      <c r="O71" s="558">
        <f>$C$68/3</f>
        <v>8.3333333333333339</v>
      </c>
      <c r="P71" s="538" t="s">
        <v>47</v>
      </c>
      <c r="Q71" s="454">
        <f>IF(P71="Yes",O71,IF(P71="partial",O71*0.25,0))</f>
        <v>0</v>
      </c>
      <c r="R71" s="419"/>
      <c r="S71" s="936"/>
      <c r="T71" s="442"/>
      <c r="U71" s="558">
        <f>$C$68/3</f>
        <v>8.3333333333333339</v>
      </c>
      <c r="V71" s="538" t="s">
        <v>47</v>
      </c>
      <c r="W71" s="454">
        <f>IF(V71="Yes",U71,IF(V71="partial",U71*0.25,0))</f>
        <v>0</v>
      </c>
      <c r="X71" s="419"/>
      <c r="Y71" s="443"/>
      <c r="Z71" s="442"/>
      <c r="AA71" s="558">
        <f>$C$68/3</f>
        <v>8.3333333333333339</v>
      </c>
      <c r="AB71" s="538" t="s">
        <v>47</v>
      </c>
      <c r="AC71" s="454">
        <f>IF(AB71="Yes",AA71,IF(AB71="partial",AA71*0.25,0))</f>
        <v>0</v>
      </c>
      <c r="AD71" s="419"/>
      <c r="AE71" s="443"/>
      <c r="AF71" s="442"/>
      <c r="AG71" s="558">
        <f>$C$68/3</f>
        <v>8.3333333333333339</v>
      </c>
      <c r="AH71" s="538" t="s">
        <v>47</v>
      </c>
      <c r="AI71" s="454">
        <f>IF(AH71="Yes",AG71,IF(AH71="partial",AG71*0.25,0))</f>
        <v>0</v>
      </c>
      <c r="AJ71" s="419"/>
      <c r="AK71" s="443"/>
      <c r="AL71" s="442"/>
      <c r="AM71" s="558">
        <f>$C$68/3</f>
        <v>8.3333333333333339</v>
      </c>
      <c r="AN71" s="536" t="s">
        <v>47</v>
      </c>
      <c r="AO71" s="454">
        <f>IF(AN71="Yes",AM71,IF(AN71="partial",AM71*0.25,0))</f>
        <v>0</v>
      </c>
      <c r="AP71" s="419"/>
      <c r="AQ71" s="443"/>
      <c r="AR71" s="442"/>
      <c r="AS71" s="558">
        <f>$C$68/3</f>
        <v>8.3333333333333339</v>
      </c>
      <c r="AT71" s="538" t="s">
        <v>47</v>
      </c>
      <c r="AU71" s="454">
        <f>IF(AT71="Yes",AS71,IF(AT71="partial",AS71*0.25,0))</f>
        <v>0</v>
      </c>
      <c r="AV71" s="419"/>
      <c r="AW71" s="929"/>
      <c r="AX71" s="442"/>
      <c r="AY71" s="446">
        <f>$C$68/3</f>
        <v>8.3333333333333339</v>
      </c>
      <c r="AZ71" s="829" t="s">
        <v>47</v>
      </c>
      <c r="BA71" s="418">
        <f>IF(AZ71="Yes",AY71,IF(AZ71="partial",AY71*0.25,0))</f>
        <v>0</v>
      </c>
      <c r="BB71" s="419"/>
      <c r="BC71" s="444"/>
      <c r="BD71" s="442"/>
      <c r="BE71" s="558">
        <f>$C$68/3</f>
        <v>8.3333333333333339</v>
      </c>
      <c r="BF71" s="538" t="s">
        <v>44</v>
      </c>
      <c r="BG71" s="454">
        <f>IF(BF71="Yes",BE71,IF(BF71="partial",BE71*0.25,0))</f>
        <v>8.3333333333333339</v>
      </c>
      <c r="BH71" s="419"/>
      <c r="BI71" s="925" t="s">
        <v>1971</v>
      </c>
      <c r="BJ71" s="402"/>
      <c r="BK71" s="402"/>
      <c r="BL71" s="402"/>
      <c r="BM71" s="402"/>
      <c r="BN71" s="402"/>
      <c r="BO71" s="402"/>
      <c r="BP71" s="402"/>
      <c r="BQ71" s="402"/>
      <c r="BR71" s="402"/>
      <c r="BS71" s="402"/>
      <c r="BT71" s="402"/>
      <c r="BU71" s="402"/>
      <c r="BV71" s="402"/>
      <c r="BW71" s="402"/>
      <c r="BX71" s="402"/>
      <c r="BY71" s="402"/>
    </row>
    <row r="72" spans="1:77" s="402" customFormat="1" ht="12.75">
      <c r="A72" s="396"/>
      <c r="B72" s="403"/>
      <c r="C72" s="524"/>
      <c r="D72" s="556"/>
      <c r="E72" s="421"/>
      <c r="F72" s="405"/>
      <c r="G72" s="396"/>
      <c r="H72" s="412"/>
      <c r="I72" s="524"/>
      <c r="J72" s="828"/>
      <c r="K72" s="421"/>
      <c r="L72" s="405"/>
      <c r="M72" s="406"/>
      <c r="N72" s="412"/>
      <c r="O72" s="524"/>
      <c r="P72" s="828"/>
      <c r="Q72" s="421"/>
      <c r="R72" s="405"/>
      <c r="S72" s="396"/>
      <c r="T72" s="412"/>
      <c r="U72" s="524"/>
      <c r="V72" s="828"/>
      <c r="W72" s="421"/>
      <c r="X72" s="405"/>
      <c r="Y72" s="396"/>
      <c r="Z72" s="412"/>
      <c r="AA72" s="524"/>
      <c r="AB72" s="828"/>
      <c r="AC72" s="421"/>
      <c r="AD72" s="405"/>
      <c r="AE72" s="396"/>
      <c r="AF72" s="412"/>
      <c r="AG72" s="524"/>
      <c r="AH72" s="828"/>
      <c r="AI72" s="421"/>
      <c r="AJ72" s="405"/>
      <c r="AK72" s="396"/>
      <c r="AL72" s="412"/>
      <c r="AM72" s="524"/>
      <c r="AN72" s="828"/>
      <c r="AO72" s="421"/>
      <c r="AP72" s="405"/>
      <c r="AQ72" s="396"/>
      <c r="AR72" s="412"/>
      <c r="AS72" s="524"/>
      <c r="AT72" s="828"/>
      <c r="AU72" s="421"/>
      <c r="AV72" s="405"/>
      <c r="AW72" s="411"/>
      <c r="AX72" s="412"/>
      <c r="AY72" s="438"/>
      <c r="AZ72" s="830"/>
      <c r="BA72" s="396"/>
      <c r="BB72" s="405"/>
      <c r="BC72" s="397"/>
      <c r="BD72" s="412"/>
      <c r="BE72" s="524"/>
      <c r="BF72" s="556"/>
      <c r="BG72" s="404"/>
      <c r="BH72" s="405"/>
      <c r="BI72" s="434"/>
    </row>
    <row r="73" spans="1:77" s="402" customFormat="1" ht="43.5" customHeight="1">
      <c r="A73" s="405" t="s">
        <v>541</v>
      </c>
      <c r="B73" s="417" t="s">
        <v>1429</v>
      </c>
      <c r="C73" s="524">
        <v>25</v>
      </c>
      <c r="D73" s="555" t="s">
        <v>22</v>
      </c>
      <c r="E73" s="454"/>
      <c r="F73" s="405">
        <f>E74+E75</f>
        <v>0</v>
      </c>
      <c r="G73" s="396"/>
      <c r="H73" s="412"/>
      <c r="I73" s="438">
        <v>25</v>
      </c>
      <c r="J73" s="525" t="s">
        <v>22</v>
      </c>
      <c r="K73" s="396"/>
      <c r="L73" s="405">
        <f>K74+K75</f>
        <v>12.5</v>
      </c>
      <c r="M73" s="406"/>
      <c r="N73" s="412"/>
      <c r="O73" s="524">
        <v>25</v>
      </c>
      <c r="P73" s="536" t="s">
        <v>22</v>
      </c>
      <c r="Q73" s="421"/>
      <c r="R73" s="405">
        <f>Q74+Q75</f>
        <v>0</v>
      </c>
      <c r="S73" s="396"/>
      <c r="T73" s="412"/>
      <c r="U73" s="524">
        <v>25</v>
      </c>
      <c r="V73" s="536" t="s">
        <v>22</v>
      </c>
      <c r="W73" s="421"/>
      <c r="X73" s="405">
        <f>W74+W75</f>
        <v>0</v>
      </c>
      <c r="Y73" s="396"/>
      <c r="Z73" s="412"/>
      <c r="AA73" s="524">
        <v>25</v>
      </c>
      <c r="AB73" s="536" t="s">
        <v>22</v>
      </c>
      <c r="AC73" s="421"/>
      <c r="AD73" s="405">
        <f>AC74+AC75</f>
        <v>0</v>
      </c>
      <c r="AE73" s="396"/>
      <c r="AF73" s="412"/>
      <c r="AG73" s="524">
        <v>25</v>
      </c>
      <c r="AH73" s="536" t="s">
        <v>22</v>
      </c>
      <c r="AI73" s="421"/>
      <c r="AJ73" s="405">
        <f>AI74+AI75</f>
        <v>0</v>
      </c>
      <c r="AK73" s="396"/>
      <c r="AL73" s="412"/>
      <c r="AM73" s="524">
        <v>25</v>
      </c>
      <c r="AN73" s="536" t="s">
        <v>22</v>
      </c>
      <c r="AO73" s="421"/>
      <c r="AP73" s="405">
        <f>AO74+AO75</f>
        <v>0</v>
      </c>
      <c r="AQ73" s="396"/>
      <c r="AR73" s="412"/>
      <c r="AS73" s="524">
        <v>25</v>
      </c>
      <c r="AT73" s="536" t="s">
        <v>375</v>
      </c>
      <c r="AU73" s="421"/>
      <c r="AV73" s="405">
        <f>AU74+AU75</f>
        <v>12.5</v>
      </c>
      <c r="AW73" s="411"/>
      <c r="AX73" s="412"/>
      <c r="AY73" s="438">
        <v>25</v>
      </c>
      <c r="AZ73" s="118" t="s">
        <v>22</v>
      </c>
      <c r="BA73" s="396"/>
      <c r="BB73" s="405">
        <f>BA74+BA75</f>
        <v>0</v>
      </c>
      <c r="BC73" s="397"/>
      <c r="BD73" s="412"/>
      <c r="BE73" s="524">
        <v>25</v>
      </c>
      <c r="BF73" s="555" t="s">
        <v>22</v>
      </c>
      <c r="BG73" s="404"/>
      <c r="BH73" s="405">
        <f>BG74+BG75</f>
        <v>25</v>
      </c>
      <c r="BI73" s="411"/>
    </row>
    <row r="74" spans="1:77" s="402" customFormat="1" ht="42.75" customHeight="1">
      <c r="A74" s="396" t="s">
        <v>542</v>
      </c>
      <c r="B74" s="403" t="s">
        <v>1417</v>
      </c>
      <c r="C74" s="445">
        <f>C73/2</f>
        <v>12.5</v>
      </c>
      <c r="D74" s="535" t="s">
        <v>47</v>
      </c>
      <c r="E74" s="418">
        <f>IF(D74="Yes",C74,IF(D74="partial",C74*0.25,0))</f>
        <v>0</v>
      </c>
      <c r="F74" s="396"/>
      <c r="G74" s="409"/>
      <c r="H74" s="407"/>
      <c r="I74" s="445">
        <f>I73/2</f>
        <v>12.5</v>
      </c>
      <c r="J74" s="396" t="s">
        <v>44</v>
      </c>
      <c r="K74" s="396">
        <f>IF(J74="Yes",I74,0)</f>
        <v>12.5</v>
      </c>
      <c r="L74" s="396"/>
      <c r="M74" s="406" t="s">
        <v>543</v>
      </c>
      <c r="N74" s="407"/>
      <c r="O74" s="557">
        <f>O73/2</f>
        <v>12.5</v>
      </c>
      <c r="P74" s="547" t="s">
        <v>47</v>
      </c>
      <c r="Q74" s="421">
        <f>IF(P74="Yes",O74,0)</f>
        <v>0</v>
      </c>
      <c r="R74" s="396"/>
      <c r="S74" s="409"/>
      <c r="T74" s="407"/>
      <c r="U74" s="445">
        <f>U73/2</f>
        <v>12.5</v>
      </c>
      <c r="V74" s="535" t="s">
        <v>47</v>
      </c>
      <c r="W74" s="396">
        <f>IF(V74="Yes",U74,0)</f>
        <v>0</v>
      </c>
      <c r="X74" s="396"/>
      <c r="Y74" s="409"/>
      <c r="Z74" s="407"/>
      <c r="AA74" s="445">
        <f>AA73/2</f>
        <v>12.5</v>
      </c>
      <c r="AB74" s="535" t="s">
        <v>47</v>
      </c>
      <c r="AC74" s="396">
        <f>IF(AB74="Yes",AA74,0)</f>
        <v>0</v>
      </c>
      <c r="AD74" s="396"/>
      <c r="AE74" s="409"/>
      <c r="AF74" s="407"/>
      <c r="AG74" s="445">
        <f>AG73/2</f>
        <v>12.5</v>
      </c>
      <c r="AH74" s="535" t="s">
        <v>47</v>
      </c>
      <c r="AI74" s="396">
        <f>IF(AH74="Yes",AG74,0)</f>
        <v>0</v>
      </c>
      <c r="AJ74" s="396"/>
      <c r="AK74" s="409"/>
      <c r="AL74" s="407"/>
      <c r="AM74" s="445">
        <f>AM73/2</f>
        <v>12.5</v>
      </c>
      <c r="AN74" s="535" t="s">
        <v>47</v>
      </c>
      <c r="AO74" s="396">
        <f>IF(AN74="Yes",AM74,0)</f>
        <v>0</v>
      </c>
      <c r="AP74" s="396"/>
      <c r="AQ74" s="409"/>
      <c r="AR74" s="407"/>
      <c r="AS74" s="445">
        <f>AS73/2</f>
        <v>12.5</v>
      </c>
      <c r="AT74" s="535" t="s">
        <v>44</v>
      </c>
      <c r="AU74" s="396">
        <f>IF(AT74="Yes",AS74,0)</f>
        <v>12.5</v>
      </c>
      <c r="AV74" s="396"/>
      <c r="AW74" s="927" t="s">
        <v>1147</v>
      </c>
      <c r="AX74" s="407"/>
      <c r="AY74" s="445">
        <f>AY73/2</f>
        <v>12.5</v>
      </c>
      <c r="AZ74" s="396" t="s">
        <v>47</v>
      </c>
      <c r="BA74" s="396">
        <f>IF(AZ74="Yes",AY74,0)</f>
        <v>0</v>
      </c>
      <c r="BB74" s="396"/>
      <c r="BC74" s="414"/>
      <c r="BD74" s="407"/>
      <c r="BE74" s="445">
        <f>BE73/2</f>
        <v>12.5</v>
      </c>
      <c r="BF74" s="535" t="s">
        <v>44</v>
      </c>
      <c r="BG74" s="396">
        <f>IF(BF74="Yes",BE74,0)</f>
        <v>12.5</v>
      </c>
      <c r="BH74" s="396"/>
      <c r="BI74" s="925" t="s">
        <v>463</v>
      </c>
    </row>
    <row r="75" spans="1:77" s="402" customFormat="1" ht="25.5">
      <c r="A75" s="396" t="s">
        <v>544</v>
      </c>
      <c r="B75" s="403" t="s">
        <v>1418</v>
      </c>
      <c r="C75" s="445">
        <f>C73/2</f>
        <v>12.5</v>
      </c>
      <c r="D75" s="396" t="s">
        <v>47</v>
      </c>
      <c r="E75" s="418">
        <f>IF(D75="Yes",C75,IF(D75="partial",C75*0.25,0))</f>
        <v>0</v>
      </c>
      <c r="F75" s="396"/>
      <c r="G75" s="409"/>
      <c r="H75" s="407"/>
      <c r="I75" s="445">
        <f>I73/2</f>
        <v>12.5</v>
      </c>
      <c r="J75" s="396" t="s">
        <v>47</v>
      </c>
      <c r="K75" s="396">
        <f>IF(J75="Yes",I75,IF(J75="partial",I75*0.25,0))</f>
        <v>0</v>
      </c>
      <c r="L75" s="396"/>
      <c r="M75" s="406"/>
      <c r="N75" s="407"/>
      <c r="O75" s="445">
        <f>O73/2</f>
        <v>12.5</v>
      </c>
      <c r="P75" s="535" t="s">
        <v>47</v>
      </c>
      <c r="Q75" s="396">
        <f>IF(P75="Yes",O75,IF(P75="partial",O75*0.25,0))</f>
        <v>0</v>
      </c>
      <c r="R75" s="396"/>
      <c r="S75" s="409"/>
      <c r="T75" s="407"/>
      <c r="U75" s="445">
        <f>U73/2</f>
        <v>12.5</v>
      </c>
      <c r="V75" s="396" t="s">
        <v>47</v>
      </c>
      <c r="W75" s="396">
        <f>IF(V75="Yes",U75,IF(V75="partial",U75*0.25,0))</f>
        <v>0</v>
      </c>
      <c r="X75" s="396"/>
      <c r="Y75" s="409"/>
      <c r="Z75" s="407"/>
      <c r="AA75" s="445">
        <f>AA73/2</f>
        <v>12.5</v>
      </c>
      <c r="AB75" s="396" t="s">
        <v>47</v>
      </c>
      <c r="AC75" s="396">
        <f>IF(AB75="Yes",AA75,IF(AB75="partial",AA75*0.25,0))</f>
        <v>0</v>
      </c>
      <c r="AD75" s="396"/>
      <c r="AE75" s="409"/>
      <c r="AF75" s="407"/>
      <c r="AG75" s="445">
        <f>AG73/2</f>
        <v>12.5</v>
      </c>
      <c r="AH75" s="396" t="s">
        <v>47</v>
      </c>
      <c r="AI75" s="396">
        <f>IF(AH75="Yes",AG75,IF(AH75="partial",AG75*0.25,0))</f>
        <v>0</v>
      </c>
      <c r="AJ75" s="396"/>
      <c r="AK75" s="409"/>
      <c r="AL75" s="407"/>
      <c r="AM75" s="445">
        <f>AM73/2</f>
        <v>12.5</v>
      </c>
      <c r="AN75" s="396" t="s">
        <v>47</v>
      </c>
      <c r="AO75" s="396">
        <f>IF(AN75="Yes",AM75,IF(AN75="partial",AM75*0.25,0))</f>
        <v>0</v>
      </c>
      <c r="AP75" s="396"/>
      <c r="AQ75" s="409"/>
      <c r="AR75" s="407"/>
      <c r="AS75" s="445">
        <f>AS73/2</f>
        <v>12.5</v>
      </c>
      <c r="AT75" s="396" t="s">
        <v>47</v>
      </c>
      <c r="AU75" s="396">
        <f>IF(AT75="Yes",AS75,IF(AT75="partial",AS75*0.25,0))</f>
        <v>0</v>
      </c>
      <c r="AV75" s="396"/>
      <c r="AW75" s="599"/>
      <c r="AX75" s="407"/>
      <c r="AY75" s="445">
        <f>AY73/2</f>
        <v>12.5</v>
      </c>
      <c r="AZ75" s="396" t="s">
        <v>47</v>
      </c>
      <c r="BA75" s="396">
        <f>IF(AZ75="Yes",AY75,IF(AZ75="partial",AY75*0.25,0))</f>
        <v>0</v>
      </c>
      <c r="BB75" s="396"/>
      <c r="BC75" s="414"/>
      <c r="BD75" s="407"/>
      <c r="BE75" s="445">
        <f>BE73/2</f>
        <v>12.5</v>
      </c>
      <c r="BF75" s="396" t="s">
        <v>44</v>
      </c>
      <c r="BG75" s="396">
        <f>IF(BF75="Yes",BE75,IF(BF75="partial",BE75*0.25,0))</f>
        <v>12.5</v>
      </c>
      <c r="BH75" s="396"/>
      <c r="BI75" s="925" t="s">
        <v>437</v>
      </c>
    </row>
    <row r="76" spans="1:77" s="402" customFormat="1" ht="12.75">
      <c r="A76" s="396"/>
      <c r="B76" s="403"/>
      <c r="C76" s="438"/>
      <c r="D76" s="405"/>
      <c r="E76" s="418"/>
      <c r="F76" s="405"/>
      <c r="G76" s="409"/>
      <c r="H76" s="407"/>
      <c r="I76" s="438"/>
      <c r="J76" s="396"/>
      <c r="K76" s="396"/>
      <c r="L76" s="405"/>
      <c r="M76" s="406"/>
      <c r="N76" s="407"/>
      <c r="O76" s="438"/>
      <c r="P76" s="396"/>
      <c r="Q76" s="396"/>
      <c r="R76" s="405"/>
      <c r="S76" s="409"/>
      <c r="T76" s="407"/>
      <c r="U76" s="438"/>
      <c r="V76" s="396"/>
      <c r="W76" s="396"/>
      <c r="X76" s="405"/>
      <c r="Y76" s="396"/>
      <c r="Z76" s="407"/>
      <c r="AA76" s="438"/>
      <c r="AB76" s="396"/>
      <c r="AC76" s="396"/>
      <c r="AD76" s="405"/>
      <c r="AE76" s="409"/>
      <c r="AF76" s="407"/>
      <c r="AG76" s="438"/>
      <c r="AH76" s="396"/>
      <c r="AI76" s="396"/>
      <c r="AJ76" s="405"/>
      <c r="AK76" s="409"/>
      <c r="AL76" s="407"/>
      <c r="AM76" s="438"/>
      <c r="AN76" s="396"/>
      <c r="AO76" s="396"/>
      <c r="AP76" s="405"/>
      <c r="AQ76" s="408"/>
      <c r="AR76" s="407"/>
      <c r="AS76" s="438"/>
      <c r="AT76" s="396"/>
      <c r="AU76" s="396"/>
      <c r="AV76" s="527"/>
      <c r="AW76" s="601"/>
      <c r="AX76" s="407"/>
      <c r="AY76" s="438"/>
      <c r="AZ76" s="396"/>
      <c r="BA76" s="396"/>
      <c r="BB76" s="405"/>
      <c r="BC76" s="414"/>
      <c r="BD76" s="407"/>
      <c r="BE76" s="438"/>
      <c r="BF76" s="405"/>
      <c r="BG76" s="405"/>
      <c r="BH76" s="405"/>
      <c r="BI76" s="936"/>
    </row>
    <row r="77" spans="1:77" s="441" customFormat="1" ht="39.950000000000003" customHeight="1">
      <c r="A77" s="405" t="s">
        <v>545</v>
      </c>
      <c r="B77" s="417" t="s">
        <v>1416</v>
      </c>
      <c r="C77" s="404">
        <v>25</v>
      </c>
      <c r="D77" s="419" t="s">
        <v>22</v>
      </c>
      <c r="E77" s="418"/>
      <c r="F77" s="419">
        <f>E79+E80+E81</f>
        <v>4.166666666666667</v>
      </c>
      <c r="G77" s="415"/>
      <c r="H77" s="442"/>
      <c r="I77" s="438">
        <v>25</v>
      </c>
      <c r="J77" s="418"/>
      <c r="K77" s="418"/>
      <c r="L77" s="419">
        <f>K79+K80+K81</f>
        <v>8.3333333333333339</v>
      </c>
      <c r="M77" s="406"/>
      <c r="N77" s="442"/>
      <c r="O77" s="438">
        <v>25</v>
      </c>
      <c r="P77" s="418"/>
      <c r="Q77" s="418"/>
      <c r="R77" s="419">
        <f>Q79+Q80+Q81</f>
        <v>8.3333333333333339</v>
      </c>
      <c r="S77" s="443"/>
      <c r="T77" s="442"/>
      <c r="U77" s="438">
        <v>25</v>
      </c>
      <c r="V77" s="418"/>
      <c r="W77" s="418"/>
      <c r="X77" s="419">
        <f>W79+W80+W81</f>
        <v>0</v>
      </c>
      <c r="Y77" s="418"/>
      <c r="Z77" s="442"/>
      <c r="AA77" s="438">
        <v>25</v>
      </c>
      <c r="AB77" s="418" t="s">
        <v>22</v>
      </c>
      <c r="AC77" s="418"/>
      <c r="AD77" s="419">
        <f>AC79+AC80+AC81</f>
        <v>0</v>
      </c>
      <c r="AE77" s="443"/>
      <c r="AF77" s="442"/>
      <c r="AG77" s="438">
        <v>25</v>
      </c>
      <c r="AH77" s="418"/>
      <c r="AI77" s="418"/>
      <c r="AJ77" s="419">
        <f>AI79+AI80+AI81</f>
        <v>16.666666666666668</v>
      </c>
      <c r="AK77" s="443"/>
      <c r="AL77" s="442"/>
      <c r="AM77" s="438">
        <v>25</v>
      </c>
      <c r="AN77" s="418"/>
      <c r="AO77" s="418"/>
      <c r="AP77" s="419">
        <f>AO79+AO80+AO81</f>
        <v>8.3333333333333339</v>
      </c>
      <c r="AQ77" s="415"/>
      <c r="AR77" s="442"/>
      <c r="AS77" s="438">
        <v>25</v>
      </c>
      <c r="AT77" s="418"/>
      <c r="AU77" s="418"/>
      <c r="AV77" s="528">
        <f>AU79+AU80+AU81</f>
        <v>25</v>
      </c>
      <c r="AW77" s="602"/>
      <c r="AX77" s="442"/>
      <c r="AY77" s="438">
        <v>25</v>
      </c>
      <c r="AZ77" s="418"/>
      <c r="BA77" s="418"/>
      <c r="BB77" s="419">
        <f>BA79+BA80+BA81</f>
        <v>0</v>
      </c>
      <c r="BC77" s="444"/>
      <c r="BD77" s="442"/>
      <c r="BE77" s="438">
        <v>25</v>
      </c>
      <c r="BF77" s="419"/>
      <c r="BG77" s="419"/>
      <c r="BH77" s="419">
        <f>BG79+BG80+BG81</f>
        <v>16.666666666666668</v>
      </c>
      <c r="BI77" s="964"/>
      <c r="BJ77" s="402"/>
      <c r="BK77" s="402"/>
      <c r="BL77" s="402"/>
      <c r="BM77" s="402"/>
      <c r="BN77" s="402"/>
      <c r="BO77" s="402"/>
      <c r="BP77" s="402"/>
      <c r="BQ77" s="402"/>
      <c r="BR77" s="402"/>
      <c r="BS77" s="402"/>
      <c r="BT77" s="402"/>
      <c r="BU77" s="402"/>
      <c r="BV77" s="402"/>
      <c r="BW77" s="402"/>
      <c r="BX77" s="402"/>
      <c r="BY77" s="402"/>
    </row>
    <row r="78" spans="1:77" s="441" customFormat="1" ht="39.950000000000003" customHeight="1">
      <c r="A78" s="405"/>
      <c r="B78" s="492" t="s">
        <v>933</v>
      </c>
      <c r="C78" s="438"/>
      <c r="D78" s="419"/>
      <c r="E78" s="418"/>
      <c r="F78" s="419"/>
      <c r="G78" s="929"/>
      <c r="H78" s="442"/>
      <c r="I78" s="438"/>
      <c r="J78" s="418"/>
      <c r="K78" s="418"/>
      <c r="L78" s="419"/>
      <c r="M78" s="406"/>
      <c r="N78" s="442"/>
      <c r="O78" s="438"/>
      <c r="P78" s="418"/>
      <c r="Q78" s="418"/>
      <c r="R78" s="419"/>
      <c r="S78" s="443"/>
      <c r="T78" s="442"/>
      <c r="U78" s="438"/>
      <c r="V78" s="418"/>
      <c r="W78" s="418"/>
      <c r="X78" s="419"/>
      <c r="Y78" s="418"/>
      <c r="Z78" s="442"/>
      <c r="AA78" s="438"/>
      <c r="AB78" s="418"/>
      <c r="AC78" s="418"/>
      <c r="AD78" s="419"/>
      <c r="AE78" s="443"/>
      <c r="AF78" s="442"/>
      <c r="AG78" s="438"/>
      <c r="AH78" s="418"/>
      <c r="AI78" s="418"/>
      <c r="AJ78" s="419"/>
      <c r="AK78" s="940"/>
      <c r="AL78" s="442"/>
      <c r="AM78" s="438"/>
      <c r="AN78" s="418"/>
      <c r="AO78" s="418"/>
      <c r="AP78" s="419"/>
      <c r="AQ78" s="415"/>
      <c r="AR78" s="442"/>
      <c r="AS78" s="438"/>
      <c r="AT78" s="418"/>
      <c r="AU78" s="418"/>
      <c r="AV78" s="528"/>
      <c r="AW78" s="953"/>
      <c r="AX78" s="442"/>
      <c r="AY78" s="438"/>
      <c r="AZ78" s="418"/>
      <c r="BA78" s="418"/>
      <c r="BB78" s="419"/>
      <c r="BC78" s="444"/>
      <c r="BD78" s="442"/>
      <c r="BE78" s="438"/>
      <c r="BF78" s="419"/>
      <c r="BG78" s="419"/>
      <c r="BH78" s="499"/>
      <c r="BI78" s="606"/>
      <c r="BJ78" s="402"/>
      <c r="BK78" s="402"/>
      <c r="BL78" s="402"/>
      <c r="BM78" s="402"/>
      <c r="BN78" s="402"/>
      <c r="BO78" s="402"/>
      <c r="BP78" s="402"/>
      <c r="BQ78" s="402"/>
      <c r="BR78" s="402"/>
      <c r="BS78" s="402"/>
      <c r="BT78" s="402"/>
      <c r="BU78" s="402"/>
      <c r="BV78" s="402"/>
      <c r="BW78" s="402"/>
      <c r="BX78" s="402"/>
      <c r="BY78" s="402"/>
    </row>
    <row r="79" spans="1:77" s="441" customFormat="1" ht="46.5" customHeight="1">
      <c r="A79" s="396" t="s">
        <v>546</v>
      </c>
      <c r="B79" s="403" t="s">
        <v>548</v>
      </c>
      <c r="C79" s="445">
        <f>C77/3</f>
        <v>8.3333333333333339</v>
      </c>
      <c r="D79" s="418" t="s">
        <v>76</v>
      </c>
      <c r="E79" s="418">
        <f>IF(D79="Yes",C79,IF(D79="partial",C79*0.25,0))</f>
        <v>2.0833333333333335</v>
      </c>
      <c r="F79" s="419"/>
      <c r="G79" s="929" t="s">
        <v>483</v>
      </c>
      <c r="H79" s="442"/>
      <c r="I79" s="446">
        <f>I77/3</f>
        <v>8.3333333333333339</v>
      </c>
      <c r="J79" s="418" t="s">
        <v>47</v>
      </c>
      <c r="K79" s="418">
        <f>IF(J79="Yes",I79,0)</f>
        <v>0</v>
      </c>
      <c r="L79" s="419"/>
      <c r="M79" s="406"/>
      <c r="N79" s="442"/>
      <c r="O79" s="446">
        <f>O77/3</f>
        <v>8.3333333333333339</v>
      </c>
      <c r="P79" s="418" t="s">
        <v>47</v>
      </c>
      <c r="Q79" s="418">
        <f>IF(P79="Yes",O79,0)</f>
        <v>0</v>
      </c>
      <c r="R79" s="419"/>
      <c r="S79" s="940"/>
      <c r="T79" s="442"/>
      <c r="U79" s="446">
        <f>U77/3</f>
        <v>8.3333333333333339</v>
      </c>
      <c r="V79" s="418" t="s">
        <v>47</v>
      </c>
      <c r="W79" s="418">
        <f>IF(V79="Yes",U79,0)</f>
        <v>0</v>
      </c>
      <c r="X79" s="419"/>
      <c r="Y79" s="418"/>
      <c r="Z79" s="442"/>
      <c r="AA79" s="446">
        <f>AA77/3</f>
        <v>8.3333333333333339</v>
      </c>
      <c r="AB79" s="396" t="s">
        <v>47</v>
      </c>
      <c r="AC79" s="418">
        <f>IF(AB79="Yes",AA79,0)</f>
        <v>0</v>
      </c>
      <c r="AD79" s="419"/>
      <c r="AE79" s="443"/>
      <c r="AF79" s="442"/>
      <c r="AG79" s="446">
        <f>AG77/3</f>
        <v>8.3333333333333339</v>
      </c>
      <c r="AH79" s="396" t="s">
        <v>44</v>
      </c>
      <c r="AI79" s="418">
        <f>IF(AH79="Yes",AG79,0)</f>
        <v>8.3333333333333339</v>
      </c>
      <c r="AJ79" s="480"/>
      <c r="AK79" s="929" t="s">
        <v>1244</v>
      </c>
      <c r="AL79" s="442"/>
      <c r="AM79" s="446">
        <f>AM77/3</f>
        <v>8.3333333333333339</v>
      </c>
      <c r="AN79" s="418" t="s">
        <v>44</v>
      </c>
      <c r="AO79" s="418">
        <f>IF(AN79="Yes",AM79,0)</f>
        <v>8.3333333333333339</v>
      </c>
      <c r="AP79" s="419"/>
      <c r="AQ79" s="406" t="s">
        <v>484</v>
      </c>
      <c r="AR79" s="442"/>
      <c r="AS79" s="446">
        <f>AS77/3</f>
        <v>8.3333333333333339</v>
      </c>
      <c r="AT79" s="396" t="s">
        <v>44</v>
      </c>
      <c r="AU79" s="418">
        <f>IF(AT79="Yes",AS79,0)</f>
        <v>8.3333333333333339</v>
      </c>
      <c r="AV79" s="528"/>
      <c r="AW79" s="603" t="s">
        <v>1247</v>
      </c>
      <c r="AX79" s="442"/>
      <c r="AY79" s="446">
        <f>AY77/3</f>
        <v>8.3333333333333339</v>
      </c>
      <c r="AZ79" s="418" t="s">
        <v>47</v>
      </c>
      <c r="BA79" s="418">
        <f>IF(AZ79="Yes",AY79,0)</f>
        <v>0</v>
      </c>
      <c r="BB79" s="419"/>
      <c r="BC79" s="444"/>
      <c r="BD79" s="442"/>
      <c r="BE79" s="446">
        <f>BE77/3</f>
        <v>8.3333333333333339</v>
      </c>
      <c r="BF79" s="418" t="s">
        <v>44</v>
      </c>
      <c r="BG79" s="418">
        <f>IF(BF79="Yes",BE79,0)</f>
        <v>8.3333333333333339</v>
      </c>
      <c r="BH79" s="604"/>
      <c r="BI79" s="925" t="s">
        <v>485</v>
      </c>
      <c r="BJ79" s="402"/>
      <c r="BK79" s="402"/>
      <c r="BL79" s="402"/>
      <c r="BM79" s="402"/>
      <c r="BN79" s="402"/>
      <c r="BO79" s="402"/>
      <c r="BP79" s="402"/>
      <c r="BQ79" s="402"/>
      <c r="BR79" s="402"/>
      <c r="BS79" s="402"/>
      <c r="BT79" s="402"/>
      <c r="BU79" s="402"/>
      <c r="BV79" s="402"/>
      <c r="BW79" s="402"/>
      <c r="BX79" s="402"/>
      <c r="BY79" s="402"/>
    </row>
    <row r="80" spans="1:77" s="402" customFormat="1" ht="39.950000000000003" customHeight="1">
      <c r="A80" s="396" t="s">
        <v>486</v>
      </c>
      <c r="B80" s="403" t="s">
        <v>487</v>
      </c>
      <c r="C80" s="445">
        <f>C77/3</f>
        <v>8.3333333333333339</v>
      </c>
      <c r="D80" s="396" t="s">
        <v>76</v>
      </c>
      <c r="E80" s="418">
        <f>IF(D80="Yes",C80,IF(D80="partial",C80*0.25,0))</f>
        <v>2.0833333333333335</v>
      </c>
      <c r="F80" s="405"/>
      <c r="G80" s="926" t="s">
        <v>488</v>
      </c>
      <c r="H80" s="407"/>
      <c r="I80" s="446">
        <f>I77/3</f>
        <v>8.3333333333333339</v>
      </c>
      <c r="J80" s="396" t="s">
        <v>47</v>
      </c>
      <c r="K80" s="418">
        <f>IF(J80="Yes",I80,0)</f>
        <v>0</v>
      </c>
      <c r="L80" s="405"/>
      <c r="M80" s="406"/>
      <c r="N80" s="407"/>
      <c r="O80" s="446">
        <f>O77/3</f>
        <v>8.3333333333333339</v>
      </c>
      <c r="P80" s="396" t="s">
        <v>47</v>
      </c>
      <c r="Q80" s="418">
        <f>IF(P80="Yes",O80,0)</f>
        <v>0</v>
      </c>
      <c r="R80" s="405"/>
      <c r="S80" s="406"/>
      <c r="T80" s="407"/>
      <c r="U80" s="446">
        <f>U77/3</f>
        <v>8.3333333333333339</v>
      </c>
      <c r="V80" s="396" t="s">
        <v>47</v>
      </c>
      <c r="W80" s="418">
        <f>IF(V80="Yes",U80,0)</f>
        <v>0</v>
      </c>
      <c r="X80" s="405"/>
      <c r="Y80" s="409"/>
      <c r="Z80" s="407"/>
      <c r="AA80" s="446">
        <f>AA77/3</f>
        <v>8.3333333333333339</v>
      </c>
      <c r="AB80" s="396" t="s">
        <v>47</v>
      </c>
      <c r="AC80" s="418">
        <f>IF(AB80="Yes",AA80,0)</f>
        <v>0</v>
      </c>
      <c r="AD80" s="405"/>
      <c r="AE80" s="409"/>
      <c r="AF80" s="407"/>
      <c r="AG80" s="446">
        <f>AG77/3</f>
        <v>8.3333333333333339</v>
      </c>
      <c r="AH80" s="396" t="s">
        <v>44</v>
      </c>
      <c r="AI80" s="418">
        <f>IF(AH80="Yes",AG80,0)</f>
        <v>8.3333333333333339</v>
      </c>
      <c r="AJ80" s="134"/>
      <c r="AK80" s="929" t="s">
        <v>489</v>
      </c>
      <c r="AL80" s="407"/>
      <c r="AM80" s="446">
        <f>AM77/3</f>
        <v>8.3333333333333339</v>
      </c>
      <c r="AN80" s="396" t="s">
        <v>47</v>
      </c>
      <c r="AO80" s="418">
        <f>IF(AN80="Yes",AM80,0)</f>
        <v>0</v>
      </c>
      <c r="AP80" s="419"/>
      <c r="AQ80" s="415"/>
      <c r="AR80" s="407"/>
      <c r="AS80" s="446">
        <f>AS77/3</f>
        <v>8.3333333333333339</v>
      </c>
      <c r="AT80" s="396" t="s">
        <v>44</v>
      </c>
      <c r="AU80" s="418">
        <f>IF(AT80="Yes",AS80,0)</f>
        <v>8.3333333333333339</v>
      </c>
      <c r="AV80" s="527"/>
      <c r="AW80" s="603" t="s">
        <v>490</v>
      </c>
      <c r="AX80" s="407"/>
      <c r="AY80" s="446">
        <f>AY77/3</f>
        <v>8.3333333333333339</v>
      </c>
      <c r="AZ80" s="396" t="s">
        <v>47</v>
      </c>
      <c r="BA80" s="418">
        <f>IF(AZ80="Yes",AY80,0)</f>
        <v>0</v>
      </c>
      <c r="BB80" s="405"/>
      <c r="BC80" s="414"/>
      <c r="BD80" s="407"/>
      <c r="BE80" s="446">
        <f>BE77/3</f>
        <v>8.3333333333333339</v>
      </c>
      <c r="BF80" s="396" t="s">
        <v>47</v>
      </c>
      <c r="BG80" s="418">
        <f>IF(BF80="Yes",BE80,0)</f>
        <v>0</v>
      </c>
      <c r="BH80" s="605"/>
      <c r="BI80" s="925"/>
    </row>
    <row r="81" spans="1:62" s="402" customFormat="1" ht="28.5" customHeight="1">
      <c r="A81" s="396" t="s">
        <v>491</v>
      </c>
      <c r="B81" s="403" t="s">
        <v>492</v>
      </c>
      <c r="C81" s="445">
        <f>C77/3</f>
        <v>8.3333333333333339</v>
      </c>
      <c r="D81" s="396" t="s">
        <v>47</v>
      </c>
      <c r="E81" s="418">
        <f>IF(D81="Yes",C81,IF(D81="partial",C81*0.25,0))</f>
        <v>0</v>
      </c>
      <c r="F81" s="405"/>
      <c r="G81" s="411"/>
      <c r="H81" s="412"/>
      <c r="I81" s="447">
        <f>I77/3</f>
        <v>8.3333333333333339</v>
      </c>
      <c r="J81" s="396" t="s">
        <v>44</v>
      </c>
      <c r="K81" s="396">
        <f>IF(J81="Yes",I81,0)</f>
        <v>8.3333333333333339</v>
      </c>
      <c r="L81" s="405"/>
      <c r="M81" s="406" t="s">
        <v>560</v>
      </c>
      <c r="N81" s="412"/>
      <c r="O81" s="447">
        <f>O77/3</f>
        <v>8.3333333333333339</v>
      </c>
      <c r="P81" s="396" t="s">
        <v>44</v>
      </c>
      <c r="Q81" s="396">
        <f>IF(P81="Yes",O81,0)</f>
        <v>8.3333333333333339</v>
      </c>
      <c r="R81" s="405"/>
      <c r="S81" s="927" t="s">
        <v>561</v>
      </c>
      <c r="T81" s="412"/>
      <c r="U81" s="447">
        <f>U77/3</f>
        <v>8.3333333333333339</v>
      </c>
      <c r="V81" s="396" t="s">
        <v>47</v>
      </c>
      <c r="W81" s="396">
        <f>IF(V81="Yes",U81,0)</f>
        <v>0</v>
      </c>
      <c r="X81" s="405"/>
      <c r="Y81" s="396"/>
      <c r="Z81" s="412"/>
      <c r="AA81" s="447">
        <f>AA77/3</f>
        <v>8.3333333333333339</v>
      </c>
      <c r="AB81" s="396" t="s">
        <v>47</v>
      </c>
      <c r="AC81" s="396">
        <f>IF(AB81="Yes",AA81,0)</f>
        <v>0</v>
      </c>
      <c r="AD81" s="405"/>
      <c r="AE81" s="396"/>
      <c r="AF81" s="412"/>
      <c r="AG81" s="447">
        <f>AG77/3</f>
        <v>8.3333333333333339</v>
      </c>
      <c r="AH81" s="396" t="s">
        <v>47</v>
      </c>
      <c r="AI81" s="396">
        <f>IF(AH81="Yes",AG81,0)</f>
        <v>0</v>
      </c>
      <c r="AJ81" s="134"/>
      <c r="AK81" s="411"/>
      <c r="AL81" s="412"/>
      <c r="AM81" s="447">
        <f>AM77/3</f>
        <v>8.3333333333333339</v>
      </c>
      <c r="AN81" s="396" t="s">
        <v>47</v>
      </c>
      <c r="AO81" s="396">
        <f>IF(AN81="Yes",AM81,0)</f>
        <v>0</v>
      </c>
      <c r="AP81" s="405"/>
      <c r="AQ81" s="411"/>
      <c r="AR81" s="412"/>
      <c r="AS81" s="447">
        <f>AS77/3</f>
        <v>8.3333333333333339</v>
      </c>
      <c r="AT81" s="396" t="s">
        <v>44</v>
      </c>
      <c r="AU81" s="396">
        <f>IF(AT81="Yes",AS81,0)</f>
        <v>8.3333333333333339</v>
      </c>
      <c r="AV81" s="405"/>
      <c r="AW81" s="603" t="s">
        <v>562</v>
      </c>
      <c r="AX81" s="412"/>
      <c r="AY81" s="447">
        <f>AY77/3</f>
        <v>8.3333333333333339</v>
      </c>
      <c r="AZ81" s="396" t="s">
        <v>47</v>
      </c>
      <c r="BA81" s="396">
        <f>IF(AZ81="Yes",AY81,0)</f>
        <v>0</v>
      </c>
      <c r="BB81" s="405"/>
      <c r="BC81" s="397"/>
      <c r="BD81" s="412"/>
      <c r="BE81" s="447">
        <f>BE77/3</f>
        <v>8.3333333333333339</v>
      </c>
      <c r="BF81" s="396" t="s">
        <v>44</v>
      </c>
      <c r="BG81" s="396">
        <f>IF(BF81="Yes",BE81,0)</f>
        <v>8.3333333333333339</v>
      </c>
      <c r="BH81" s="605"/>
      <c r="BI81" s="925" t="s">
        <v>563</v>
      </c>
    </row>
    <row r="82" spans="1:62" s="402" customFormat="1" ht="12.75">
      <c r="A82" s="396"/>
      <c r="B82" s="403"/>
      <c r="C82" s="445"/>
      <c r="D82" s="396" t="s">
        <v>375</v>
      </c>
      <c r="E82" s="396"/>
      <c r="F82" s="396"/>
      <c r="G82" s="396"/>
      <c r="H82" s="412"/>
      <c r="I82" s="445"/>
      <c r="J82" s="396" t="s">
        <v>375</v>
      </c>
      <c r="K82" s="396"/>
      <c r="L82" s="396"/>
      <c r="M82" s="396"/>
      <c r="N82" s="412"/>
      <c r="O82" s="445"/>
      <c r="P82" s="396" t="s">
        <v>375</v>
      </c>
      <c r="Q82" s="396"/>
      <c r="R82" s="396"/>
      <c r="S82" s="396"/>
      <c r="T82" s="412"/>
      <c r="U82" s="445"/>
      <c r="V82" s="396" t="s">
        <v>375</v>
      </c>
      <c r="W82" s="396"/>
      <c r="X82" s="396"/>
      <c r="Y82" s="396"/>
      <c r="Z82" s="412"/>
      <c r="AA82" s="445"/>
      <c r="AB82" s="396" t="s">
        <v>375</v>
      </c>
      <c r="AC82" s="396"/>
      <c r="AD82" s="396"/>
      <c r="AE82" s="396"/>
      <c r="AF82" s="412"/>
      <c r="AG82" s="445"/>
      <c r="AH82" s="396" t="s">
        <v>375</v>
      </c>
      <c r="AI82" s="396"/>
      <c r="AJ82" s="396"/>
      <c r="AK82" s="396"/>
      <c r="AL82" s="412"/>
      <c r="AM82" s="445"/>
      <c r="AN82" s="396"/>
      <c r="AO82" s="396"/>
      <c r="AP82" s="396"/>
      <c r="AQ82" s="396"/>
      <c r="AR82" s="412"/>
      <c r="AS82" s="445"/>
      <c r="AT82" s="396" t="s">
        <v>375</v>
      </c>
      <c r="AU82" s="396"/>
      <c r="AV82" s="396"/>
      <c r="AW82" s="411"/>
      <c r="AX82" s="412"/>
      <c r="AY82" s="445"/>
      <c r="AZ82" s="396" t="s">
        <v>375</v>
      </c>
      <c r="BA82" s="396"/>
      <c r="BB82" s="396"/>
      <c r="BC82" s="397"/>
      <c r="BD82" s="412"/>
      <c r="BE82" s="445"/>
      <c r="BF82" s="396" t="s">
        <v>375</v>
      </c>
      <c r="BG82" s="396"/>
      <c r="BH82" s="396"/>
      <c r="BI82" s="535"/>
    </row>
    <row r="83" spans="1:62" s="402" customFormat="1" ht="39.950000000000003" customHeight="1">
      <c r="A83" s="398" t="s">
        <v>564</v>
      </c>
      <c r="B83" s="429" t="s">
        <v>363</v>
      </c>
      <c r="C83" s="399">
        <v>100</v>
      </c>
      <c r="D83" s="398" t="s">
        <v>375</v>
      </c>
      <c r="E83" s="398"/>
      <c r="F83" s="398">
        <f>SUM(F85:F116)</f>
        <v>45.416666666666671</v>
      </c>
      <c r="G83" s="398"/>
      <c r="H83" s="400"/>
      <c r="I83" s="399">
        <v>100</v>
      </c>
      <c r="J83" s="398" t="s">
        <v>375</v>
      </c>
      <c r="K83" s="398"/>
      <c r="L83" s="398">
        <f>SUM(L85:L116)</f>
        <v>56.666666666666671</v>
      </c>
      <c r="M83" s="398"/>
      <c r="N83" s="400"/>
      <c r="O83" s="399">
        <v>100</v>
      </c>
      <c r="P83" s="398" t="s">
        <v>375</v>
      </c>
      <c r="Q83" s="398"/>
      <c r="R83" s="398">
        <f>SUM(R85:R116)</f>
        <v>51.111111111111114</v>
      </c>
      <c r="S83" s="398"/>
      <c r="T83" s="400"/>
      <c r="U83" s="399">
        <v>100</v>
      </c>
      <c r="V83" s="398" t="s">
        <v>375</v>
      </c>
      <c r="W83" s="398"/>
      <c r="X83" s="398">
        <f>SUM(X85:X116)</f>
        <v>47.500000000000007</v>
      </c>
      <c r="Y83" s="398"/>
      <c r="Z83" s="400"/>
      <c r="AA83" s="399">
        <v>100</v>
      </c>
      <c r="AB83" s="398" t="s">
        <v>375</v>
      </c>
      <c r="AC83" s="398"/>
      <c r="AD83" s="398">
        <f>SUM(AD85:AD116)</f>
        <v>31.111111111111114</v>
      </c>
      <c r="AE83" s="554"/>
      <c r="AF83" s="400"/>
      <c r="AG83" s="399">
        <v>100</v>
      </c>
      <c r="AH83" s="398" t="s">
        <v>375</v>
      </c>
      <c r="AI83" s="398"/>
      <c r="AJ83" s="398">
        <f>SUM(AJ85:AJ116)</f>
        <v>48.888888888888893</v>
      </c>
      <c r="AK83" s="398"/>
      <c r="AL83" s="400"/>
      <c r="AM83" s="399">
        <v>100</v>
      </c>
      <c r="AN83" s="398" t="s">
        <v>375</v>
      </c>
      <c r="AO83" s="398"/>
      <c r="AP83" s="398">
        <f>SUM(AP85:AP116)</f>
        <v>29.44444444444445</v>
      </c>
      <c r="AQ83" s="398"/>
      <c r="AR83" s="400"/>
      <c r="AS83" s="399">
        <v>100</v>
      </c>
      <c r="AT83" s="398" t="s">
        <v>375</v>
      </c>
      <c r="AU83" s="398"/>
      <c r="AV83" s="398">
        <f>SUM(AV85:AV116)</f>
        <v>47.777777777777786</v>
      </c>
      <c r="AW83" s="398"/>
      <c r="AX83" s="400"/>
      <c r="AY83" s="399">
        <v>100</v>
      </c>
      <c r="AZ83" s="398" t="s">
        <v>375</v>
      </c>
      <c r="BA83" s="398"/>
      <c r="BB83" s="398">
        <f>SUM(BB85:BB116)</f>
        <v>40.555555555555564</v>
      </c>
      <c r="BC83" s="401"/>
      <c r="BD83" s="400"/>
      <c r="BE83" s="399">
        <v>100</v>
      </c>
      <c r="BF83" s="554" t="s">
        <v>375</v>
      </c>
      <c r="BG83" s="398"/>
      <c r="BH83" s="398">
        <f>SUM(BH85:BH116)</f>
        <v>74.444444444444457</v>
      </c>
      <c r="BI83" s="398"/>
    </row>
    <row r="84" spans="1:62" s="402" customFormat="1" ht="39.950000000000003" customHeight="1">
      <c r="A84" s="405"/>
      <c r="B84" s="417" t="s">
        <v>1419</v>
      </c>
      <c r="C84" s="404"/>
      <c r="D84" s="118"/>
      <c r="E84" s="405"/>
      <c r="F84" s="405"/>
      <c r="G84" s="396"/>
      <c r="H84" s="412"/>
      <c r="I84" s="404"/>
      <c r="J84" s="118"/>
      <c r="K84" s="405"/>
      <c r="L84" s="405"/>
      <c r="M84" s="396"/>
      <c r="N84" s="412"/>
      <c r="O84" s="404"/>
      <c r="P84" s="118"/>
      <c r="Q84" s="405"/>
      <c r="R84" s="405"/>
      <c r="S84" s="411"/>
      <c r="T84" s="412"/>
      <c r="U84" s="482"/>
      <c r="V84" s="118"/>
      <c r="W84" s="405"/>
      <c r="X84" s="405"/>
      <c r="Y84" s="396"/>
      <c r="Z84" s="412"/>
      <c r="AA84" s="404"/>
      <c r="AB84" s="118"/>
      <c r="AC84" s="405"/>
      <c r="AD84" s="527"/>
      <c r="AE84" s="616"/>
      <c r="AF84" s="412"/>
      <c r="AG84" s="404"/>
      <c r="AH84" s="118"/>
      <c r="AI84" s="405"/>
      <c r="AJ84" s="405"/>
      <c r="AK84" s="408"/>
      <c r="AL84" s="412"/>
      <c r="AM84" s="404"/>
      <c r="AN84" s="118"/>
      <c r="AO84" s="405"/>
      <c r="AP84" s="405"/>
      <c r="AQ84" s="396"/>
      <c r="AR84" s="412"/>
      <c r="AS84" s="404"/>
      <c r="AT84" s="118"/>
      <c r="AU84" s="405"/>
      <c r="AV84" s="405"/>
      <c r="AW84" s="396"/>
      <c r="AX84" s="412"/>
      <c r="AY84" s="404"/>
      <c r="AZ84" s="118"/>
      <c r="BA84" s="405"/>
      <c r="BB84" s="405"/>
      <c r="BC84" s="397"/>
      <c r="BD84" s="412"/>
      <c r="BE84" s="491"/>
      <c r="BF84" s="536"/>
      <c r="BG84" s="404"/>
      <c r="BH84" s="405"/>
      <c r="BI84" s="411"/>
    </row>
    <row r="85" spans="1:62" s="402" customFormat="1" ht="39.950000000000003" customHeight="1">
      <c r="A85" s="405" t="s">
        <v>565</v>
      </c>
      <c r="B85" s="492" t="s">
        <v>566</v>
      </c>
      <c r="C85" s="404">
        <f>$C$83/3</f>
        <v>33.333333333333336</v>
      </c>
      <c r="D85" s="118" t="s">
        <v>22</v>
      </c>
      <c r="E85" s="405"/>
      <c r="F85" s="405">
        <f>SUM(E86:E97)</f>
        <v>26.666666666666668</v>
      </c>
      <c r="G85" s="396"/>
      <c r="H85" s="412"/>
      <c r="I85" s="404">
        <f>$C$83/3</f>
        <v>33.333333333333336</v>
      </c>
      <c r="J85" s="118" t="s">
        <v>22</v>
      </c>
      <c r="K85" s="405"/>
      <c r="L85" s="405">
        <f>SUM(K86:K97)</f>
        <v>23.333333333333336</v>
      </c>
      <c r="M85" s="396"/>
      <c r="N85" s="412"/>
      <c r="O85" s="404">
        <f>$C$83/3</f>
        <v>33.333333333333336</v>
      </c>
      <c r="P85" s="118" t="s">
        <v>22</v>
      </c>
      <c r="Q85" s="405"/>
      <c r="R85" s="405">
        <f>SUM(Q86:Q97)</f>
        <v>23.333333333333336</v>
      </c>
      <c r="S85" s="411"/>
      <c r="T85" s="412"/>
      <c r="U85" s="482">
        <f>$C$83/3</f>
        <v>33.333333333333336</v>
      </c>
      <c r="V85" s="118" t="s">
        <v>22</v>
      </c>
      <c r="W85" s="405"/>
      <c r="X85" s="405">
        <f>SUM(W86:W97)</f>
        <v>18.333333333333336</v>
      </c>
      <c r="Y85" s="396"/>
      <c r="Z85" s="412"/>
      <c r="AA85" s="404">
        <f>$C$83/3</f>
        <v>33.333333333333336</v>
      </c>
      <c r="AB85" s="118" t="s">
        <v>22</v>
      </c>
      <c r="AC85" s="405"/>
      <c r="AD85" s="527">
        <f>SUM(AC86:AC97)</f>
        <v>20.000000000000004</v>
      </c>
      <c r="AE85" s="617"/>
      <c r="AF85" s="412"/>
      <c r="AG85" s="404">
        <f>$C$83/3</f>
        <v>33.333333333333336</v>
      </c>
      <c r="AH85" s="118" t="s">
        <v>22</v>
      </c>
      <c r="AI85" s="405"/>
      <c r="AJ85" s="405">
        <f>SUM(AI86:AI97)</f>
        <v>26.666666666666668</v>
      </c>
      <c r="AK85" s="406" t="s">
        <v>567</v>
      </c>
      <c r="AL85" s="412"/>
      <c r="AM85" s="404">
        <f>$C$83/3</f>
        <v>33.333333333333336</v>
      </c>
      <c r="AN85" s="118" t="s">
        <v>22</v>
      </c>
      <c r="AO85" s="405"/>
      <c r="AP85" s="405">
        <f>SUM(AO86:AO97)</f>
        <v>18.333333333333336</v>
      </c>
      <c r="AQ85" s="396"/>
      <c r="AR85" s="412"/>
      <c r="AS85" s="404">
        <f>$C$83/3</f>
        <v>33.333333333333336</v>
      </c>
      <c r="AT85" s="118" t="s">
        <v>375</v>
      </c>
      <c r="AU85" s="405"/>
      <c r="AV85" s="405">
        <f>SUM(AU86:AU97)</f>
        <v>20.000000000000004</v>
      </c>
      <c r="AW85" s="396" t="s">
        <v>568</v>
      </c>
      <c r="AX85" s="412"/>
      <c r="AY85" s="404">
        <f>$C$83/3</f>
        <v>33.333333333333336</v>
      </c>
      <c r="AZ85" s="118" t="s">
        <v>22</v>
      </c>
      <c r="BA85" s="405"/>
      <c r="BB85" s="405">
        <f>SUM(BA86:BA97)</f>
        <v>18.333333333333336</v>
      </c>
      <c r="BC85" s="397"/>
      <c r="BD85" s="412"/>
      <c r="BE85" s="491">
        <f>$C$83/3</f>
        <v>33.333333333333336</v>
      </c>
      <c r="BF85" s="536" t="s">
        <v>22</v>
      </c>
      <c r="BG85" s="404"/>
      <c r="BH85" s="405">
        <f>SUM(BG86:BG97)</f>
        <v>30</v>
      </c>
      <c r="BI85" s="411"/>
    </row>
    <row r="86" spans="1:62" s="402" customFormat="1" ht="25.5">
      <c r="A86" s="396" t="s">
        <v>569</v>
      </c>
      <c r="B86" s="403" t="s">
        <v>570</v>
      </c>
      <c r="C86" s="481">
        <f>$C$85/10</f>
        <v>3.3333333333333335</v>
      </c>
      <c r="D86" s="396" t="s">
        <v>47</v>
      </c>
      <c r="E86" s="396">
        <f>IF(D86="Yes",C86,0)</f>
        <v>0</v>
      </c>
      <c r="F86" s="396"/>
      <c r="G86" s="396"/>
      <c r="H86" s="412"/>
      <c r="I86" s="481">
        <f>$C$85/10</f>
        <v>3.3333333333333335</v>
      </c>
      <c r="J86" s="396" t="s">
        <v>47</v>
      </c>
      <c r="K86" s="396">
        <f>IF(J86="Yes",I86,0)</f>
        <v>0</v>
      </c>
      <c r="L86" s="396"/>
      <c r="M86" s="411"/>
      <c r="N86" s="412"/>
      <c r="O86" s="481">
        <f>$C$85/10</f>
        <v>3.3333333333333335</v>
      </c>
      <c r="P86" s="396" t="s">
        <v>47</v>
      </c>
      <c r="Q86" s="396">
        <f>IF(P86="Yes",O86,0)</f>
        <v>0</v>
      </c>
      <c r="R86" s="396"/>
      <c r="S86" s="411"/>
      <c r="T86" s="412"/>
      <c r="U86" s="481">
        <f>$C$85/10</f>
        <v>3.3333333333333335</v>
      </c>
      <c r="V86" s="396" t="s">
        <v>47</v>
      </c>
      <c r="W86" s="396">
        <f>IF(V86="Yes",U86,0)</f>
        <v>0</v>
      </c>
      <c r="X86" s="396"/>
      <c r="Y86" s="396"/>
      <c r="Z86" s="412"/>
      <c r="AA86" s="481">
        <f>$C$85/10</f>
        <v>3.3333333333333335</v>
      </c>
      <c r="AB86" s="396" t="s">
        <v>47</v>
      </c>
      <c r="AC86" s="396">
        <f>IF(AB86="Yes",AA86,0)</f>
        <v>0</v>
      </c>
      <c r="AD86" s="530"/>
      <c r="AE86" s="617"/>
      <c r="AF86" s="412"/>
      <c r="AG86" s="481">
        <f>$C$85/10</f>
        <v>3.3333333333333335</v>
      </c>
      <c r="AH86" s="396" t="s">
        <v>44</v>
      </c>
      <c r="AI86" s="396">
        <f>IF(AH86="Yes",AG86,0)</f>
        <v>3.3333333333333335</v>
      </c>
      <c r="AJ86" s="396"/>
      <c r="AK86" s="926" t="s">
        <v>571</v>
      </c>
      <c r="AL86" s="412"/>
      <c r="AM86" s="481">
        <f>$C$85/10</f>
        <v>3.3333333333333335</v>
      </c>
      <c r="AN86" s="396" t="s">
        <v>47</v>
      </c>
      <c r="AO86" s="396">
        <f>IF(AN86="Yes",AM86,0)</f>
        <v>0</v>
      </c>
      <c r="AP86" s="396"/>
      <c r="AQ86" s="396"/>
      <c r="AR86" s="412"/>
      <c r="AS86" s="481">
        <f>$C$85/10</f>
        <v>3.3333333333333335</v>
      </c>
      <c r="AT86" s="396" t="s">
        <v>47</v>
      </c>
      <c r="AU86" s="396">
        <f>IF(AT86="Yes",AS86,0)</f>
        <v>0</v>
      </c>
      <c r="AV86" s="396"/>
      <c r="AW86" s="396"/>
      <c r="AX86" s="412"/>
      <c r="AY86" s="481">
        <f>$C$85/10</f>
        <v>3.3333333333333335</v>
      </c>
      <c r="AZ86" s="396" t="s">
        <v>47</v>
      </c>
      <c r="BA86" s="396">
        <f>IF(AZ86="Yes",AY86,0)</f>
        <v>0</v>
      </c>
      <c r="BB86" s="396"/>
      <c r="BC86" s="413"/>
      <c r="BD86" s="412"/>
      <c r="BE86" s="481">
        <f>$C$85/10</f>
        <v>3.3333333333333335</v>
      </c>
      <c r="BF86" s="969" t="s">
        <v>1974</v>
      </c>
      <c r="BG86" s="396">
        <f>IF(BF86="Yes",BE86,0)</f>
        <v>3.3333333333333335</v>
      </c>
      <c r="BH86" s="396"/>
      <c r="BI86" s="411" t="s">
        <v>1975</v>
      </c>
    </row>
    <row r="87" spans="1:62" s="402" customFormat="1" ht="29.25" customHeight="1">
      <c r="A87" s="396" t="s">
        <v>572</v>
      </c>
      <c r="B87" s="403" t="s">
        <v>573</v>
      </c>
      <c r="C87" s="481">
        <f t="shared" ref="C87:C95" si="22">$C$85/10</f>
        <v>3.3333333333333335</v>
      </c>
      <c r="D87" s="396" t="s">
        <v>44</v>
      </c>
      <c r="E87" s="396">
        <f t="shared" ref="E87:E94" si="23">IF(D87="Yes",C87,IF(D87="partial",C87*0.25,0))</f>
        <v>3.3333333333333335</v>
      </c>
      <c r="F87" s="396"/>
      <c r="G87" s="926" t="s">
        <v>379</v>
      </c>
      <c r="H87" s="407"/>
      <c r="I87" s="481">
        <f t="shared" ref="I87:I95" si="24">$C$85/10</f>
        <v>3.3333333333333335</v>
      </c>
      <c r="J87" s="396" t="s">
        <v>44</v>
      </c>
      <c r="K87" s="396">
        <f t="shared" ref="K87:K94" si="25">IF(J87="Yes",I87,IF(J87="partial",I87*0.25,0))</f>
        <v>3.3333333333333335</v>
      </c>
      <c r="L87" s="396"/>
      <c r="M87" s="406" t="s">
        <v>574</v>
      </c>
      <c r="N87" s="407"/>
      <c r="O87" s="481">
        <f t="shared" ref="O87:O95" si="26">$C$85/10</f>
        <v>3.3333333333333335</v>
      </c>
      <c r="P87" s="396" t="s">
        <v>44</v>
      </c>
      <c r="Q87" s="396">
        <f t="shared" ref="Q87:Q94" si="27">IF(P87="Yes",O87,IF(P87="partial",O87*0.25,0))</f>
        <v>3.3333333333333335</v>
      </c>
      <c r="R87" s="396"/>
      <c r="S87" s="927" t="s">
        <v>1896</v>
      </c>
      <c r="T87" s="407"/>
      <c r="U87" s="481">
        <f t="shared" ref="U87:U95" si="28">$C$85/10</f>
        <v>3.3333333333333335</v>
      </c>
      <c r="V87" s="396" t="s">
        <v>44</v>
      </c>
      <c r="W87" s="396">
        <f t="shared" ref="W87:W94" si="29">IF(V87="Yes",U87,IF(V87="partial",U87*0.25,0))</f>
        <v>3.3333333333333335</v>
      </c>
      <c r="X87" s="396"/>
      <c r="Y87" s="396" t="s">
        <v>1962</v>
      </c>
      <c r="Z87" s="407"/>
      <c r="AA87" s="481">
        <f t="shared" ref="AA87:AA95" si="30">$C$85/10</f>
        <v>3.3333333333333335</v>
      </c>
      <c r="AB87" s="396" t="s">
        <v>44</v>
      </c>
      <c r="AC87" s="396">
        <f t="shared" ref="AC87:AC94" si="31">IF(AB87="Yes",AA87,IF(AB87="partial",AA87*0.25,0))</f>
        <v>3.3333333333333335</v>
      </c>
      <c r="AD87" s="530"/>
      <c r="AE87" s="611" t="s">
        <v>403</v>
      </c>
      <c r="AF87" s="407"/>
      <c r="AG87" s="481">
        <f t="shared" ref="AG87:AG95" si="32">$C$85/10</f>
        <v>3.3333333333333335</v>
      </c>
      <c r="AH87" s="396" t="s">
        <v>44</v>
      </c>
      <c r="AI87" s="396">
        <f t="shared" ref="AI87:AI94" si="33">IF(AH87="Yes",AG87,IF(AH87="partial",AG87*0.25,0))</f>
        <v>3.3333333333333335</v>
      </c>
      <c r="AJ87" s="418"/>
      <c r="AK87" s="931" t="s">
        <v>576</v>
      </c>
      <c r="AL87" s="407"/>
      <c r="AM87" s="481">
        <f t="shared" ref="AM87:AM95" si="34">$C$85/10</f>
        <v>3.3333333333333335</v>
      </c>
      <c r="AN87" s="396" t="s">
        <v>44</v>
      </c>
      <c r="AO87" s="396">
        <f t="shared" ref="AO87:AO94" si="35">IF(AN87="Yes",AM87,IF(AN87="partial",AM87*0.25,0))</f>
        <v>3.3333333333333335</v>
      </c>
      <c r="AP87" s="396"/>
      <c r="AQ87" s="406" t="s">
        <v>405</v>
      </c>
      <c r="AR87" s="407"/>
      <c r="AS87" s="481">
        <f t="shared" ref="AS87:AS95" si="36">$C$85/10</f>
        <v>3.3333333333333335</v>
      </c>
      <c r="AT87" s="396" t="s">
        <v>44</v>
      </c>
      <c r="AU87" s="396">
        <f t="shared" ref="AU87:AU94" si="37">IF(AT87="Yes",AS87,IF(AT87="partial",AS87*0.25,0))</f>
        <v>3.3333333333333335</v>
      </c>
      <c r="AV87" s="396"/>
      <c r="AW87" s="396" t="s">
        <v>470</v>
      </c>
      <c r="AX87" s="407"/>
      <c r="AY87" s="481">
        <f t="shared" ref="AY87:AY95" si="38">$C$85/10</f>
        <v>3.3333333333333335</v>
      </c>
      <c r="AZ87" s="396" t="s">
        <v>44</v>
      </c>
      <c r="BA87" s="396">
        <f t="shared" ref="BA87:BA94" si="39">IF(AZ87="Yes",AY87,IF(AZ87="partial",AY87*0.25,0))</f>
        <v>3.3333333333333335</v>
      </c>
      <c r="BB87" s="396"/>
      <c r="BC87" s="956" t="s">
        <v>104</v>
      </c>
      <c r="BD87" s="407"/>
      <c r="BE87" s="481">
        <f t="shared" ref="BE87:BE95" si="40">$C$85/10</f>
        <v>3.3333333333333335</v>
      </c>
      <c r="BF87" s="418" t="s">
        <v>44</v>
      </c>
      <c r="BG87" s="396">
        <f t="shared" ref="BG87:BG94" si="41">IF(BF87="Yes",BE87,IF(BF87="partial",BE87*0.25,0))</f>
        <v>3.3333333333333335</v>
      </c>
      <c r="BH87" s="396"/>
      <c r="BI87" s="925" t="s">
        <v>443</v>
      </c>
    </row>
    <row r="88" spans="1:62" s="402" customFormat="1" ht="28.5" customHeight="1">
      <c r="A88" s="396" t="s">
        <v>577</v>
      </c>
      <c r="B88" s="403" t="s">
        <v>578</v>
      </c>
      <c r="C88" s="481">
        <f t="shared" si="22"/>
        <v>3.3333333333333335</v>
      </c>
      <c r="D88" s="396" t="s">
        <v>44</v>
      </c>
      <c r="E88" s="396">
        <f t="shared" si="23"/>
        <v>3.3333333333333335</v>
      </c>
      <c r="F88" s="396"/>
      <c r="G88" s="926" t="s">
        <v>379</v>
      </c>
      <c r="H88" s="407"/>
      <c r="I88" s="481">
        <f t="shared" si="24"/>
        <v>3.3333333333333335</v>
      </c>
      <c r="J88" s="396" t="s">
        <v>44</v>
      </c>
      <c r="K88" s="396">
        <f t="shared" si="25"/>
        <v>3.3333333333333335</v>
      </c>
      <c r="L88" s="396"/>
      <c r="M88" s="406" t="s">
        <v>574</v>
      </c>
      <c r="N88" s="407"/>
      <c r="O88" s="481">
        <f t="shared" si="26"/>
        <v>3.3333333333333335</v>
      </c>
      <c r="P88" s="396" t="s">
        <v>44</v>
      </c>
      <c r="Q88" s="396">
        <f t="shared" si="27"/>
        <v>3.3333333333333335</v>
      </c>
      <c r="R88" s="396"/>
      <c r="S88" s="927" t="s">
        <v>1896</v>
      </c>
      <c r="T88" s="407"/>
      <c r="U88" s="481">
        <f t="shared" si="28"/>
        <v>3.3333333333333335</v>
      </c>
      <c r="V88" s="396" t="s">
        <v>44</v>
      </c>
      <c r="W88" s="396">
        <f t="shared" si="29"/>
        <v>3.3333333333333335</v>
      </c>
      <c r="X88" s="396"/>
      <c r="Y88" s="396" t="s">
        <v>1962</v>
      </c>
      <c r="Z88" s="407"/>
      <c r="AA88" s="481">
        <f t="shared" si="30"/>
        <v>3.3333333333333335</v>
      </c>
      <c r="AB88" s="396" t="s">
        <v>44</v>
      </c>
      <c r="AC88" s="396">
        <f t="shared" si="31"/>
        <v>3.3333333333333335</v>
      </c>
      <c r="AD88" s="530"/>
      <c r="AE88" s="611" t="s">
        <v>403</v>
      </c>
      <c r="AF88" s="407"/>
      <c r="AG88" s="481">
        <f t="shared" si="32"/>
        <v>3.3333333333333335</v>
      </c>
      <c r="AH88" s="396" t="s">
        <v>44</v>
      </c>
      <c r="AI88" s="396">
        <f t="shared" si="33"/>
        <v>3.3333333333333335</v>
      </c>
      <c r="AJ88" s="418"/>
      <c r="AK88" s="929" t="s">
        <v>567</v>
      </c>
      <c r="AL88" s="407"/>
      <c r="AM88" s="481">
        <f t="shared" si="34"/>
        <v>3.3333333333333335</v>
      </c>
      <c r="AN88" s="396" t="s">
        <v>44</v>
      </c>
      <c r="AO88" s="396">
        <f t="shared" si="35"/>
        <v>3.3333333333333335</v>
      </c>
      <c r="AP88" s="396"/>
      <c r="AQ88" s="406" t="s">
        <v>405</v>
      </c>
      <c r="AR88" s="407"/>
      <c r="AS88" s="481">
        <f t="shared" si="36"/>
        <v>3.3333333333333335</v>
      </c>
      <c r="AT88" s="396" t="s">
        <v>44</v>
      </c>
      <c r="AU88" s="396">
        <f t="shared" si="37"/>
        <v>3.3333333333333335</v>
      </c>
      <c r="AV88" s="396"/>
      <c r="AW88" s="396" t="s">
        <v>470</v>
      </c>
      <c r="AX88" s="407"/>
      <c r="AY88" s="481">
        <f t="shared" si="38"/>
        <v>3.3333333333333335</v>
      </c>
      <c r="AZ88" s="396" t="s">
        <v>44</v>
      </c>
      <c r="BA88" s="396">
        <f t="shared" si="39"/>
        <v>3.3333333333333335</v>
      </c>
      <c r="BB88" s="396"/>
      <c r="BC88" s="956" t="s">
        <v>104</v>
      </c>
      <c r="BD88" s="407"/>
      <c r="BE88" s="481">
        <f t="shared" si="40"/>
        <v>3.3333333333333335</v>
      </c>
      <c r="BF88" s="418" t="s">
        <v>44</v>
      </c>
      <c r="BG88" s="396">
        <f t="shared" si="41"/>
        <v>3.3333333333333335</v>
      </c>
      <c r="BH88" s="396"/>
      <c r="BI88" s="925" t="s">
        <v>385</v>
      </c>
    </row>
    <row r="89" spans="1:62" s="437" customFormat="1" ht="30" customHeight="1">
      <c r="A89" s="396" t="s">
        <v>579</v>
      </c>
      <c r="B89" s="403" t="s">
        <v>580</v>
      </c>
      <c r="C89" s="481">
        <f t="shared" si="22"/>
        <v>3.3333333333333335</v>
      </c>
      <c r="D89" s="434" t="s">
        <v>44</v>
      </c>
      <c r="E89" s="434">
        <f t="shared" si="23"/>
        <v>3.3333333333333335</v>
      </c>
      <c r="F89" s="433"/>
      <c r="G89" s="928" t="s">
        <v>379</v>
      </c>
      <c r="H89" s="448"/>
      <c r="I89" s="481">
        <f t="shared" si="24"/>
        <v>3.3333333333333335</v>
      </c>
      <c r="J89" s="434" t="s">
        <v>44</v>
      </c>
      <c r="K89" s="434">
        <f t="shared" si="25"/>
        <v>3.3333333333333335</v>
      </c>
      <c r="L89" s="433"/>
      <c r="M89" s="925" t="s">
        <v>473</v>
      </c>
      <c r="N89" s="448"/>
      <c r="O89" s="481">
        <f t="shared" si="26"/>
        <v>3.3333333333333335</v>
      </c>
      <c r="P89" s="434" t="s">
        <v>44</v>
      </c>
      <c r="Q89" s="434">
        <f t="shared" si="27"/>
        <v>3.3333333333333335</v>
      </c>
      <c r="R89" s="433"/>
      <c r="S89" s="927" t="s">
        <v>1897</v>
      </c>
      <c r="T89" s="448"/>
      <c r="U89" s="481">
        <f t="shared" si="28"/>
        <v>3.3333333333333335</v>
      </c>
      <c r="V89" s="434" t="s">
        <v>44</v>
      </c>
      <c r="W89" s="434">
        <f t="shared" si="29"/>
        <v>3.3333333333333335</v>
      </c>
      <c r="X89" s="433"/>
      <c r="Y89" s="396" t="s">
        <v>1962</v>
      </c>
      <c r="Z89" s="448"/>
      <c r="AA89" s="481">
        <f t="shared" si="30"/>
        <v>3.3333333333333335</v>
      </c>
      <c r="AB89" s="396" t="s">
        <v>44</v>
      </c>
      <c r="AC89" s="434">
        <f t="shared" si="31"/>
        <v>3.3333333333333335</v>
      </c>
      <c r="AD89" s="608"/>
      <c r="AE89" s="611" t="s">
        <v>582</v>
      </c>
      <c r="AF89" s="448"/>
      <c r="AG89" s="481">
        <f t="shared" si="32"/>
        <v>3.3333333333333335</v>
      </c>
      <c r="AH89" s="434" t="s">
        <v>44</v>
      </c>
      <c r="AI89" s="434">
        <f t="shared" si="33"/>
        <v>3.3333333333333335</v>
      </c>
      <c r="AJ89" s="419"/>
      <c r="AK89" s="929" t="s">
        <v>583</v>
      </c>
      <c r="AL89" s="448"/>
      <c r="AM89" s="481">
        <f t="shared" si="34"/>
        <v>3.3333333333333335</v>
      </c>
      <c r="AN89" s="434" t="s">
        <v>44</v>
      </c>
      <c r="AO89" s="434">
        <f t="shared" si="35"/>
        <v>3.3333333333333335</v>
      </c>
      <c r="AP89" s="433"/>
      <c r="AQ89" s="925" t="s">
        <v>405</v>
      </c>
      <c r="AR89" s="448"/>
      <c r="AS89" s="481">
        <f t="shared" si="36"/>
        <v>3.3333333333333335</v>
      </c>
      <c r="AT89" s="434" t="s">
        <v>44</v>
      </c>
      <c r="AU89" s="434">
        <f t="shared" si="37"/>
        <v>3.3333333333333335</v>
      </c>
      <c r="AV89" s="433"/>
      <c r="AW89" s="396" t="s">
        <v>456</v>
      </c>
      <c r="AX89" s="448"/>
      <c r="AY89" s="481">
        <f t="shared" si="38"/>
        <v>3.3333333333333335</v>
      </c>
      <c r="AZ89" s="434" t="s">
        <v>44</v>
      </c>
      <c r="BA89" s="434">
        <f t="shared" si="39"/>
        <v>3.3333333333333335</v>
      </c>
      <c r="BB89" s="433"/>
      <c r="BC89" s="956" t="s">
        <v>515</v>
      </c>
      <c r="BD89" s="448"/>
      <c r="BE89" s="481">
        <f t="shared" si="40"/>
        <v>3.3333333333333335</v>
      </c>
      <c r="BF89" s="418" t="s">
        <v>44</v>
      </c>
      <c r="BG89" s="434">
        <f t="shared" si="41"/>
        <v>3.3333333333333335</v>
      </c>
      <c r="BH89" s="433"/>
      <c r="BI89" s="925" t="s">
        <v>385</v>
      </c>
    </row>
    <row r="90" spans="1:62" s="437" customFormat="1" ht="28.5" customHeight="1">
      <c r="A90" s="396" t="s">
        <v>516</v>
      </c>
      <c r="B90" s="403" t="s">
        <v>517</v>
      </c>
      <c r="C90" s="481">
        <f t="shared" si="22"/>
        <v>3.3333333333333335</v>
      </c>
      <c r="D90" s="434" t="s">
        <v>44</v>
      </c>
      <c r="E90" s="434">
        <f t="shared" si="23"/>
        <v>3.3333333333333335</v>
      </c>
      <c r="F90" s="433"/>
      <c r="G90" s="930" t="s">
        <v>379</v>
      </c>
      <c r="H90" s="448"/>
      <c r="I90" s="481">
        <f t="shared" si="24"/>
        <v>3.3333333333333335</v>
      </c>
      <c r="J90" s="434" t="s">
        <v>44</v>
      </c>
      <c r="K90" s="434">
        <f t="shared" si="25"/>
        <v>3.3333333333333335</v>
      </c>
      <c r="L90" s="433"/>
      <c r="M90" s="925" t="s">
        <v>473</v>
      </c>
      <c r="N90" s="448"/>
      <c r="O90" s="481">
        <f t="shared" si="26"/>
        <v>3.3333333333333335</v>
      </c>
      <c r="P90" s="434" t="s">
        <v>44</v>
      </c>
      <c r="Q90" s="434">
        <f t="shared" si="27"/>
        <v>3.3333333333333335</v>
      </c>
      <c r="R90" s="433"/>
      <c r="S90" s="927" t="s">
        <v>1897</v>
      </c>
      <c r="T90" s="448"/>
      <c r="U90" s="481">
        <f t="shared" si="28"/>
        <v>3.3333333333333335</v>
      </c>
      <c r="V90" s="434" t="s">
        <v>44</v>
      </c>
      <c r="W90" s="434">
        <f t="shared" si="29"/>
        <v>3.3333333333333335</v>
      </c>
      <c r="X90" s="433"/>
      <c r="Y90" s="396" t="s">
        <v>1962</v>
      </c>
      <c r="Z90" s="448"/>
      <c r="AA90" s="481">
        <f t="shared" si="30"/>
        <v>3.3333333333333335</v>
      </c>
      <c r="AB90" s="396" t="s">
        <v>44</v>
      </c>
      <c r="AC90" s="434">
        <f t="shared" si="31"/>
        <v>3.3333333333333335</v>
      </c>
      <c r="AD90" s="608"/>
      <c r="AE90" s="611" t="s">
        <v>518</v>
      </c>
      <c r="AF90" s="448"/>
      <c r="AG90" s="481">
        <f t="shared" si="32"/>
        <v>3.3333333333333335</v>
      </c>
      <c r="AH90" s="418" t="s">
        <v>44</v>
      </c>
      <c r="AI90" s="434">
        <f t="shared" si="33"/>
        <v>3.3333333333333335</v>
      </c>
      <c r="AJ90" s="419"/>
      <c r="AK90" s="931" t="s">
        <v>519</v>
      </c>
      <c r="AL90" s="448"/>
      <c r="AM90" s="481">
        <f t="shared" si="34"/>
        <v>3.3333333333333335</v>
      </c>
      <c r="AN90" s="434" t="s">
        <v>44</v>
      </c>
      <c r="AO90" s="434">
        <f t="shared" si="35"/>
        <v>3.3333333333333335</v>
      </c>
      <c r="AP90" s="433"/>
      <c r="AQ90" s="925" t="s">
        <v>405</v>
      </c>
      <c r="AR90" s="448"/>
      <c r="AS90" s="481">
        <f t="shared" si="36"/>
        <v>3.3333333333333335</v>
      </c>
      <c r="AT90" s="434" t="s">
        <v>44</v>
      </c>
      <c r="AU90" s="434">
        <f t="shared" si="37"/>
        <v>3.3333333333333335</v>
      </c>
      <c r="AV90" s="433"/>
      <c r="AW90" s="396" t="s">
        <v>520</v>
      </c>
      <c r="AX90" s="448"/>
      <c r="AY90" s="481">
        <f t="shared" si="38"/>
        <v>3.3333333333333335</v>
      </c>
      <c r="AZ90" s="434" t="s">
        <v>44</v>
      </c>
      <c r="BA90" s="434">
        <f t="shared" si="39"/>
        <v>3.3333333333333335</v>
      </c>
      <c r="BB90" s="433"/>
      <c r="BC90" s="956" t="s">
        <v>515</v>
      </c>
      <c r="BD90" s="448"/>
      <c r="BE90" s="481">
        <f t="shared" si="40"/>
        <v>3.3333333333333335</v>
      </c>
      <c r="BF90" s="418" t="s">
        <v>44</v>
      </c>
      <c r="BG90" s="434">
        <f t="shared" si="41"/>
        <v>3.3333333333333335</v>
      </c>
      <c r="BH90" s="433"/>
      <c r="BI90" s="925" t="s">
        <v>385</v>
      </c>
    </row>
    <row r="91" spans="1:62" s="437" customFormat="1" ht="37.5" customHeight="1">
      <c r="A91" s="396" t="s">
        <v>521</v>
      </c>
      <c r="B91" s="403" t="s">
        <v>1430</v>
      </c>
      <c r="C91" s="481">
        <f t="shared" si="22"/>
        <v>3.3333333333333335</v>
      </c>
      <c r="D91" s="411" t="s">
        <v>47</v>
      </c>
      <c r="E91" s="434">
        <f t="shared" si="23"/>
        <v>0</v>
      </c>
      <c r="F91" s="434"/>
      <c r="G91" s="930" t="s">
        <v>522</v>
      </c>
      <c r="H91" s="448"/>
      <c r="I91" s="481">
        <f t="shared" si="24"/>
        <v>3.3333333333333335</v>
      </c>
      <c r="J91" s="411" t="s">
        <v>47</v>
      </c>
      <c r="K91" s="434">
        <f t="shared" si="25"/>
        <v>0</v>
      </c>
      <c r="L91" s="418"/>
      <c r="M91" s="931"/>
      <c r="N91" s="448"/>
      <c r="O91" s="481">
        <f t="shared" si="26"/>
        <v>3.3333333333333335</v>
      </c>
      <c r="P91" s="411" t="s">
        <v>47</v>
      </c>
      <c r="Q91" s="434">
        <f t="shared" si="27"/>
        <v>0</v>
      </c>
      <c r="R91" s="434"/>
      <c r="S91" s="925"/>
      <c r="T91" s="448"/>
      <c r="U91" s="481">
        <f t="shared" si="28"/>
        <v>3.3333333333333335</v>
      </c>
      <c r="V91" s="411" t="s">
        <v>47</v>
      </c>
      <c r="W91" s="434">
        <f t="shared" si="29"/>
        <v>0</v>
      </c>
      <c r="X91" s="434"/>
      <c r="Y91" s="434"/>
      <c r="Z91" s="448"/>
      <c r="AA91" s="481">
        <f t="shared" si="30"/>
        <v>3.3333333333333335</v>
      </c>
      <c r="AB91" s="411" t="s">
        <v>47</v>
      </c>
      <c r="AC91" s="418">
        <f t="shared" si="31"/>
        <v>0</v>
      </c>
      <c r="AD91" s="529"/>
      <c r="AE91" s="611"/>
      <c r="AF91" s="448"/>
      <c r="AG91" s="481">
        <f t="shared" si="32"/>
        <v>3.3333333333333335</v>
      </c>
      <c r="AH91" s="949" t="s">
        <v>44</v>
      </c>
      <c r="AI91" s="434">
        <f t="shared" si="33"/>
        <v>3.3333333333333335</v>
      </c>
      <c r="AJ91" s="434"/>
      <c r="AK91" s="932" t="s">
        <v>1967</v>
      </c>
      <c r="AL91" s="448"/>
      <c r="AM91" s="481">
        <f t="shared" si="34"/>
        <v>3.3333333333333335</v>
      </c>
      <c r="AN91" s="411" t="s">
        <v>47</v>
      </c>
      <c r="AO91" s="434">
        <f t="shared" si="35"/>
        <v>0</v>
      </c>
      <c r="AP91" s="434"/>
      <c r="AQ91" s="925"/>
      <c r="AR91" s="448"/>
      <c r="AS91" s="481">
        <f t="shared" si="36"/>
        <v>3.3333333333333335</v>
      </c>
      <c r="AT91" s="411" t="s">
        <v>47</v>
      </c>
      <c r="AU91" s="434">
        <f t="shared" si="37"/>
        <v>0</v>
      </c>
      <c r="AV91" s="434"/>
      <c r="AW91" s="396"/>
      <c r="AX91" s="448"/>
      <c r="AY91" s="481">
        <f t="shared" si="38"/>
        <v>3.3333333333333335</v>
      </c>
      <c r="AZ91" s="411" t="s">
        <v>47</v>
      </c>
      <c r="BA91" s="434">
        <f t="shared" si="39"/>
        <v>0</v>
      </c>
      <c r="BB91" s="434"/>
      <c r="BC91" s="960"/>
      <c r="BD91" s="572"/>
      <c r="BE91" s="481">
        <f t="shared" si="40"/>
        <v>3.3333333333333335</v>
      </c>
      <c r="BF91" s="949" t="s">
        <v>44</v>
      </c>
      <c r="BG91" s="434">
        <f t="shared" si="41"/>
        <v>3.3333333333333335</v>
      </c>
      <c r="BH91" s="434"/>
      <c r="BI91" s="927" t="s">
        <v>1878</v>
      </c>
    </row>
    <row r="92" spans="1:62" s="437" customFormat="1" ht="31.5" customHeight="1">
      <c r="A92" s="396" t="s">
        <v>523</v>
      </c>
      <c r="B92" s="403" t="s">
        <v>524</v>
      </c>
      <c r="C92" s="481">
        <f t="shared" si="22"/>
        <v>3.3333333333333335</v>
      </c>
      <c r="D92" s="411" t="s">
        <v>44</v>
      </c>
      <c r="E92" s="434">
        <f t="shared" si="23"/>
        <v>3.3333333333333335</v>
      </c>
      <c r="F92" s="434"/>
      <c r="G92" s="928" t="s">
        <v>379</v>
      </c>
      <c r="H92" s="448"/>
      <c r="I92" s="481">
        <f t="shared" si="24"/>
        <v>3.3333333333333335</v>
      </c>
      <c r="J92" s="411" t="s">
        <v>47</v>
      </c>
      <c r="K92" s="434">
        <f t="shared" si="25"/>
        <v>0</v>
      </c>
      <c r="L92" s="418"/>
      <c r="M92" s="931"/>
      <c r="N92" s="448"/>
      <c r="O92" s="481">
        <f t="shared" si="26"/>
        <v>3.3333333333333335</v>
      </c>
      <c r="P92" s="411" t="s">
        <v>47</v>
      </c>
      <c r="Q92" s="434">
        <f t="shared" si="27"/>
        <v>0</v>
      </c>
      <c r="R92" s="434"/>
      <c r="S92" s="932"/>
      <c r="T92" s="448"/>
      <c r="U92" s="481">
        <f t="shared" si="28"/>
        <v>3.3333333333333335</v>
      </c>
      <c r="V92" s="411" t="s">
        <v>47</v>
      </c>
      <c r="W92" s="434">
        <f t="shared" si="29"/>
        <v>0</v>
      </c>
      <c r="X92" s="434"/>
      <c r="Y92" s="434"/>
      <c r="Z92" s="448"/>
      <c r="AA92" s="481">
        <f t="shared" si="30"/>
        <v>3.3333333333333335</v>
      </c>
      <c r="AB92" s="411" t="s">
        <v>47</v>
      </c>
      <c r="AC92" s="434">
        <f t="shared" si="31"/>
        <v>0</v>
      </c>
      <c r="AD92" s="594"/>
      <c r="AE92" s="611"/>
      <c r="AF92" s="448"/>
      <c r="AG92" s="481">
        <f t="shared" si="32"/>
        <v>3.3333333333333335</v>
      </c>
      <c r="AH92" s="949" t="s">
        <v>47</v>
      </c>
      <c r="AI92" s="434">
        <f t="shared" si="33"/>
        <v>0</v>
      </c>
      <c r="AJ92" s="594"/>
      <c r="AK92" s="948"/>
      <c r="AL92" s="448"/>
      <c r="AM92" s="481">
        <f t="shared" si="34"/>
        <v>3.3333333333333335</v>
      </c>
      <c r="AN92" s="411" t="s">
        <v>47</v>
      </c>
      <c r="AO92" s="434">
        <f t="shared" si="35"/>
        <v>0</v>
      </c>
      <c r="AP92" s="434"/>
      <c r="AQ92" s="925"/>
      <c r="AR92" s="448"/>
      <c r="AS92" s="481">
        <f t="shared" si="36"/>
        <v>3.3333333333333335</v>
      </c>
      <c r="AT92" s="411" t="s">
        <v>47</v>
      </c>
      <c r="AU92" s="434">
        <f t="shared" si="37"/>
        <v>0</v>
      </c>
      <c r="AV92" s="434"/>
      <c r="AW92" s="396"/>
      <c r="AX92" s="448"/>
      <c r="AY92" s="481">
        <f t="shared" si="38"/>
        <v>3.3333333333333335</v>
      </c>
      <c r="AZ92" s="411" t="s">
        <v>47</v>
      </c>
      <c r="BA92" s="434">
        <f t="shared" si="39"/>
        <v>0</v>
      </c>
      <c r="BB92" s="434"/>
      <c r="BC92" s="960"/>
      <c r="BD92" s="572"/>
      <c r="BE92" s="481">
        <f t="shared" si="40"/>
        <v>3.3333333333333335</v>
      </c>
      <c r="BF92" s="949" t="s">
        <v>47</v>
      </c>
      <c r="BG92" s="434">
        <f t="shared" si="41"/>
        <v>0</v>
      </c>
      <c r="BH92" s="434"/>
      <c r="BI92" s="925"/>
    </row>
    <row r="93" spans="1:62" s="437" customFormat="1" ht="27.75" customHeight="1">
      <c r="A93" s="396" t="s">
        <v>597</v>
      </c>
      <c r="B93" s="450" t="s">
        <v>1085</v>
      </c>
      <c r="C93" s="481">
        <f t="shared" si="22"/>
        <v>3.3333333333333335</v>
      </c>
      <c r="D93" s="434" t="s">
        <v>44</v>
      </c>
      <c r="E93" s="434">
        <f t="shared" si="23"/>
        <v>3.3333333333333335</v>
      </c>
      <c r="F93" s="434"/>
      <c r="G93" s="928" t="s">
        <v>379</v>
      </c>
      <c r="H93" s="448"/>
      <c r="I93" s="481">
        <f t="shared" si="24"/>
        <v>3.3333333333333335</v>
      </c>
      <c r="J93" s="411" t="s">
        <v>44</v>
      </c>
      <c r="K93" s="434">
        <f t="shared" si="25"/>
        <v>3.3333333333333335</v>
      </c>
      <c r="L93" s="434"/>
      <c r="M93" s="933" t="s">
        <v>574</v>
      </c>
      <c r="N93" s="448"/>
      <c r="O93" s="481">
        <f t="shared" si="26"/>
        <v>3.3333333333333335</v>
      </c>
      <c r="P93" s="411" t="s">
        <v>44</v>
      </c>
      <c r="Q93" s="434">
        <f t="shared" si="27"/>
        <v>3.3333333333333335</v>
      </c>
      <c r="R93" s="594"/>
      <c r="S93" s="941" t="s">
        <v>1898</v>
      </c>
      <c r="T93" s="448"/>
      <c r="U93" s="481">
        <f t="shared" si="28"/>
        <v>3.3333333333333335</v>
      </c>
      <c r="V93" s="411" t="s">
        <v>44</v>
      </c>
      <c r="W93" s="434">
        <f t="shared" si="29"/>
        <v>3.3333333333333335</v>
      </c>
      <c r="X93" s="434"/>
      <c r="Y93" s="434" t="s">
        <v>1963</v>
      </c>
      <c r="Z93" s="448"/>
      <c r="AA93" s="481">
        <f t="shared" si="30"/>
        <v>3.3333333333333335</v>
      </c>
      <c r="AB93" s="411" t="s">
        <v>44</v>
      </c>
      <c r="AC93" s="434">
        <f t="shared" si="31"/>
        <v>3.3333333333333335</v>
      </c>
      <c r="AD93" s="594"/>
      <c r="AE93" s="611" t="s">
        <v>403</v>
      </c>
      <c r="AF93" s="448"/>
      <c r="AG93" s="481">
        <f t="shared" si="32"/>
        <v>3.3333333333333335</v>
      </c>
      <c r="AH93" s="949" t="s">
        <v>44</v>
      </c>
      <c r="AI93" s="434">
        <f t="shared" si="33"/>
        <v>3.3333333333333335</v>
      </c>
      <c r="AJ93" s="594"/>
      <c r="AK93" s="612" t="s">
        <v>525</v>
      </c>
      <c r="AL93" s="448"/>
      <c r="AM93" s="481">
        <f t="shared" si="34"/>
        <v>3.3333333333333335</v>
      </c>
      <c r="AN93" s="411" t="s">
        <v>44</v>
      </c>
      <c r="AO93" s="434">
        <f t="shared" si="35"/>
        <v>3.3333333333333335</v>
      </c>
      <c r="AP93" s="434"/>
      <c r="AQ93" s="925" t="s">
        <v>405</v>
      </c>
      <c r="AR93" s="448"/>
      <c r="AS93" s="481">
        <f t="shared" si="36"/>
        <v>3.3333333333333335</v>
      </c>
      <c r="AT93" s="411" t="s">
        <v>44</v>
      </c>
      <c r="AU93" s="434">
        <f t="shared" si="37"/>
        <v>3.3333333333333335</v>
      </c>
      <c r="AV93" s="434"/>
      <c r="AW93" s="396" t="s">
        <v>470</v>
      </c>
      <c r="AX93" s="448"/>
      <c r="AY93" s="481">
        <f t="shared" si="38"/>
        <v>3.3333333333333335</v>
      </c>
      <c r="AZ93" s="411" t="s">
        <v>44</v>
      </c>
      <c r="BA93" s="434">
        <f t="shared" si="39"/>
        <v>3.3333333333333335</v>
      </c>
      <c r="BB93" s="434"/>
      <c r="BC93" s="960" t="s">
        <v>104</v>
      </c>
      <c r="BD93" s="572"/>
      <c r="BE93" s="481">
        <f t="shared" si="40"/>
        <v>3.3333333333333335</v>
      </c>
      <c r="BF93" s="949" t="s">
        <v>44</v>
      </c>
      <c r="BG93" s="434">
        <f t="shared" si="41"/>
        <v>3.3333333333333335</v>
      </c>
      <c r="BH93" s="434"/>
      <c r="BI93" s="927" t="s">
        <v>596</v>
      </c>
    </row>
    <row r="94" spans="1:62" s="437" customFormat="1" ht="29.25" customHeight="1">
      <c r="A94" s="396" t="s">
        <v>598</v>
      </c>
      <c r="B94" s="403" t="s">
        <v>599</v>
      </c>
      <c r="C94" s="481">
        <f t="shared" si="22"/>
        <v>3.3333333333333335</v>
      </c>
      <c r="D94" s="434" t="s">
        <v>44</v>
      </c>
      <c r="E94" s="434">
        <f t="shared" si="23"/>
        <v>3.3333333333333335</v>
      </c>
      <c r="F94" s="434"/>
      <c r="G94" s="928" t="s">
        <v>379</v>
      </c>
      <c r="H94" s="448"/>
      <c r="I94" s="481">
        <f t="shared" si="24"/>
        <v>3.3333333333333335</v>
      </c>
      <c r="J94" s="411" t="s">
        <v>44</v>
      </c>
      <c r="K94" s="434">
        <f t="shared" si="25"/>
        <v>3.3333333333333335</v>
      </c>
      <c r="L94" s="434"/>
      <c r="M94" s="933" t="s">
        <v>574</v>
      </c>
      <c r="N94" s="448"/>
      <c r="O94" s="481">
        <f t="shared" si="26"/>
        <v>3.3333333333333335</v>
      </c>
      <c r="P94" s="411" t="s">
        <v>44</v>
      </c>
      <c r="Q94" s="434">
        <f t="shared" si="27"/>
        <v>3.3333333333333335</v>
      </c>
      <c r="R94" s="594"/>
      <c r="S94" s="942" t="s">
        <v>1898</v>
      </c>
      <c r="T94" s="448"/>
      <c r="U94" s="481">
        <f t="shared" si="28"/>
        <v>3.3333333333333335</v>
      </c>
      <c r="V94" s="411" t="s">
        <v>47</v>
      </c>
      <c r="W94" s="434">
        <f t="shared" si="29"/>
        <v>0</v>
      </c>
      <c r="X94" s="434"/>
      <c r="Y94" s="434"/>
      <c r="Z94" s="448"/>
      <c r="AA94" s="481">
        <f t="shared" si="30"/>
        <v>3.3333333333333335</v>
      </c>
      <c r="AB94" s="411" t="s">
        <v>47</v>
      </c>
      <c r="AC94" s="434">
        <f t="shared" si="31"/>
        <v>0</v>
      </c>
      <c r="AD94" s="594"/>
      <c r="AE94" s="611"/>
      <c r="AF94" s="448"/>
      <c r="AG94" s="481">
        <f t="shared" si="32"/>
        <v>3.3333333333333335</v>
      </c>
      <c r="AH94" s="949" t="s">
        <v>47</v>
      </c>
      <c r="AI94" s="434">
        <f t="shared" si="33"/>
        <v>0</v>
      </c>
      <c r="AJ94" s="594"/>
      <c r="AK94" s="947"/>
      <c r="AL94" s="448"/>
      <c r="AM94" s="481">
        <f t="shared" si="34"/>
        <v>3.3333333333333335</v>
      </c>
      <c r="AN94" s="411" t="s">
        <v>47</v>
      </c>
      <c r="AO94" s="434">
        <f t="shared" si="35"/>
        <v>0</v>
      </c>
      <c r="AP94" s="434"/>
      <c r="AQ94" s="925"/>
      <c r="AR94" s="448"/>
      <c r="AS94" s="481">
        <f t="shared" si="36"/>
        <v>3.3333333333333335</v>
      </c>
      <c r="AT94" s="411" t="s">
        <v>47</v>
      </c>
      <c r="AU94" s="434">
        <f t="shared" si="37"/>
        <v>0</v>
      </c>
      <c r="AV94" s="434"/>
      <c r="AW94" s="925"/>
      <c r="AX94" s="448"/>
      <c r="AY94" s="481">
        <f t="shared" si="38"/>
        <v>3.3333333333333335</v>
      </c>
      <c r="AZ94" s="411" t="s">
        <v>47</v>
      </c>
      <c r="BA94" s="434">
        <f t="shared" si="39"/>
        <v>0</v>
      </c>
      <c r="BB94" s="434"/>
      <c r="BC94" s="449"/>
      <c r="BD94" s="572"/>
      <c r="BE94" s="481">
        <f t="shared" si="40"/>
        <v>3.3333333333333335</v>
      </c>
      <c r="BF94" s="970" t="s">
        <v>44</v>
      </c>
      <c r="BG94" s="552">
        <f t="shared" si="41"/>
        <v>3.3333333333333335</v>
      </c>
      <c r="BH94" s="552"/>
      <c r="BI94" s="925" t="s">
        <v>1968</v>
      </c>
    </row>
    <row r="95" spans="1:62" s="437" customFormat="1" ht="52.5" customHeight="1">
      <c r="A95" s="419" t="s">
        <v>600</v>
      </c>
      <c r="B95" s="417" t="s">
        <v>1477</v>
      </c>
      <c r="C95" s="481">
        <f t="shared" si="22"/>
        <v>3.3333333333333335</v>
      </c>
      <c r="D95" s="434" t="s">
        <v>22</v>
      </c>
      <c r="E95" s="434"/>
      <c r="F95" s="434"/>
      <c r="G95" s="928" t="str">
        <f>G9</f>
        <v>http://www.abf.co.uk/documents/pdfs/policies/supplier-code-of-conduct.pdf</v>
      </c>
      <c r="H95" s="448"/>
      <c r="I95" s="481">
        <f t="shared" si="24"/>
        <v>3.3333333333333335</v>
      </c>
      <c r="J95" s="434"/>
      <c r="K95" s="434"/>
      <c r="L95" s="594"/>
      <c r="M95" s="621"/>
      <c r="N95" s="448"/>
      <c r="O95" s="481">
        <f t="shared" si="26"/>
        <v>3.3333333333333335</v>
      </c>
      <c r="P95" s="434"/>
      <c r="Q95" s="434"/>
      <c r="R95" s="594"/>
      <c r="S95" s="620"/>
      <c r="T95" s="448"/>
      <c r="U95" s="481">
        <f t="shared" si="28"/>
        <v>3.3333333333333335</v>
      </c>
      <c r="V95" s="434"/>
      <c r="W95" s="434"/>
      <c r="X95" s="434"/>
      <c r="Y95" s="434"/>
      <c r="Z95" s="448"/>
      <c r="AA95" s="481">
        <f t="shared" si="30"/>
        <v>3.3333333333333335</v>
      </c>
      <c r="AB95" s="434" t="s">
        <v>22</v>
      </c>
      <c r="AC95" s="434"/>
      <c r="AD95" s="594"/>
      <c r="AE95" s="611"/>
      <c r="AF95" s="448"/>
      <c r="AG95" s="481">
        <f t="shared" si="32"/>
        <v>3.3333333333333335</v>
      </c>
      <c r="AH95" s="418" t="s">
        <v>22</v>
      </c>
      <c r="AI95" s="418"/>
      <c r="AJ95" s="529"/>
      <c r="AK95" s="615"/>
      <c r="AL95" s="448"/>
      <c r="AM95" s="481">
        <f t="shared" si="34"/>
        <v>3.3333333333333335</v>
      </c>
      <c r="AN95" s="434"/>
      <c r="AO95" s="434"/>
      <c r="AP95" s="434"/>
      <c r="AQ95" s="932"/>
      <c r="AR95" s="448"/>
      <c r="AS95" s="481">
        <f t="shared" si="36"/>
        <v>3.3333333333333335</v>
      </c>
      <c r="AT95" s="434"/>
      <c r="AU95" s="434"/>
      <c r="AV95" s="434"/>
      <c r="AX95" s="598"/>
      <c r="AY95" s="481">
        <f t="shared" si="38"/>
        <v>3.3333333333333335</v>
      </c>
      <c r="AZ95" s="434" t="s">
        <v>22</v>
      </c>
      <c r="BA95" s="434"/>
      <c r="BB95" s="434"/>
      <c r="BC95" s="593"/>
      <c r="BD95" s="573"/>
      <c r="BE95" s="481">
        <f t="shared" si="40"/>
        <v>3.3333333333333335</v>
      </c>
      <c r="BF95" s="543" t="s">
        <v>22</v>
      </c>
      <c r="BG95" s="523"/>
      <c r="BH95" s="523"/>
      <c r="BJ95" s="592"/>
    </row>
    <row r="96" spans="1:62" s="437" customFormat="1" ht="39" customHeight="1">
      <c r="A96" s="418" t="s">
        <v>1145</v>
      </c>
      <c r="B96" s="403" t="s">
        <v>1478</v>
      </c>
      <c r="C96" s="421">
        <f>$AG$95/2</f>
        <v>1.6666666666666667</v>
      </c>
      <c r="D96" s="434" t="s">
        <v>44</v>
      </c>
      <c r="E96" s="434">
        <f>IF(D96="Yes",C96,IF(D96="partial",C96*0.25,0))</f>
        <v>1.6666666666666667</v>
      </c>
      <c r="F96" s="434"/>
      <c r="G96" s="925"/>
      <c r="H96" s="448"/>
      <c r="I96" s="481">
        <f>$AG$95/2</f>
        <v>1.6666666666666667</v>
      </c>
      <c r="J96" s="434" t="s">
        <v>44</v>
      </c>
      <c r="K96" s="434">
        <f>IF(J96="Yes",I96,IF(J96="partial",I96*0.25,0))</f>
        <v>1.6666666666666667</v>
      </c>
      <c r="L96" s="529"/>
      <c r="M96" s="933" t="s">
        <v>1243</v>
      </c>
      <c r="N96" s="448"/>
      <c r="O96" s="481">
        <f>$AG$95/2</f>
        <v>1.6666666666666667</v>
      </c>
      <c r="P96" s="434" t="s">
        <v>44</v>
      </c>
      <c r="Q96" s="434">
        <f>IF(P96="Yes",O96,IF(P96="partial",O96*0.25,0))</f>
        <v>1.6666666666666667</v>
      </c>
      <c r="R96" s="594"/>
      <c r="S96" s="942" t="s">
        <v>1898</v>
      </c>
      <c r="T96" s="448"/>
      <c r="U96" s="481">
        <f>$AG$95/2</f>
        <v>1.6666666666666667</v>
      </c>
      <c r="V96" s="434" t="s">
        <v>44</v>
      </c>
      <c r="W96" s="434">
        <f>IF(V96="Yes",U96,IF(V96="partial",U96*0.25,0))</f>
        <v>1.6666666666666667</v>
      </c>
      <c r="X96" s="434"/>
      <c r="Y96" s="434" t="s">
        <v>575</v>
      </c>
      <c r="Z96" s="448"/>
      <c r="AA96" s="481">
        <f>$AG$95/2</f>
        <v>1.6666666666666667</v>
      </c>
      <c r="AB96" s="418" t="s">
        <v>44</v>
      </c>
      <c r="AC96" s="434">
        <f>IF(AB96="Yes",AA96,IF(AB96="partial",AA96*0.25,0))</f>
        <v>1.6666666666666667</v>
      </c>
      <c r="AD96" s="594"/>
      <c r="AE96" s="611" t="s">
        <v>403</v>
      </c>
      <c r="AF96" s="448"/>
      <c r="AG96" s="481">
        <f>$AG$95/2</f>
        <v>1.6666666666666667</v>
      </c>
      <c r="AH96" s="418" t="s">
        <v>44</v>
      </c>
      <c r="AI96" s="434">
        <f>IF(AH96="Yes",AG96,IF(AH96="partial",AG96*0.25,0))</f>
        <v>1.6666666666666667</v>
      </c>
      <c r="AJ96" s="594"/>
      <c r="AK96" s="612" t="s">
        <v>567</v>
      </c>
      <c r="AL96" s="448"/>
      <c r="AM96" s="481">
        <f>$AG$95/2</f>
        <v>1.6666666666666667</v>
      </c>
      <c r="AN96" s="434" t="s">
        <v>44</v>
      </c>
      <c r="AO96" s="434">
        <f>IF(AN96="Yes",AM96,IF(AN96="partial",AM96*0.25,0))</f>
        <v>1.6666666666666667</v>
      </c>
      <c r="AP96" s="529"/>
      <c r="AQ96" s="952" t="s">
        <v>1246</v>
      </c>
      <c r="AR96" s="448"/>
      <c r="AS96" s="481">
        <f>$AG$95/2</f>
        <v>1.6666666666666667</v>
      </c>
      <c r="AT96" s="418" t="s">
        <v>44</v>
      </c>
      <c r="AU96" s="434">
        <f>IF(AT96="Yes",AS96,IF(AT96="partial",AS96*0.25,0))</f>
        <v>1.6666666666666667</v>
      </c>
      <c r="AV96" s="434"/>
      <c r="AW96" s="396" t="s">
        <v>1148</v>
      </c>
      <c r="AX96" s="448"/>
      <c r="AY96" s="481">
        <f>$AG$95/2</f>
        <v>1.6666666666666667</v>
      </c>
      <c r="AZ96" s="434" t="s">
        <v>44</v>
      </c>
      <c r="BA96" s="434">
        <f>IF(AZ96="Yes",AY96,IF(AZ96="partial",AY96*0.25,0))</f>
        <v>1.6666666666666667</v>
      </c>
      <c r="BB96" s="434"/>
      <c r="BC96" s="960" t="s">
        <v>104</v>
      </c>
      <c r="BD96" s="573"/>
      <c r="BE96" s="568">
        <f>$AG$95/2</f>
        <v>1.6666666666666667</v>
      </c>
      <c r="BF96" s="543" t="s">
        <v>44</v>
      </c>
      <c r="BG96" s="523">
        <f>IF(BF96="Yes",BE96,IF(BF96="partial",BE96*0.25,0))</f>
        <v>1.6666666666666667</v>
      </c>
      <c r="BH96" s="523"/>
      <c r="BI96" s="925" t="s">
        <v>596</v>
      </c>
    </row>
    <row r="97" spans="1:61" s="437" customFormat="1" ht="30.75" customHeight="1">
      <c r="A97" s="418" t="s">
        <v>1146</v>
      </c>
      <c r="B97" s="403" t="s">
        <v>1479</v>
      </c>
      <c r="C97" s="421">
        <f>$AG$95/2</f>
        <v>1.6666666666666667</v>
      </c>
      <c r="D97" s="434" t="s">
        <v>44</v>
      </c>
      <c r="E97" s="434">
        <f>IF(D97="Yes",C97,IF(D97="partial",C97*0.25,0))</f>
        <v>1.6666666666666667</v>
      </c>
      <c r="F97" s="434"/>
      <c r="G97" s="411"/>
      <c r="H97" s="435"/>
      <c r="I97" s="481">
        <f>$AG$95/2</f>
        <v>1.6666666666666667</v>
      </c>
      <c r="J97" s="434" t="s">
        <v>44</v>
      </c>
      <c r="K97" s="434">
        <f>IF(J97="Yes",I97,IF(J97="partial",I97*0.25,0))</f>
        <v>1.6666666666666667</v>
      </c>
      <c r="L97" s="529"/>
      <c r="M97" s="933" t="s">
        <v>389</v>
      </c>
      <c r="N97" s="435"/>
      <c r="O97" s="481">
        <f>$AG$95/2</f>
        <v>1.6666666666666667</v>
      </c>
      <c r="P97" s="434" t="s">
        <v>44</v>
      </c>
      <c r="Q97" s="434">
        <f>IF(P97="Yes",O97,IF(P97="partial",O97*0.25,0))</f>
        <v>1.6666666666666667</v>
      </c>
      <c r="R97" s="594"/>
      <c r="S97" s="942" t="s">
        <v>1898</v>
      </c>
      <c r="T97" s="435"/>
      <c r="U97" s="481">
        <f>$AG$95/2</f>
        <v>1.6666666666666667</v>
      </c>
      <c r="V97" s="434" t="s">
        <v>47</v>
      </c>
      <c r="W97" s="434">
        <f>IF(V97="Yes",U97,IF(V97="partial",U97*0.25,0))</f>
        <v>0</v>
      </c>
      <c r="X97" s="434"/>
      <c r="Y97" s="434"/>
      <c r="Z97" s="435"/>
      <c r="AA97" s="481">
        <f>$AG$95/2</f>
        <v>1.6666666666666667</v>
      </c>
      <c r="AB97" s="418" t="s">
        <v>44</v>
      </c>
      <c r="AC97" s="418">
        <f>IF(AB97="Yes",AA97,IF(AB97="partial",AA97*0.25,0))</f>
        <v>1.6666666666666667</v>
      </c>
      <c r="AD97" s="529"/>
      <c r="AE97" s="611" t="s">
        <v>1048</v>
      </c>
      <c r="AF97" s="435"/>
      <c r="AG97" s="481">
        <f>$AG$95/2</f>
        <v>1.6666666666666667</v>
      </c>
      <c r="AH97" s="418" t="s">
        <v>44</v>
      </c>
      <c r="AI97" s="434">
        <f>IF(AH97="Yes",AG97,IF(AH97="partial",AG97*0.25,0))</f>
        <v>1.6666666666666667</v>
      </c>
      <c r="AJ97" s="594"/>
      <c r="AK97" s="612" t="s">
        <v>1966</v>
      </c>
      <c r="AL97" s="435"/>
      <c r="AM97" s="481">
        <f>$AG$95/2</f>
        <v>1.6666666666666667</v>
      </c>
      <c r="AN97" s="434" t="s">
        <v>47</v>
      </c>
      <c r="AO97" s="434">
        <f>IF(AN97="Yes",AM97,IF(AN97="partial",AM97*0.25,0))</f>
        <v>0</v>
      </c>
      <c r="AP97" s="434"/>
      <c r="AQ97" s="553"/>
      <c r="AR97" s="435"/>
      <c r="AS97" s="481">
        <f>$AG$95/2</f>
        <v>1.6666666666666667</v>
      </c>
      <c r="AT97" s="418" t="s">
        <v>44</v>
      </c>
      <c r="AU97" s="418">
        <f>IF(AT97="Yes",AS97,IF(AT97="partial",AS97*0.25,0))</f>
        <v>1.6666666666666667</v>
      </c>
      <c r="AV97" s="418"/>
      <c r="AW97" s="289" t="s">
        <v>1055</v>
      </c>
      <c r="AX97" s="435"/>
      <c r="AY97" s="481">
        <f>$AG$95/2</f>
        <v>1.6666666666666667</v>
      </c>
      <c r="AZ97" s="434" t="s">
        <v>47</v>
      </c>
      <c r="BA97" s="434">
        <f>IF(AZ97="Yes",AY97,IF(AZ97="partial",AY97*0.25,0))</f>
        <v>0</v>
      </c>
      <c r="BB97" s="434"/>
      <c r="BC97" s="436"/>
      <c r="BD97" s="574"/>
      <c r="BE97" s="568">
        <f>$AG$95/2</f>
        <v>1.6666666666666667</v>
      </c>
      <c r="BF97" s="538" t="s">
        <v>44</v>
      </c>
      <c r="BG97" s="538">
        <f>IF(BF97="Yes",BE97,IF(BF97="partial",BE97*0.25,0))</f>
        <v>1.6666666666666667</v>
      </c>
      <c r="BH97" s="538"/>
      <c r="BI97" s="338" t="s">
        <v>984</v>
      </c>
    </row>
    <row r="98" spans="1:61" s="437" customFormat="1" ht="12.75">
      <c r="A98" s="396"/>
      <c r="B98" s="403"/>
      <c r="C98" s="421"/>
      <c r="D98" s="434"/>
      <c r="E98" s="434"/>
      <c r="F98" s="434"/>
      <c r="G98" s="411"/>
      <c r="H98" s="435"/>
      <c r="I98" s="451"/>
      <c r="J98" s="434"/>
      <c r="K98" s="434"/>
      <c r="L98" s="594"/>
      <c r="M98" s="622"/>
      <c r="N98" s="435"/>
      <c r="O98" s="451"/>
      <c r="P98" s="434"/>
      <c r="Q98" s="434"/>
      <c r="R98" s="594"/>
      <c r="S98" s="612"/>
      <c r="T98" s="435"/>
      <c r="U98" s="451"/>
      <c r="V98" s="434"/>
      <c r="W98" s="434"/>
      <c r="X98" s="434"/>
      <c r="Y98" s="434"/>
      <c r="Z98" s="435"/>
      <c r="AA98" s="451"/>
      <c r="AB98" s="434"/>
      <c r="AC98" s="434"/>
      <c r="AD98" s="594"/>
      <c r="AE98" s="612"/>
      <c r="AF98" s="435"/>
      <c r="AG98" s="451"/>
      <c r="AH98" s="434"/>
      <c r="AI98" s="434"/>
      <c r="AJ98" s="594"/>
      <c r="AK98" s="612"/>
      <c r="AL98" s="435"/>
      <c r="AM98" s="451"/>
      <c r="AN98" s="434"/>
      <c r="AO98" s="434"/>
      <c r="AP98" s="434"/>
      <c r="AQ98" s="411"/>
      <c r="AR98" s="435"/>
      <c r="AS98" s="451"/>
      <c r="AT98" s="434"/>
      <c r="AU98" s="434"/>
      <c r="AV98" s="434"/>
      <c r="AW98" s="411"/>
      <c r="AX98" s="435"/>
      <c r="AY98" s="451"/>
      <c r="AZ98" s="434"/>
      <c r="BA98" s="434"/>
      <c r="BB98" s="434"/>
      <c r="BC98" s="436"/>
      <c r="BD98" s="574"/>
      <c r="BE98" s="569"/>
      <c r="BF98" s="538"/>
      <c r="BG98" s="538"/>
      <c r="BH98" s="538"/>
      <c r="BI98" s="338"/>
    </row>
    <row r="99" spans="1:61" s="437" customFormat="1" ht="27.75" customHeight="1">
      <c r="A99" s="396"/>
      <c r="B99" s="417" t="s">
        <v>1480</v>
      </c>
      <c r="C99" s="421"/>
      <c r="D99" s="434"/>
      <c r="E99" s="434"/>
      <c r="F99" s="434"/>
      <c r="G99" s="411"/>
      <c r="H99" s="435"/>
      <c r="I99" s="451"/>
      <c r="J99" s="434"/>
      <c r="K99" s="434"/>
      <c r="L99" s="594"/>
      <c r="M99" s="622"/>
      <c r="N99" s="435"/>
      <c r="O99" s="451"/>
      <c r="P99" s="434"/>
      <c r="Q99" s="434"/>
      <c r="R99" s="594"/>
      <c r="S99" s="612"/>
      <c r="T99" s="435"/>
      <c r="U99" s="451"/>
      <c r="V99" s="434"/>
      <c r="W99" s="434"/>
      <c r="X99" s="434"/>
      <c r="Y99" s="434"/>
      <c r="Z99" s="435"/>
      <c r="AA99" s="451"/>
      <c r="AB99" s="434"/>
      <c r="AC99" s="434"/>
      <c r="AD99" s="594"/>
      <c r="AE99" s="612"/>
      <c r="AF99" s="435"/>
      <c r="AG99" s="451"/>
      <c r="AH99" s="434"/>
      <c r="AI99" s="434"/>
      <c r="AJ99" s="594"/>
      <c r="AK99" s="612"/>
      <c r="AL99" s="435"/>
      <c r="AM99" s="451"/>
      <c r="AN99" s="434"/>
      <c r="AO99" s="434"/>
      <c r="AP99" s="434"/>
      <c r="AQ99" s="411"/>
      <c r="AR99" s="435"/>
      <c r="AS99" s="451"/>
      <c r="AT99" s="434"/>
      <c r="AU99" s="434"/>
      <c r="AV99" s="434"/>
      <c r="AW99" s="411"/>
      <c r="AX99" s="435"/>
      <c r="AY99" s="451"/>
      <c r="AZ99" s="434"/>
      <c r="BA99" s="434"/>
      <c r="BB99" s="434"/>
      <c r="BC99" s="436"/>
      <c r="BD99" s="574"/>
      <c r="BE99" s="569"/>
      <c r="BF99" s="538"/>
      <c r="BG99" s="538"/>
      <c r="BH99" s="538"/>
      <c r="BI99" s="338"/>
    </row>
    <row r="100" spans="1:61" s="437" customFormat="1" ht="12.75">
      <c r="A100" s="405" t="s">
        <v>601</v>
      </c>
      <c r="B100" s="492" t="s">
        <v>602</v>
      </c>
      <c r="C100" s="404">
        <f>$C83/3</f>
        <v>33.333333333333336</v>
      </c>
      <c r="D100" s="411" t="s">
        <v>22</v>
      </c>
      <c r="E100" s="433"/>
      <c r="F100" s="433">
        <f>SUM(E101:E103)</f>
        <v>13.888888888888891</v>
      </c>
      <c r="G100" s="411"/>
      <c r="H100" s="435"/>
      <c r="I100" s="452">
        <f>$C83/3</f>
        <v>33.333333333333336</v>
      </c>
      <c r="J100" s="411" t="s">
        <v>22</v>
      </c>
      <c r="K100" s="433"/>
      <c r="L100" s="608">
        <f>SUM(K101:K103)</f>
        <v>11.111111111111112</v>
      </c>
      <c r="M100" s="622"/>
      <c r="N100" s="435"/>
      <c r="O100" s="452">
        <f>$C83/3</f>
        <v>33.333333333333336</v>
      </c>
      <c r="P100" s="411" t="s">
        <v>22</v>
      </c>
      <c r="Q100" s="433"/>
      <c r="R100" s="608">
        <f>SUM(Q101:Q103)</f>
        <v>11.111111111111112</v>
      </c>
      <c r="S100" s="942"/>
      <c r="T100" s="435"/>
      <c r="U100" s="452">
        <f>$C83/3</f>
        <v>33.333333333333336</v>
      </c>
      <c r="V100" s="411" t="s">
        <v>22</v>
      </c>
      <c r="W100" s="433"/>
      <c r="X100" s="433">
        <f>SUM(W101:W103)</f>
        <v>11.111111111111112</v>
      </c>
      <c r="Y100" s="434"/>
      <c r="Z100" s="435"/>
      <c r="AA100" s="452">
        <f>$C83/3</f>
        <v>33.333333333333336</v>
      </c>
      <c r="AB100" s="411" t="s">
        <v>22</v>
      </c>
      <c r="AC100" s="433"/>
      <c r="AD100" s="608">
        <f>SUM(AC101:AC103)</f>
        <v>0</v>
      </c>
      <c r="AE100" s="612"/>
      <c r="AF100" s="435"/>
      <c r="AG100" s="452">
        <f>$C83/3</f>
        <v>33.333333333333336</v>
      </c>
      <c r="AH100" s="411" t="s">
        <v>22</v>
      </c>
      <c r="AI100" s="433"/>
      <c r="AJ100" s="608">
        <f>SUM(AI101:AI103)</f>
        <v>11.111111111111112</v>
      </c>
      <c r="AK100" s="612"/>
      <c r="AL100" s="435"/>
      <c r="AM100" s="452">
        <f>$C83/3</f>
        <v>33.333333333333336</v>
      </c>
      <c r="AN100" s="411" t="s">
        <v>22</v>
      </c>
      <c r="AO100" s="433"/>
      <c r="AP100" s="433">
        <f>SUM(AO101:AO103)</f>
        <v>0</v>
      </c>
      <c r="AQ100" s="411"/>
      <c r="AR100" s="435"/>
      <c r="AS100" s="452">
        <f>$C83/3</f>
        <v>33.333333333333336</v>
      </c>
      <c r="AT100" s="411" t="s">
        <v>375</v>
      </c>
      <c r="AU100" s="433"/>
      <c r="AV100" s="433">
        <f>SUM(AU101:AU103)</f>
        <v>11.111111111111112</v>
      </c>
      <c r="AW100" s="411"/>
      <c r="AX100" s="435"/>
      <c r="AY100" s="452">
        <f>$C83/3</f>
        <v>33.333333333333336</v>
      </c>
      <c r="AZ100" s="411" t="s">
        <v>22</v>
      </c>
      <c r="BA100" s="433"/>
      <c r="BB100" s="433">
        <f>SUM(BA101:BA103)</f>
        <v>11.111111111111112</v>
      </c>
      <c r="BC100" s="436"/>
      <c r="BD100" s="574"/>
      <c r="BE100" s="570">
        <f>$C83/3</f>
        <v>33.333333333333336</v>
      </c>
      <c r="BF100" s="538" t="s">
        <v>22</v>
      </c>
      <c r="BG100" s="526"/>
      <c r="BH100" s="526">
        <f>SUM(BG101:BG103)</f>
        <v>22.222222222222225</v>
      </c>
      <c r="BI100" s="338"/>
    </row>
    <row r="101" spans="1:61" s="402" customFormat="1" ht="38.25">
      <c r="A101" s="396" t="s">
        <v>603</v>
      </c>
      <c r="B101" s="403" t="s">
        <v>604</v>
      </c>
      <c r="C101" s="421">
        <f>$C$100/3</f>
        <v>11.111111111111112</v>
      </c>
      <c r="D101" s="396" t="s">
        <v>44</v>
      </c>
      <c r="E101" s="396">
        <f>IF(D101="Yes",C101,IF(D101="partial",C101*0.25,0))</f>
        <v>11.111111111111112</v>
      </c>
      <c r="F101" s="396"/>
      <c r="G101" s="928" t="s">
        <v>1149</v>
      </c>
      <c r="H101" s="407"/>
      <c r="I101" s="421">
        <f>$C$100/3</f>
        <v>11.111111111111112</v>
      </c>
      <c r="J101" s="396" t="s">
        <v>47</v>
      </c>
      <c r="K101" s="396">
        <f>IF(J101="Yes",I101,IF(J101="partial",I101*0.25,0))</f>
        <v>0</v>
      </c>
      <c r="L101" s="530"/>
      <c r="M101" s="619"/>
      <c r="N101" s="407"/>
      <c r="O101" s="421">
        <f>$C$100/3</f>
        <v>11.111111111111112</v>
      </c>
      <c r="P101" s="396" t="s">
        <v>47</v>
      </c>
      <c r="Q101" s="396">
        <f>IF(P101="Yes",O101,IF(P101="partial",O101*0.25,0))</f>
        <v>0</v>
      </c>
      <c r="R101" s="529"/>
      <c r="S101" s="942"/>
      <c r="T101" s="407"/>
      <c r="U101" s="421">
        <f>$C$100/3</f>
        <v>11.111111111111112</v>
      </c>
      <c r="V101" s="396" t="s">
        <v>47</v>
      </c>
      <c r="W101" s="396">
        <f>IF(V101="Yes",U101,IF(V101="partial",U101*0.25,0))</f>
        <v>0</v>
      </c>
      <c r="X101" s="418"/>
      <c r="Y101" s="418"/>
      <c r="Z101" s="407"/>
      <c r="AA101" s="421">
        <f>$C$100/3</f>
        <v>11.111111111111112</v>
      </c>
      <c r="AB101" s="396" t="s">
        <v>47</v>
      </c>
      <c r="AC101" s="396">
        <f>IF(AB101="Yes",AA101,IF(AB101="partial",AA101*0.25,0))</f>
        <v>0</v>
      </c>
      <c r="AD101" s="530"/>
      <c r="AE101" s="618"/>
      <c r="AF101" s="407"/>
      <c r="AG101" s="421">
        <f>$C$100/3</f>
        <v>11.111111111111112</v>
      </c>
      <c r="AH101" s="396" t="s">
        <v>47</v>
      </c>
      <c r="AI101" s="396">
        <f>IF(AH101="Yes",AG101,IF(AH101="partial",AG101*0.25,0))</f>
        <v>0</v>
      </c>
      <c r="AJ101" s="396"/>
      <c r="AK101" s="612" t="s">
        <v>525</v>
      </c>
      <c r="AL101" s="407"/>
      <c r="AM101" s="421">
        <f>$C$100/3</f>
        <v>11.111111111111112</v>
      </c>
      <c r="AN101" s="396" t="s">
        <v>47</v>
      </c>
      <c r="AO101" s="396">
        <f>IF(AN101="Yes",AM101,IF(AN101="partial",AM101*0.25,0))</f>
        <v>0</v>
      </c>
      <c r="AP101" s="396"/>
      <c r="AQ101" s="409"/>
      <c r="AR101" s="407"/>
      <c r="AS101" s="421">
        <f>$C$100/3</f>
        <v>11.111111111111112</v>
      </c>
      <c r="AT101" s="396" t="s">
        <v>47</v>
      </c>
      <c r="AU101" s="396">
        <f>IF(AT101="Yes",AS101,IF(AT101="partial",AS101*0.25,0))</f>
        <v>0</v>
      </c>
      <c r="AV101" s="418"/>
      <c r="AW101" s="415"/>
      <c r="AX101" s="407"/>
      <c r="AY101" s="421">
        <f>$C$100/3</f>
        <v>11.111111111111112</v>
      </c>
      <c r="AZ101" s="396" t="s">
        <v>47</v>
      </c>
      <c r="BA101" s="396">
        <f>IF(AZ101="Yes",AY101,IF(AZ101="partial",AY101*0.25,0))</f>
        <v>0</v>
      </c>
      <c r="BB101" s="396"/>
      <c r="BC101" s="559"/>
      <c r="BD101" s="575"/>
      <c r="BE101" s="571">
        <f>$C$100/3</f>
        <v>11.111111111111112</v>
      </c>
      <c r="BF101" s="538" t="s">
        <v>44</v>
      </c>
      <c r="BG101" s="538">
        <f>IF(BF101="Yes",BE101,IF(BF101="partial",BE101*0.25,0))</f>
        <v>11.111111111111112</v>
      </c>
      <c r="BH101" s="538"/>
      <c r="BI101" s="338" t="s">
        <v>1956</v>
      </c>
    </row>
    <row r="102" spans="1:61" s="402" customFormat="1" ht="64.5" customHeight="1">
      <c r="A102" s="396" t="s">
        <v>605</v>
      </c>
      <c r="B102" s="403" t="s">
        <v>1384</v>
      </c>
      <c r="C102" s="421">
        <f>$C$100/3</f>
        <v>11.111111111111112</v>
      </c>
      <c r="D102" s="396" t="s">
        <v>47</v>
      </c>
      <c r="E102" s="396">
        <f>IF(D102="Yes",C102,IF(D102="partial",C102*0.25,0))</f>
        <v>0</v>
      </c>
      <c r="F102" s="396"/>
      <c r="G102" s="928"/>
      <c r="H102" s="407"/>
      <c r="I102" s="421">
        <f>$C$100/3</f>
        <v>11.111111111111112</v>
      </c>
      <c r="J102" s="396" t="s">
        <v>47</v>
      </c>
      <c r="K102" s="396">
        <f>IF(J102="Yes",I102,IF(J102="partial",I102*0.25,0))</f>
        <v>0</v>
      </c>
      <c r="L102" s="396"/>
      <c r="M102" s="600"/>
      <c r="N102" s="407"/>
      <c r="O102" s="421">
        <f>$C$100/3</f>
        <v>11.111111111111112</v>
      </c>
      <c r="P102" s="396" t="s">
        <v>47</v>
      </c>
      <c r="Q102" s="396">
        <f>IF(P102="Yes",O102,IF(P102="partial",O102*0.25,0))</f>
        <v>0</v>
      </c>
      <c r="R102" s="530"/>
      <c r="S102" s="942"/>
      <c r="T102" s="407"/>
      <c r="U102" s="421">
        <f>$C$100/3</f>
        <v>11.111111111111112</v>
      </c>
      <c r="V102" s="418" t="s">
        <v>47</v>
      </c>
      <c r="W102" s="396">
        <f>IF(V102="Yes",U102,IF(V102="partial",U102*0.25,0))</f>
        <v>0</v>
      </c>
      <c r="X102" s="396"/>
      <c r="Y102" s="434"/>
      <c r="Z102" s="407"/>
      <c r="AA102" s="421">
        <f>$C$100/3</f>
        <v>11.111111111111112</v>
      </c>
      <c r="AB102" s="396" t="s">
        <v>47</v>
      </c>
      <c r="AC102" s="396">
        <f>IF(AB102="Yes",AA102,IF(AB102="partial",AA102*0.25,0))</f>
        <v>0</v>
      </c>
      <c r="AD102" s="530"/>
      <c r="AE102" s="619"/>
      <c r="AF102" s="407"/>
      <c r="AG102" s="421">
        <f>$C$100/3</f>
        <v>11.111111111111112</v>
      </c>
      <c r="AH102" s="396" t="s">
        <v>47</v>
      </c>
      <c r="AI102" s="396">
        <f>IF(AH102="Yes",AG102,IF(AH102="partial",AG102*0.25,0))</f>
        <v>0</v>
      </c>
      <c r="AJ102" s="396"/>
      <c r="AK102" s="612" t="s">
        <v>567</v>
      </c>
      <c r="AL102" s="407"/>
      <c r="AM102" s="421">
        <f>$C$100/3</f>
        <v>11.111111111111112</v>
      </c>
      <c r="AN102" s="396" t="s">
        <v>47</v>
      </c>
      <c r="AO102" s="396">
        <f>IF(AN102="Yes",AM102,IF(AN102="partial",AM102*0.25,0))</f>
        <v>0</v>
      </c>
      <c r="AP102" s="396"/>
      <c r="AQ102" s="409"/>
      <c r="AR102" s="407"/>
      <c r="AS102" s="421">
        <f>$C$100/3</f>
        <v>11.111111111111112</v>
      </c>
      <c r="AT102" s="396" t="s">
        <v>47</v>
      </c>
      <c r="AU102" s="396">
        <f>IF(AT102="Yes",AS102,IF(AT102="partial",AS102*0.25,0))</f>
        <v>0</v>
      </c>
      <c r="AV102" s="396"/>
      <c r="AW102" s="406"/>
      <c r="AX102" s="407"/>
      <c r="AY102" s="421">
        <f>$C$100/3</f>
        <v>11.111111111111112</v>
      </c>
      <c r="AZ102" s="396" t="s">
        <v>47</v>
      </c>
      <c r="BA102" s="396">
        <f>IF(AZ102="Yes",AY102,IF(AZ102="partial",AY102*0.25,0))</f>
        <v>0</v>
      </c>
      <c r="BB102" s="530"/>
      <c r="BC102" s="595"/>
      <c r="BD102" s="575"/>
      <c r="BE102" s="571">
        <f>$C$100/3</f>
        <v>11.111111111111112</v>
      </c>
      <c r="BF102" s="538" t="s">
        <v>47</v>
      </c>
      <c r="BG102" s="538">
        <f>IF(BF102="Yes",BE102,IF(BF102="partial",BE102*0.25,0))</f>
        <v>0</v>
      </c>
      <c r="BH102" s="538"/>
      <c r="BI102" s="338"/>
    </row>
    <row r="103" spans="1:61" s="402" customFormat="1" ht="56.25" customHeight="1">
      <c r="A103" s="396" t="s">
        <v>606</v>
      </c>
      <c r="B103" s="403" t="s">
        <v>1357</v>
      </c>
      <c r="C103" s="421">
        <f>$C$100/3</f>
        <v>11.111111111111112</v>
      </c>
      <c r="D103" s="396" t="s">
        <v>76</v>
      </c>
      <c r="E103" s="418">
        <f>IF(D103="Yes",C103,IF(D103="partial",C103*0.25,0))</f>
        <v>2.7777777777777781</v>
      </c>
      <c r="F103" s="434"/>
      <c r="G103" s="928" t="s">
        <v>1957</v>
      </c>
      <c r="H103" s="407"/>
      <c r="I103" s="421">
        <f>$C$100/3</f>
        <v>11.111111111111112</v>
      </c>
      <c r="J103" s="396" t="s">
        <v>44</v>
      </c>
      <c r="K103" s="434">
        <f>IF(J103="Yes",I103,0)</f>
        <v>11.111111111111112</v>
      </c>
      <c r="L103" s="434"/>
      <c r="M103" s="929" t="s">
        <v>607</v>
      </c>
      <c r="N103" s="407"/>
      <c r="O103" s="421">
        <f>$C$100/3</f>
        <v>11.111111111111112</v>
      </c>
      <c r="P103" s="396" t="s">
        <v>44</v>
      </c>
      <c r="Q103" s="434">
        <f>IF(P103="Yes",O103,0)</f>
        <v>11.111111111111112</v>
      </c>
      <c r="R103" s="434"/>
      <c r="S103" s="942" t="s">
        <v>1899</v>
      </c>
      <c r="T103" s="407"/>
      <c r="U103" s="421">
        <f>$C$100/3</f>
        <v>11.111111111111112</v>
      </c>
      <c r="V103" s="418" t="s">
        <v>44</v>
      </c>
      <c r="W103" s="434">
        <f>IF(V103="Yes",U103,0)</f>
        <v>11.111111111111112</v>
      </c>
      <c r="X103" s="434"/>
      <c r="Y103" s="927" t="s">
        <v>1874</v>
      </c>
      <c r="Z103" s="407"/>
      <c r="AA103" s="421">
        <f>$C$100/3</f>
        <v>11.111111111111112</v>
      </c>
      <c r="AB103" s="396" t="s">
        <v>47</v>
      </c>
      <c r="AC103" s="434">
        <f>IF(AB103="Yes",AA103,0)</f>
        <v>0</v>
      </c>
      <c r="AD103" s="434"/>
      <c r="AE103" s="609"/>
      <c r="AF103" s="407"/>
      <c r="AG103" s="421">
        <f>$C$100/3</f>
        <v>11.111111111111112</v>
      </c>
      <c r="AH103" s="396" t="s">
        <v>44</v>
      </c>
      <c r="AI103" s="434">
        <f>IF(AH103="Yes",AG103,0)</f>
        <v>11.111111111111112</v>
      </c>
      <c r="AJ103" s="434"/>
      <c r="AK103" s="612" t="s">
        <v>608</v>
      </c>
      <c r="AL103" s="407"/>
      <c r="AM103" s="421">
        <f>$C$100/3</f>
        <v>11.111111111111112</v>
      </c>
      <c r="AN103" s="396" t="s">
        <v>47</v>
      </c>
      <c r="AO103" s="434">
        <f>IF(AN103="Yes",AM103,0)</f>
        <v>0</v>
      </c>
      <c r="AP103" s="418"/>
      <c r="AQ103" s="422"/>
      <c r="AR103" s="407"/>
      <c r="AS103" s="421">
        <f>$C$100/3</f>
        <v>11.111111111111112</v>
      </c>
      <c r="AT103" s="396" t="s">
        <v>44</v>
      </c>
      <c r="AU103" s="434">
        <f>IF(AT103="Yes",AS103,0)</f>
        <v>11.111111111111112</v>
      </c>
      <c r="AV103" s="434"/>
      <c r="AW103" s="406" t="s">
        <v>610</v>
      </c>
      <c r="AX103" s="407"/>
      <c r="AY103" s="421">
        <f>$C$100/3</f>
        <v>11.111111111111112</v>
      </c>
      <c r="AZ103" s="396" t="s">
        <v>44</v>
      </c>
      <c r="BA103" s="434">
        <f>IF(AZ103="Yes",AY103,0)</f>
        <v>11.111111111111112</v>
      </c>
      <c r="BB103" s="594"/>
      <c r="BC103" s="961" t="s">
        <v>1969</v>
      </c>
      <c r="BD103" s="575"/>
      <c r="BE103" s="571">
        <f>$C$100/3</f>
        <v>11.111111111111112</v>
      </c>
      <c r="BF103" s="543" t="s">
        <v>44</v>
      </c>
      <c r="BG103" s="523">
        <f>IF(BF103="Yes",BE103,0)</f>
        <v>11.111111111111112</v>
      </c>
      <c r="BH103" s="523"/>
      <c r="BI103" s="338" t="s">
        <v>385</v>
      </c>
    </row>
    <row r="104" spans="1:61" s="402" customFormat="1" ht="12.75">
      <c r="A104" s="396"/>
      <c r="B104" s="403"/>
      <c r="C104" s="421"/>
      <c r="D104" s="396"/>
      <c r="E104" s="418"/>
      <c r="F104" s="434"/>
      <c r="G104" s="926"/>
      <c r="H104" s="407"/>
      <c r="I104" s="421"/>
      <c r="J104" s="396"/>
      <c r="K104" s="434"/>
      <c r="L104" s="434"/>
      <c r="M104" s="406"/>
      <c r="N104" s="407"/>
      <c r="O104" s="421"/>
      <c r="P104" s="396"/>
      <c r="Q104" s="434"/>
      <c r="R104" s="434"/>
      <c r="S104" s="942"/>
      <c r="T104" s="407"/>
      <c r="U104" s="421"/>
      <c r="V104" s="418"/>
      <c r="W104" s="434"/>
      <c r="X104" s="434"/>
      <c r="Y104" s="434"/>
      <c r="Z104" s="407"/>
      <c r="AA104" s="421"/>
      <c r="AB104" s="396"/>
      <c r="AC104" s="434"/>
      <c r="AD104" s="434"/>
      <c r="AE104" s="409"/>
      <c r="AF104" s="407"/>
      <c r="AG104" s="421"/>
      <c r="AH104" s="396"/>
      <c r="AI104" s="434"/>
      <c r="AJ104" s="434"/>
      <c r="AK104" s="409"/>
      <c r="AL104" s="407"/>
      <c r="AM104" s="421"/>
      <c r="AN104" s="396"/>
      <c r="AO104" s="434"/>
      <c r="AP104" s="434"/>
      <c r="AQ104" s="408"/>
      <c r="AR104" s="407"/>
      <c r="AS104" s="421"/>
      <c r="AT104" s="396"/>
      <c r="AU104" s="434"/>
      <c r="AV104" s="434"/>
      <c r="AW104" s="406"/>
      <c r="AX104" s="407"/>
      <c r="AY104" s="421"/>
      <c r="AZ104" s="396"/>
      <c r="BA104" s="434"/>
      <c r="BB104" s="434"/>
      <c r="BC104" s="596"/>
      <c r="BD104" s="597"/>
      <c r="BE104" s="566"/>
      <c r="BF104" s="546"/>
      <c r="BG104" s="567"/>
      <c r="BH104" s="567"/>
      <c r="BI104" s="406"/>
    </row>
    <row r="105" spans="1:61" s="402" customFormat="1" ht="12.75">
      <c r="A105" s="405" t="s">
        <v>611</v>
      </c>
      <c r="B105" s="417" t="s">
        <v>1358</v>
      </c>
      <c r="C105" s="404">
        <f>$C83/3</f>
        <v>33.333333333333336</v>
      </c>
      <c r="D105" s="396" t="s">
        <v>375</v>
      </c>
      <c r="E105" s="419"/>
      <c r="F105" s="433">
        <f>SUM(E108:E116)</f>
        <v>4.8611111111111116</v>
      </c>
      <c r="G105" s="411"/>
      <c r="H105" s="412"/>
      <c r="I105" s="404">
        <f>$C83/3</f>
        <v>33.333333333333336</v>
      </c>
      <c r="J105" s="396" t="s">
        <v>375</v>
      </c>
      <c r="K105" s="433"/>
      <c r="L105" s="433">
        <f>SUM(K108:K116)</f>
        <v>22.222222222222225</v>
      </c>
      <c r="M105" s="411"/>
      <c r="N105" s="412"/>
      <c r="O105" s="404">
        <f>$C83/3</f>
        <v>33.333333333333336</v>
      </c>
      <c r="P105" s="396" t="s">
        <v>375</v>
      </c>
      <c r="Q105" s="433"/>
      <c r="R105" s="433">
        <f>SUM(Q108:Q116)</f>
        <v>16.666666666666668</v>
      </c>
      <c r="S105" s="942"/>
      <c r="T105" s="412"/>
      <c r="U105" s="404">
        <f>$C83/3</f>
        <v>33.333333333333336</v>
      </c>
      <c r="V105" s="418" t="s">
        <v>375</v>
      </c>
      <c r="W105" s="433"/>
      <c r="X105" s="433">
        <f>SUM(W108:W116)</f>
        <v>18.055555555555557</v>
      </c>
      <c r="Y105" s="434"/>
      <c r="Z105" s="412"/>
      <c r="AA105" s="404">
        <f>$C83/3</f>
        <v>33.333333333333336</v>
      </c>
      <c r="AB105" s="396" t="s">
        <v>375</v>
      </c>
      <c r="AC105" s="433"/>
      <c r="AD105" s="433">
        <f>SUM(AC108:AC116)</f>
        <v>11.111111111111112</v>
      </c>
      <c r="AE105" s="396"/>
      <c r="AF105" s="412"/>
      <c r="AG105" s="404">
        <f>$C83/3</f>
        <v>33.333333333333336</v>
      </c>
      <c r="AH105" s="396" t="s">
        <v>22</v>
      </c>
      <c r="AI105" s="433"/>
      <c r="AJ105" s="433">
        <f>SUM(AI108:AI116)</f>
        <v>11.111111111111112</v>
      </c>
      <c r="AK105" s="396"/>
      <c r="AL105" s="412"/>
      <c r="AM105" s="404">
        <f>$C83/3</f>
        <v>33.333333333333336</v>
      </c>
      <c r="AN105" s="396" t="s">
        <v>375</v>
      </c>
      <c r="AO105" s="433"/>
      <c r="AP105" s="433">
        <f>SUM(AO108:AO116)</f>
        <v>11.111111111111112</v>
      </c>
      <c r="AQ105" s="411"/>
      <c r="AR105" s="412"/>
      <c r="AS105" s="404">
        <f>$C83/3</f>
        <v>33.333333333333336</v>
      </c>
      <c r="AT105" s="396" t="s">
        <v>375</v>
      </c>
      <c r="AU105" s="433"/>
      <c r="AV105" s="433">
        <f>SUM(AU108:AU116)</f>
        <v>16.666666666666668</v>
      </c>
      <c r="AW105" s="411"/>
      <c r="AX105" s="412"/>
      <c r="AY105" s="404">
        <f>$C83/3</f>
        <v>33.333333333333336</v>
      </c>
      <c r="AZ105" s="396" t="s">
        <v>375</v>
      </c>
      <c r="BA105" s="433"/>
      <c r="BB105" s="433">
        <f>SUM(BA108:BA116)</f>
        <v>11.111111111111112</v>
      </c>
      <c r="BC105" s="397"/>
      <c r="BD105" s="576"/>
      <c r="BE105" s="404">
        <f>$C83/3</f>
        <v>33.333333333333336</v>
      </c>
      <c r="BF105" s="418" t="s">
        <v>375</v>
      </c>
      <c r="BG105" s="433"/>
      <c r="BH105" s="433">
        <f>SUM(BG108:BG116)</f>
        <v>22.222222222222225</v>
      </c>
      <c r="BI105" s="396"/>
    </row>
    <row r="106" spans="1:61" s="402" customFormat="1" ht="39.950000000000003" customHeight="1">
      <c r="A106" s="405" t="s">
        <v>547</v>
      </c>
      <c r="B106" s="417" t="s">
        <v>1359</v>
      </c>
      <c r="C106" s="421">
        <f>C105/4</f>
        <v>8.3333333333333339</v>
      </c>
      <c r="D106" s="118" t="s">
        <v>22</v>
      </c>
      <c r="E106" s="418"/>
      <c r="F106" s="434"/>
      <c r="G106" s="411"/>
      <c r="H106" s="412"/>
      <c r="I106" s="421">
        <f>I105/4</f>
        <v>8.3333333333333339</v>
      </c>
      <c r="J106" s="118" t="s">
        <v>22</v>
      </c>
      <c r="K106" s="434"/>
      <c r="L106" s="434"/>
      <c r="M106" s="411"/>
      <c r="N106" s="412"/>
      <c r="O106" s="421">
        <f>O105/4</f>
        <v>8.3333333333333339</v>
      </c>
      <c r="P106" s="118" t="s">
        <v>22</v>
      </c>
      <c r="Q106" s="434"/>
      <c r="R106" s="434"/>
      <c r="S106" s="942"/>
      <c r="T106" s="412"/>
      <c r="U106" s="421">
        <f>U105/4</f>
        <v>8.3333333333333339</v>
      </c>
      <c r="V106" s="289" t="s">
        <v>22</v>
      </c>
      <c r="W106" s="434"/>
      <c r="X106" s="434"/>
      <c r="Y106" s="434"/>
      <c r="Z106" s="412"/>
      <c r="AA106" s="421">
        <f>AA105/4</f>
        <v>8.3333333333333339</v>
      </c>
      <c r="AB106" s="118" t="s">
        <v>22</v>
      </c>
      <c r="AC106" s="434"/>
      <c r="AD106" s="434"/>
      <c r="AE106" s="411"/>
      <c r="AF106" s="412"/>
      <c r="AG106" s="421">
        <f>AG105/4</f>
        <v>8.3333333333333339</v>
      </c>
      <c r="AH106" s="118" t="s">
        <v>22</v>
      </c>
      <c r="AI106" s="434"/>
      <c r="AJ106" s="434"/>
      <c r="AK106" s="411"/>
      <c r="AL106" s="412"/>
      <c r="AM106" s="421">
        <f>AM105/4</f>
        <v>8.3333333333333339</v>
      </c>
      <c r="AN106" s="118"/>
      <c r="AO106" s="434"/>
      <c r="AP106" s="434"/>
      <c r="AQ106" s="411"/>
      <c r="AR106" s="412"/>
      <c r="AS106" s="421">
        <f>AS105/4</f>
        <v>8.3333333333333339</v>
      </c>
      <c r="AT106" s="118" t="s">
        <v>375</v>
      </c>
      <c r="AU106" s="434"/>
      <c r="AV106" s="434"/>
      <c r="AW106" s="411" t="s">
        <v>621</v>
      </c>
      <c r="AX106" s="412"/>
      <c r="AY106" s="421">
        <f>AY105/4</f>
        <v>8.3333333333333339</v>
      </c>
      <c r="AZ106" s="118" t="s">
        <v>22</v>
      </c>
      <c r="BA106" s="434"/>
      <c r="BB106" s="434"/>
      <c r="BC106" s="413"/>
      <c r="BD106" s="412"/>
      <c r="BE106" s="421">
        <f>BE105/4</f>
        <v>8.3333333333333339</v>
      </c>
      <c r="BF106" s="289" t="s">
        <v>22</v>
      </c>
      <c r="BG106" s="434"/>
      <c r="BH106" s="434"/>
      <c r="BI106" s="396"/>
    </row>
    <row r="107" spans="1:61" s="402" customFormat="1" ht="39.75" customHeight="1">
      <c r="A107" s="396"/>
      <c r="B107" s="492" t="s">
        <v>1403</v>
      </c>
      <c r="C107" s="421"/>
      <c r="D107" s="118"/>
      <c r="E107" s="418"/>
      <c r="F107" s="434"/>
      <c r="G107" s="928"/>
      <c r="H107" s="412"/>
      <c r="I107" s="421"/>
      <c r="J107" s="118"/>
      <c r="K107" s="434"/>
      <c r="L107" s="434"/>
      <c r="M107" s="411"/>
      <c r="N107" s="412"/>
      <c r="O107" s="421"/>
      <c r="P107" s="118"/>
      <c r="Q107" s="434"/>
      <c r="R107" s="434"/>
      <c r="S107" s="942"/>
      <c r="T107" s="412"/>
      <c r="U107" s="421"/>
      <c r="V107" s="289"/>
      <c r="W107" s="434"/>
      <c r="X107" s="434"/>
      <c r="Y107" s="434"/>
      <c r="Z107" s="412"/>
      <c r="AA107" s="421"/>
      <c r="AB107" s="118"/>
      <c r="AC107" s="434"/>
      <c r="AD107" s="434"/>
      <c r="AE107" s="611"/>
      <c r="AF107" s="412"/>
      <c r="AG107" s="421"/>
      <c r="AH107" s="118"/>
      <c r="AI107" s="434"/>
      <c r="AJ107" s="434"/>
      <c r="AK107" s="612"/>
      <c r="AL107" s="412"/>
      <c r="AM107" s="421"/>
      <c r="AN107" s="118"/>
      <c r="AO107" s="434"/>
      <c r="AP107" s="434"/>
      <c r="AQ107" s="411"/>
      <c r="AR107" s="412"/>
      <c r="AS107" s="421"/>
      <c r="AT107" s="118"/>
      <c r="AU107" s="434"/>
      <c r="AV107" s="434"/>
      <c r="AW107" s="411"/>
      <c r="AX107" s="412"/>
      <c r="AY107" s="421"/>
      <c r="AZ107" s="118"/>
      <c r="BA107" s="434"/>
      <c r="BB107" s="434"/>
      <c r="BC107" s="413"/>
      <c r="BD107" s="412"/>
      <c r="BE107" s="421"/>
      <c r="BF107" s="289"/>
      <c r="BG107" s="831"/>
      <c r="BH107" s="493"/>
      <c r="BI107" s="396"/>
    </row>
    <row r="108" spans="1:61" s="402" customFormat="1" ht="38.25">
      <c r="A108" s="396" t="s">
        <v>622</v>
      </c>
      <c r="B108" s="403" t="s">
        <v>1404</v>
      </c>
      <c r="C108" s="421">
        <f>C106/3</f>
        <v>2.7777777777777781</v>
      </c>
      <c r="D108" s="118" t="s">
        <v>44</v>
      </c>
      <c r="E108" s="418">
        <f>IF(D108="Yes",C108,IF(D108="partial",C108*0.25,0))</f>
        <v>2.7777777777777781</v>
      </c>
      <c r="F108" s="434"/>
      <c r="G108" s="928" t="s">
        <v>623</v>
      </c>
      <c r="H108" s="407"/>
      <c r="I108" s="421">
        <f>I106/3</f>
        <v>2.7777777777777781</v>
      </c>
      <c r="J108" s="118" t="s">
        <v>44</v>
      </c>
      <c r="K108" s="434">
        <f>IF(J108="Yes",I108,0)</f>
        <v>2.7777777777777781</v>
      </c>
      <c r="L108" s="434"/>
      <c r="M108" s="929" t="s">
        <v>624</v>
      </c>
      <c r="N108" s="407"/>
      <c r="O108" s="421">
        <f>O106/3</f>
        <v>2.7777777777777781</v>
      </c>
      <c r="P108" s="118" t="s">
        <v>44</v>
      </c>
      <c r="Q108" s="434">
        <f>IF(P108="Yes",O108,0)</f>
        <v>2.7777777777777781</v>
      </c>
      <c r="R108" s="434"/>
      <c r="S108" s="942" t="s">
        <v>1899</v>
      </c>
      <c r="T108" s="407"/>
      <c r="U108" s="421">
        <f>U106/3</f>
        <v>2.7777777777777781</v>
      </c>
      <c r="V108" s="289" t="s">
        <v>44</v>
      </c>
      <c r="W108" s="434">
        <f>IF(V108="Yes",U108,0)</f>
        <v>2.7777777777777781</v>
      </c>
      <c r="X108" s="434"/>
      <c r="Y108" s="927" t="s">
        <v>1964</v>
      </c>
      <c r="Z108" s="407"/>
      <c r="AA108" s="421">
        <f>AA106/3</f>
        <v>2.7777777777777781</v>
      </c>
      <c r="AB108" s="118" t="s">
        <v>44</v>
      </c>
      <c r="AC108" s="434">
        <f>IF(AB108="Yes",AA108,0)</f>
        <v>2.7777777777777781</v>
      </c>
      <c r="AD108" s="434"/>
      <c r="AE108" s="611" t="s">
        <v>582</v>
      </c>
      <c r="AF108" s="407"/>
      <c r="AG108" s="421">
        <f>AG106/3</f>
        <v>2.7777777777777781</v>
      </c>
      <c r="AH108" s="118" t="s">
        <v>44</v>
      </c>
      <c r="AI108" s="434">
        <f>IF(AH108="Yes",AG108,0)</f>
        <v>2.7777777777777781</v>
      </c>
      <c r="AJ108" s="434"/>
      <c r="AK108" s="612" t="s">
        <v>608</v>
      </c>
      <c r="AL108" s="407"/>
      <c r="AM108" s="421">
        <f>AM106/3</f>
        <v>2.7777777777777781</v>
      </c>
      <c r="AN108" s="118" t="s">
        <v>44</v>
      </c>
      <c r="AO108" s="434">
        <f>IF(AN108="Yes",AM108,0)</f>
        <v>2.7777777777777781</v>
      </c>
      <c r="AP108" s="434"/>
      <c r="AQ108" s="406" t="s">
        <v>609</v>
      </c>
      <c r="AR108" s="407"/>
      <c r="AS108" s="421">
        <f>AS106/3</f>
        <v>2.7777777777777781</v>
      </c>
      <c r="AT108" s="118" t="s">
        <v>44</v>
      </c>
      <c r="AU108" s="434">
        <f>IF(AT108="Yes",AS108,0)</f>
        <v>2.7777777777777781</v>
      </c>
      <c r="AV108" s="434"/>
      <c r="AW108" s="954" t="s">
        <v>621</v>
      </c>
      <c r="AX108" s="407"/>
      <c r="AY108" s="421">
        <f>AY106/3</f>
        <v>2.7777777777777781</v>
      </c>
      <c r="AZ108" s="118" t="s">
        <v>44</v>
      </c>
      <c r="BA108" s="434">
        <f>IF(AZ108="Yes",AY108,0)</f>
        <v>2.7777777777777781</v>
      </c>
      <c r="BB108" s="434"/>
      <c r="BC108" s="961" t="s">
        <v>549</v>
      </c>
      <c r="BD108" s="407"/>
      <c r="BE108" s="421">
        <f>BE106/3</f>
        <v>2.7777777777777781</v>
      </c>
      <c r="BF108" s="289" t="s">
        <v>44</v>
      </c>
      <c r="BG108" s="289">
        <f>IF(BF108="Yes",BE108,0)</f>
        <v>2.7777777777777781</v>
      </c>
      <c r="BH108" s="289"/>
      <c r="BI108" s="338" t="s">
        <v>550</v>
      </c>
    </row>
    <row r="109" spans="1:61" s="402" customFormat="1" ht="41.25" customHeight="1">
      <c r="A109" s="396" t="s">
        <v>551</v>
      </c>
      <c r="B109" s="403" t="s">
        <v>1405</v>
      </c>
      <c r="C109" s="421">
        <f>C106/3</f>
        <v>2.7777777777777781</v>
      </c>
      <c r="D109" s="118" t="s">
        <v>47</v>
      </c>
      <c r="E109" s="418">
        <f>IF(D109="Yes",C109,IF(D109="partial",C109*0.25,0))</f>
        <v>0</v>
      </c>
      <c r="F109" s="434"/>
      <c r="G109" s="928"/>
      <c r="H109" s="412"/>
      <c r="I109" s="421">
        <f>I106/3</f>
        <v>2.7777777777777781</v>
      </c>
      <c r="J109" s="118" t="s">
        <v>44</v>
      </c>
      <c r="K109" s="434">
        <f>IF(J109="Yes",I109,0)</f>
        <v>2.7777777777777781</v>
      </c>
      <c r="L109" s="434"/>
      <c r="M109" s="929" t="s">
        <v>552</v>
      </c>
      <c r="N109" s="412"/>
      <c r="O109" s="421">
        <f>O106/3</f>
        <v>2.7777777777777781</v>
      </c>
      <c r="P109" s="118" t="s">
        <v>44</v>
      </c>
      <c r="Q109" s="434">
        <f>IF(P109="Yes",O109,0)</f>
        <v>2.7777777777777781</v>
      </c>
      <c r="R109" s="434"/>
      <c r="S109" s="942" t="s">
        <v>1899</v>
      </c>
      <c r="T109" s="412"/>
      <c r="U109" s="421">
        <f>U106/3</f>
        <v>2.7777777777777781</v>
      </c>
      <c r="V109" s="289" t="s">
        <v>44</v>
      </c>
      <c r="W109" s="434">
        <f>IF(V109="Yes",U109,0)</f>
        <v>2.7777777777777781</v>
      </c>
      <c r="X109" s="434"/>
      <c r="Y109" s="927" t="s">
        <v>1964</v>
      </c>
      <c r="Z109" s="412"/>
      <c r="AA109" s="421">
        <f>AA106/3</f>
        <v>2.7777777777777781</v>
      </c>
      <c r="AB109" s="118" t="s">
        <v>47</v>
      </c>
      <c r="AC109" s="434">
        <f>IF(AB109="Yes",AA109,0)</f>
        <v>0</v>
      </c>
      <c r="AD109" s="434"/>
      <c r="AE109" s="611"/>
      <c r="AF109" s="412"/>
      <c r="AG109" s="421">
        <f>AG106/3</f>
        <v>2.7777777777777781</v>
      </c>
      <c r="AH109" s="118" t="s">
        <v>47</v>
      </c>
      <c r="AI109" s="434">
        <f>IF(AH109="Yes",AG109,0)</f>
        <v>0</v>
      </c>
      <c r="AJ109" s="434"/>
      <c r="AK109" s="612"/>
      <c r="AL109" s="412"/>
      <c r="AM109" s="421">
        <f>AM106/3</f>
        <v>2.7777777777777781</v>
      </c>
      <c r="AN109" s="118" t="s">
        <v>47</v>
      </c>
      <c r="AO109" s="434">
        <f>IF(AN109="Yes",AM109,0)</f>
        <v>0</v>
      </c>
      <c r="AP109" s="434"/>
      <c r="AQ109" s="411"/>
      <c r="AR109" s="412"/>
      <c r="AS109" s="421">
        <f>AS106/3</f>
        <v>2.7777777777777781</v>
      </c>
      <c r="AT109" s="118" t="s">
        <v>44</v>
      </c>
      <c r="AU109" s="434">
        <f>IF(AT109="Yes",AS109,0)</f>
        <v>2.7777777777777781</v>
      </c>
      <c r="AV109" s="594"/>
      <c r="AW109" s="610" t="s">
        <v>621</v>
      </c>
      <c r="AX109" s="412"/>
      <c r="AY109" s="421">
        <f>AY106/3</f>
        <v>2.7777777777777781</v>
      </c>
      <c r="AZ109" s="118" t="s">
        <v>47</v>
      </c>
      <c r="BA109" s="434">
        <f>IF(AZ109="Yes",AY109,0)</f>
        <v>0</v>
      </c>
      <c r="BB109" s="434"/>
      <c r="BC109" s="961"/>
      <c r="BD109" s="412"/>
      <c r="BE109" s="421">
        <f>BE106/3</f>
        <v>2.7777777777777781</v>
      </c>
      <c r="BF109" s="289" t="s">
        <v>44</v>
      </c>
      <c r="BG109" s="289">
        <f>IF(BF109="Yes",BE109,0)</f>
        <v>2.7777777777777781</v>
      </c>
      <c r="BH109" s="289"/>
      <c r="BI109" s="289" t="s">
        <v>983</v>
      </c>
    </row>
    <row r="110" spans="1:61" s="402" customFormat="1" ht="12.75">
      <c r="A110" s="396" t="s">
        <v>553</v>
      </c>
      <c r="B110" s="403" t="s">
        <v>1406</v>
      </c>
      <c r="C110" s="421">
        <f>C106/3</f>
        <v>2.7777777777777781</v>
      </c>
      <c r="D110" s="396" t="s">
        <v>47</v>
      </c>
      <c r="E110" s="418">
        <f>IF(D110="Yes",C110,IF(D110="partial",C110*0.25,0))</f>
        <v>0</v>
      </c>
      <c r="F110" s="434"/>
      <c r="G110" s="928"/>
      <c r="H110" s="412"/>
      <c r="I110" s="421">
        <f>I106/3</f>
        <v>2.7777777777777781</v>
      </c>
      <c r="J110" s="396" t="s">
        <v>47</v>
      </c>
      <c r="K110" s="434">
        <f>IF(J110="Yes",I110,0)</f>
        <v>0</v>
      </c>
      <c r="L110" s="434"/>
      <c r="M110" s="929"/>
      <c r="N110" s="412"/>
      <c r="O110" s="421">
        <f>O106/3</f>
        <v>2.7777777777777781</v>
      </c>
      <c r="P110" s="396" t="s">
        <v>44</v>
      </c>
      <c r="Q110" s="434">
        <f>IF(P110="Yes",O110,0)</f>
        <v>2.7777777777777781</v>
      </c>
      <c r="R110" s="434"/>
      <c r="S110" s="942" t="s">
        <v>1899</v>
      </c>
      <c r="T110" s="412"/>
      <c r="U110" s="421">
        <f>U106/3</f>
        <v>2.7777777777777781</v>
      </c>
      <c r="V110" s="418" t="s">
        <v>47</v>
      </c>
      <c r="W110" s="434">
        <f>IF(V110="Yes",U110,0)</f>
        <v>0</v>
      </c>
      <c r="X110" s="434"/>
      <c r="Y110" s="396"/>
      <c r="Z110" s="412"/>
      <c r="AA110" s="421">
        <f>AA106/3</f>
        <v>2.7777777777777781</v>
      </c>
      <c r="AB110" s="396" t="s">
        <v>47</v>
      </c>
      <c r="AC110" s="434">
        <f>IF(AB110="Yes",AA110,0)</f>
        <v>0</v>
      </c>
      <c r="AD110" s="434"/>
      <c r="AE110" s="611"/>
      <c r="AF110" s="412"/>
      <c r="AG110" s="421">
        <f>AG106/3</f>
        <v>2.7777777777777781</v>
      </c>
      <c r="AH110" s="396" t="s">
        <v>47</v>
      </c>
      <c r="AI110" s="434">
        <f>IF(AH110="Yes",AG110,0)</f>
        <v>0</v>
      </c>
      <c r="AJ110" s="434"/>
      <c r="AK110" s="612"/>
      <c r="AL110" s="412"/>
      <c r="AM110" s="421">
        <f>AM106/3</f>
        <v>2.7777777777777781</v>
      </c>
      <c r="AN110" s="396" t="s">
        <v>47</v>
      </c>
      <c r="AO110" s="434">
        <f>IF(AN110="Yes",AM110,0)</f>
        <v>0</v>
      </c>
      <c r="AP110" s="434"/>
      <c r="AQ110" s="396"/>
      <c r="AR110" s="412"/>
      <c r="AS110" s="421">
        <f>AS106/3</f>
        <v>2.7777777777777781</v>
      </c>
      <c r="AT110" s="418" t="s">
        <v>44</v>
      </c>
      <c r="AU110" s="418">
        <f>IF(AT110="Yes",AS110,0)</f>
        <v>2.7777777777777781</v>
      </c>
      <c r="AV110" s="529"/>
      <c r="AW110" s="611" t="s">
        <v>1056</v>
      </c>
      <c r="AX110" s="412"/>
      <c r="AY110" s="421">
        <f>AY106/3</f>
        <v>2.7777777777777781</v>
      </c>
      <c r="AZ110" s="396" t="s">
        <v>47</v>
      </c>
      <c r="BA110" s="434">
        <f>IF(AZ110="Yes",AY110,0)</f>
        <v>0</v>
      </c>
      <c r="BB110" s="434"/>
      <c r="BC110" s="961"/>
      <c r="BD110" s="412"/>
      <c r="BE110" s="421">
        <f>BE106/3</f>
        <v>2.7777777777777781</v>
      </c>
      <c r="BF110" s="418" t="s">
        <v>47</v>
      </c>
      <c r="BG110" s="434">
        <f>IF(BF110="Yes",BE110,0)</f>
        <v>0</v>
      </c>
      <c r="BH110" s="434"/>
      <c r="BI110" s="396"/>
    </row>
    <row r="111" spans="1:61" s="402" customFormat="1" ht="25.5">
      <c r="A111" s="396" t="s">
        <v>554</v>
      </c>
      <c r="B111" s="403" t="s">
        <v>555</v>
      </c>
      <c r="C111" s="421">
        <f>C105/4</f>
        <v>8.3333333333333339</v>
      </c>
      <c r="D111" s="396" t="s">
        <v>47</v>
      </c>
      <c r="E111" s="418">
        <f>IF(D111="Yes",C111,IF(D111="partial",C111*0.25,0))</f>
        <v>0</v>
      </c>
      <c r="F111" s="434"/>
      <c r="G111" s="928"/>
      <c r="H111" s="412"/>
      <c r="I111" s="421">
        <f>I105/4</f>
        <v>8.3333333333333339</v>
      </c>
      <c r="J111" s="396" t="s">
        <v>47</v>
      </c>
      <c r="K111" s="434">
        <f>IF(J111="Yes",I111,0)</f>
        <v>0</v>
      </c>
      <c r="L111" s="434"/>
      <c r="M111" s="929"/>
      <c r="N111" s="412"/>
      <c r="O111" s="421">
        <f>O105/4</f>
        <v>8.3333333333333339</v>
      </c>
      <c r="P111" s="396" t="s">
        <v>47</v>
      </c>
      <c r="Q111" s="434">
        <f>IF(P111="Yes",O111,0)</f>
        <v>0</v>
      </c>
      <c r="R111" s="434"/>
      <c r="S111" s="942"/>
      <c r="T111" s="412"/>
      <c r="U111" s="421">
        <f>U105/4</f>
        <v>8.3333333333333339</v>
      </c>
      <c r="V111" s="418" t="s">
        <v>47</v>
      </c>
      <c r="W111" s="434">
        <f>IF(V111="Yes",U111,0)</f>
        <v>0</v>
      </c>
      <c r="X111" s="434"/>
      <c r="Y111" s="396"/>
      <c r="Z111" s="412"/>
      <c r="AA111" s="421">
        <f>AA105/4</f>
        <v>8.3333333333333339</v>
      </c>
      <c r="AB111" s="396" t="s">
        <v>47</v>
      </c>
      <c r="AC111" s="434">
        <f>IF(AB111="Yes",AA111,0)</f>
        <v>0</v>
      </c>
      <c r="AD111" s="434"/>
      <c r="AE111" s="611"/>
      <c r="AF111" s="412"/>
      <c r="AG111" s="421">
        <f>AG105/4</f>
        <v>8.3333333333333339</v>
      </c>
      <c r="AH111" s="396" t="s">
        <v>47</v>
      </c>
      <c r="AI111" s="434">
        <f>IF(AH111="Yes",AG111,0)</f>
        <v>0</v>
      </c>
      <c r="AJ111" s="434"/>
      <c r="AK111" s="612"/>
      <c r="AL111" s="412"/>
      <c r="AM111" s="421">
        <f>AM105/4</f>
        <v>8.3333333333333339</v>
      </c>
      <c r="AN111" s="396" t="s">
        <v>47</v>
      </c>
      <c r="AO111" s="434">
        <f>IF(AN111="Yes",AM111,0)</f>
        <v>0</v>
      </c>
      <c r="AP111" s="434"/>
      <c r="AQ111" s="411"/>
      <c r="AR111" s="412"/>
      <c r="AS111" s="421">
        <f>AS105/4</f>
        <v>8.3333333333333339</v>
      </c>
      <c r="AT111" s="434" t="s">
        <v>47</v>
      </c>
      <c r="AU111" s="434">
        <f>IF(AT111="Yes",AS111,0)</f>
        <v>0</v>
      </c>
      <c r="AV111" s="594"/>
      <c r="AW111" s="612"/>
      <c r="AX111" s="412"/>
      <c r="AY111" s="421">
        <f>AY105/4</f>
        <v>8.3333333333333339</v>
      </c>
      <c r="AZ111" s="396" t="s">
        <v>47</v>
      </c>
      <c r="BA111" s="434">
        <f>IF(AZ111="Yes",AY111,0)</f>
        <v>0</v>
      </c>
      <c r="BB111" s="434"/>
      <c r="BC111" s="961"/>
      <c r="BD111" s="412"/>
      <c r="BE111" s="421">
        <f>BE105/4</f>
        <v>8.3333333333333339</v>
      </c>
      <c r="BF111" s="418" t="s">
        <v>47</v>
      </c>
      <c r="BG111" s="434">
        <f>IF(BF111="Yes",BE111,0)</f>
        <v>0</v>
      </c>
      <c r="BH111" s="434"/>
      <c r="BI111" s="396"/>
    </row>
    <row r="112" spans="1:61" s="402" customFormat="1" ht="25.5">
      <c r="A112" s="396" t="s">
        <v>556</v>
      </c>
      <c r="B112" s="403" t="s">
        <v>557</v>
      </c>
      <c r="C112" s="421">
        <f>C105/4</f>
        <v>8.3333333333333339</v>
      </c>
      <c r="D112" s="396" t="s">
        <v>76</v>
      </c>
      <c r="E112" s="418">
        <f>IF(D112="Yes",C112,IF(D112="partial",C112*0.25,0))</f>
        <v>2.0833333333333335</v>
      </c>
      <c r="F112" s="433"/>
      <c r="G112" s="928" t="str">
        <f>CONCATENATE("http://www.abf.co.uk/responsibility/grocery/people","Twinings and other grocery Cos members of SEDEX")</f>
        <v>http://www.abf.co.uk/responsibility/grocery/peopleTwinings and other grocery Cos members of SEDEX</v>
      </c>
      <c r="H112" s="407"/>
      <c r="I112" s="421">
        <f>I105/4</f>
        <v>8.3333333333333339</v>
      </c>
      <c r="J112" s="396" t="s">
        <v>44</v>
      </c>
      <c r="K112" s="434">
        <f>IF(J112="Yes",I112,0)</f>
        <v>8.3333333333333339</v>
      </c>
      <c r="L112" s="433"/>
      <c r="M112" s="929" t="s">
        <v>558</v>
      </c>
      <c r="N112" s="407"/>
      <c r="O112" s="421">
        <f>O105/4</f>
        <v>8.3333333333333339</v>
      </c>
      <c r="P112" s="396" t="s">
        <v>44</v>
      </c>
      <c r="Q112" s="434">
        <f>IF(P112="Yes",O112,0)</f>
        <v>8.3333333333333339</v>
      </c>
      <c r="R112" s="433"/>
      <c r="S112" s="942" t="s">
        <v>1873</v>
      </c>
      <c r="T112" s="407"/>
      <c r="U112" s="421">
        <f>U105/4</f>
        <v>8.3333333333333339</v>
      </c>
      <c r="V112" s="418" t="s">
        <v>44</v>
      </c>
      <c r="W112" s="434">
        <f>IF(V112="Yes",U112,0)</f>
        <v>8.3333333333333339</v>
      </c>
      <c r="X112" s="433"/>
      <c r="Y112" s="396" t="s">
        <v>581</v>
      </c>
      <c r="Z112" s="407"/>
      <c r="AA112" s="421">
        <f>AA105/4</f>
        <v>8.3333333333333339</v>
      </c>
      <c r="AB112" s="396" t="s">
        <v>44</v>
      </c>
      <c r="AC112" s="434">
        <f>IF(AB112="Yes",AA112,0)</f>
        <v>8.3333333333333339</v>
      </c>
      <c r="AD112" s="433"/>
      <c r="AE112" s="611" t="s">
        <v>559</v>
      </c>
      <c r="AF112" s="407"/>
      <c r="AG112" s="421">
        <f>AG105/4</f>
        <v>8.3333333333333339</v>
      </c>
      <c r="AH112" s="396" t="s">
        <v>44</v>
      </c>
      <c r="AI112" s="434">
        <f>IF(AH112="Yes",AG112,0)</f>
        <v>8.3333333333333339</v>
      </c>
      <c r="AJ112" s="433"/>
      <c r="AK112" s="612" t="s">
        <v>628</v>
      </c>
      <c r="AL112" s="407"/>
      <c r="AM112" s="421">
        <f>AM105/4</f>
        <v>8.3333333333333339</v>
      </c>
      <c r="AN112" s="396" t="s">
        <v>44</v>
      </c>
      <c r="AO112" s="434">
        <f>IF(AN112="Yes",AM112,0)</f>
        <v>8.3333333333333339</v>
      </c>
      <c r="AP112" s="433"/>
      <c r="AQ112" s="406" t="s">
        <v>629</v>
      </c>
      <c r="AR112" s="407"/>
      <c r="AS112" s="421">
        <f>AS105/4</f>
        <v>8.3333333333333339</v>
      </c>
      <c r="AT112" s="396" t="s">
        <v>44</v>
      </c>
      <c r="AU112" s="434">
        <f>IF(AT112="Yes",AS112,0)</f>
        <v>8.3333333333333339</v>
      </c>
      <c r="AV112" s="608"/>
      <c r="AW112" s="955" t="s">
        <v>630</v>
      </c>
      <c r="AX112" s="407"/>
      <c r="AY112" s="421">
        <f>AY105/4</f>
        <v>8.3333333333333339</v>
      </c>
      <c r="AZ112" s="396" t="s">
        <v>44</v>
      </c>
      <c r="BA112" s="434">
        <f>IF(AZ112="Yes",AY112,0)</f>
        <v>8.3333333333333339</v>
      </c>
      <c r="BB112" s="433"/>
      <c r="BC112" s="961" t="s">
        <v>631</v>
      </c>
      <c r="BD112" s="407"/>
      <c r="BE112" s="421">
        <f>BE105/4</f>
        <v>8.3333333333333339</v>
      </c>
      <c r="BF112" s="418" t="s">
        <v>44</v>
      </c>
      <c r="BG112" s="434">
        <f>IF(BF112="Yes",BE112,0)</f>
        <v>8.3333333333333339</v>
      </c>
      <c r="BH112" s="453"/>
      <c r="BI112" s="289" t="s">
        <v>628</v>
      </c>
    </row>
    <row r="113" spans="1:92" s="402" customFormat="1" ht="12.75">
      <c r="A113" s="396"/>
      <c r="B113" s="403"/>
      <c r="C113" s="421"/>
      <c r="D113" s="396"/>
      <c r="E113" s="433"/>
      <c r="F113" s="433"/>
      <c r="G113" s="406"/>
      <c r="H113" s="407"/>
      <c r="I113" s="421"/>
      <c r="J113" s="405"/>
      <c r="K113" s="433"/>
      <c r="L113" s="433"/>
      <c r="M113" s="929"/>
      <c r="N113" s="407"/>
      <c r="O113" s="421"/>
      <c r="P113" s="405"/>
      <c r="Q113" s="433"/>
      <c r="R113" s="433"/>
      <c r="S113" s="942"/>
      <c r="T113" s="407"/>
      <c r="U113" s="421"/>
      <c r="V113" s="419"/>
      <c r="W113" s="433"/>
      <c r="X113" s="433"/>
      <c r="Y113" s="396"/>
      <c r="Z113" s="407"/>
      <c r="AA113" s="421"/>
      <c r="AB113" s="405"/>
      <c r="AC113" s="433"/>
      <c r="AD113" s="433"/>
      <c r="AE113" s="926"/>
      <c r="AF113" s="407"/>
      <c r="AG113" s="421"/>
      <c r="AH113" s="405"/>
      <c r="AI113" s="433"/>
      <c r="AJ113" s="433"/>
      <c r="AK113" s="612"/>
      <c r="AL113" s="407"/>
      <c r="AM113" s="421"/>
      <c r="AN113" s="405"/>
      <c r="AO113" s="433"/>
      <c r="AP113" s="433"/>
      <c r="AQ113" s="408"/>
      <c r="AR113" s="407"/>
      <c r="AS113" s="421"/>
      <c r="AT113" s="405"/>
      <c r="AU113" s="433"/>
      <c r="AV113" s="608"/>
      <c r="AW113" s="607"/>
      <c r="AX113" s="407"/>
      <c r="AY113" s="421"/>
      <c r="AZ113" s="405"/>
      <c r="BA113" s="433"/>
      <c r="BB113" s="433"/>
      <c r="BC113" s="956"/>
      <c r="BD113" s="407"/>
      <c r="BE113" s="421"/>
      <c r="BF113" s="419"/>
      <c r="BG113" s="433"/>
      <c r="BH113" s="453"/>
      <c r="BI113" s="406"/>
    </row>
    <row r="114" spans="1:92" s="441" customFormat="1" ht="25.5">
      <c r="A114" s="405" t="s">
        <v>934</v>
      </c>
      <c r="B114" s="417" t="s">
        <v>1044</v>
      </c>
      <c r="C114" s="421">
        <f>C105/4</f>
        <v>8.3333333333333339</v>
      </c>
      <c r="D114" s="418"/>
      <c r="E114" s="434"/>
      <c r="F114" s="433"/>
      <c r="G114" s="443"/>
      <c r="H114" s="442"/>
      <c r="I114" s="421">
        <f>I105/4</f>
        <v>8.3333333333333339</v>
      </c>
      <c r="J114" s="418"/>
      <c r="K114" s="434"/>
      <c r="L114" s="433"/>
      <c r="M114" s="929"/>
      <c r="N114" s="442"/>
      <c r="O114" s="421">
        <f>O105/4</f>
        <v>8.3333333333333339</v>
      </c>
      <c r="P114" s="418"/>
      <c r="Q114" s="434"/>
      <c r="R114" s="433"/>
      <c r="S114" s="942"/>
      <c r="T114" s="442"/>
      <c r="U114" s="421">
        <f>U105/4</f>
        <v>8.3333333333333339</v>
      </c>
      <c r="V114" s="418"/>
      <c r="W114" s="434"/>
      <c r="X114" s="433"/>
      <c r="Y114" s="418"/>
      <c r="Z114" s="442"/>
      <c r="AA114" s="421">
        <f>AA105/4</f>
        <v>8.3333333333333339</v>
      </c>
      <c r="AB114" s="418"/>
      <c r="AC114" s="434"/>
      <c r="AD114" s="433"/>
      <c r="AE114" s="415"/>
      <c r="AF114" s="442"/>
      <c r="AG114" s="421">
        <f>AG105/4</f>
        <v>8.3333333333333339</v>
      </c>
      <c r="AH114" s="418"/>
      <c r="AI114" s="434"/>
      <c r="AJ114" s="433"/>
      <c r="AK114" s="415"/>
      <c r="AL114" s="442"/>
      <c r="AM114" s="421">
        <f>AM105/4</f>
        <v>8.3333333333333339</v>
      </c>
      <c r="AN114" s="418"/>
      <c r="AO114" s="434"/>
      <c r="AP114" s="433"/>
      <c r="AQ114" s="415"/>
      <c r="AR114" s="442"/>
      <c r="AS114" s="421">
        <f>AS105/4</f>
        <v>8.3333333333333339</v>
      </c>
      <c r="AT114" s="418"/>
      <c r="AU114" s="434"/>
      <c r="AV114" s="608"/>
      <c r="AW114" s="613"/>
      <c r="AX114" s="442"/>
      <c r="AY114" s="421">
        <f>AY105/4</f>
        <v>8.3333333333333339</v>
      </c>
      <c r="AZ114" s="418"/>
      <c r="BA114" s="434"/>
      <c r="BB114" s="433"/>
      <c r="BC114" s="962"/>
      <c r="BD114" s="442"/>
      <c r="BE114" s="421">
        <f>BE105/4</f>
        <v>8.3333333333333339</v>
      </c>
      <c r="BF114" s="418"/>
      <c r="BG114" s="434"/>
      <c r="BH114" s="433"/>
      <c r="BI114" s="929"/>
      <c r="BJ114" s="384"/>
      <c r="BK114" s="384"/>
      <c r="BL114" s="384"/>
      <c r="BM114" s="384"/>
      <c r="BN114" s="384"/>
      <c r="BO114" s="384"/>
      <c r="BP114" s="384"/>
      <c r="BQ114" s="384"/>
      <c r="BR114" s="384"/>
      <c r="BS114" s="384"/>
      <c r="BT114" s="384"/>
      <c r="BU114" s="384"/>
      <c r="BV114" s="384"/>
      <c r="BW114" s="384"/>
      <c r="BX114" s="384"/>
      <c r="BY114" s="384"/>
      <c r="BZ114" s="384"/>
      <c r="CA114" s="384"/>
      <c r="CB114" s="384"/>
      <c r="CC114" s="384"/>
      <c r="CD114" s="384"/>
      <c r="CE114" s="384"/>
      <c r="CF114" s="384"/>
      <c r="CG114" s="384"/>
      <c r="CH114" s="384"/>
      <c r="CI114" s="384"/>
      <c r="CJ114" s="384"/>
      <c r="CK114" s="384"/>
      <c r="CL114" s="384"/>
      <c r="CM114" s="384"/>
      <c r="CN114" s="384"/>
    </row>
    <row r="115" spans="1:92" s="441" customFormat="1" ht="39.950000000000003" customHeight="1">
      <c r="A115" s="418" t="s">
        <v>1040</v>
      </c>
      <c r="B115" s="403" t="s">
        <v>1360</v>
      </c>
      <c r="C115" s="421">
        <f>C114/2</f>
        <v>4.166666666666667</v>
      </c>
      <c r="D115" s="418" t="s">
        <v>47</v>
      </c>
      <c r="E115" s="434">
        <f>IF(D115="Yes",C115,IF(D115="partial",C115*0.25,0))</f>
        <v>0</v>
      </c>
      <c r="F115" s="434"/>
      <c r="H115" s="442"/>
      <c r="I115" s="454">
        <f>I114/2</f>
        <v>4.166666666666667</v>
      </c>
      <c r="J115" s="418" t="s">
        <v>44</v>
      </c>
      <c r="K115" s="434">
        <f>IF(J115="Yes",I115,IF(J115="partial",I115*0.25,0))</f>
        <v>4.166666666666667</v>
      </c>
      <c r="L115" s="434"/>
      <c r="M115" s="929" t="s">
        <v>1958</v>
      </c>
      <c r="N115" s="442"/>
      <c r="O115" s="454">
        <f>O114/2</f>
        <v>4.166666666666667</v>
      </c>
      <c r="P115" s="418" t="s">
        <v>47</v>
      </c>
      <c r="Q115" s="434">
        <f>IF(P115="Yes",O115,IF(P115="partial",O115*0.25,0))</f>
        <v>0</v>
      </c>
      <c r="R115" s="434"/>
      <c r="S115" s="942"/>
      <c r="T115" s="442"/>
      <c r="U115" s="454">
        <f>U114/2</f>
        <v>4.166666666666667</v>
      </c>
      <c r="V115" s="418" t="s">
        <v>44</v>
      </c>
      <c r="W115" s="434">
        <f>IF(V115="Yes",U115,IF(V115="partial",U115*0.25,0))</f>
        <v>4.166666666666667</v>
      </c>
      <c r="X115" s="434"/>
      <c r="Y115" s="418" t="s">
        <v>1965</v>
      </c>
      <c r="Z115" s="442"/>
      <c r="AA115" s="454">
        <f>AA114/2</f>
        <v>4.166666666666667</v>
      </c>
      <c r="AB115" s="418" t="s">
        <v>47</v>
      </c>
      <c r="AC115" s="434">
        <f>IF(AB115="Yes",AA115,IF(AB115="partial",AA115*0.25,0))</f>
        <v>0</v>
      </c>
      <c r="AD115" s="434"/>
      <c r="AE115" s="443"/>
      <c r="AF115" s="442"/>
      <c r="AG115" s="454">
        <f>AG114/2</f>
        <v>4.166666666666667</v>
      </c>
      <c r="AH115" s="418" t="s">
        <v>47</v>
      </c>
      <c r="AI115" s="434">
        <f>IF(AH115="Yes",AG115,IF(AH115="partial",AG115*0.25,0))</f>
        <v>0</v>
      </c>
      <c r="AJ115" s="434"/>
      <c r="AK115" s="443"/>
      <c r="AL115" s="442"/>
      <c r="AM115" s="454">
        <f>AM114/2</f>
        <v>4.166666666666667</v>
      </c>
      <c r="AN115" s="418" t="s">
        <v>47</v>
      </c>
      <c r="AO115" s="434">
        <f>IF(AN115="Yes",AM115,IF(AN115="partial",AM115*0.25,0))</f>
        <v>0</v>
      </c>
      <c r="AP115" s="434"/>
      <c r="AQ115" s="443"/>
      <c r="AR115" s="442"/>
      <c r="AS115" s="454">
        <f>AS114/2</f>
        <v>4.166666666666667</v>
      </c>
      <c r="AT115" s="418" t="s">
        <v>47</v>
      </c>
      <c r="AU115" s="434">
        <f>IF(AT115="Yes",AS115,IF(AT115="partial",AS115*0.25,0))</f>
        <v>0</v>
      </c>
      <c r="AV115" s="594"/>
      <c r="AW115" s="613"/>
      <c r="AX115" s="442"/>
      <c r="AY115" s="454">
        <f>AY114/2</f>
        <v>4.166666666666667</v>
      </c>
      <c r="AZ115" s="418" t="s">
        <v>47</v>
      </c>
      <c r="BA115" s="434">
        <f>IF(AZ115="Yes",AY115,IF(AZ115="partial",AY115*0.25,0))</f>
        <v>0</v>
      </c>
      <c r="BB115" s="434"/>
      <c r="BC115" s="444"/>
      <c r="BD115" s="442"/>
      <c r="BE115" s="454">
        <f>BE114/2</f>
        <v>4.166666666666667</v>
      </c>
      <c r="BF115" s="418" t="s">
        <v>44</v>
      </c>
      <c r="BG115" s="434">
        <f>IF(BF115="Yes",BE115,IF(BF115="partial",BE115*0.25,0))</f>
        <v>4.166666666666667</v>
      </c>
      <c r="BH115" s="418"/>
      <c r="BI115" s="929" t="s">
        <v>982</v>
      </c>
      <c r="BJ115" s="384"/>
      <c r="BK115" s="384"/>
      <c r="BL115" s="384"/>
      <c r="BM115" s="384"/>
      <c r="BN115" s="384"/>
      <c r="BO115" s="384"/>
      <c r="BP115" s="384"/>
      <c r="BQ115" s="384"/>
      <c r="BR115" s="384"/>
      <c r="BS115" s="384"/>
      <c r="BT115" s="384"/>
      <c r="BU115" s="384"/>
      <c r="BV115" s="384"/>
      <c r="BW115" s="384"/>
      <c r="BX115" s="384"/>
      <c r="BY115" s="384"/>
      <c r="BZ115" s="384"/>
      <c r="CA115" s="384"/>
      <c r="CB115" s="384"/>
      <c r="CC115" s="384"/>
      <c r="CD115" s="384"/>
      <c r="CE115" s="384"/>
      <c r="CF115" s="384"/>
      <c r="CG115" s="384"/>
      <c r="CH115" s="384"/>
      <c r="CI115" s="384"/>
      <c r="CJ115" s="384"/>
      <c r="CK115" s="384"/>
      <c r="CL115" s="384"/>
      <c r="CM115" s="384"/>
      <c r="CN115" s="384"/>
    </row>
    <row r="116" spans="1:92" s="441" customFormat="1" ht="55.5" customHeight="1">
      <c r="A116" s="418" t="s">
        <v>1041</v>
      </c>
      <c r="B116" s="403" t="s">
        <v>1362</v>
      </c>
      <c r="C116" s="421">
        <f>C114/2</f>
        <v>4.166666666666667</v>
      </c>
      <c r="D116" s="418" t="s">
        <v>47</v>
      </c>
      <c r="E116" s="418">
        <f>IF(D116="Yes",C116,IF(D116="partial",C116*0.25,0))</f>
        <v>0</v>
      </c>
      <c r="F116" s="418"/>
      <c r="G116" s="443"/>
      <c r="H116" s="442"/>
      <c r="I116" s="454">
        <f>I114/2</f>
        <v>4.166666666666667</v>
      </c>
      <c r="J116" s="418" t="s">
        <v>44</v>
      </c>
      <c r="K116" s="418">
        <f>IF(J116="Yes",I116,IF(J116="partial",I116*0.25,0))</f>
        <v>4.166666666666667</v>
      </c>
      <c r="L116" s="418"/>
      <c r="M116" s="929" t="s">
        <v>632</v>
      </c>
      <c r="N116" s="442"/>
      <c r="O116" s="454">
        <f>O114/2</f>
        <v>4.166666666666667</v>
      </c>
      <c r="P116" s="418" t="s">
        <v>47</v>
      </c>
      <c r="Q116" s="418">
        <f>IF(P116="Yes",O116,IF(P116="partial",O116*0.25,0))</f>
        <v>0</v>
      </c>
      <c r="R116" s="418"/>
      <c r="S116" s="942"/>
      <c r="T116" s="442"/>
      <c r="U116" s="454">
        <f>U114/2</f>
        <v>4.166666666666667</v>
      </c>
      <c r="V116" s="418" t="s">
        <v>47</v>
      </c>
      <c r="W116" s="418">
        <f>IF(V116="Yes",U116,IF(V116="partial",U116*0.25,0))</f>
        <v>0</v>
      </c>
      <c r="X116" s="418"/>
      <c r="Y116" s="418"/>
      <c r="Z116" s="442"/>
      <c r="AA116" s="454">
        <f>AA114/2</f>
        <v>4.166666666666667</v>
      </c>
      <c r="AB116" s="418" t="s">
        <v>47</v>
      </c>
      <c r="AC116" s="418">
        <f>IF(AB116="Yes",AA116,IF(AB116="partial",AA116*0.25,0))</f>
        <v>0</v>
      </c>
      <c r="AD116" s="418"/>
      <c r="AE116" s="443"/>
      <c r="AF116" s="442"/>
      <c r="AG116" s="454">
        <f>AG114/2</f>
        <v>4.166666666666667</v>
      </c>
      <c r="AH116" s="418" t="s">
        <v>47</v>
      </c>
      <c r="AI116" s="418">
        <f>IF(AH116="Yes",AG116,IF(AH116="partial",AG116*0.25,0))</f>
        <v>0</v>
      </c>
      <c r="AJ116" s="418"/>
      <c r="AK116" s="443"/>
      <c r="AL116" s="442"/>
      <c r="AM116" s="454">
        <f>AM114/2</f>
        <v>4.166666666666667</v>
      </c>
      <c r="AN116" s="418" t="s">
        <v>47</v>
      </c>
      <c r="AO116" s="418">
        <f>IF(AN116="Yes",AM116,IF(AN116="partial",AM116*0.25,0))</f>
        <v>0</v>
      </c>
      <c r="AP116" s="418"/>
      <c r="AQ116" s="443"/>
      <c r="AR116" s="442"/>
      <c r="AS116" s="454">
        <f>AS114/2</f>
        <v>4.166666666666667</v>
      </c>
      <c r="AT116" s="418" t="s">
        <v>47</v>
      </c>
      <c r="AU116" s="418">
        <f>IF(AT116="Yes",AS116,IF(AT116="partial",AS116*0.25,0))</f>
        <v>0</v>
      </c>
      <c r="AV116" s="529"/>
      <c r="AW116" s="614"/>
      <c r="AX116" s="442"/>
      <c r="AY116" s="454">
        <f>AY114/2</f>
        <v>4.166666666666667</v>
      </c>
      <c r="AZ116" s="418" t="s">
        <v>47</v>
      </c>
      <c r="BA116" s="418">
        <f>IF(AZ116="Yes",AY116,IF(AZ116="partial",AY116*0.25,0))</f>
        <v>0</v>
      </c>
      <c r="BB116" s="418"/>
      <c r="BC116" s="444"/>
      <c r="BD116" s="442"/>
      <c r="BE116" s="454">
        <f>BE114/2</f>
        <v>4.166666666666667</v>
      </c>
      <c r="BF116" s="418" t="s">
        <v>44</v>
      </c>
      <c r="BG116" s="418">
        <f>IF(BF116="Yes",BE116,IF(BF116="partial",BE116*0.25,0))</f>
        <v>4.166666666666667</v>
      </c>
      <c r="BH116" s="418"/>
      <c r="BI116" s="929" t="s">
        <v>1956</v>
      </c>
      <c r="BJ116" s="384"/>
      <c r="BK116" s="384"/>
      <c r="BL116" s="384"/>
      <c r="BM116" s="384"/>
      <c r="BN116" s="384"/>
      <c r="BO116" s="384"/>
      <c r="BP116" s="384"/>
      <c r="BQ116" s="384"/>
      <c r="BR116" s="384"/>
      <c r="BS116" s="384"/>
      <c r="BT116" s="384"/>
      <c r="BU116" s="384"/>
      <c r="BV116" s="384"/>
      <c r="BW116" s="384"/>
      <c r="BX116" s="384"/>
      <c r="BY116" s="384"/>
      <c r="BZ116" s="384"/>
      <c r="CA116" s="384"/>
      <c r="CB116" s="384"/>
      <c r="CC116" s="384"/>
      <c r="CD116" s="384"/>
      <c r="CE116" s="384"/>
      <c r="CF116" s="384"/>
      <c r="CG116" s="384"/>
      <c r="CH116" s="384"/>
      <c r="CI116" s="384"/>
      <c r="CJ116" s="384"/>
      <c r="CK116" s="384"/>
      <c r="CL116" s="384"/>
      <c r="CM116" s="384"/>
      <c r="CN116" s="384"/>
    </row>
    <row r="117" spans="1:92" s="402" customFormat="1" ht="12.75">
      <c r="A117" s="396"/>
      <c r="B117" s="403"/>
      <c r="C117" s="421"/>
      <c r="D117" s="396"/>
      <c r="E117" s="396"/>
      <c r="F117" s="396"/>
      <c r="G117" s="409"/>
      <c r="H117" s="407"/>
      <c r="I117" s="421"/>
      <c r="J117" s="396"/>
      <c r="K117" s="396"/>
      <c r="L117" s="396"/>
      <c r="M117" s="409"/>
      <c r="N117" s="407"/>
      <c r="O117" s="421"/>
      <c r="P117" s="396"/>
      <c r="Q117" s="396"/>
      <c r="R117" s="396"/>
      <c r="S117" s="409"/>
      <c r="T117" s="407"/>
      <c r="U117" s="421"/>
      <c r="V117" s="396"/>
      <c r="W117" s="396"/>
      <c r="X117" s="396"/>
      <c r="Y117" s="396"/>
      <c r="Z117" s="407"/>
      <c r="AA117" s="421"/>
      <c r="AB117" s="396"/>
      <c r="AC117" s="396"/>
      <c r="AD117" s="396"/>
      <c r="AE117" s="409"/>
      <c r="AF117" s="407"/>
      <c r="AG117" s="421"/>
      <c r="AH117" s="396"/>
      <c r="AI117" s="396"/>
      <c r="AJ117" s="396"/>
      <c r="AK117" s="409"/>
      <c r="AL117" s="407"/>
      <c r="AM117" s="421"/>
      <c r="AN117" s="396"/>
      <c r="AO117" s="396"/>
      <c r="AP117" s="396"/>
      <c r="AQ117" s="409"/>
      <c r="AR117" s="407"/>
      <c r="AS117" s="421"/>
      <c r="AT117" s="396"/>
      <c r="AU117" s="396"/>
      <c r="AV117" s="396"/>
      <c r="AW117" s="609"/>
      <c r="AX117" s="407"/>
      <c r="AY117" s="421"/>
      <c r="AZ117" s="396"/>
      <c r="BA117" s="396"/>
      <c r="BB117" s="396"/>
      <c r="BC117" s="414"/>
      <c r="BD117" s="407"/>
      <c r="BE117" s="421"/>
      <c r="BF117" s="396"/>
      <c r="BG117" s="396"/>
      <c r="BH117" s="396"/>
      <c r="BI117" s="409"/>
    </row>
    <row r="118" spans="1:92" s="402" customFormat="1" ht="12.75">
      <c r="A118" s="396"/>
      <c r="B118" s="403"/>
      <c r="C118" s="421"/>
      <c r="D118" s="396" t="s">
        <v>375</v>
      </c>
      <c r="E118" s="396"/>
      <c r="F118" s="396"/>
      <c r="G118" s="455"/>
      <c r="H118" s="456"/>
      <c r="I118" s="421"/>
      <c r="J118" s="396"/>
      <c r="K118" s="396"/>
      <c r="L118" s="396"/>
      <c r="M118" s="455"/>
      <c r="N118" s="456"/>
      <c r="O118" s="421"/>
      <c r="P118" s="396" t="s">
        <v>375</v>
      </c>
      <c r="Q118" s="396"/>
      <c r="R118" s="396"/>
      <c r="S118" s="455"/>
      <c r="T118" s="456"/>
      <c r="U118" s="421"/>
      <c r="V118" s="396"/>
      <c r="W118" s="396"/>
      <c r="X118" s="396"/>
      <c r="Y118" s="455"/>
      <c r="Z118" s="456"/>
      <c r="AA118" s="421"/>
      <c r="AB118" s="396"/>
      <c r="AC118" s="396"/>
      <c r="AD118" s="396"/>
      <c r="AE118" s="455"/>
      <c r="AF118" s="456"/>
      <c r="AG118" s="421"/>
      <c r="AH118" s="396" t="s">
        <v>375</v>
      </c>
      <c r="AI118" s="396"/>
      <c r="AJ118" s="396"/>
      <c r="AK118" s="455"/>
      <c r="AL118" s="456"/>
      <c r="AM118" s="421"/>
      <c r="AN118" s="396"/>
      <c r="AO118" s="396"/>
      <c r="AP118" s="396"/>
      <c r="AQ118" s="455"/>
      <c r="AR118" s="456"/>
      <c r="AS118" s="421"/>
      <c r="AT118" s="396" t="s">
        <v>375</v>
      </c>
      <c r="AU118" s="396"/>
      <c r="AV118" s="396"/>
      <c r="AW118" s="455"/>
      <c r="AX118" s="456"/>
      <c r="AY118" s="421"/>
      <c r="AZ118" s="396" t="s">
        <v>375</v>
      </c>
      <c r="BA118" s="396"/>
      <c r="BB118" s="396"/>
      <c r="BC118" s="457"/>
      <c r="BD118" s="456"/>
      <c r="BE118" s="421"/>
      <c r="BF118" s="396" t="s">
        <v>375</v>
      </c>
      <c r="BG118" s="396"/>
      <c r="BH118" s="396"/>
      <c r="BI118" s="455"/>
    </row>
    <row r="119" spans="1:92" s="463" customFormat="1" ht="18.75">
      <c r="A119" s="458"/>
      <c r="B119" s="429" t="s">
        <v>211</v>
      </c>
      <c r="C119" s="459"/>
      <c r="D119" s="458" t="s">
        <v>375</v>
      </c>
      <c r="E119" s="458"/>
      <c r="F119" s="458">
        <f>(F8+F38+F65+F83)</f>
        <v>128.09964726631395</v>
      </c>
      <c r="G119" s="460"/>
      <c r="H119" s="461"/>
      <c r="I119" s="459"/>
      <c r="J119" s="458"/>
      <c r="K119" s="458"/>
      <c r="L119" s="458">
        <f>(L8+L38+L65+L83)</f>
        <v>268.3730158730159</v>
      </c>
      <c r="M119" s="458"/>
      <c r="N119" s="461"/>
      <c r="O119" s="459"/>
      <c r="P119" s="458"/>
      <c r="Q119" s="458"/>
      <c r="R119" s="458">
        <f>(R8+R38+R65+R83)</f>
        <v>117.16049382716051</v>
      </c>
      <c r="S119" s="458"/>
      <c r="T119" s="461"/>
      <c r="U119" s="459"/>
      <c r="V119" s="458"/>
      <c r="W119" s="458"/>
      <c r="X119" s="458">
        <f>(X8+X38+X65+X83)</f>
        <v>102.12962962962965</v>
      </c>
      <c r="Y119" s="458"/>
      <c r="Z119" s="461"/>
      <c r="AA119" s="459"/>
      <c r="AB119" s="458"/>
      <c r="AC119" s="458"/>
      <c r="AD119" s="458">
        <f>(AD8+AD38+AD65+AD83)</f>
        <v>45.308641975308646</v>
      </c>
      <c r="AE119" s="458"/>
      <c r="AF119" s="461"/>
      <c r="AG119" s="459"/>
      <c r="AH119" s="458"/>
      <c r="AI119" s="458"/>
      <c r="AJ119" s="458">
        <f>(AJ8+AJ38+AJ65+AJ83)</f>
        <v>147.3456790123457</v>
      </c>
      <c r="AK119" s="458"/>
      <c r="AL119" s="461"/>
      <c r="AM119" s="459"/>
      <c r="AN119" s="458"/>
      <c r="AO119" s="458"/>
      <c r="AP119" s="458">
        <f>(AP8+AP38+AP65+AP83)</f>
        <v>103.51851851851853</v>
      </c>
      <c r="AQ119" s="458"/>
      <c r="AR119" s="461"/>
      <c r="AS119" s="459"/>
      <c r="AT119" s="458" t="s">
        <v>375</v>
      </c>
      <c r="AU119" s="458"/>
      <c r="AV119" s="458">
        <f>(AV8+AV38+AV65+AV83)</f>
        <v>272.13844797178132</v>
      </c>
      <c r="AW119" s="458"/>
      <c r="AX119" s="461"/>
      <c r="AY119" s="459"/>
      <c r="AZ119" s="458" t="s">
        <v>375</v>
      </c>
      <c r="BA119" s="458"/>
      <c r="BB119" s="458">
        <f>(BB8+BB38+BB65+BB83)</f>
        <v>130.19400352733689</v>
      </c>
      <c r="BC119" s="462"/>
      <c r="BD119" s="461"/>
      <c r="BE119" s="459"/>
      <c r="BF119" s="458" t="s">
        <v>375</v>
      </c>
      <c r="BG119" s="458"/>
      <c r="BH119" s="458">
        <f>(BH8+BH38+BH65+BH83)</f>
        <v>309.91622574955909</v>
      </c>
      <c r="BI119" s="458"/>
    </row>
    <row r="120" spans="1:92" s="463" customFormat="1" ht="18.75">
      <c r="A120" s="458"/>
      <c r="B120" s="429" t="s">
        <v>115</v>
      </c>
      <c r="C120" s="459"/>
      <c r="D120" s="458" t="s">
        <v>375</v>
      </c>
      <c r="E120" s="458"/>
      <c r="F120" s="458">
        <f>(F119/4)</f>
        <v>32.024911816578488</v>
      </c>
      <c r="G120" s="460"/>
      <c r="H120" s="461"/>
      <c r="I120" s="459"/>
      <c r="J120" s="458"/>
      <c r="K120" s="458"/>
      <c r="L120" s="458">
        <f>(L119/4)</f>
        <v>67.093253968253975</v>
      </c>
      <c r="M120" s="458"/>
      <c r="N120" s="461"/>
      <c r="O120" s="459"/>
      <c r="P120" s="458"/>
      <c r="Q120" s="458"/>
      <c r="R120" s="458">
        <f>(R119/4)</f>
        <v>29.290123456790127</v>
      </c>
      <c r="S120" s="458"/>
      <c r="T120" s="461"/>
      <c r="U120" s="459"/>
      <c r="V120" s="458"/>
      <c r="W120" s="458"/>
      <c r="X120" s="458">
        <f>(X119/4)</f>
        <v>25.532407407407412</v>
      </c>
      <c r="Y120" s="458"/>
      <c r="Z120" s="461"/>
      <c r="AA120" s="459"/>
      <c r="AB120" s="458"/>
      <c r="AC120" s="458"/>
      <c r="AD120" s="458">
        <f>(AD119/4)</f>
        <v>11.327160493827162</v>
      </c>
      <c r="AE120" s="458"/>
      <c r="AF120" s="461"/>
      <c r="AG120" s="459"/>
      <c r="AH120" s="458"/>
      <c r="AI120" s="458"/>
      <c r="AJ120" s="458">
        <f>(AJ119/4)</f>
        <v>36.836419753086425</v>
      </c>
      <c r="AK120" s="458"/>
      <c r="AL120" s="461"/>
      <c r="AM120" s="459"/>
      <c r="AN120" s="458"/>
      <c r="AO120" s="458"/>
      <c r="AP120" s="458">
        <f>(AP119/4)</f>
        <v>25.879629629629633</v>
      </c>
      <c r="AQ120" s="458"/>
      <c r="AR120" s="461"/>
      <c r="AS120" s="459"/>
      <c r="AT120" s="458" t="s">
        <v>375</v>
      </c>
      <c r="AU120" s="458"/>
      <c r="AV120" s="458">
        <f>(AV119/4)</f>
        <v>68.034611992945329</v>
      </c>
      <c r="AW120" s="458"/>
      <c r="AX120" s="461"/>
      <c r="AY120" s="459"/>
      <c r="AZ120" s="458"/>
      <c r="BA120" s="458"/>
      <c r="BB120" s="458">
        <f>(BB119/4)</f>
        <v>32.548500881834222</v>
      </c>
      <c r="BC120" s="462"/>
      <c r="BD120" s="461"/>
      <c r="BE120" s="459"/>
      <c r="BF120" s="458" t="s">
        <v>375</v>
      </c>
      <c r="BG120" s="458"/>
      <c r="BH120" s="458">
        <f>(BH119/4)</f>
        <v>77.479056437389772</v>
      </c>
      <c r="BI120" s="458"/>
    </row>
    <row r="121" spans="1:92">
      <c r="D121" s="165" t="s">
        <v>375</v>
      </c>
      <c r="BF121" s="165" t="s">
        <v>375</v>
      </c>
    </row>
    <row r="122" spans="1:92">
      <c r="D122" s="165" t="s">
        <v>375</v>
      </c>
      <c r="BF122" s="165" t="s">
        <v>375</v>
      </c>
    </row>
    <row r="123" spans="1:92">
      <c r="C123" s="464" t="s">
        <v>116</v>
      </c>
      <c r="I123" s="464"/>
      <c r="O123" s="464"/>
      <c r="U123" s="464"/>
      <c r="AA123" s="464"/>
      <c r="AG123" s="464"/>
      <c r="AM123" s="464"/>
      <c r="AS123" s="464"/>
      <c r="AY123" s="464"/>
      <c r="BE123" s="464"/>
    </row>
    <row r="124" spans="1:92">
      <c r="BF124" s="165" t="s">
        <v>375</v>
      </c>
    </row>
    <row r="125" spans="1:92">
      <c r="BF125" s="165" t="s">
        <v>375</v>
      </c>
    </row>
  </sheetData>
  <customSheetViews>
    <customSheetView guid="{AC8114FE-0E11-4AA8-B6CA-5B2F81AEBCDF}">
      <pane xSplit="2" ySplit="6" topLeftCell="C108" activePane="bottomRight" state="frozenSplit"/>
      <selection pane="bottomRight"/>
      <pageMargins left="0.7" right="0.7" top="0.75" bottom="0.75" header="0.3" footer="0.3"/>
    </customSheetView>
    <customSheetView guid="{1ACE4EF3-4217-4C29-A5F1-1A754D8682CB}">
      <pane xSplit="2" ySplit="6" topLeftCell="BT79" activePane="bottomRight" state="frozenSplit"/>
      <selection pane="bottomRight" activeCell="B112" sqref="B112"/>
      <pageMargins left="0.7" right="0.7" top="0.75" bottom="0.75" header="0.3" footer="0.3"/>
    </customSheetView>
    <customSheetView guid="{733417AD-A81C-41E8-924D-FD406F37F1DB}" scale="70">
      <pane xSplit="2" ySplit="6" topLeftCell="C7" activePane="bottomRight" state="frozenSplit"/>
      <selection pane="bottomRight"/>
      <pageMargins left="0.7" right="0.7" top="0.75" bottom="0.75" header="0.3" footer="0.3"/>
    </customSheetView>
    <customSheetView guid="{956B348E-9ADF-42F8-BE70-7DA67EB885BA}" scale="70">
      <pane xSplit="2" ySplit="6" topLeftCell="C79" activePane="bottomRight" state="frozenSplit"/>
      <selection pane="bottomRight" activeCell="C97" sqref="C97"/>
      <pageMargins left="0.7" right="0.7" top="0.75" bottom="0.75" header="0.3" footer="0.3"/>
    </customSheetView>
    <customSheetView guid="{068A9C4B-C065-024A-BE76-8527014D5B54}" scale="75">
      <pane xSplit="2" ySplit="6.0714285714285712" topLeftCell="BX83" activePane="bottomRight" state="frozenSplit"/>
      <selection pane="bottomRight" activeCell="CB86" sqref="CB86"/>
      <pageMargins left="0.7" right="0.7" top="0.75" bottom="0.75" header="0.3" footer="0.3"/>
    </customSheetView>
    <customSheetView guid="{FED14FF2-CBAF-4B29-94DC-47DAE2EED47A}" scale="75">
      <pane xSplit="2" ySplit="6" topLeftCell="C7" activePane="bottomRight" state="frozenSplit"/>
      <selection pane="bottomRight" activeCell="D17" sqref="D17"/>
      <pageMargins left="0.7" right="0.7" top="0.75" bottom="0.75" header="0.3" footer="0.3"/>
    </customSheetView>
  </customSheetViews>
  <mergeCells count="10">
    <mergeCell ref="AM4:AQ4"/>
    <mergeCell ref="AS4:AW4"/>
    <mergeCell ref="AY4:BC4"/>
    <mergeCell ref="BE4:BI4"/>
    <mergeCell ref="C4:G4"/>
    <mergeCell ref="I4:M4"/>
    <mergeCell ref="O4:S4"/>
    <mergeCell ref="U4:Y4"/>
    <mergeCell ref="AA4:AE4"/>
    <mergeCell ref="AG4:AK4"/>
  </mergeCells>
  <phoneticPr fontId="99" type="noConversion"/>
  <hyperlinks>
    <hyperlink ref="M28" r:id="rId1"/>
    <hyperlink ref="M26" r:id="rId2"/>
    <hyperlink ref="M12" r:id="rId3"/>
    <hyperlink ref="M91" r:id="rId4" display="http://d1lwft0f0qzya1.cloudfront.net/d7/e9/5ea51d374870bbd1409c3a584807/SupplierSGPImplementationGuideENGLISH.pdf"/>
    <hyperlink ref="M22" r:id="rId5"/>
    <hyperlink ref="M29" r:id="rId6"/>
    <hyperlink ref="M34" r:id="rId7"/>
    <hyperlink ref="M50" r:id="rId8"/>
    <hyperlink ref="M51" r:id="rId9"/>
    <hyperlink ref="M52" r:id="rId10"/>
    <hyperlink ref="M53" r:id="rId11"/>
    <hyperlink ref="M9" r:id="rId12"/>
    <hyperlink ref="M46" r:id="rId13" location="section-more-guidance-for-our-managers"/>
    <hyperlink ref="M80" r:id="rId14" display="http://www.honesttea.com/community/sustainability/missionreport/pdfs/2011_Mission_Report.pdf"/>
    <hyperlink ref="S101" r:id="rId15" display="http://www.danone.com/images/pdf/sustainable_report_2011.pdf"/>
    <hyperlink ref="Y95" r:id="rId16" display="file://localhost/esahan/AppData/Local/Microsoft/Windows/Temporary%20Internet%20Files/Content.Outlook/Local%20Settings/Temporary%20Internet%20Files/Content.Outlook/Local%20Settings/Temporary%20Internet%20Files/Content.Outlook/Local%20Settings/Temporary%20Internet%20Files/Content.Outlook/Local%20Settings/Temporary%20Internet%20Files/Content.Outlook/Local%20Settings/Temporary%20Internet%20Files/Content.Outlook/Local%20Settings/Temporary%20Internet%20Files/Content.Outlook/Local%20Settings/Temporary%20Internet%20Files/Content.Outlook/Local%20Settings/Temporary%20Internet%20Files/Content.Outlook/H93TQ22V/ND-Company%20SCM%20http:/www.generalmills.com/Responsibility/ethics_and_integrity/Supplier_code_of_conduct.aspx"/>
    <hyperlink ref="Y101" r:id="rId17" display="file://localhost/esahan/AppData/Local/Microsoft/Windows/Temporary%20Internet%20Files/Content.Outlook/Local%20Settings/Temporary%20Internet%20Files/Content.Outlook/Local%20Settings/Temporary%20Internet%20Files/Content.Outlook/Local%20Settings/Temporary%20Internet%20Files/Content.Outlook/Local%20Settings/Temporary%20Internet%20Files/Content.Outlook/Local%20Settings/Temporary%20Internet%20Files/Content.Outlook/Local%20Settings/Temporary%20Internet%20Files/Content.Outlook/Local%20Settings/Temporary%20Internet%20Files/Content.Outlook/Local%20Settings/Temporary%20Internet%20Files/Content.Outlook/H93TQ22V/ND-Company%20SCM%20http:/www.generalmills.com/Responsibility/ethics_and_integrity/Supplier_code_of_conduct.aspx"/>
    <hyperlink ref="AQ95" r:id="rId18" display="http://www.mondelezinternational.com/DeliciousWorld/compliance-integrity/corporate_responsibility_expectations.aspx"/>
    <hyperlink ref="AQ80" r:id="rId19" display="http://www.mondelezinternational.com/SiteCollectionDocuments/pdf/Creating_Thriving_Cocoa_Communities_in_Ghana.pdf"/>
    <hyperlink ref="AW35" r:id="rId20" display="http://www.nestle.com/asset-library/Documents/Library/Documents/Corporate_Social_Responsibility/2011-CSV_rural-development.pdf"/>
    <hyperlink ref="AW101" r:id="rId21" display="http://www.nestle.com/Common/NestleDocuments/Documents/Library/Documents/Suppliers/Supplier-Code-English.pdf"/>
    <hyperlink ref="AQ34" r:id="rId22"/>
    <hyperlink ref="M13" r:id="rId23"/>
    <hyperlink ref="M19" r:id="rId24"/>
    <hyperlink ref="M27" r:id="rId25"/>
    <hyperlink ref="M92" r:id="rId26" display="http://d1lwft0f0qzya1.cloudfront.net/d7/e9/5ea51d374870bbd1409c3a584807/SupplierSGPImplementationGuideENGLISH.pdf"/>
    <hyperlink ref="S34" r:id="rId27" display="http://ceowatermandate.org/files/endorsing/Danone_2012.pdf"/>
    <hyperlink ref="S35" r:id="rId28" display="http://ceowatermandate.org/files/endorsing/Danone_2012.pdf"/>
    <hyperlink ref="S36" r:id="rId29" display="http://ceowatermandate.org/files/endorsing/Danone_2012.pdf"/>
    <hyperlink ref="AK11" r:id="rId30" display="http://www.sharedservices.mars.com/assets/330296902.pdf"/>
    <hyperlink ref="AQ103" r:id="rId31" display="http://www.kraftfoodsgroup.com/DeliciousWorld/compliance-integrity/human-trafficking-compliance.aspx accessed November 2012"/>
    <hyperlink ref="AK93" r:id="rId32"/>
  </hyperlinks>
  <pageMargins left="0.7" right="0.7" top="0.75" bottom="0.75" header="0.3" footer="0.3"/>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dimension ref="A1:CD98"/>
  <sheetViews>
    <sheetView zoomScale="75" zoomScaleNormal="75" zoomScalePageLayoutView="75" workbookViewId="0">
      <pane xSplit="2" ySplit="6" topLeftCell="C7" activePane="bottomRight" state="frozenSplit"/>
      <selection pane="topRight" activeCell="C1" sqref="C1"/>
      <selection pane="bottomLeft" activeCell="A7" sqref="A7"/>
      <selection pane="bottomRight"/>
    </sheetView>
  </sheetViews>
  <sheetFormatPr defaultColWidth="8.85546875" defaultRowHeight="15"/>
  <cols>
    <col min="1" max="1" width="10.42578125" style="195" customWidth="1"/>
    <col min="2" max="2" width="54.42578125" style="195" customWidth="1"/>
    <col min="3" max="5" width="11.42578125" style="195" customWidth="1"/>
    <col min="6" max="6" width="13" style="195" customWidth="1"/>
    <col min="7" max="9" width="13" style="196" customWidth="1"/>
    <col min="10" max="10" width="63.42578125" style="195" customWidth="1"/>
    <col min="11" max="13" width="9.140625" style="197" customWidth="1"/>
    <col min="14" max="14" width="13" style="195" customWidth="1"/>
    <col min="15" max="15" width="12.85546875" style="196" customWidth="1"/>
    <col min="16" max="17" width="13" style="196" customWidth="1"/>
    <col min="18" max="18" width="63.42578125" style="195" customWidth="1"/>
    <col min="19" max="21" width="9.140625" style="197" customWidth="1"/>
    <col min="22" max="22" width="13" style="195" customWidth="1"/>
    <col min="23" max="23" width="12.85546875" style="196" customWidth="1"/>
    <col min="24" max="25" width="13" style="196" customWidth="1"/>
    <col min="26" max="26" width="63.42578125" style="195" customWidth="1"/>
    <col min="27" max="29" width="9.140625" style="197" customWidth="1"/>
    <col min="30" max="30" width="13" style="195" customWidth="1"/>
    <col min="31" max="31" width="12.85546875" style="196" customWidth="1"/>
    <col min="32" max="33" width="13" style="196" customWidth="1"/>
    <col min="34" max="34" width="63.42578125" style="195" customWidth="1"/>
    <col min="35" max="37" width="9.140625" style="197" customWidth="1"/>
    <col min="38" max="38" width="13" style="195" customWidth="1"/>
    <col min="39" max="39" width="12.85546875" style="196" customWidth="1"/>
    <col min="40" max="41" width="13" style="196" customWidth="1"/>
    <col min="42" max="42" width="63.42578125" style="195" customWidth="1"/>
    <col min="43" max="45" width="9.140625" style="197" customWidth="1"/>
    <col min="46" max="46" width="13" style="195" customWidth="1"/>
    <col min="47" max="47" width="12.85546875" style="196" customWidth="1"/>
    <col min="48" max="49" width="13" style="196" customWidth="1"/>
    <col min="50" max="50" width="63.42578125" style="195" customWidth="1"/>
    <col min="51" max="53" width="9.140625" style="197" customWidth="1"/>
    <col min="54" max="54" width="13" style="195" customWidth="1"/>
    <col min="55" max="55" width="12.85546875" style="196" customWidth="1"/>
    <col min="56" max="57" width="13" style="196" customWidth="1"/>
    <col min="58" max="58" width="63.42578125" style="195" customWidth="1"/>
    <col min="59" max="61" width="9.140625" style="197" customWidth="1"/>
    <col min="62" max="62" width="13" style="195" customWidth="1"/>
    <col min="63" max="63" width="12.85546875" style="196" customWidth="1"/>
    <col min="64" max="65" width="13" style="196" customWidth="1"/>
    <col min="66" max="66" width="63.42578125" style="195" customWidth="1"/>
    <col min="67" max="69" width="9.140625" style="197" customWidth="1"/>
    <col min="70" max="70" width="13" style="195" customWidth="1"/>
    <col min="71" max="71" width="12.85546875" style="196" customWidth="1"/>
    <col min="72" max="73" width="13" style="196" customWidth="1"/>
    <col min="74" max="74" width="63.42578125" style="195" customWidth="1"/>
    <col min="75" max="77" width="9.140625" style="197" customWidth="1"/>
    <col min="78" max="78" width="13" style="195" customWidth="1"/>
    <col min="79" max="79" width="12.85546875" style="196" customWidth="1"/>
    <col min="80" max="81" width="13" style="196" customWidth="1"/>
    <col min="82" max="82" width="63.42578125" style="195" customWidth="1"/>
    <col min="83" max="16384" width="8.85546875" style="197"/>
  </cols>
  <sheetData>
    <row r="1" spans="1:82" s="4" customFormat="1" ht="21">
      <c r="A1" s="1"/>
      <c r="B1" s="725"/>
      <c r="C1" s="732"/>
      <c r="D1" s="1"/>
      <c r="E1" s="1"/>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row>
    <row r="2" spans="1:82" s="78" customFormat="1" ht="46.5">
      <c r="A2" s="168"/>
      <c r="B2" s="726" t="s">
        <v>633</v>
      </c>
      <c r="C2" s="733"/>
      <c r="D2" s="701"/>
      <c r="E2" s="701"/>
      <c r="F2" s="169"/>
      <c r="G2" s="169"/>
      <c r="H2" s="169"/>
      <c r="I2" s="169"/>
      <c r="J2" s="170"/>
      <c r="K2" s="171"/>
      <c r="L2" s="169"/>
      <c r="M2" s="169"/>
      <c r="N2" s="169"/>
      <c r="O2" s="169"/>
      <c r="P2" s="169"/>
      <c r="Q2" s="169"/>
      <c r="R2" s="170"/>
      <c r="S2" s="171"/>
      <c r="T2" s="169"/>
      <c r="U2" s="169"/>
      <c r="V2" s="169"/>
      <c r="W2" s="169"/>
      <c r="X2" s="169"/>
      <c r="Y2" s="169"/>
      <c r="Z2" s="170"/>
      <c r="AA2" s="171"/>
      <c r="AB2" s="169"/>
      <c r="AC2" s="169"/>
      <c r="AD2" s="169"/>
      <c r="AE2" s="169"/>
      <c r="AF2" s="169"/>
      <c r="AG2" s="169"/>
      <c r="AH2" s="170"/>
      <c r="AI2" s="171"/>
      <c r="AJ2" s="169"/>
      <c r="AK2" s="169"/>
      <c r="AL2" s="169"/>
      <c r="AM2" s="169"/>
      <c r="AN2" s="169"/>
      <c r="AO2" s="169"/>
      <c r="AP2" s="170"/>
      <c r="AQ2" s="171"/>
      <c r="AR2" s="169"/>
      <c r="AS2" s="169"/>
      <c r="AT2" s="169"/>
      <c r="AU2" s="169"/>
      <c r="AV2" s="169"/>
      <c r="AW2" s="169"/>
      <c r="AX2" s="170"/>
      <c r="AY2" s="171"/>
      <c r="AZ2" s="169"/>
      <c r="BA2" s="169"/>
      <c r="BB2" s="169"/>
      <c r="BC2" s="169"/>
      <c r="BD2" s="169"/>
      <c r="BE2" s="169"/>
      <c r="BF2" s="170"/>
      <c r="BG2" s="171"/>
      <c r="BH2" s="169"/>
      <c r="BI2" s="169"/>
      <c r="BJ2" s="169"/>
      <c r="BK2" s="169"/>
      <c r="BL2" s="169"/>
      <c r="BM2" s="169"/>
      <c r="BN2" s="170"/>
      <c r="BO2" s="171"/>
      <c r="BP2" s="169"/>
      <c r="BQ2" s="169"/>
      <c r="BR2" s="169"/>
      <c r="BS2" s="169"/>
      <c r="BT2" s="169"/>
      <c r="BU2" s="169"/>
      <c r="BV2" s="170"/>
      <c r="BW2" s="171"/>
      <c r="BX2" s="169"/>
      <c r="BY2" s="169"/>
      <c r="BZ2" s="169"/>
      <c r="CA2" s="169"/>
      <c r="CB2" s="169"/>
      <c r="CC2" s="169"/>
      <c r="CD2" s="170"/>
    </row>
    <row r="3" spans="1:82" s="78" customFormat="1" ht="15" customHeight="1">
      <c r="A3" s="10"/>
      <c r="B3" s="727"/>
      <c r="C3" s="734"/>
      <c r="D3" s="109"/>
      <c r="E3" s="109"/>
      <c r="F3" s="10"/>
      <c r="G3" s="10"/>
      <c r="H3" s="10"/>
      <c r="I3" s="10"/>
      <c r="J3" s="10"/>
      <c r="K3" s="171"/>
      <c r="L3" s="10"/>
      <c r="M3" s="10"/>
      <c r="N3" s="10"/>
      <c r="O3" s="10"/>
      <c r="P3" s="10"/>
      <c r="Q3" s="10"/>
      <c r="R3" s="10"/>
      <c r="S3" s="171"/>
      <c r="T3" s="10"/>
      <c r="U3" s="10"/>
      <c r="V3" s="10"/>
      <c r="W3" s="10"/>
      <c r="X3" s="10"/>
      <c r="Y3" s="10"/>
      <c r="Z3" s="10"/>
      <c r="AA3" s="171"/>
      <c r="AB3" s="10"/>
      <c r="AC3" s="10"/>
      <c r="AD3" s="10"/>
      <c r="AE3" s="10"/>
      <c r="AF3" s="10"/>
      <c r="AG3" s="10"/>
      <c r="AH3" s="10"/>
      <c r="AI3" s="171"/>
      <c r="AJ3" s="10"/>
      <c r="AK3" s="10"/>
      <c r="AL3" s="10"/>
      <c r="AM3" s="10"/>
      <c r="AN3" s="10"/>
      <c r="AO3" s="10"/>
      <c r="AP3" s="10"/>
      <c r="AQ3" s="171"/>
      <c r="AR3" s="10"/>
      <c r="AS3" s="10"/>
      <c r="AT3" s="10"/>
      <c r="AU3" s="10"/>
      <c r="AV3" s="10"/>
      <c r="AW3" s="10"/>
      <c r="AX3" s="10"/>
      <c r="AY3" s="171"/>
      <c r="AZ3" s="10"/>
      <c r="BA3" s="10"/>
      <c r="BB3" s="10"/>
      <c r="BC3" s="10"/>
      <c r="BD3" s="10"/>
      <c r="BE3" s="10"/>
      <c r="BF3" s="10"/>
      <c r="BG3" s="171"/>
      <c r="BH3" s="10"/>
      <c r="BI3" s="10"/>
      <c r="BJ3" s="10"/>
      <c r="BK3" s="10"/>
      <c r="BL3" s="10"/>
      <c r="BM3" s="10"/>
      <c r="BN3" s="10"/>
      <c r="BO3" s="171"/>
      <c r="BP3" s="10"/>
      <c r="BQ3" s="10"/>
      <c r="BR3" s="10"/>
      <c r="BS3" s="10"/>
      <c r="BT3" s="10"/>
      <c r="BU3" s="10"/>
      <c r="BV3" s="10"/>
      <c r="BW3" s="171"/>
      <c r="BX3" s="10"/>
      <c r="BY3" s="10"/>
      <c r="BZ3" s="10"/>
      <c r="CA3" s="10"/>
      <c r="CB3" s="10"/>
      <c r="CC3" s="10"/>
      <c r="CD3" s="10"/>
    </row>
    <row r="4" spans="1:82" s="293" customFormat="1" ht="66" customHeight="1">
      <c r="A4" s="10"/>
      <c r="B4" s="728"/>
      <c r="C4" s="972" t="s">
        <v>1992</v>
      </c>
      <c r="D4" s="708" t="s">
        <v>1513</v>
      </c>
      <c r="E4" s="708" t="s">
        <v>1514</v>
      </c>
      <c r="F4" s="975" t="s">
        <v>25</v>
      </c>
      <c r="G4" s="975"/>
      <c r="H4" s="975"/>
      <c r="I4" s="975"/>
      <c r="J4" s="975"/>
      <c r="K4" s="171"/>
      <c r="L4" s="10"/>
      <c r="M4" s="10"/>
      <c r="N4" s="988" t="s">
        <v>26</v>
      </c>
      <c r="O4" s="988"/>
      <c r="P4" s="988"/>
      <c r="Q4" s="988"/>
      <c r="R4" s="988"/>
      <c r="S4" s="171"/>
      <c r="T4" s="10"/>
      <c r="U4" s="10"/>
      <c r="V4" s="988" t="s">
        <v>27</v>
      </c>
      <c r="W4" s="975"/>
      <c r="X4" s="975"/>
      <c r="Y4" s="975"/>
      <c r="Z4" s="975"/>
      <c r="AA4" s="171"/>
      <c r="AB4" s="10"/>
      <c r="AC4" s="10"/>
      <c r="AD4" s="988" t="s">
        <v>28</v>
      </c>
      <c r="AE4" s="975"/>
      <c r="AF4" s="975"/>
      <c r="AG4" s="975"/>
      <c r="AH4" s="975"/>
      <c r="AI4" s="171"/>
      <c r="AJ4" s="10"/>
      <c r="AK4" s="10"/>
      <c r="AL4" s="988" t="s">
        <v>1437</v>
      </c>
      <c r="AM4" s="975"/>
      <c r="AN4" s="975"/>
      <c r="AO4" s="975"/>
      <c r="AP4" s="975"/>
      <c r="AQ4" s="171"/>
      <c r="AR4" s="10"/>
      <c r="AS4" s="10"/>
      <c r="AT4" s="988" t="s">
        <v>29</v>
      </c>
      <c r="AU4" s="975"/>
      <c r="AV4" s="975"/>
      <c r="AW4" s="975"/>
      <c r="AX4" s="975"/>
      <c r="AY4" s="171"/>
      <c r="AZ4" s="10"/>
      <c r="BA4" s="10"/>
      <c r="BB4" s="988" t="s">
        <v>30</v>
      </c>
      <c r="BC4" s="975"/>
      <c r="BD4" s="975"/>
      <c r="BE4" s="975"/>
      <c r="BF4" s="975"/>
      <c r="BG4" s="171"/>
      <c r="BH4" s="10"/>
      <c r="BI4" s="10"/>
      <c r="BJ4" s="988" t="s">
        <v>31</v>
      </c>
      <c r="BK4" s="975"/>
      <c r="BL4" s="975"/>
      <c r="BM4" s="975"/>
      <c r="BN4" s="975"/>
      <c r="BO4" s="171"/>
      <c r="BP4" s="10"/>
      <c r="BQ4" s="10"/>
      <c r="BR4" s="988" t="s">
        <v>32</v>
      </c>
      <c r="BS4" s="975"/>
      <c r="BT4" s="975"/>
      <c r="BU4" s="975"/>
      <c r="BV4" s="975"/>
      <c r="BW4" s="171"/>
      <c r="BX4" s="10"/>
      <c r="BY4" s="10"/>
      <c r="BZ4" s="988" t="s">
        <v>33</v>
      </c>
      <c r="CA4" s="975"/>
      <c r="CB4" s="975"/>
      <c r="CC4" s="975"/>
      <c r="CD4" s="975"/>
    </row>
    <row r="5" spans="1:82" s="78" customFormat="1">
      <c r="A5" s="10"/>
      <c r="B5" s="728"/>
      <c r="C5" s="735"/>
      <c r="D5" s="10"/>
      <c r="E5" s="10"/>
      <c r="F5" s="10"/>
      <c r="G5" s="10"/>
      <c r="H5" s="10"/>
      <c r="I5" s="10"/>
      <c r="J5" s="10"/>
      <c r="K5" s="171"/>
      <c r="L5" s="10"/>
      <c r="M5" s="10"/>
      <c r="N5" s="10"/>
      <c r="O5" s="10"/>
      <c r="P5" s="10"/>
      <c r="Q5" s="10"/>
      <c r="R5" s="10"/>
      <c r="S5" s="171"/>
      <c r="T5" s="10"/>
      <c r="U5" s="10"/>
      <c r="V5" s="10"/>
      <c r="W5" s="10"/>
      <c r="X5" s="10"/>
      <c r="Y5" s="10"/>
      <c r="Z5" s="10"/>
      <c r="AA5" s="171"/>
      <c r="AB5" s="10"/>
      <c r="AC5" s="10"/>
      <c r="AD5" s="10"/>
      <c r="AE5" s="10"/>
      <c r="AF5" s="10"/>
      <c r="AG5" s="10"/>
      <c r="AH5" s="10"/>
      <c r="AI5" s="171"/>
      <c r="AJ5" s="10"/>
      <c r="AK5" s="10"/>
      <c r="AL5" s="10"/>
      <c r="AM5" s="10"/>
      <c r="AN5" s="10"/>
      <c r="AO5" s="10"/>
      <c r="AP5" s="10"/>
      <c r="AQ5" s="171"/>
      <c r="AR5" s="10"/>
      <c r="AS5" s="10"/>
      <c r="AT5" s="10"/>
      <c r="AU5" s="10"/>
      <c r="AV5" s="10"/>
      <c r="AW5" s="10"/>
      <c r="AX5" s="10"/>
      <c r="AY5" s="171"/>
      <c r="AZ5" s="10"/>
      <c r="BA5" s="10"/>
      <c r="BB5" s="10"/>
      <c r="BC5" s="10"/>
      <c r="BD5" s="10"/>
      <c r="BE5" s="10"/>
      <c r="BF5" s="10"/>
      <c r="BG5" s="171"/>
      <c r="BH5" s="10"/>
      <c r="BI5" s="10"/>
      <c r="BJ5" s="10"/>
      <c r="BK5" s="10"/>
      <c r="BL5" s="10"/>
      <c r="BM5" s="10"/>
      <c r="BN5" s="10"/>
      <c r="BO5" s="171"/>
      <c r="BP5" s="10"/>
      <c r="BQ5" s="10"/>
      <c r="BR5" s="10"/>
      <c r="BS5" s="10"/>
      <c r="BT5" s="10"/>
      <c r="BU5" s="10"/>
      <c r="BV5" s="10"/>
      <c r="BW5" s="171"/>
      <c r="BX5" s="10"/>
      <c r="BY5" s="10"/>
      <c r="BZ5" s="10"/>
      <c r="CA5" s="10"/>
      <c r="CB5" s="10"/>
      <c r="CC5" s="10"/>
      <c r="CD5" s="10"/>
    </row>
    <row r="6" spans="1:82" s="84" customFormat="1" ht="18.75">
      <c r="A6" s="172" t="s">
        <v>34</v>
      </c>
      <c r="B6" s="729"/>
      <c r="C6" s="736"/>
      <c r="D6" s="702"/>
      <c r="E6" s="702"/>
      <c r="F6" s="173" t="s">
        <v>36</v>
      </c>
      <c r="G6" s="172" t="s">
        <v>37</v>
      </c>
      <c r="H6" s="172" t="s">
        <v>38</v>
      </c>
      <c r="I6" s="172" t="s">
        <v>39</v>
      </c>
      <c r="J6" s="172" t="s">
        <v>17</v>
      </c>
      <c r="K6" s="174"/>
      <c r="L6" s="709" t="s">
        <v>1495</v>
      </c>
      <c r="M6" s="709" t="s">
        <v>1496</v>
      </c>
      <c r="N6" s="173" t="s">
        <v>36</v>
      </c>
      <c r="O6" s="172" t="s">
        <v>37</v>
      </c>
      <c r="P6" s="172" t="s">
        <v>38</v>
      </c>
      <c r="Q6" s="172" t="s">
        <v>39</v>
      </c>
      <c r="R6" s="172" t="s">
        <v>17</v>
      </c>
      <c r="S6" s="174"/>
      <c r="T6" s="709" t="s">
        <v>1495</v>
      </c>
      <c r="U6" s="709" t="s">
        <v>1496</v>
      </c>
      <c r="V6" s="173" t="s">
        <v>36</v>
      </c>
      <c r="W6" s="172" t="s">
        <v>37</v>
      </c>
      <c r="X6" s="172" t="s">
        <v>38</v>
      </c>
      <c r="Y6" s="172" t="s">
        <v>39</v>
      </c>
      <c r="Z6" s="172" t="s">
        <v>17</v>
      </c>
      <c r="AA6" s="174"/>
      <c r="AB6" s="709" t="s">
        <v>1495</v>
      </c>
      <c r="AC6" s="709" t="s">
        <v>1496</v>
      </c>
      <c r="AD6" s="173" t="s">
        <v>36</v>
      </c>
      <c r="AE6" s="172" t="s">
        <v>37</v>
      </c>
      <c r="AF6" s="172" t="s">
        <v>38</v>
      </c>
      <c r="AG6" s="172" t="s">
        <v>39</v>
      </c>
      <c r="AH6" s="172" t="s">
        <v>17</v>
      </c>
      <c r="AI6" s="174"/>
      <c r="AJ6" s="709" t="s">
        <v>1495</v>
      </c>
      <c r="AK6" s="709" t="s">
        <v>1496</v>
      </c>
      <c r="AL6" s="173" t="s">
        <v>36</v>
      </c>
      <c r="AM6" s="172" t="s">
        <v>37</v>
      </c>
      <c r="AN6" s="172" t="s">
        <v>38</v>
      </c>
      <c r="AO6" s="172" t="s">
        <v>39</v>
      </c>
      <c r="AP6" s="172" t="s">
        <v>17</v>
      </c>
      <c r="AQ6" s="174"/>
      <c r="AR6" s="709" t="s">
        <v>1495</v>
      </c>
      <c r="AS6" s="709" t="s">
        <v>1496</v>
      </c>
      <c r="AT6" s="173" t="s">
        <v>36</v>
      </c>
      <c r="AU6" s="172" t="s">
        <v>37</v>
      </c>
      <c r="AV6" s="172" t="s">
        <v>38</v>
      </c>
      <c r="AW6" s="172" t="s">
        <v>39</v>
      </c>
      <c r="AX6" s="172" t="s">
        <v>17</v>
      </c>
      <c r="AY6" s="174"/>
      <c r="AZ6" s="709" t="s">
        <v>1495</v>
      </c>
      <c r="BA6" s="709" t="s">
        <v>1496</v>
      </c>
      <c r="BB6" s="173" t="s">
        <v>36</v>
      </c>
      <c r="BC6" s="172" t="s">
        <v>37</v>
      </c>
      <c r="BD6" s="172" t="s">
        <v>38</v>
      </c>
      <c r="BE6" s="172" t="s">
        <v>39</v>
      </c>
      <c r="BF6" s="172" t="s">
        <v>17</v>
      </c>
      <c r="BG6" s="174"/>
      <c r="BH6" s="709" t="s">
        <v>1495</v>
      </c>
      <c r="BI6" s="709" t="s">
        <v>1496</v>
      </c>
      <c r="BJ6" s="173" t="s">
        <v>36</v>
      </c>
      <c r="BK6" s="172" t="s">
        <v>37</v>
      </c>
      <c r="BL6" s="172" t="s">
        <v>38</v>
      </c>
      <c r="BM6" s="172" t="s">
        <v>39</v>
      </c>
      <c r="BN6" s="172" t="s">
        <v>17</v>
      </c>
      <c r="BO6" s="174"/>
      <c r="BP6" s="709" t="s">
        <v>1495</v>
      </c>
      <c r="BQ6" s="709" t="s">
        <v>1496</v>
      </c>
      <c r="BR6" s="173" t="s">
        <v>36</v>
      </c>
      <c r="BS6" s="172" t="s">
        <v>37</v>
      </c>
      <c r="BT6" s="172" t="s">
        <v>38</v>
      </c>
      <c r="BU6" s="172" t="s">
        <v>39</v>
      </c>
      <c r="BV6" s="172" t="s">
        <v>17</v>
      </c>
      <c r="BW6" s="174"/>
      <c r="BX6" s="709" t="s">
        <v>1495</v>
      </c>
      <c r="BY6" s="709" t="s">
        <v>1496</v>
      </c>
      <c r="BZ6" s="173" t="s">
        <v>36</v>
      </c>
      <c r="CA6" s="172" t="s">
        <v>37</v>
      </c>
      <c r="CB6" s="172" t="s">
        <v>38</v>
      </c>
      <c r="CC6" s="172" t="s">
        <v>39</v>
      </c>
      <c r="CD6" s="172" t="s">
        <v>17</v>
      </c>
    </row>
    <row r="7" spans="1:82" s="120" customFormat="1" ht="12" customHeight="1">
      <c r="A7" s="32"/>
      <c r="B7" s="730"/>
      <c r="C7" s="737"/>
      <c r="D7" s="723"/>
      <c r="E7" s="115"/>
      <c r="F7" s="175"/>
      <c r="G7" s="117"/>
      <c r="H7" s="176"/>
      <c r="I7" s="176"/>
      <c r="J7" s="117"/>
      <c r="K7" s="177"/>
      <c r="L7" s="694"/>
      <c r="M7" s="694"/>
      <c r="N7" s="175"/>
      <c r="O7" s="117"/>
      <c r="P7" s="176"/>
      <c r="Q7" s="176"/>
      <c r="R7" s="117"/>
      <c r="S7" s="177"/>
      <c r="T7" s="694"/>
      <c r="U7" s="694"/>
      <c r="V7" s="175"/>
      <c r="W7" s="117"/>
      <c r="X7" s="176"/>
      <c r="Y7" s="176"/>
      <c r="Z7" s="117"/>
      <c r="AA7" s="177"/>
      <c r="AB7" s="694"/>
      <c r="AC7" s="694"/>
      <c r="AD7" s="690"/>
      <c r="AE7" s="117"/>
      <c r="AF7" s="176"/>
      <c r="AG7" s="176"/>
      <c r="AH7" s="117"/>
      <c r="AI7" s="177"/>
      <c r="AJ7" s="694"/>
      <c r="AK7" s="694"/>
      <c r="AL7" s="175"/>
      <c r="AM7" s="117"/>
      <c r="AN7" s="176"/>
      <c r="AO7" s="176"/>
      <c r="AP7" s="117"/>
      <c r="AQ7" s="177"/>
      <c r="AR7" s="694"/>
      <c r="AS7" s="694"/>
      <c r="AT7" s="175"/>
      <c r="AU7" s="117"/>
      <c r="AV7" s="176"/>
      <c r="AW7" s="176"/>
      <c r="AX7" s="117"/>
      <c r="AY7" s="177"/>
      <c r="AZ7" s="694"/>
      <c r="BA7" s="694"/>
      <c r="BB7" s="175"/>
      <c r="BC7" s="117"/>
      <c r="BD7" s="176"/>
      <c r="BE7" s="176"/>
      <c r="BF7" s="117"/>
      <c r="BG7" s="177"/>
      <c r="BH7" s="694"/>
      <c r="BI7" s="694"/>
      <c r="BJ7" s="175"/>
      <c r="BK7" s="117"/>
      <c r="BL7" s="176"/>
      <c r="BM7" s="176"/>
      <c r="BN7" s="117"/>
      <c r="BO7" s="177"/>
      <c r="BP7" s="694"/>
      <c r="BQ7" s="694"/>
      <c r="BR7" s="175"/>
      <c r="BS7" s="117"/>
      <c r="BT7" s="176"/>
      <c r="BU7" s="176"/>
      <c r="BV7" s="117"/>
      <c r="BW7" s="177"/>
      <c r="BX7" s="694"/>
      <c r="BY7" s="694"/>
      <c r="BZ7" s="175"/>
      <c r="CA7" s="117"/>
      <c r="CB7" s="176"/>
      <c r="CC7" s="176"/>
      <c r="CD7" s="117"/>
    </row>
    <row r="8" spans="1:82" s="120" customFormat="1" ht="12.75">
      <c r="A8" s="178" t="s">
        <v>634</v>
      </c>
      <c r="B8" s="731" t="s">
        <v>635</v>
      </c>
      <c r="C8" s="738"/>
      <c r="D8" s="703"/>
      <c r="E8" s="703"/>
      <c r="F8" s="179">
        <v>100</v>
      </c>
      <c r="G8" s="180"/>
      <c r="H8" s="180"/>
      <c r="I8" s="181">
        <f>SUM(I9:I27)</f>
        <v>83.333333333333343</v>
      </c>
      <c r="J8" s="180"/>
      <c r="K8" s="177"/>
      <c r="L8" s="180"/>
      <c r="M8" s="180"/>
      <c r="N8" s="179">
        <v>100</v>
      </c>
      <c r="O8" s="180"/>
      <c r="P8" s="180"/>
      <c r="Q8" s="181">
        <f>SUM(Q9:Q27)</f>
        <v>94.444444444444457</v>
      </c>
      <c r="R8" s="180"/>
      <c r="S8" s="177"/>
      <c r="T8" s="180"/>
      <c r="U8" s="180"/>
      <c r="V8" s="179">
        <v>100</v>
      </c>
      <c r="W8" s="180"/>
      <c r="X8" s="180"/>
      <c r="Y8" s="181">
        <f>SUM(Y9:Y27)</f>
        <v>58.333333333333336</v>
      </c>
      <c r="Z8" s="180"/>
      <c r="AA8" s="177"/>
      <c r="AB8" s="180"/>
      <c r="AC8" s="180"/>
      <c r="AD8" s="179">
        <v>100</v>
      </c>
      <c r="AE8" s="180"/>
      <c r="AF8" s="180"/>
      <c r="AG8" s="181">
        <f>SUM(AG9:AG27)</f>
        <v>91.666666666666671</v>
      </c>
      <c r="AH8" s="180"/>
      <c r="AI8" s="177"/>
      <c r="AJ8" s="180"/>
      <c r="AK8" s="180"/>
      <c r="AL8" s="179">
        <v>100</v>
      </c>
      <c r="AM8" s="180"/>
      <c r="AN8" s="180"/>
      <c r="AO8" s="181">
        <f>SUM(AO9:AO27)</f>
        <v>94.444444444444457</v>
      </c>
      <c r="AP8" s="180"/>
      <c r="AQ8" s="177"/>
      <c r="AR8" s="180"/>
      <c r="AS8" s="180"/>
      <c r="AT8" s="179">
        <v>100</v>
      </c>
      <c r="AU8" s="180"/>
      <c r="AV8" s="180"/>
      <c r="AW8" s="181">
        <f>SUM(AW9:AW27)</f>
        <v>86.111111111111114</v>
      </c>
      <c r="AX8" s="180"/>
      <c r="AY8" s="177"/>
      <c r="AZ8" s="180"/>
      <c r="BA8" s="180"/>
      <c r="BB8" s="179">
        <v>100</v>
      </c>
      <c r="BC8" s="180"/>
      <c r="BD8" s="180"/>
      <c r="BE8" s="181">
        <f>SUM(BE9:BE27)</f>
        <v>38.888888888888893</v>
      </c>
      <c r="BF8" s="180"/>
      <c r="BG8" s="177"/>
      <c r="BH8" s="180"/>
      <c r="BI8" s="180"/>
      <c r="BJ8" s="179">
        <v>100</v>
      </c>
      <c r="BK8" s="180"/>
      <c r="BL8" s="180"/>
      <c r="BM8" s="181">
        <f>SUM(BM9:BM27)</f>
        <v>100.00000000000001</v>
      </c>
      <c r="BN8" s="180"/>
      <c r="BO8" s="177"/>
      <c r="BP8" s="180"/>
      <c r="BQ8" s="180"/>
      <c r="BR8" s="179">
        <v>100</v>
      </c>
      <c r="BS8" s="180"/>
      <c r="BT8" s="180"/>
      <c r="BU8" s="181">
        <f>SUM(BU9:BU27)</f>
        <v>100.00000000000001</v>
      </c>
      <c r="BV8" s="180"/>
      <c r="BW8" s="177"/>
      <c r="BX8" s="180"/>
      <c r="BY8" s="180"/>
      <c r="BZ8" s="179">
        <v>100</v>
      </c>
      <c r="CA8" s="180"/>
      <c r="CB8" s="180"/>
      <c r="CC8" s="181">
        <f>SUM(CC9:CC27)</f>
        <v>100.00000000000001</v>
      </c>
      <c r="CD8" s="180"/>
    </row>
    <row r="9" spans="1:82" s="120" customFormat="1" ht="38.25">
      <c r="A9" s="32" t="s">
        <v>636</v>
      </c>
      <c r="B9" s="710" t="s">
        <v>1363</v>
      </c>
      <c r="C9" s="739"/>
      <c r="D9" s="39"/>
      <c r="E9" s="33"/>
      <c r="F9" s="31">
        <f>$F$8/6</f>
        <v>16.666666666666668</v>
      </c>
      <c r="G9" s="134"/>
      <c r="H9" s="134"/>
      <c r="I9" s="134">
        <f>H10+H11+H12</f>
        <v>11.111111111111112</v>
      </c>
      <c r="J9" s="352"/>
      <c r="K9" s="177"/>
      <c r="L9" s="219"/>
      <c r="M9" s="219"/>
      <c r="N9" s="31">
        <f>$F$8/6</f>
        <v>16.666666666666668</v>
      </c>
      <c r="O9" s="134"/>
      <c r="P9" s="134"/>
      <c r="Q9" s="134">
        <f>P10+P11+P12</f>
        <v>16.666666666666668</v>
      </c>
      <c r="R9" s="485"/>
      <c r="S9" s="177"/>
      <c r="T9" s="219"/>
      <c r="U9" s="219"/>
      <c r="V9" s="31">
        <f>$F$8/6</f>
        <v>16.666666666666668</v>
      </c>
      <c r="W9" s="134"/>
      <c r="X9" s="134"/>
      <c r="Y9" s="134">
        <f>X10+X11+X12</f>
        <v>16.666666666666668</v>
      </c>
      <c r="Z9" s="182" t="s">
        <v>637</v>
      </c>
      <c r="AA9" s="177"/>
      <c r="AB9" s="219"/>
      <c r="AC9" s="219"/>
      <c r="AD9" s="31">
        <f>$F$8/6</f>
        <v>16.666666666666668</v>
      </c>
      <c r="AE9" s="134"/>
      <c r="AF9" s="134"/>
      <c r="AG9" s="134">
        <f>AF10+AF11+AF12</f>
        <v>16.666666666666668</v>
      </c>
      <c r="AH9" s="182" t="s">
        <v>638</v>
      </c>
      <c r="AI9" s="177"/>
      <c r="AJ9" s="219"/>
      <c r="AK9" s="219"/>
      <c r="AL9" s="31">
        <f>$F$8/6</f>
        <v>16.666666666666668</v>
      </c>
      <c r="AM9" s="134"/>
      <c r="AN9" s="134"/>
      <c r="AO9" s="134">
        <f>AN10+AN11+AN12</f>
        <v>16.666666666666668</v>
      </c>
      <c r="AP9" s="352" t="s">
        <v>639</v>
      </c>
      <c r="AQ9" s="177"/>
      <c r="AR9" s="219"/>
      <c r="AS9" s="219"/>
      <c r="AT9" s="31">
        <f>$F$8/6</f>
        <v>16.666666666666668</v>
      </c>
      <c r="AU9" s="134"/>
      <c r="AV9" s="134"/>
      <c r="AW9" s="134">
        <f>AV10+AV11+AV12</f>
        <v>16.666666666666668</v>
      </c>
      <c r="AX9" s="117" t="s">
        <v>1257</v>
      </c>
      <c r="AY9" s="177"/>
      <c r="AZ9" s="219"/>
      <c r="BA9" s="219"/>
      <c r="BB9" s="31">
        <f>$F$8/6</f>
        <v>16.666666666666668</v>
      </c>
      <c r="BC9" s="134"/>
      <c r="BD9" s="134"/>
      <c r="BE9" s="134">
        <f>BD10+BD11+BD12</f>
        <v>16.666666666666668</v>
      </c>
      <c r="BF9" s="182"/>
      <c r="BG9" s="177"/>
      <c r="BH9" s="219"/>
      <c r="BI9" s="219"/>
      <c r="BJ9" s="31">
        <f>$F$8/6</f>
        <v>16.666666666666668</v>
      </c>
      <c r="BK9" s="134"/>
      <c r="BL9" s="134"/>
      <c r="BM9" s="134">
        <f>BL10+BL11+BL12</f>
        <v>16.666666666666668</v>
      </c>
      <c r="BN9" s="182"/>
      <c r="BO9" s="177"/>
      <c r="BP9" s="219"/>
      <c r="BQ9" s="219"/>
      <c r="BR9" s="31">
        <f>$F$8/6</f>
        <v>16.666666666666668</v>
      </c>
      <c r="BS9" s="134"/>
      <c r="BT9" s="134"/>
      <c r="BU9" s="134">
        <f>BT10+BT11+BT12</f>
        <v>16.666666666666668</v>
      </c>
      <c r="BV9" s="182" t="s">
        <v>640</v>
      </c>
      <c r="BW9" s="177"/>
      <c r="BX9" s="219"/>
      <c r="BY9" s="219"/>
      <c r="BZ9" s="31">
        <f>$F$8/6</f>
        <v>16.666666666666668</v>
      </c>
      <c r="CA9" s="344"/>
      <c r="CB9" s="134"/>
      <c r="CC9" s="134">
        <f>CB10+CB11+CB12</f>
        <v>16.666666666666668</v>
      </c>
      <c r="CD9" s="182" t="s">
        <v>637</v>
      </c>
    </row>
    <row r="10" spans="1:82" s="120" customFormat="1" ht="38.25">
      <c r="A10" s="33" t="s">
        <v>641</v>
      </c>
      <c r="B10" s="711" t="s">
        <v>642</v>
      </c>
      <c r="C10" s="739" t="s">
        <v>1495</v>
      </c>
      <c r="D10" s="39">
        <f>IF($C10="M", H10, 0)</f>
        <v>5.5555555555555562</v>
      </c>
      <c r="E10" s="33">
        <f>IF($C10="R", H10, 0)</f>
        <v>0</v>
      </c>
      <c r="F10" s="57">
        <f>F9/3</f>
        <v>5.5555555555555562</v>
      </c>
      <c r="G10" s="118" t="s">
        <v>44</v>
      </c>
      <c r="H10" s="118">
        <f>IF(G10="Yes",F10,0)</f>
        <v>5.5555555555555562</v>
      </c>
      <c r="I10" s="118"/>
      <c r="J10" s="478" t="s">
        <v>1233</v>
      </c>
      <c r="K10" s="177"/>
      <c r="L10" s="33">
        <f>IF($C10="M", P10, 0)</f>
        <v>5.5555555555555562</v>
      </c>
      <c r="M10" s="33">
        <f>IF($C10="R", P10, 0)</f>
        <v>0</v>
      </c>
      <c r="N10" s="57">
        <f>N9/3</f>
        <v>5.5555555555555562</v>
      </c>
      <c r="O10" s="118" t="s">
        <v>44</v>
      </c>
      <c r="P10" s="118">
        <f>IF(O10="Yes",N10,0)</f>
        <v>5.5555555555555562</v>
      </c>
      <c r="Q10" s="118"/>
      <c r="R10" s="289" t="s">
        <v>643</v>
      </c>
      <c r="S10" s="177"/>
      <c r="T10" s="33">
        <f>IF($C10="M", X10, 0)</f>
        <v>5.5555555555555562</v>
      </c>
      <c r="U10" s="33">
        <f>IF($C10="R", X10, 0)</f>
        <v>0</v>
      </c>
      <c r="V10" s="57">
        <f>V9/3</f>
        <v>5.5555555555555562</v>
      </c>
      <c r="W10" s="118" t="s">
        <v>44</v>
      </c>
      <c r="X10" s="118">
        <f>IF(W10="Yes",V10,0)</f>
        <v>5.5555555555555562</v>
      </c>
      <c r="Y10" s="118"/>
      <c r="Z10" s="33" t="s">
        <v>644</v>
      </c>
      <c r="AA10" s="177"/>
      <c r="AB10" s="33">
        <f>IF($C10="M", AF10, 0)</f>
        <v>5.5555555555555562</v>
      </c>
      <c r="AC10" s="33">
        <f>IF($C10="R", AF10, 0)</f>
        <v>0</v>
      </c>
      <c r="AD10" s="57">
        <f>AD9/3</f>
        <v>5.5555555555555562</v>
      </c>
      <c r="AE10" s="118" t="s">
        <v>44</v>
      </c>
      <c r="AF10" s="118">
        <f>IF(AE10="Yes",AD10,0)</f>
        <v>5.5555555555555562</v>
      </c>
      <c r="AG10" s="118"/>
      <c r="AH10" s="33" t="s">
        <v>656</v>
      </c>
      <c r="AI10" s="177"/>
      <c r="AJ10" s="33">
        <f>IF($C10="M", AN10, 0)</f>
        <v>5.5555555555555562</v>
      </c>
      <c r="AK10" s="33">
        <f>IF($C10="R", AN10, 0)</f>
        <v>0</v>
      </c>
      <c r="AL10" s="57">
        <f>AL9/3</f>
        <v>5.5555555555555562</v>
      </c>
      <c r="AM10" s="118" t="s">
        <v>44</v>
      </c>
      <c r="AN10" s="118">
        <f>IF(AM10="Yes",AL10,0)</f>
        <v>5.5555555555555562</v>
      </c>
      <c r="AO10" s="118"/>
      <c r="AP10" s="118"/>
      <c r="AQ10" s="177"/>
      <c r="AR10" s="33">
        <f>IF($C10="M", AV10, 0)</f>
        <v>5.5555555555555562</v>
      </c>
      <c r="AS10" s="33">
        <f>IF($C10="R", AV10, 0)</f>
        <v>0</v>
      </c>
      <c r="AT10" s="57">
        <f>AT9/3</f>
        <v>5.5555555555555562</v>
      </c>
      <c r="AU10" s="118" t="s">
        <v>44</v>
      </c>
      <c r="AV10" s="118">
        <f>IF(AU10="Yes",AT10,0)</f>
        <v>5.5555555555555562</v>
      </c>
      <c r="AW10" s="118"/>
      <c r="AX10" s="117" t="s">
        <v>1257</v>
      </c>
      <c r="AY10" s="177"/>
      <c r="AZ10" s="33">
        <f>IF($C10="M", BD10, 0)</f>
        <v>5.5555555555555562</v>
      </c>
      <c r="BA10" s="33">
        <f>IF($C10="R", BD10, 0)</f>
        <v>0</v>
      </c>
      <c r="BB10" s="57">
        <f>BB9/3</f>
        <v>5.5555555555555562</v>
      </c>
      <c r="BC10" s="118" t="s">
        <v>44</v>
      </c>
      <c r="BD10" s="118">
        <f>IF(BC10="Yes",BB10,0)</f>
        <v>5.5555555555555562</v>
      </c>
      <c r="BE10" s="118"/>
      <c r="BF10" s="33" t="s">
        <v>658</v>
      </c>
      <c r="BG10" s="177"/>
      <c r="BH10" s="33">
        <f>IF($C10="M", BL10, 0)</f>
        <v>5.5555555555555562</v>
      </c>
      <c r="BI10" s="33">
        <f>IF($C10="R", BL10, 0)</f>
        <v>0</v>
      </c>
      <c r="BJ10" s="57">
        <f>BJ9/3</f>
        <v>5.5555555555555562</v>
      </c>
      <c r="BK10" s="118" t="s">
        <v>44</v>
      </c>
      <c r="BL10" s="118">
        <f>IF(BK10="Yes",BJ10,0)</f>
        <v>5.5555555555555562</v>
      </c>
      <c r="BM10" s="118"/>
      <c r="BN10" s="33" t="s">
        <v>1511</v>
      </c>
      <c r="BO10" s="177"/>
      <c r="BP10" s="33">
        <f>IF($C10="M", BT10, 0)</f>
        <v>5.5555555555555562</v>
      </c>
      <c r="BQ10" s="33">
        <f>IF($C10="R", BT10, 0)</f>
        <v>0</v>
      </c>
      <c r="BR10" s="57">
        <f>BR9/3</f>
        <v>5.5555555555555562</v>
      </c>
      <c r="BS10" s="118" t="s">
        <v>44</v>
      </c>
      <c r="BT10" s="118">
        <f>IF(BS10="Yes",BR10,0)</f>
        <v>5.5555555555555562</v>
      </c>
      <c r="BU10" s="118"/>
      <c r="BV10" s="33" t="s">
        <v>659</v>
      </c>
      <c r="BW10" s="177"/>
      <c r="BX10" s="33">
        <f>IF($C10="M", CB10, 0)</f>
        <v>5.5555555555555562</v>
      </c>
      <c r="BY10" s="33">
        <f>IF($C10="R", CB10, 0)</f>
        <v>0</v>
      </c>
      <c r="BZ10" s="57">
        <f>BZ9/3</f>
        <v>5.5555555555555562</v>
      </c>
      <c r="CA10" s="289" t="s">
        <v>44</v>
      </c>
      <c r="CB10" s="118">
        <f>IF(CA10="Yes",BZ10,0)</f>
        <v>5.5555555555555562</v>
      </c>
      <c r="CC10" s="118"/>
      <c r="CD10" s="33" t="s">
        <v>660</v>
      </c>
    </row>
    <row r="11" spans="1:82" s="120" customFormat="1" ht="38.25">
      <c r="A11" s="288" t="s">
        <v>661</v>
      </c>
      <c r="B11" s="712" t="s">
        <v>584</v>
      </c>
      <c r="C11" s="739" t="s">
        <v>1495</v>
      </c>
      <c r="D11" s="39">
        <f t="shared" ref="D11:D74" si="0">IF($C11="M", H11, 0)</f>
        <v>5.5555555555555562</v>
      </c>
      <c r="E11" s="33">
        <f t="shared" ref="E11:E74" si="1">IF($C11="R", H11, 0)</f>
        <v>0</v>
      </c>
      <c r="F11" s="57">
        <f>F9/3</f>
        <v>5.5555555555555562</v>
      </c>
      <c r="G11" s="118" t="s">
        <v>44</v>
      </c>
      <c r="H11" s="118">
        <f>IF(G11="Yes",F11,0)</f>
        <v>5.5555555555555562</v>
      </c>
      <c r="I11" s="118"/>
      <c r="J11" s="478" t="s">
        <v>1234</v>
      </c>
      <c r="K11" s="177"/>
      <c r="L11" s="33">
        <f>IF($C11="M", P11, 0)</f>
        <v>5.5555555555555562</v>
      </c>
      <c r="M11" s="33">
        <f>IF($C11="R", P11, 0)</f>
        <v>0</v>
      </c>
      <c r="N11" s="57">
        <f>N9/3</f>
        <v>5.5555555555555562</v>
      </c>
      <c r="O11" s="118" t="s">
        <v>44</v>
      </c>
      <c r="P11" s="118">
        <f>IF(O11="Yes",N11,0)</f>
        <v>5.5555555555555562</v>
      </c>
      <c r="Q11" s="118"/>
      <c r="R11" s="289" t="s">
        <v>1443</v>
      </c>
      <c r="S11" s="177"/>
      <c r="T11" s="33">
        <f>IF($C11="M", X11, 0)</f>
        <v>5.5555555555555562</v>
      </c>
      <c r="U11" s="33">
        <f>IF($C11="R", X11, 0)</f>
        <v>0</v>
      </c>
      <c r="V11" s="57">
        <f>V9/3</f>
        <v>5.5555555555555562</v>
      </c>
      <c r="W11" s="118" t="s">
        <v>44</v>
      </c>
      <c r="X11" s="118">
        <f>IF(W11="Yes",V11,0)</f>
        <v>5.5555555555555562</v>
      </c>
      <c r="Y11" s="118"/>
      <c r="Z11" s="33" t="s">
        <v>1444</v>
      </c>
      <c r="AA11" s="177"/>
      <c r="AB11" s="33">
        <f>IF($C11="M", AF11, 0)</f>
        <v>5.5555555555555562</v>
      </c>
      <c r="AC11" s="33">
        <f>IF($C11="R", AF11, 0)</f>
        <v>0</v>
      </c>
      <c r="AD11" s="57">
        <f>AD9/3</f>
        <v>5.5555555555555562</v>
      </c>
      <c r="AE11" s="118" t="s">
        <v>44</v>
      </c>
      <c r="AF11" s="118">
        <f>IF(AE11="Yes",AD11,0)</f>
        <v>5.5555555555555562</v>
      </c>
      <c r="AG11" s="118"/>
      <c r="AH11" s="33" t="s">
        <v>1444</v>
      </c>
      <c r="AI11" s="177"/>
      <c r="AJ11" s="33">
        <f>IF($C11="M", AN11, 0)</f>
        <v>5.5555555555555562</v>
      </c>
      <c r="AK11" s="33">
        <f>IF($C11="R", AN11, 0)</f>
        <v>0</v>
      </c>
      <c r="AL11" s="57">
        <f>AL9/3</f>
        <v>5.5555555555555562</v>
      </c>
      <c r="AM11" s="118" t="s">
        <v>44</v>
      </c>
      <c r="AN11" s="118">
        <f>IF(AM11="Yes",AL11,0)</f>
        <v>5.5555555555555562</v>
      </c>
      <c r="AO11" s="118"/>
      <c r="AP11" s="118" t="s">
        <v>1444</v>
      </c>
      <c r="AQ11" s="177"/>
      <c r="AR11" s="33">
        <f>IF($C11="M", AV11, 0)</f>
        <v>5.5555555555555562</v>
      </c>
      <c r="AS11" s="33">
        <f>IF($C11="R", AV11, 0)</f>
        <v>0</v>
      </c>
      <c r="AT11" s="57">
        <f>AT9/3</f>
        <v>5.5555555555555562</v>
      </c>
      <c r="AU11" s="118" t="s">
        <v>44</v>
      </c>
      <c r="AV11" s="118">
        <f>IF(AU11="Yes",AT11,0)</f>
        <v>5.5555555555555562</v>
      </c>
      <c r="AW11" s="118"/>
      <c r="AX11" s="33" t="s">
        <v>1445</v>
      </c>
      <c r="AY11" s="177"/>
      <c r="AZ11" s="33">
        <f>IF($C11="M", BD11, 0)</f>
        <v>5.5555555555555562</v>
      </c>
      <c r="BA11" s="33">
        <f>IF($C11="R", BD11, 0)</f>
        <v>0</v>
      </c>
      <c r="BB11" s="57">
        <f>BB9/3</f>
        <v>5.5555555555555562</v>
      </c>
      <c r="BC11" s="118" t="s">
        <v>44</v>
      </c>
      <c r="BD11" s="118">
        <f>IF(BC11="Yes",BB11,0)</f>
        <v>5.5555555555555562</v>
      </c>
      <c r="BE11" s="118"/>
      <c r="BF11" s="33" t="s">
        <v>1444</v>
      </c>
      <c r="BG11" s="177"/>
      <c r="BH11" s="33">
        <f>IF($C11="M", BL11, 0)</f>
        <v>5.5555555555555562</v>
      </c>
      <c r="BI11" s="33">
        <f>IF($C11="R", BL11, 0)</f>
        <v>0</v>
      </c>
      <c r="BJ11" s="57">
        <f>BJ9/3</f>
        <v>5.5555555555555562</v>
      </c>
      <c r="BK11" s="118" t="s">
        <v>44</v>
      </c>
      <c r="BL11" s="118">
        <f>IF(BK11="Yes",BJ11,0)</f>
        <v>5.5555555555555562</v>
      </c>
      <c r="BM11" s="118"/>
      <c r="BN11" s="33" t="s">
        <v>1444</v>
      </c>
      <c r="BO11" s="177"/>
      <c r="BP11" s="33">
        <f>IF($C11="M", BT11, 0)</f>
        <v>5.5555555555555562</v>
      </c>
      <c r="BQ11" s="33">
        <f>IF($C11="R", BT11, 0)</f>
        <v>0</v>
      </c>
      <c r="BR11" s="57">
        <f>BR9/3</f>
        <v>5.5555555555555562</v>
      </c>
      <c r="BS11" s="118" t="s">
        <v>44</v>
      </c>
      <c r="BT11" s="118">
        <f>IF(BS11="Yes",BR11,0)</f>
        <v>5.5555555555555562</v>
      </c>
      <c r="BU11" s="118"/>
      <c r="BV11" s="33" t="s">
        <v>1444</v>
      </c>
      <c r="BW11" s="177"/>
      <c r="BX11" s="33">
        <f>IF($C11="M", CB11, 0)</f>
        <v>5.5555555555555562</v>
      </c>
      <c r="BY11" s="33">
        <f>IF($C11="R", CB11, 0)</f>
        <v>0</v>
      </c>
      <c r="BZ11" s="57">
        <f>BZ9/3</f>
        <v>5.5555555555555562</v>
      </c>
      <c r="CA11" s="289" t="s">
        <v>44</v>
      </c>
      <c r="CB11" s="118">
        <f>IF(CA11="Yes",BZ11,0)</f>
        <v>5.5555555555555562</v>
      </c>
      <c r="CC11" s="118"/>
      <c r="CD11" s="33" t="s">
        <v>1444</v>
      </c>
    </row>
    <row r="12" spans="1:82" s="97" customFormat="1" ht="70.5" customHeight="1">
      <c r="A12" s="307" t="s">
        <v>987</v>
      </c>
      <c r="B12" s="711" t="s">
        <v>986</v>
      </c>
      <c r="C12" s="740" t="s">
        <v>1495</v>
      </c>
      <c r="D12" s="39">
        <f t="shared" si="0"/>
        <v>0</v>
      </c>
      <c r="E12" s="33">
        <f t="shared" si="1"/>
        <v>0</v>
      </c>
      <c r="F12" s="185">
        <f>F9/3</f>
        <v>5.5555555555555562</v>
      </c>
      <c r="G12" s="296" t="s">
        <v>47</v>
      </c>
      <c r="H12" s="185">
        <f>IF(G12="Yes",F12,0)</f>
        <v>0</v>
      </c>
      <c r="I12" s="296"/>
      <c r="J12" s="469"/>
      <c r="K12" s="177"/>
      <c r="L12" s="33">
        <f>IF($C12="M", P12, 0)</f>
        <v>5.5555555555555562</v>
      </c>
      <c r="M12" s="33">
        <f>IF($C12="R", P12, 0)</f>
        <v>0</v>
      </c>
      <c r="N12" s="185">
        <f>N9/3</f>
        <v>5.5555555555555562</v>
      </c>
      <c r="O12" s="296" t="s">
        <v>44</v>
      </c>
      <c r="P12" s="185">
        <f>IF(O12="Yes",N12,0)</f>
        <v>5.5555555555555562</v>
      </c>
      <c r="Q12" s="296"/>
      <c r="R12" s="289" t="s">
        <v>1222</v>
      </c>
      <c r="S12" s="177"/>
      <c r="T12" s="33">
        <f>IF($C12="M", X12, 0)</f>
        <v>5.5555555555555562</v>
      </c>
      <c r="U12" s="33">
        <f>IF($C12="R", X12, 0)</f>
        <v>0</v>
      </c>
      <c r="V12" s="185">
        <f>V9/3</f>
        <v>5.5555555555555562</v>
      </c>
      <c r="W12" s="296" t="s">
        <v>44</v>
      </c>
      <c r="X12" s="185">
        <f>IF(W12="Yes",V12,0)</f>
        <v>5.5555555555555562</v>
      </c>
      <c r="Y12" s="296"/>
      <c r="Z12" s="33" t="s">
        <v>1259</v>
      </c>
      <c r="AA12" s="177"/>
      <c r="AB12" s="33">
        <f>IF($C12="M", AF12, 0)</f>
        <v>5.5555555555555562</v>
      </c>
      <c r="AC12" s="33">
        <f>IF($C12="R", AF12, 0)</f>
        <v>0</v>
      </c>
      <c r="AD12" s="185">
        <f>AD9/3</f>
        <v>5.5555555555555562</v>
      </c>
      <c r="AE12" s="296" t="s">
        <v>44</v>
      </c>
      <c r="AF12" s="118">
        <f>IF(AE12="Yes",AD12,0)</f>
        <v>5.5555555555555562</v>
      </c>
      <c r="AG12" s="296"/>
      <c r="AH12" s="33" t="s">
        <v>1930</v>
      </c>
      <c r="AI12" s="177"/>
      <c r="AJ12" s="33">
        <f>IF($C12="M", AN12, 0)</f>
        <v>5.5555555555555562</v>
      </c>
      <c r="AK12" s="33">
        <f>IF($C12="R", AN12, 0)</f>
        <v>0</v>
      </c>
      <c r="AL12" s="185">
        <f>AL9/3</f>
        <v>5.5555555555555562</v>
      </c>
      <c r="AM12" s="296" t="s">
        <v>44</v>
      </c>
      <c r="AN12" s="185">
        <f>IF(AM12="Yes",AL12,0)</f>
        <v>5.5555555555555562</v>
      </c>
      <c r="AO12" s="296"/>
      <c r="AP12" s="118" t="s">
        <v>1931</v>
      </c>
      <c r="AQ12" s="177"/>
      <c r="AR12" s="33">
        <f>IF($C12="M", AV12, 0)</f>
        <v>5.5555555555555562</v>
      </c>
      <c r="AS12" s="33">
        <f>IF($C12="R", AV12, 0)</f>
        <v>0</v>
      </c>
      <c r="AT12" s="185">
        <f>AT9/3</f>
        <v>5.5555555555555562</v>
      </c>
      <c r="AU12" s="296" t="s">
        <v>44</v>
      </c>
      <c r="AV12" s="185">
        <f>IF(AU12="Yes",AT12,0)</f>
        <v>5.5555555555555562</v>
      </c>
      <c r="AW12" s="296"/>
      <c r="AX12" s="117" t="s">
        <v>1258</v>
      </c>
      <c r="AY12" s="177"/>
      <c r="AZ12" s="33">
        <f>IF($C12="M", BD12, 0)</f>
        <v>5.5555555555555562</v>
      </c>
      <c r="BA12" s="33">
        <f>IF($C12="R", BD12, 0)</f>
        <v>0</v>
      </c>
      <c r="BB12" s="185">
        <f>BB9/3</f>
        <v>5.5555555555555562</v>
      </c>
      <c r="BC12" s="296" t="s">
        <v>44</v>
      </c>
      <c r="BD12" s="118">
        <f>IF(BC12="Yes",BB12,0)</f>
        <v>5.5555555555555562</v>
      </c>
      <c r="BE12" s="296"/>
      <c r="BF12" s="469" t="s">
        <v>1284</v>
      </c>
      <c r="BG12" s="177"/>
      <c r="BH12" s="33">
        <f>IF($C12="M", BL12, 0)</f>
        <v>5.5555555555555562</v>
      </c>
      <c r="BI12" s="33">
        <f>IF($C12="R", BL12, 0)</f>
        <v>0</v>
      </c>
      <c r="BJ12" s="185">
        <f>BJ9/3</f>
        <v>5.5555555555555562</v>
      </c>
      <c r="BK12" s="296" t="s">
        <v>44</v>
      </c>
      <c r="BL12" s="185">
        <f>IF(BK12="Yes",BJ12,0)</f>
        <v>5.5555555555555562</v>
      </c>
      <c r="BM12" s="296"/>
      <c r="BN12" s="469" t="s">
        <v>1933</v>
      </c>
      <c r="BO12" s="177"/>
      <c r="BP12" s="33">
        <f>IF($C12="M", BT12, 0)</f>
        <v>5.5555555555555562</v>
      </c>
      <c r="BQ12" s="33">
        <f>IF($C12="R", BT12, 0)</f>
        <v>0</v>
      </c>
      <c r="BR12" s="185">
        <f>BR9/3</f>
        <v>5.5555555555555562</v>
      </c>
      <c r="BS12" s="296" t="s">
        <v>44</v>
      </c>
      <c r="BT12" s="185">
        <f>IF(BS12="Yes",BR12,0)</f>
        <v>5.5555555555555562</v>
      </c>
      <c r="BU12" s="296"/>
      <c r="BV12" s="469" t="s">
        <v>1288</v>
      </c>
      <c r="BW12" s="177"/>
      <c r="BX12" s="33">
        <f>IF($C12="M", CB12, 0)</f>
        <v>5.5555555555555562</v>
      </c>
      <c r="BY12" s="33">
        <f>IF($C12="R", CB12, 0)</f>
        <v>0</v>
      </c>
      <c r="BZ12" s="185">
        <f>BZ9/3</f>
        <v>5.5555555555555562</v>
      </c>
      <c r="CA12" s="307" t="s">
        <v>44</v>
      </c>
      <c r="CB12" s="185">
        <f>IF(CA12="Yes",BZ12,0)</f>
        <v>5.5555555555555562</v>
      </c>
      <c r="CC12" s="296"/>
      <c r="CD12" s="33" t="s">
        <v>1937</v>
      </c>
    </row>
    <row r="13" spans="1:82" s="120" customFormat="1" ht="12.75">
      <c r="A13" s="33"/>
      <c r="B13" s="713"/>
      <c r="C13" s="739"/>
      <c r="D13" s="39"/>
      <c r="E13" s="33"/>
      <c r="F13" s="57"/>
      <c r="G13" s="118"/>
      <c r="H13" s="118"/>
      <c r="I13" s="118"/>
      <c r="J13" s="118"/>
      <c r="K13" s="177"/>
      <c r="L13" s="219"/>
      <c r="M13" s="219"/>
      <c r="N13" s="57"/>
      <c r="O13" s="118"/>
      <c r="P13" s="118"/>
      <c r="Q13" s="118"/>
      <c r="R13" s="289"/>
      <c r="S13" s="177"/>
      <c r="T13" s="219"/>
      <c r="U13" s="219"/>
      <c r="V13" s="57"/>
      <c r="W13" s="118"/>
      <c r="X13" s="118"/>
      <c r="Y13" s="118"/>
      <c r="Z13" s="33"/>
      <c r="AA13" s="177"/>
      <c r="AB13" s="219"/>
      <c r="AC13" s="219"/>
      <c r="AD13" s="57"/>
      <c r="AE13" s="118"/>
      <c r="AF13" s="118"/>
      <c r="AG13" s="118"/>
      <c r="AH13" s="33"/>
      <c r="AI13" s="177"/>
      <c r="AJ13" s="219"/>
      <c r="AK13" s="219"/>
      <c r="AL13" s="57"/>
      <c r="AM13" s="118"/>
      <c r="AN13" s="118"/>
      <c r="AO13" s="118"/>
      <c r="AP13" s="118"/>
      <c r="AQ13" s="177"/>
      <c r="AR13" s="219"/>
      <c r="AS13" s="219"/>
      <c r="AT13" s="57"/>
      <c r="AU13" s="118"/>
      <c r="AV13" s="118"/>
      <c r="AW13" s="118"/>
      <c r="AX13" s="33"/>
      <c r="AY13" s="177"/>
      <c r="AZ13" s="219"/>
      <c r="BA13" s="219"/>
      <c r="BB13" s="57"/>
      <c r="BC13" s="118"/>
      <c r="BD13" s="118"/>
      <c r="BE13" s="118"/>
      <c r="BF13" s="33"/>
      <c r="BG13" s="177"/>
      <c r="BH13" s="219"/>
      <c r="BI13" s="219"/>
      <c r="BJ13" s="57"/>
      <c r="BK13" s="118"/>
      <c r="BL13" s="118"/>
      <c r="BM13" s="118"/>
      <c r="BN13" s="33"/>
      <c r="BO13" s="177"/>
      <c r="BP13" s="219"/>
      <c r="BQ13" s="219"/>
      <c r="BR13" s="57"/>
      <c r="BS13" s="118"/>
      <c r="BT13" s="118"/>
      <c r="BU13" s="118"/>
      <c r="BV13" s="33"/>
      <c r="BW13" s="177"/>
      <c r="BX13" s="219"/>
      <c r="BY13" s="219"/>
      <c r="BZ13" s="57"/>
      <c r="CA13" s="289"/>
      <c r="CB13" s="118"/>
      <c r="CC13" s="118"/>
      <c r="CD13" s="33"/>
    </row>
    <row r="14" spans="1:82" s="120" customFormat="1" ht="38.25" customHeight="1">
      <c r="A14" s="32" t="s">
        <v>585</v>
      </c>
      <c r="B14" s="710" t="s">
        <v>586</v>
      </c>
      <c r="C14" s="741" t="s">
        <v>1495</v>
      </c>
      <c r="D14" s="39">
        <f t="shared" si="0"/>
        <v>16.666666666666668</v>
      </c>
      <c r="E14" s="33">
        <f t="shared" si="1"/>
        <v>0</v>
      </c>
      <c r="F14" s="31">
        <f>$F$8/6</f>
        <v>16.666666666666668</v>
      </c>
      <c r="G14" s="118" t="s">
        <v>44</v>
      </c>
      <c r="H14" s="118">
        <f>IF(G14="Yes",F14,0)</f>
        <v>16.666666666666668</v>
      </c>
      <c r="I14" s="134">
        <f>H14</f>
        <v>16.666666666666668</v>
      </c>
      <c r="J14" s="478" t="s">
        <v>1234</v>
      </c>
      <c r="K14" s="177"/>
      <c r="L14" s="33">
        <f>IF($C14="M", P14, 0)</f>
        <v>16.666666666666668</v>
      </c>
      <c r="M14" s="33">
        <f>IF($C14="R", P14, 0)</f>
        <v>0</v>
      </c>
      <c r="N14" s="31">
        <f>$F$8/6</f>
        <v>16.666666666666668</v>
      </c>
      <c r="O14" s="118" t="s">
        <v>44</v>
      </c>
      <c r="P14" s="118">
        <f>IF(O14="Yes",N14,0)</f>
        <v>16.666666666666668</v>
      </c>
      <c r="Q14" s="134">
        <f>P14</f>
        <v>16.666666666666668</v>
      </c>
      <c r="R14" s="289" t="s">
        <v>1446</v>
      </c>
      <c r="S14" s="177"/>
      <c r="T14" s="33">
        <f>IF($C14="M", X14, 0)</f>
        <v>16.666666666666668</v>
      </c>
      <c r="U14" s="33">
        <f>IF($C14="R", X14, 0)</f>
        <v>0</v>
      </c>
      <c r="V14" s="31">
        <f>$F$8/6</f>
        <v>16.666666666666668</v>
      </c>
      <c r="W14" s="118" t="s">
        <v>44</v>
      </c>
      <c r="X14" s="118">
        <f>IF(W14="Yes",V14,0)</f>
        <v>16.666666666666668</v>
      </c>
      <c r="Y14" s="134">
        <f>X14</f>
        <v>16.666666666666668</v>
      </c>
      <c r="Z14" s="33" t="s">
        <v>1447</v>
      </c>
      <c r="AA14" s="177"/>
      <c r="AB14" s="33">
        <f>IF($C14="M", AF14, 0)</f>
        <v>16.666666666666668</v>
      </c>
      <c r="AC14" s="33">
        <f>IF($C14="R", AF14, 0)</f>
        <v>0</v>
      </c>
      <c r="AD14" s="31">
        <f>$F$8/6</f>
        <v>16.666666666666668</v>
      </c>
      <c r="AE14" s="118" t="s">
        <v>44</v>
      </c>
      <c r="AF14" s="118">
        <f>IF(AE14="Yes",AD14,0)</f>
        <v>16.666666666666668</v>
      </c>
      <c r="AG14" s="134">
        <f>AF14</f>
        <v>16.666666666666668</v>
      </c>
      <c r="AH14" s="646" t="s">
        <v>1248</v>
      </c>
      <c r="AI14" s="177"/>
      <c r="AJ14" s="33">
        <f>IF($C14="M", AN14, 0)</f>
        <v>16.666666666666668</v>
      </c>
      <c r="AK14" s="33">
        <f>IF($C14="R", AN14, 0)</f>
        <v>0</v>
      </c>
      <c r="AL14" s="31">
        <f>$F$8/6</f>
        <v>16.666666666666668</v>
      </c>
      <c r="AM14" s="118" t="s">
        <v>44</v>
      </c>
      <c r="AN14" s="118">
        <f>IF(AM14="Yes",AL14,0)</f>
        <v>16.666666666666668</v>
      </c>
      <c r="AO14" s="134">
        <f>AN14</f>
        <v>16.666666666666668</v>
      </c>
      <c r="AP14" s="118" t="s">
        <v>1252</v>
      </c>
      <c r="AQ14" s="177"/>
      <c r="AR14" s="33">
        <f>IF($C14="M", AV14, 0)</f>
        <v>16.666666666666668</v>
      </c>
      <c r="AS14" s="33">
        <f>IF($C14="R", AV14, 0)</f>
        <v>0</v>
      </c>
      <c r="AT14" s="31">
        <f>$F$8/6</f>
        <v>16.666666666666668</v>
      </c>
      <c r="AU14" s="118" t="s">
        <v>44</v>
      </c>
      <c r="AV14" s="118">
        <f>IF(AU14="Yes",AT14,0)</f>
        <v>16.666666666666668</v>
      </c>
      <c r="AW14" s="134">
        <f>AV14</f>
        <v>16.666666666666668</v>
      </c>
      <c r="AX14" s="117" t="s">
        <v>1257</v>
      </c>
      <c r="AY14" s="177"/>
      <c r="AZ14" s="33">
        <f>IF($C14="M", BD14, 0)</f>
        <v>16.666666666666668</v>
      </c>
      <c r="BA14" s="33">
        <f>IF($C14="R", BD14, 0)</f>
        <v>0</v>
      </c>
      <c r="BB14" s="31">
        <f>$F$8/6</f>
        <v>16.666666666666668</v>
      </c>
      <c r="BC14" s="118" t="s">
        <v>44</v>
      </c>
      <c r="BD14" s="118">
        <f>IF(BC14="Yes",BB14,0)</f>
        <v>16.666666666666668</v>
      </c>
      <c r="BE14" s="134">
        <f>BD14</f>
        <v>16.666666666666668</v>
      </c>
      <c r="BF14" s="33" t="s">
        <v>1444</v>
      </c>
      <c r="BG14" s="177"/>
      <c r="BH14" s="33">
        <f>IF($C14="M", BL14, 0)</f>
        <v>16.666666666666668</v>
      </c>
      <c r="BI14" s="33">
        <f>IF($C14="R", BL14, 0)</f>
        <v>0</v>
      </c>
      <c r="BJ14" s="31">
        <f>$F$8/6</f>
        <v>16.666666666666668</v>
      </c>
      <c r="BK14" s="118" t="s">
        <v>44</v>
      </c>
      <c r="BL14" s="118">
        <f>IF(BK14="Yes",BJ14,0)</f>
        <v>16.666666666666668</v>
      </c>
      <c r="BM14" s="134">
        <f>BL14</f>
        <v>16.666666666666668</v>
      </c>
      <c r="BN14" s="33" t="s">
        <v>1271</v>
      </c>
      <c r="BO14" s="177"/>
      <c r="BP14" s="33">
        <f>IF($C14="M", BT14, 0)</f>
        <v>16.666666666666668</v>
      </c>
      <c r="BQ14" s="33">
        <f>IF($C14="R", BT14, 0)</f>
        <v>0</v>
      </c>
      <c r="BR14" s="31">
        <f>$F$8/6</f>
        <v>16.666666666666668</v>
      </c>
      <c r="BS14" s="118" t="s">
        <v>44</v>
      </c>
      <c r="BT14" s="118">
        <f>IF(BS14="Yes",BR14,0)</f>
        <v>16.666666666666668</v>
      </c>
      <c r="BU14" s="134">
        <f>BT14</f>
        <v>16.666666666666668</v>
      </c>
      <c r="BV14" s="33" t="s">
        <v>1512</v>
      </c>
      <c r="BW14" s="177"/>
      <c r="BX14" s="33">
        <f>IF($C14="M", CB14, 0)</f>
        <v>16.666666666666668</v>
      </c>
      <c r="BY14" s="33">
        <f>IF($C14="R", CB14, 0)</f>
        <v>0</v>
      </c>
      <c r="BZ14" s="31">
        <f>$F$8/6</f>
        <v>16.666666666666668</v>
      </c>
      <c r="CA14" s="289" t="s">
        <v>44</v>
      </c>
      <c r="CB14" s="118">
        <f>IF(CA14="Yes",BZ14,0)</f>
        <v>16.666666666666668</v>
      </c>
      <c r="CC14" s="134">
        <f>CB14</f>
        <v>16.666666666666668</v>
      </c>
      <c r="CD14" s="33" t="s">
        <v>1448</v>
      </c>
    </row>
    <row r="15" spans="1:82" s="120" customFormat="1" ht="63.75">
      <c r="A15" s="32" t="s">
        <v>587</v>
      </c>
      <c r="B15" s="605" t="s">
        <v>588</v>
      </c>
      <c r="C15" s="741" t="s">
        <v>1496</v>
      </c>
      <c r="D15" s="39">
        <f t="shared" si="0"/>
        <v>0</v>
      </c>
      <c r="E15" s="33">
        <f t="shared" si="1"/>
        <v>16.666666666666668</v>
      </c>
      <c r="F15" s="31">
        <f>$F$8/6</f>
        <v>16.666666666666668</v>
      </c>
      <c r="G15" s="118" t="s">
        <v>44</v>
      </c>
      <c r="H15" s="118">
        <f>IF(G15="Yes",F15,0)</f>
        <v>16.666666666666668</v>
      </c>
      <c r="I15" s="134">
        <f>H15</f>
        <v>16.666666666666668</v>
      </c>
      <c r="J15" s="469" t="s">
        <v>1211</v>
      </c>
      <c r="K15" s="177"/>
      <c r="L15" s="33">
        <f>IF($C15="M", P15, 0)</f>
        <v>0</v>
      </c>
      <c r="M15" s="33">
        <f>IF($C15="R", P15, 0)</f>
        <v>16.666666666666668</v>
      </c>
      <c r="N15" s="31">
        <f>$F$8/6</f>
        <v>16.666666666666668</v>
      </c>
      <c r="O15" s="118" t="s">
        <v>44</v>
      </c>
      <c r="P15" s="118">
        <f>IF(O15="Yes",N15,0)</f>
        <v>16.666666666666668</v>
      </c>
      <c r="Q15" s="134">
        <f>P15</f>
        <v>16.666666666666668</v>
      </c>
      <c r="R15" s="289" t="s">
        <v>1223</v>
      </c>
      <c r="S15" s="177"/>
      <c r="T15" s="33">
        <f>IF($C15="M", X15, 0)</f>
        <v>0</v>
      </c>
      <c r="U15" s="33">
        <f>IF($C15="R", X15, 0)</f>
        <v>16.666666666666668</v>
      </c>
      <c r="V15" s="31">
        <f>$F$8/6</f>
        <v>16.666666666666668</v>
      </c>
      <c r="W15" s="118" t="s">
        <v>44</v>
      </c>
      <c r="X15" s="118">
        <f>IF(W15="Yes",V15,0)</f>
        <v>16.666666666666668</v>
      </c>
      <c r="Y15" s="134">
        <f>X15</f>
        <v>16.666666666666668</v>
      </c>
      <c r="Z15" s="33" t="s">
        <v>1260</v>
      </c>
      <c r="AA15" s="177"/>
      <c r="AB15" s="33">
        <f>IF($C15="M", AF15, 0)</f>
        <v>0</v>
      </c>
      <c r="AC15" s="33">
        <f>IF($C15="R", AF15, 0)</f>
        <v>16.666666666666668</v>
      </c>
      <c r="AD15" s="31">
        <f>$F$8/6</f>
        <v>16.666666666666668</v>
      </c>
      <c r="AE15" s="289" t="s">
        <v>44</v>
      </c>
      <c r="AF15" s="118">
        <f>IF(AE15="Yes",AD15,0)</f>
        <v>16.666666666666668</v>
      </c>
      <c r="AG15" s="134">
        <f>AF15</f>
        <v>16.666666666666668</v>
      </c>
      <c r="AH15" s="638" t="s">
        <v>1517</v>
      </c>
      <c r="AI15" s="177"/>
      <c r="AJ15" s="33">
        <f>IF($C15="M", AN15, 0)</f>
        <v>0</v>
      </c>
      <c r="AK15" s="33">
        <f>IF($C15="R", AN15, 0)</f>
        <v>16.666666666666668</v>
      </c>
      <c r="AL15" s="31">
        <f>$F$8/6</f>
        <v>16.666666666666668</v>
      </c>
      <c r="AM15" s="118" t="s">
        <v>44</v>
      </c>
      <c r="AN15" s="118">
        <f>IF(AM15="Yes",AL15,0)</f>
        <v>16.666666666666668</v>
      </c>
      <c r="AO15" s="134">
        <f>AN15</f>
        <v>16.666666666666668</v>
      </c>
      <c r="AP15" s="118" t="s">
        <v>1253</v>
      </c>
      <c r="AQ15" s="177"/>
      <c r="AR15" s="33">
        <f>IF($C15="M", AV15, 0)</f>
        <v>0</v>
      </c>
      <c r="AS15" s="33">
        <f>IF($C15="R", AV15, 0)</f>
        <v>16.666666666666668</v>
      </c>
      <c r="AT15" s="31">
        <f>$F$8/6</f>
        <v>16.666666666666668</v>
      </c>
      <c r="AU15" s="118" t="s">
        <v>44</v>
      </c>
      <c r="AV15" s="118">
        <f>IF(AU15="Yes",AT15,0)</f>
        <v>16.666666666666668</v>
      </c>
      <c r="AW15" s="134">
        <f>AV15</f>
        <v>16.666666666666668</v>
      </c>
      <c r="AX15" s="117" t="s">
        <v>1257</v>
      </c>
      <c r="AY15" s="177"/>
      <c r="AZ15" s="33">
        <f>IF($C15="M", BD15, 0)</f>
        <v>0</v>
      </c>
      <c r="BA15" s="33">
        <f>IF($C15="R", BD15, 0)</f>
        <v>0</v>
      </c>
      <c r="BB15" s="31">
        <f>$F$8/6</f>
        <v>16.666666666666668</v>
      </c>
      <c r="BC15" s="118" t="s">
        <v>47</v>
      </c>
      <c r="BD15" s="118">
        <f>IF(BC15="Yes",BB15,0)</f>
        <v>0</v>
      </c>
      <c r="BE15" s="134">
        <f>BD15</f>
        <v>0</v>
      </c>
      <c r="BF15" s="33"/>
      <c r="BG15" s="177"/>
      <c r="BH15" s="33">
        <f>IF($C15="M", BL15, 0)</f>
        <v>0</v>
      </c>
      <c r="BI15" s="33">
        <f>IF($C15="R", BL15, 0)</f>
        <v>16.666666666666668</v>
      </c>
      <c r="BJ15" s="31">
        <f>$F$8/6</f>
        <v>16.666666666666668</v>
      </c>
      <c r="BK15" s="118" t="s">
        <v>44</v>
      </c>
      <c r="BL15" s="118">
        <f>IF(BK15="Yes",BJ15,0)</f>
        <v>16.666666666666668</v>
      </c>
      <c r="BM15" s="134">
        <f>BL15</f>
        <v>16.666666666666668</v>
      </c>
      <c r="BN15" s="33" t="s">
        <v>1272</v>
      </c>
      <c r="BO15" s="177"/>
      <c r="BP15" s="33">
        <f>IF($C15="M", BT15, 0)</f>
        <v>0</v>
      </c>
      <c r="BQ15" s="33">
        <f>IF($C15="R", BT15, 0)</f>
        <v>16.666666666666668</v>
      </c>
      <c r="BR15" s="31">
        <f>$F$8/6</f>
        <v>16.666666666666668</v>
      </c>
      <c r="BS15" s="118" t="s">
        <v>44</v>
      </c>
      <c r="BT15" s="118">
        <f>IF(BS15="Yes",BR15,0)</f>
        <v>16.666666666666668</v>
      </c>
      <c r="BU15" s="134">
        <f>BT15</f>
        <v>16.666666666666668</v>
      </c>
      <c r="BV15" s="33" t="s">
        <v>1289</v>
      </c>
      <c r="BW15" s="177"/>
      <c r="BX15" s="33">
        <f>IF($C15="M", CB15, 0)</f>
        <v>0</v>
      </c>
      <c r="BY15" s="33">
        <f>IF($C15="R", CB15, 0)</f>
        <v>16.666666666666668</v>
      </c>
      <c r="BZ15" s="31">
        <f>$F$8/6</f>
        <v>16.666666666666668</v>
      </c>
      <c r="CA15" s="289" t="s">
        <v>44</v>
      </c>
      <c r="CB15" s="118">
        <f>IF(CA15="Yes",BZ15,0)</f>
        <v>16.666666666666668</v>
      </c>
      <c r="CC15" s="134">
        <f>CB15</f>
        <v>16.666666666666668</v>
      </c>
      <c r="CD15" s="33" t="s">
        <v>1325</v>
      </c>
    </row>
    <row r="16" spans="1:82" s="120" customFormat="1" ht="51" customHeight="1">
      <c r="A16" s="134" t="s">
        <v>589</v>
      </c>
      <c r="B16" s="605" t="s">
        <v>1364</v>
      </c>
      <c r="C16" s="741" t="s">
        <v>1496</v>
      </c>
      <c r="D16" s="39">
        <f t="shared" si="0"/>
        <v>0</v>
      </c>
      <c r="E16" s="33">
        <f t="shared" si="1"/>
        <v>16.666666666666668</v>
      </c>
      <c r="F16" s="31">
        <f>$F$8/6</f>
        <v>16.666666666666668</v>
      </c>
      <c r="G16" s="118" t="s">
        <v>44</v>
      </c>
      <c r="H16" s="118">
        <f>IF(G16="Yes",F16,0)</f>
        <v>16.666666666666668</v>
      </c>
      <c r="I16" s="134">
        <f>H16</f>
        <v>16.666666666666668</v>
      </c>
      <c r="J16" s="469" t="s">
        <v>1212</v>
      </c>
      <c r="K16" s="177"/>
      <c r="L16" s="33">
        <f>IF($C16="M", P16, 0)</f>
        <v>0</v>
      </c>
      <c r="M16" s="33">
        <f>IF($C16="R", P16, 0)</f>
        <v>16.666666666666668</v>
      </c>
      <c r="N16" s="31">
        <f>$F$8/6</f>
        <v>16.666666666666668</v>
      </c>
      <c r="O16" s="118" t="s">
        <v>44</v>
      </c>
      <c r="P16" s="118">
        <f>IF(O16="Yes",N16,0)</f>
        <v>16.666666666666668</v>
      </c>
      <c r="Q16" s="134">
        <f>P16</f>
        <v>16.666666666666668</v>
      </c>
      <c r="R16" s="289" t="s">
        <v>1021</v>
      </c>
      <c r="S16" s="177"/>
      <c r="T16" s="33">
        <f>IF($C16="M", X16, 0)</f>
        <v>0</v>
      </c>
      <c r="U16" s="33">
        <f>IF($C16="R", X16, 0)</f>
        <v>0</v>
      </c>
      <c r="V16" s="31">
        <f>$F$8/6</f>
        <v>16.666666666666668</v>
      </c>
      <c r="W16" s="118" t="s">
        <v>47</v>
      </c>
      <c r="X16" s="118">
        <f>IF(W16="Yes",V16,0)</f>
        <v>0</v>
      </c>
      <c r="Y16" s="134">
        <f>X16</f>
        <v>0</v>
      </c>
      <c r="Z16" s="33"/>
      <c r="AA16" s="177"/>
      <c r="AB16" s="33">
        <f>IF($C16="M", AF16, 0)</f>
        <v>0</v>
      </c>
      <c r="AC16" s="33">
        <f>IF($C16="R", AF16, 0)</f>
        <v>16.666666666666668</v>
      </c>
      <c r="AD16" s="31">
        <f>$F$8/6</f>
        <v>16.666666666666668</v>
      </c>
      <c r="AE16" s="289" t="s">
        <v>44</v>
      </c>
      <c r="AF16" s="118">
        <f>IF(AE16="Yes",AD16,0)</f>
        <v>16.666666666666668</v>
      </c>
      <c r="AG16" s="134">
        <f>AF16</f>
        <v>16.666666666666668</v>
      </c>
      <c r="AH16" s="638" t="s">
        <v>1517</v>
      </c>
      <c r="AI16" s="177"/>
      <c r="AJ16" s="33">
        <f>IF($C16="M", AN16, 0)</f>
        <v>0</v>
      </c>
      <c r="AK16" s="33">
        <f>IF($C16="R", AN16, 0)</f>
        <v>16.666666666666668</v>
      </c>
      <c r="AL16" s="31">
        <f>$F$8/6</f>
        <v>16.666666666666668</v>
      </c>
      <c r="AM16" s="289" t="s">
        <v>44</v>
      </c>
      <c r="AN16" s="118">
        <f>IF(AM16="Yes",AL16,0)</f>
        <v>16.666666666666668</v>
      </c>
      <c r="AO16" s="134">
        <f>AN16</f>
        <v>16.666666666666668</v>
      </c>
      <c r="AP16" s="118" t="s">
        <v>1522</v>
      </c>
      <c r="AQ16" s="177"/>
      <c r="AR16" s="33">
        <f>IF($C16="M", AV16, 0)</f>
        <v>0</v>
      </c>
      <c r="AS16" s="33">
        <f>IF($C16="R", AV16, 0)</f>
        <v>16.666666666666668</v>
      </c>
      <c r="AT16" s="31">
        <f>$F$8/6</f>
        <v>16.666666666666668</v>
      </c>
      <c r="AU16" s="118" t="s">
        <v>44</v>
      </c>
      <c r="AV16" s="118">
        <f>IF(AU16="Yes",AT16,0)</f>
        <v>16.666666666666668</v>
      </c>
      <c r="AW16" s="134">
        <f>AV16</f>
        <v>16.666666666666668</v>
      </c>
      <c r="AX16" s="117" t="s">
        <v>1258</v>
      </c>
      <c r="AY16" s="177"/>
      <c r="AZ16" s="33">
        <f>IF($C16="M", BD16, 0)</f>
        <v>0</v>
      </c>
      <c r="BA16" s="33">
        <f>IF($C16="R", BD16, 0)</f>
        <v>0</v>
      </c>
      <c r="BB16" s="31">
        <f>$F$8/6</f>
        <v>16.666666666666668</v>
      </c>
      <c r="BC16" s="118" t="s">
        <v>47</v>
      </c>
      <c r="BD16" s="118">
        <f>IF(BC16="Yes",BB16,0)</f>
        <v>0</v>
      </c>
      <c r="BE16" s="134">
        <f>BD16</f>
        <v>0</v>
      </c>
      <c r="BF16" s="33" t="s">
        <v>590</v>
      </c>
      <c r="BG16" s="177"/>
      <c r="BH16" s="33">
        <f>IF($C16="M", BL16, 0)</f>
        <v>0</v>
      </c>
      <c r="BI16" s="33">
        <f>IF($C16="R", BL16, 0)</f>
        <v>16.666666666666668</v>
      </c>
      <c r="BJ16" s="31">
        <f>$F$8/6</f>
        <v>16.666666666666668</v>
      </c>
      <c r="BK16" s="118" t="s">
        <v>44</v>
      </c>
      <c r="BL16" s="118">
        <f>IF(BK16="Yes",BJ16,0)</f>
        <v>16.666666666666668</v>
      </c>
      <c r="BM16" s="134">
        <f>BL16</f>
        <v>16.666666666666668</v>
      </c>
      <c r="BN16" s="33" t="s">
        <v>591</v>
      </c>
      <c r="BO16" s="177"/>
      <c r="BP16" s="33">
        <f>IF($C16="M", BT16, 0)</f>
        <v>0</v>
      </c>
      <c r="BQ16" s="33">
        <f>IF($C16="R", BT16, 0)</f>
        <v>16.666666666666668</v>
      </c>
      <c r="BR16" s="31">
        <f>$F$8/6</f>
        <v>16.666666666666668</v>
      </c>
      <c r="BS16" s="118" t="s">
        <v>44</v>
      </c>
      <c r="BT16" s="118">
        <f>IF(BS16="Yes",BR16,0)</f>
        <v>16.666666666666668</v>
      </c>
      <c r="BU16" s="134">
        <f>BT16</f>
        <v>16.666666666666668</v>
      </c>
      <c r="BV16" s="33" t="s">
        <v>592</v>
      </c>
      <c r="BW16" s="177"/>
      <c r="BX16" s="33">
        <f>IF($C16="M", CB16, 0)</f>
        <v>0</v>
      </c>
      <c r="BY16" s="33">
        <f>IF($C16="R", CB16, 0)</f>
        <v>16.666666666666668</v>
      </c>
      <c r="BZ16" s="31">
        <f>$F$8/6</f>
        <v>16.666666666666668</v>
      </c>
      <c r="CA16" s="289" t="s">
        <v>44</v>
      </c>
      <c r="CB16" s="118">
        <f>IF(CA16="Yes",BZ16,0)</f>
        <v>16.666666666666668</v>
      </c>
      <c r="CC16" s="134">
        <f>CB16</f>
        <v>16.666666666666668</v>
      </c>
      <c r="CD16" s="33" t="s">
        <v>593</v>
      </c>
    </row>
    <row r="17" spans="1:82" s="120" customFormat="1" ht="12.75">
      <c r="A17" s="118"/>
      <c r="B17" s="354"/>
      <c r="C17" s="742"/>
      <c r="D17" s="39"/>
      <c r="E17" s="33"/>
      <c r="F17" s="39"/>
      <c r="G17" s="118"/>
      <c r="H17" s="118"/>
      <c r="I17" s="118"/>
      <c r="J17" s="118"/>
      <c r="K17" s="177"/>
      <c r="L17" s="219"/>
      <c r="M17" s="219"/>
      <c r="N17" s="39"/>
      <c r="O17" s="118"/>
      <c r="P17" s="118"/>
      <c r="Q17" s="118"/>
      <c r="R17" s="289"/>
      <c r="S17" s="177"/>
      <c r="T17" s="219"/>
      <c r="U17" s="219"/>
      <c r="V17" s="39"/>
      <c r="W17" s="118"/>
      <c r="X17" s="118"/>
      <c r="Y17" s="118"/>
      <c r="Z17" s="33"/>
      <c r="AA17" s="177"/>
      <c r="AB17" s="219"/>
      <c r="AC17" s="219"/>
      <c r="AD17" s="39"/>
      <c r="AE17" s="289"/>
      <c r="AF17" s="118"/>
      <c r="AG17" s="118"/>
      <c r="AH17" s="33"/>
      <c r="AI17" s="177"/>
      <c r="AJ17" s="219"/>
      <c r="AK17" s="219"/>
      <c r="AL17" s="39"/>
      <c r="AM17" s="118"/>
      <c r="AN17" s="118"/>
      <c r="AO17" s="118"/>
      <c r="AP17" s="118"/>
      <c r="AQ17" s="177"/>
      <c r="AR17" s="219"/>
      <c r="AS17" s="219"/>
      <c r="AT17" s="39"/>
      <c r="AU17" s="118"/>
      <c r="AV17" s="118"/>
      <c r="AW17" s="118"/>
      <c r="AX17" s="33"/>
      <c r="AY17" s="177"/>
      <c r="AZ17" s="219"/>
      <c r="BA17" s="219"/>
      <c r="BB17" s="39"/>
      <c r="BC17" s="118"/>
      <c r="BD17" s="118"/>
      <c r="BE17" s="118"/>
      <c r="BF17" s="33"/>
      <c r="BG17" s="177"/>
      <c r="BH17" s="219"/>
      <c r="BI17" s="219"/>
      <c r="BJ17" s="39"/>
      <c r="BK17" s="118"/>
      <c r="BL17" s="118"/>
      <c r="BM17" s="118"/>
      <c r="BN17" s="33"/>
      <c r="BO17" s="177"/>
      <c r="BP17" s="219"/>
      <c r="BQ17" s="219"/>
      <c r="BR17" s="39"/>
      <c r="BS17" s="118"/>
      <c r="BT17" s="118"/>
      <c r="BU17" s="118"/>
      <c r="BV17" s="33"/>
      <c r="BW17" s="177"/>
      <c r="BX17" s="219"/>
      <c r="BY17" s="219"/>
      <c r="BZ17" s="39"/>
      <c r="CA17" s="289"/>
      <c r="CB17" s="118"/>
      <c r="CC17" s="118"/>
      <c r="CD17" s="33"/>
    </row>
    <row r="18" spans="1:82" s="120" customFormat="1" ht="38.25">
      <c r="A18" s="134" t="s">
        <v>594</v>
      </c>
      <c r="B18" s="605" t="s">
        <v>1365</v>
      </c>
      <c r="C18" s="741"/>
      <c r="D18" s="39"/>
      <c r="E18" s="33"/>
      <c r="F18" s="31">
        <f>$F$8/6</f>
        <v>16.666666666666668</v>
      </c>
      <c r="G18" s="134"/>
      <c r="H18" s="134"/>
      <c r="I18" s="134">
        <f>H19+H20+H21</f>
        <v>5.5555555555555562</v>
      </c>
      <c r="J18" s="118"/>
      <c r="K18" s="699"/>
      <c r="L18" s="33"/>
      <c r="M18" s="33"/>
      <c r="N18" s="31">
        <f>$F$8/6</f>
        <v>16.666666666666668</v>
      </c>
      <c r="O18" s="134"/>
      <c r="P18" s="134"/>
      <c r="Q18" s="134">
        <f>P19+P20+P21</f>
        <v>11.111111111111112</v>
      </c>
      <c r="R18" s="289"/>
      <c r="S18" s="177"/>
      <c r="T18" s="33"/>
      <c r="U18" s="33"/>
      <c r="V18" s="31">
        <f>$F$8/6</f>
        <v>16.666666666666668</v>
      </c>
      <c r="W18" s="134"/>
      <c r="X18" s="134"/>
      <c r="Y18" s="134">
        <f>X19+X20+X21</f>
        <v>0</v>
      </c>
      <c r="Z18" s="33"/>
      <c r="AA18" s="177"/>
      <c r="AB18" s="33"/>
      <c r="AC18" s="33"/>
      <c r="AD18" s="31">
        <f>$F$8/6</f>
        <v>16.666666666666668</v>
      </c>
      <c r="AE18" s="344"/>
      <c r="AF18" s="134"/>
      <c r="AG18" s="134">
        <f>AF19+AF20+AF21</f>
        <v>16.666666666666668</v>
      </c>
      <c r="AH18" s="33"/>
      <c r="AI18" s="177"/>
      <c r="AJ18" s="33"/>
      <c r="AK18" s="33"/>
      <c r="AL18" s="31">
        <f>$F$8/6</f>
        <v>16.666666666666668</v>
      </c>
      <c r="AM18" s="134"/>
      <c r="AN18" s="134"/>
      <c r="AO18" s="134">
        <f>AN19+AN20+AN21</f>
        <v>11.111111111111112</v>
      </c>
      <c r="AP18" s="33"/>
      <c r="AQ18" s="177"/>
      <c r="AR18" s="33"/>
      <c r="AS18" s="33"/>
      <c r="AT18" s="31">
        <f>$F$8/6</f>
        <v>16.666666666666668</v>
      </c>
      <c r="AU18" s="134"/>
      <c r="AV18" s="134"/>
      <c r="AW18" s="134">
        <f>AV19+AV20+AV21</f>
        <v>11.111111111111112</v>
      </c>
      <c r="AX18" s="33"/>
      <c r="AY18" s="177"/>
      <c r="AZ18" s="33"/>
      <c r="BA18" s="33"/>
      <c r="BB18" s="31">
        <f>$F$8/6</f>
        <v>16.666666666666668</v>
      </c>
      <c r="BC18" s="134"/>
      <c r="BD18" s="134"/>
      <c r="BE18" s="134">
        <f>BD19+BD20+BD21</f>
        <v>5.5555555555555562</v>
      </c>
      <c r="BF18" s="33"/>
      <c r="BG18" s="177"/>
      <c r="BH18" s="33"/>
      <c r="BI18" s="33"/>
      <c r="BJ18" s="31">
        <f>$F$8/6</f>
        <v>16.666666666666668</v>
      </c>
      <c r="BK18" s="134"/>
      <c r="BL18" s="134"/>
      <c r="BM18" s="134">
        <f>BL19+BL20+BL21</f>
        <v>16.666666666666668</v>
      </c>
      <c r="BN18" s="33" t="s">
        <v>1273</v>
      </c>
      <c r="BO18" s="177"/>
      <c r="BP18" s="33"/>
      <c r="BQ18" s="33"/>
      <c r="BR18" s="31">
        <f>$F$8/6</f>
        <v>16.666666666666668</v>
      </c>
      <c r="BS18" s="134"/>
      <c r="BT18" s="134"/>
      <c r="BU18" s="134">
        <f>BT19+BT20+BT21</f>
        <v>16.666666666666668</v>
      </c>
      <c r="BV18" s="118"/>
      <c r="BW18" s="177"/>
      <c r="BX18" s="33"/>
      <c r="BY18" s="33"/>
      <c r="BZ18" s="31">
        <f>$F$8/6</f>
        <v>16.666666666666668</v>
      </c>
      <c r="CA18" s="344"/>
      <c r="CB18" s="134"/>
      <c r="CC18" s="134">
        <f>CB19+CB20+CB21</f>
        <v>16.666666666666668</v>
      </c>
      <c r="CD18" s="118"/>
    </row>
    <row r="19" spans="1:82" s="120" customFormat="1" ht="51">
      <c r="A19" s="118" t="s">
        <v>595</v>
      </c>
      <c r="B19" s="711" t="s">
        <v>1366</v>
      </c>
      <c r="C19" s="742" t="s">
        <v>1496</v>
      </c>
      <c r="D19" s="39">
        <f t="shared" si="0"/>
        <v>0</v>
      </c>
      <c r="E19" s="33">
        <f t="shared" si="1"/>
        <v>5.5555555555555562</v>
      </c>
      <c r="F19" s="184">
        <f>$F$18/3</f>
        <v>5.5555555555555562</v>
      </c>
      <c r="G19" s="33" t="s">
        <v>44</v>
      </c>
      <c r="H19" s="118">
        <f>IF(G19="Yes",F19,0)</f>
        <v>5.5555555555555562</v>
      </c>
      <c r="I19" s="33"/>
      <c r="J19" s="118" t="s">
        <v>1212</v>
      </c>
      <c r="K19" s="177"/>
      <c r="L19" s="33">
        <f>IF($C19="M", P19, 0)</f>
        <v>0</v>
      </c>
      <c r="M19" s="33">
        <f>IF($C19="R", P19, 0)</f>
        <v>5.5555555555555562</v>
      </c>
      <c r="N19" s="184">
        <f>$F$18/3</f>
        <v>5.5555555555555562</v>
      </c>
      <c r="O19" s="33" t="s">
        <v>44</v>
      </c>
      <c r="P19" s="118">
        <f>IF(O19="Yes",N19,0)</f>
        <v>5.5555555555555562</v>
      </c>
      <c r="Q19" s="33"/>
      <c r="R19" s="289" t="s">
        <v>663</v>
      </c>
      <c r="S19" s="177"/>
      <c r="T19" s="33">
        <f>IF($C19="M", X19, 0)</f>
        <v>0</v>
      </c>
      <c r="U19" s="33">
        <f>IF($C19="R", X19, 0)</f>
        <v>0</v>
      </c>
      <c r="V19" s="184">
        <f>$F$18/3</f>
        <v>5.5555555555555562</v>
      </c>
      <c r="W19" s="33" t="s">
        <v>47</v>
      </c>
      <c r="X19" s="118">
        <f>IF(W19="Yes",V19,0)</f>
        <v>0</v>
      </c>
      <c r="Y19" s="33"/>
      <c r="Z19" s="33"/>
      <c r="AA19" s="177"/>
      <c r="AB19" s="33">
        <f>IF($C19="M", AF19, 0)</f>
        <v>0</v>
      </c>
      <c r="AC19" s="33">
        <f>IF($C19="R", AF19, 0)</f>
        <v>5.5555555555555562</v>
      </c>
      <c r="AD19" s="184">
        <f>$F$18/3</f>
        <v>5.5555555555555562</v>
      </c>
      <c r="AE19" s="288" t="s">
        <v>44</v>
      </c>
      <c r="AF19" s="118">
        <f>IF(AE19="Yes",AD19,0)</f>
        <v>5.5555555555555562</v>
      </c>
      <c r="AG19" s="33"/>
      <c r="AH19" s="33" t="s">
        <v>1518</v>
      </c>
      <c r="AI19" s="177"/>
      <c r="AJ19" s="33">
        <f>IF($C19="M", AN19, 0)</f>
        <v>0</v>
      </c>
      <c r="AK19" s="33">
        <f>IF($C19="R", AN19, 0)</f>
        <v>5.5555555555555562</v>
      </c>
      <c r="AL19" s="184">
        <f>$F$18/3</f>
        <v>5.5555555555555562</v>
      </c>
      <c r="AM19" s="33" t="s">
        <v>44</v>
      </c>
      <c r="AN19" s="118">
        <f>IF(AM19="Yes",AL19,0)</f>
        <v>5.5555555555555562</v>
      </c>
      <c r="AO19" s="33"/>
      <c r="AP19" s="33" t="s">
        <v>664</v>
      </c>
      <c r="AQ19" s="177"/>
      <c r="AR19" s="33">
        <f>IF($C19="M", AV19, 0)</f>
        <v>0</v>
      </c>
      <c r="AS19" s="33">
        <f>IF($C19="R", AV19, 0)</f>
        <v>5.5555555555555562</v>
      </c>
      <c r="AT19" s="184">
        <f>$F$18/3</f>
        <v>5.5555555555555562</v>
      </c>
      <c r="AU19" s="33" t="s">
        <v>44</v>
      </c>
      <c r="AV19" s="118">
        <f>IF(AU19="Yes",AT19,0)</f>
        <v>5.5555555555555562</v>
      </c>
      <c r="AW19" s="33"/>
      <c r="AX19" s="33" t="s">
        <v>1279</v>
      </c>
      <c r="AY19" s="177"/>
      <c r="AZ19" s="33">
        <f>IF($C19="M", BD19, 0)</f>
        <v>0</v>
      </c>
      <c r="BA19" s="33">
        <f>IF($C19="R", BD19, 0)</f>
        <v>5.5555555555555562</v>
      </c>
      <c r="BB19" s="184">
        <f>$F$18/3</f>
        <v>5.5555555555555562</v>
      </c>
      <c r="BC19" s="33" t="s">
        <v>44</v>
      </c>
      <c r="BD19" s="118">
        <f>IF(BC19="Yes",BB19,0)</f>
        <v>5.5555555555555562</v>
      </c>
      <c r="BE19" s="33"/>
      <c r="BF19" s="33" t="s">
        <v>1285</v>
      </c>
      <c r="BG19" s="177"/>
      <c r="BH19" s="33">
        <f>IF($C19="M", BL19, 0)</f>
        <v>0</v>
      </c>
      <c r="BI19" s="33">
        <f>IF($C19="R", BL19, 0)</f>
        <v>5.5555555555555562</v>
      </c>
      <c r="BJ19" s="184">
        <f>$F$18/3</f>
        <v>5.5555555555555562</v>
      </c>
      <c r="BK19" s="33" t="s">
        <v>44</v>
      </c>
      <c r="BL19" s="118">
        <f>IF(BK19="Yes",BJ19,0)</f>
        <v>5.5555555555555562</v>
      </c>
      <c r="BM19" s="33"/>
      <c r="BN19" s="33" t="s">
        <v>666</v>
      </c>
      <c r="BO19" s="177"/>
      <c r="BP19" s="33">
        <f>IF($C19="M", BT19, 0)</f>
        <v>0</v>
      </c>
      <c r="BQ19" s="33">
        <f>IF($C19="R", BT19, 0)</f>
        <v>5.5555555555555562</v>
      </c>
      <c r="BR19" s="184">
        <f>$F$18/3</f>
        <v>5.5555555555555562</v>
      </c>
      <c r="BS19" s="33" t="s">
        <v>44</v>
      </c>
      <c r="BT19" s="118">
        <f>IF(BS19="Yes",BR19,0)</f>
        <v>5.5555555555555562</v>
      </c>
      <c r="BU19" s="33"/>
      <c r="BV19" s="118" t="s">
        <v>665</v>
      </c>
      <c r="BW19" s="177"/>
      <c r="BX19" s="33">
        <f>IF($C19="M", CB19, 0)</f>
        <v>0</v>
      </c>
      <c r="BY19" s="33">
        <f>IF($C19="R", CB19, 0)</f>
        <v>5.5555555555555562</v>
      </c>
      <c r="BZ19" s="184">
        <f>$F$18/3</f>
        <v>5.5555555555555562</v>
      </c>
      <c r="CA19" s="288" t="s">
        <v>44</v>
      </c>
      <c r="CB19" s="118">
        <f>IF(CA19="Yes",BZ19,0)</f>
        <v>5.5555555555555562</v>
      </c>
      <c r="CC19" s="33"/>
      <c r="CD19" s="118" t="s">
        <v>1326</v>
      </c>
    </row>
    <row r="20" spans="1:82" s="120" customFormat="1" ht="38.25">
      <c r="A20" s="118" t="s">
        <v>667</v>
      </c>
      <c r="B20" s="711" t="s">
        <v>1382</v>
      </c>
      <c r="C20" s="742" t="s">
        <v>1496</v>
      </c>
      <c r="D20" s="39">
        <f t="shared" si="0"/>
        <v>0</v>
      </c>
      <c r="E20" s="33">
        <f t="shared" si="1"/>
        <v>0</v>
      </c>
      <c r="F20" s="184">
        <f>$F$18/3</f>
        <v>5.5555555555555562</v>
      </c>
      <c r="G20" s="33" t="s">
        <v>47</v>
      </c>
      <c r="H20" s="118">
        <f>IF(G20="Yes",F20,0)</f>
        <v>0</v>
      </c>
      <c r="I20" s="33"/>
      <c r="J20" s="33"/>
      <c r="K20" s="177"/>
      <c r="L20" s="33">
        <f>IF($C20="M", P20, 0)</f>
        <v>0</v>
      </c>
      <c r="M20" s="33">
        <f>IF($C20="R", P20, 0)</f>
        <v>0</v>
      </c>
      <c r="N20" s="184">
        <f>$F$18/3</f>
        <v>5.5555555555555562</v>
      </c>
      <c r="O20" s="33" t="s">
        <v>47</v>
      </c>
      <c r="P20" s="118">
        <f>IF(O20="Yes",N20,0)</f>
        <v>0</v>
      </c>
      <c r="Q20" s="33"/>
      <c r="R20" s="289" t="s">
        <v>668</v>
      </c>
      <c r="S20" s="177"/>
      <c r="T20" s="33">
        <f>IF($C20="M", X20, 0)</f>
        <v>0</v>
      </c>
      <c r="U20" s="33">
        <f>IF($C20="R", X20, 0)</f>
        <v>0</v>
      </c>
      <c r="V20" s="184">
        <f>$F$18/3</f>
        <v>5.5555555555555562</v>
      </c>
      <c r="W20" s="33" t="s">
        <v>47</v>
      </c>
      <c r="X20" s="118">
        <f>IF(W20="Yes",V20,0)</f>
        <v>0</v>
      </c>
      <c r="Y20" s="33"/>
      <c r="Z20" s="33"/>
      <c r="AA20" s="177"/>
      <c r="AB20" s="33">
        <f>IF($C20="M", AF20, 0)</f>
        <v>0</v>
      </c>
      <c r="AC20" s="33">
        <f>IF($C20="R", AF20, 0)</f>
        <v>5.5555555555555562</v>
      </c>
      <c r="AD20" s="184">
        <f>$F$18/3</f>
        <v>5.5555555555555562</v>
      </c>
      <c r="AE20" s="288" t="s">
        <v>44</v>
      </c>
      <c r="AF20" s="118">
        <f>IF(AE20="Yes",AD20,0)</f>
        <v>5.5555555555555562</v>
      </c>
      <c r="AG20" s="33"/>
      <c r="AH20" s="33" t="s">
        <v>1518</v>
      </c>
      <c r="AI20" s="177"/>
      <c r="AJ20" s="33">
        <f>IF($C20="M", AN20, 0)</f>
        <v>0</v>
      </c>
      <c r="AK20" s="33">
        <f>IF($C20="R", AN20, 0)</f>
        <v>5.5555555555555562</v>
      </c>
      <c r="AL20" s="184">
        <f>$F$18/3</f>
        <v>5.5555555555555562</v>
      </c>
      <c r="AM20" s="288" t="s">
        <v>44</v>
      </c>
      <c r="AN20" s="118">
        <f>IF(AM20="Yes",AL20,0)</f>
        <v>5.5555555555555562</v>
      </c>
      <c r="AO20" s="33"/>
      <c r="AP20" s="33" t="s">
        <v>1523</v>
      </c>
      <c r="AQ20" s="177"/>
      <c r="AR20" s="33">
        <f>IF($C20="M", AV20, 0)</f>
        <v>0</v>
      </c>
      <c r="AS20" s="33">
        <f>IF($C20="R", AV20, 0)</f>
        <v>0</v>
      </c>
      <c r="AT20" s="184">
        <f>$F$18/3</f>
        <v>5.5555555555555562</v>
      </c>
      <c r="AU20" s="33" t="s">
        <v>47</v>
      </c>
      <c r="AV20" s="118">
        <f>IF(AU20="Yes",AT20,0)</f>
        <v>0</v>
      </c>
      <c r="AW20" s="33"/>
      <c r="AX20" s="33"/>
      <c r="AY20" s="177"/>
      <c r="AZ20" s="33">
        <f>IF($C20="M", BD20, 0)</f>
        <v>0</v>
      </c>
      <c r="BA20" s="33">
        <f>IF($C20="R", BD20, 0)</f>
        <v>0</v>
      </c>
      <c r="BB20" s="184">
        <f>$F$18/3</f>
        <v>5.5555555555555562</v>
      </c>
      <c r="BC20" s="33" t="s">
        <v>47</v>
      </c>
      <c r="BD20" s="118">
        <f>IF(BC20="Yes",BB20,0)</f>
        <v>0</v>
      </c>
      <c r="BE20" s="33"/>
      <c r="BF20" s="33"/>
      <c r="BG20" s="177"/>
      <c r="BH20" s="33">
        <f>IF($C20="M", BL20, 0)</f>
        <v>0</v>
      </c>
      <c r="BI20" s="33">
        <f>IF($C20="R", BL20, 0)</f>
        <v>5.5555555555555562</v>
      </c>
      <c r="BJ20" s="184">
        <f>$F$18/3</f>
        <v>5.5555555555555562</v>
      </c>
      <c r="BK20" s="33" t="s">
        <v>44</v>
      </c>
      <c r="BL20" s="118">
        <f>IF(BK20="Yes",BJ20,0)</f>
        <v>5.5555555555555562</v>
      </c>
      <c r="BM20" s="33"/>
      <c r="BN20" s="33" t="s">
        <v>593</v>
      </c>
      <c r="BO20" s="177"/>
      <c r="BP20" s="33">
        <f>IF($C20="M", BT20, 0)</f>
        <v>0</v>
      </c>
      <c r="BQ20" s="33">
        <f>IF($C20="R", BT20, 0)</f>
        <v>5.5555555555555562</v>
      </c>
      <c r="BR20" s="184">
        <f>$F$18/3</f>
        <v>5.5555555555555562</v>
      </c>
      <c r="BS20" s="33" t="s">
        <v>44</v>
      </c>
      <c r="BT20" s="118">
        <f>IF(BS20="Yes",BR20,0)</f>
        <v>5.5555555555555562</v>
      </c>
      <c r="BU20" s="33"/>
      <c r="BV20" s="479" t="s">
        <v>1308</v>
      </c>
      <c r="BW20" s="177"/>
      <c r="BX20" s="33">
        <f>IF($C20="M", CB20, 0)</f>
        <v>0</v>
      </c>
      <c r="BY20" s="33">
        <f>IF($C20="R", CB20, 0)</f>
        <v>5.5555555555555562</v>
      </c>
      <c r="BZ20" s="184">
        <f>$F$18/3</f>
        <v>5.5555555555555562</v>
      </c>
      <c r="CA20" s="288" t="s">
        <v>44</v>
      </c>
      <c r="CB20" s="118">
        <f>IF(CA20="Yes",BZ20,0)</f>
        <v>5.5555555555555562</v>
      </c>
      <c r="CC20" s="33"/>
      <c r="CD20" s="118" t="s">
        <v>1528</v>
      </c>
    </row>
    <row r="21" spans="1:82" s="120" customFormat="1" ht="63.75">
      <c r="A21" s="118" t="s">
        <v>669</v>
      </c>
      <c r="B21" s="711" t="s">
        <v>1367</v>
      </c>
      <c r="C21" s="742" t="s">
        <v>1496</v>
      </c>
      <c r="D21" s="39">
        <f t="shared" si="0"/>
        <v>0</v>
      </c>
      <c r="E21" s="33">
        <f t="shared" si="1"/>
        <v>0</v>
      </c>
      <c r="F21" s="184">
        <f>$F$18/3</f>
        <v>5.5555555555555562</v>
      </c>
      <c r="G21" s="33" t="s">
        <v>47</v>
      </c>
      <c r="H21" s="118">
        <f>IF(G21="Yes",F21,0)</f>
        <v>0</v>
      </c>
      <c r="I21" s="33"/>
      <c r="J21" s="33"/>
      <c r="K21" s="177"/>
      <c r="L21" s="33">
        <f>IF($C21="M", P21, 0)</f>
        <v>0</v>
      </c>
      <c r="M21" s="33">
        <f>IF($C21="R", P21, 0)</f>
        <v>5.5555555555555562</v>
      </c>
      <c r="N21" s="184">
        <f>$F$18/3</f>
        <v>5.5555555555555562</v>
      </c>
      <c r="O21" s="33" t="s">
        <v>44</v>
      </c>
      <c r="P21" s="118">
        <f>IF(O21="Yes",N21,0)</f>
        <v>5.5555555555555562</v>
      </c>
      <c r="Q21" s="33"/>
      <c r="R21" s="289" t="s">
        <v>1250</v>
      </c>
      <c r="S21" s="177"/>
      <c r="T21" s="33">
        <f>IF($C21="M", X21, 0)</f>
        <v>0</v>
      </c>
      <c r="U21" s="33">
        <f>IF($C21="R", X21, 0)</f>
        <v>0</v>
      </c>
      <c r="V21" s="184">
        <f>$F$18/3</f>
        <v>5.5555555555555562</v>
      </c>
      <c r="W21" s="33" t="s">
        <v>47</v>
      </c>
      <c r="X21" s="118">
        <f>IF(W21="Yes",V21,0)</f>
        <v>0</v>
      </c>
      <c r="Y21" s="33"/>
      <c r="Z21" s="33"/>
      <c r="AA21" s="177"/>
      <c r="AB21" s="33">
        <f>IF($C21="M", AF21, 0)</f>
        <v>0</v>
      </c>
      <c r="AC21" s="33">
        <f>IF($C21="R", AF21, 0)</f>
        <v>5.5555555555555562</v>
      </c>
      <c r="AD21" s="184">
        <f>$F$18/3</f>
        <v>5.5555555555555562</v>
      </c>
      <c r="AE21" s="288" t="s">
        <v>44</v>
      </c>
      <c r="AF21" s="118">
        <f>IF(AE21="Yes",AD21,0)</f>
        <v>5.5555555555555562</v>
      </c>
      <c r="AG21" s="33"/>
      <c r="AH21" s="33" t="s">
        <v>1518</v>
      </c>
      <c r="AI21" s="177"/>
      <c r="AJ21" s="33">
        <f>IF($C21="M", AN21, 0)</f>
        <v>0</v>
      </c>
      <c r="AK21" s="33">
        <f>IF($C21="R", AN21, 0)</f>
        <v>0</v>
      </c>
      <c r="AL21" s="184">
        <f>$F$18/3</f>
        <v>5.5555555555555562</v>
      </c>
      <c r="AM21" s="288" t="s">
        <v>47</v>
      </c>
      <c r="AN21" s="118">
        <f>IF(AM21="Yes",AL21,0)</f>
        <v>0</v>
      </c>
      <c r="AO21" s="33"/>
      <c r="AP21" s="33"/>
      <c r="AQ21" s="177"/>
      <c r="AR21" s="33">
        <f>IF($C21="M", AV21, 0)</f>
        <v>0</v>
      </c>
      <c r="AS21" s="33">
        <f>IF($C21="R", AV21, 0)</f>
        <v>5.5555555555555562</v>
      </c>
      <c r="AT21" s="184">
        <f>$F$18/3</f>
        <v>5.5555555555555562</v>
      </c>
      <c r="AU21" s="288" t="s">
        <v>44</v>
      </c>
      <c r="AV21" s="118">
        <f>IF(AU21="Yes",AT21,0)</f>
        <v>5.5555555555555562</v>
      </c>
      <c r="AW21" s="33"/>
      <c r="AX21" s="288" t="s">
        <v>1545</v>
      </c>
      <c r="AY21" s="177"/>
      <c r="AZ21" s="33">
        <f>IF($C21="M", BD21, 0)</f>
        <v>0</v>
      </c>
      <c r="BA21" s="33">
        <f>IF($C21="R", BD21, 0)</f>
        <v>0</v>
      </c>
      <c r="BB21" s="184">
        <f>$F$18/3</f>
        <v>5.5555555555555562</v>
      </c>
      <c r="BC21" s="33" t="s">
        <v>47</v>
      </c>
      <c r="BD21" s="118">
        <f>IF(BC21="Yes",BB21,0)</f>
        <v>0</v>
      </c>
      <c r="BE21" s="33"/>
      <c r="BF21" s="33" t="s">
        <v>593</v>
      </c>
      <c r="BG21" s="177"/>
      <c r="BH21" s="33">
        <f>IF($C21="M", BL21, 0)</f>
        <v>0</v>
      </c>
      <c r="BI21" s="33">
        <f>IF($C21="R", BL21, 0)</f>
        <v>5.5555555555555562</v>
      </c>
      <c r="BJ21" s="184">
        <f>$F$18/3</f>
        <v>5.5555555555555562</v>
      </c>
      <c r="BK21" s="33" t="s">
        <v>44</v>
      </c>
      <c r="BL21" s="118">
        <f>IF(BK21="Yes",BJ21,0)</f>
        <v>5.5555555555555562</v>
      </c>
      <c r="BM21" s="33"/>
      <c r="BN21" s="33" t="s">
        <v>593</v>
      </c>
      <c r="BO21" s="177"/>
      <c r="BP21" s="33">
        <f>IF($C21="M", BT21, 0)</f>
        <v>0</v>
      </c>
      <c r="BQ21" s="33">
        <f>IF($C21="R", BT21, 0)</f>
        <v>5.5555555555555562</v>
      </c>
      <c r="BR21" s="184">
        <f>$F$18/3</f>
        <v>5.5555555555555562</v>
      </c>
      <c r="BS21" s="33" t="s">
        <v>44</v>
      </c>
      <c r="BT21" s="118">
        <f>IF(BS21="Yes",BR21,0)</f>
        <v>5.5555555555555562</v>
      </c>
      <c r="BU21" s="33"/>
      <c r="BV21" s="118" t="s">
        <v>670</v>
      </c>
      <c r="BW21" s="177"/>
      <c r="BX21" s="33">
        <f>IF($C21="M", CB21, 0)</f>
        <v>0</v>
      </c>
      <c r="BY21" s="33">
        <f>IF($C21="R", CB21, 0)</f>
        <v>5.5555555555555562</v>
      </c>
      <c r="BZ21" s="184">
        <f>$F$18/3</f>
        <v>5.5555555555555562</v>
      </c>
      <c r="CA21" s="288" t="s">
        <v>44</v>
      </c>
      <c r="CB21" s="118">
        <f>IF(CA21="Yes",BZ21,0)</f>
        <v>5.5555555555555562</v>
      </c>
      <c r="CC21" s="33"/>
      <c r="CD21" s="118" t="s">
        <v>1297</v>
      </c>
    </row>
    <row r="22" spans="1:82" s="120" customFormat="1" ht="12.75">
      <c r="A22" s="118"/>
      <c r="B22" s="711"/>
      <c r="C22" s="743"/>
      <c r="D22" s="39"/>
      <c r="E22" s="33"/>
      <c r="F22" s="184"/>
      <c r="G22" s="33"/>
      <c r="H22" s="118"/>
      <c r="I22" s="33"/>
      <c r="J22" s="33"/>
      <c r="K22" s="177"/>
      <c r="L22" s="219"/>
      <c r="M22" s="219"/>
      <c r="N22" s="184"/>
      <c r="O22" s="33"/>
      <c r="P22" s="118"/>
      <c r="Q22" s="33"/>
      <c r="R22" s="289"/>
      <c r="S22" s="177"/>
      <c r="T22" s="219"/>
      <c r="U22" s="219"/>
      <c r="V22" s="184"/>
      <c r="W22" s="33"/>
      <c r="X22" s="118"/>
      <c r="Y22" s="33"/>
      <c r="Z22" s="33"/>
      <c r="AA22" s="177"/>
      <c r="AB22" s="219"/>
      <c r="AC22" s="219"/>
      <c r="AD22" s="184"/>
      <c r="AE22" s="288"/>
      <c r="AF22" s="118"/>
      <c r="AG22" s="33"/>
      <c r="AH22" s="33"/>
      <c r="AI22" s="177"/>
      <c r="AJ22" s="219"/>
      <c r="AK22" s="219"/>
      <c r="AL22" s="184"/>
      <c r="AM22" s="288"/>
      <c r="AN22" s="118"/>
      <c r="AO22" s="33"/>
      <c r="AP22" s="33"/>
      <c r="AQ22" s="177"/>
      <c r="AR22" s="219"/>
      <c r="AS22" s="219"/>
      <c r="AT22" s="184"/>
      <c r="AU22" s="33"/>
      <c r="AV22" s="118"/>
      <c r="AW22" s="33"/>
      <c r="AX22" s="33"/>
      <c r="AY22" s="177"/>
      <c r="AZ22" s="219"/>
      <c r="BA22" s="219"/>
      <c r="BB22" s="184"/>
      <c r="BC22" s="33"/>
      <c r="BD22" s="118"/>
      <c r="BE22" s="33"/>
      <c r="BF22" s="33"/>
      <c r="BG22" s="177"/>
      <c r="BH22" s="219"/>
      <c r="BI22" s="219"/>
      <c r="BJ22" s="184"/>
      <c r="BK22" s="33"/>
      <c r="BL22" s="118"/>
      <c r="BM22" s="33"/>
      <c r="BN22" s="33"/>
      <c r="BO22" s="177"/>
      <c r="BP22" s="219"/>
      <c r="BQ22" s="219"/>
      <c r="BR22" s="184"/>
      <c r="BS22" s="33"/>
      <c r="BT22" s="118"/>
      <c r="BU22" s="33"/>
      <c r="BV22" s="118"/>
      <c r="BW22" s="177"/>
      <c r="BX22" s="219"/>
      <c r="BY22" s="219"/>
      <c r="BZ22" s="184"/>
      <c r="CA22" s="288"/>
      <c r="CB22" s="118"/>
      <c r="CC22" s="33"/>
      <c r="CD22" s="118"/>
    </row>
    <row r="23" spans="1:82" s="120" customFormat="1" ht="40.5" customHeight="1">
      <c r="A23" s="32" t="s">
        <v>671</v>
      </c>
      <c r="B23" s="711" t="s">
        <v>1413</v>
      </c>
      <c r="C23" s="744"/>
      <c r="D23" s="39"/>
      <c r="E23" s="33"/>
      <c r="F23" s="31">
        <f>$F$8/6</f>
        <v>16.666666666666668</v>
      </c>
      <c r="G23" s="134"/>
      <c r="H23" s="134"/>
      <c r="I23" s="134">
        <f>H25+H26</f>
        <v>16.666666666666668</v>
      </c>
      <c r="J23" s="33"/>
      <c r="K23" s="177"/>
      <c r="L23" s="219"/>
      <c r="M23" s="219"/>
      <c r="N23" s="31">
        <f>$F$8/6</f>
        <v>16.666666666666668</v>
      </c>
      <c r="O23" s="134"/>
      <c r="P23" s="134"/>
      <c r="Q23" s="134">
        <f>P25+P26</f>
        <v>16.666666666666668</v>
      </c>
      <c r="R23" s="289"/>
      <c r="S23" s="177"/>
      <c r="T23" s="219"/>
      <c r="U23" s="219"/>
      <c r="V23" s="31">
        <f>$F$8/6</f>
        <v>16.666666666666668</v>
      </c>
      <c r="W23" s="134"/>
      <c r="X23" s="134"/>
      <c r="Y23" s="134">
        <f>X25+X26</f>
        <v>8.3333333333333339</v>
      </c>
      <c r="Z23" s="118"/>
      <c r="AA23" s="177"/>
      <c r="AB23" s="219"/>
      <c r="AC23" s="219"/>
      <c r="AD23" s="31">
        <f>$F$8/6</f>
        <v>16.666666666666668</v>
      </c>
      <c r="AE23" s="344"/>
      <c r="AF23" s="134"/>
      <c r="AG23" s="134">
        <f>AF25+AF26</f>
        <v>8.3333333333333339</v>
      </c>
      <c r="AH23" s="33"/>
      <c r="AI23" s="177"/>
      <c r="AJ23" s="33"/>
      <c r="AK23" s="33"/>
      <c r="AL23" s="31">
        <f>$F$8/6</f>
        <v>16.666666666666668</v>
      </c>
      <c r="AM23" s="344"/>
      <c r="AN23" s="134"/>
      <c r="AO23" s="134">
        <f>AN25+AN26</f>
        <v>16.666666666666668</v>
      </c>
      <c r="AP23" s="33"/>
      <c r="AQ23" s="177"/>
      <c r="AR23" s="219"/>
      <c r="AS23" s="219"/>
      <c r="AT23" s="31">
        <f>$F$8/6</f>
        <v>16.666666666666668</v>
      </c>
      <c r="AU23" s="134"/>
      <c r="AV23" s="134"/>
      <c r="AW23" s="134">
        <f>AV25+AV26</f>
        <v>8.3333333333333339</v>
      </c>
      <c r="AX23" s="33"/>
      <c r="AY23" s="177"/>
      <c r="AZ23" s="219"/>
      <c r="BA23" s="219"/>
      <c r="BB23" s="31">
        <f>$F$8/6</f>
        <v>16.666666666666668</v>
      </c>
      <c r="BC23" s="134"/>
      <c r="BD23" s="134"/>
      <c r="BE23" s="134">
        <f>BD25+BD26</f>
        <v>0</v>
      </c>
      <c r="BF23" s="33"/>
      <c r="BG23" s="177"/>
      <c r="BH23" s="219"/>
      <c r="BI23" s="219"/>
      <c r="BJ23" s="31">
        <f>$F$8/6</f>
        <v>16.666666666666668</v>
      </c>
      <c r="BK23" s="134"/>
      <c r="BL23" s="134"/>
      <c r="BM23" s="134">
        <f>BL25+BL26</f>
        <v>16.666666666666668</v>
      </c>
      <c r="BN23" s="33"/>
      <c r="BO23" s="177"/>
      <c r="BP23" s="219"/>
      <c r="BQ23" s="219"/>
      <c r="BR23" s="31">
        <f>$F$8/6</f>
        <v>16.666666666666668</v>
      </c>
      <c r="BS23" s="134"/>
      <c r="BT23" s="134"/>
      <c r="BU23" s="134">
        <f>BT25+BT26</f>
        <v>16.666666666666668</v>
      </c>
      <c r="BV23" s="118"/>
      <c r="BW23" s="177"/>
      <c r="BX23" s="219"/>
      <c r="BY23" s="219"/>
      <c r="BZ23" s="31">
        <f>$F$8/6</f>
        <v>16.666666666666668</v>
      </c>
      <c r="CA23" s="344"/>
      <c r="CB23" s="134"/>
      <c r="CC23" s="134">
        <f>CB25+CB26</f>
        <v>16.666666666666668</v>
      </c>
      <c r="CD23" s="118"/>
    </row>
    <row r="24" spans="1:82" s="120" customFormat="1" ht="40.5" customHeight="1">
      <c r="A24" s="32"/>
      <c r="B24" s="714" t="s">
        <v>1368</v>
      </c>
      <c r="C24" s="744"/>
      <c r="D24" s="39"/>
      <c r="E24" s="33"/>
      <c r="F24" s="31"/>
      <c r="G24" s="134"/>
      <c r="H24" s="134"/>
      <c r="I24" s="134"/>
      <c r="J24" s="33"/>
      <c r="K24" s="177"/>
      <c r="L24" s="219"/>
      <c r="M24" s="219"/>
      <c r="N24" s="31"/>
      <c r="O24" s="134"/>
      <c r="P24" s="134"/>
      <c r="Q24" s="134"/>
      <c r="R24" s="289"/>
      <c r="S24" s="177"/>
      <c r="T24" s="219"/>
      <c r="U24" s="219"/>
      <c r="V24" s="31"/>
      <c r="W24" s="134"/>
      <c r="X24" s="134"/>
      <c r="Y24" s="134"/>
      <c r="Z24" s="118"/>
      <c r="AA24" s="177"/>
      <c r="AB24" s="219"/>
      <c r="AC24" s="219"/>
      <c r="AD24" s="31"/>
      <c r="AE24" s="344"/>
      <c r="AF24" s="134"/>
      <c r="AG24" s="134"/>
      <c r="AH24" s="33"/>
      <c r="AI24" s="177"/>
      <c r="AJ24" s="219"/>
      <c r="AK24" s="219"/>
      <c r="AL24" s="31"/>
      <c r="AM24" s="344"/>
      <c r="AN24" s="134"/>
      <c r="AO24" s="134"/>
      <c r="AP24" s="33"/>
      <c r="AQ24" s="177"/>
      <c r="AR24" s="219"/>
      <c r="AS24" s="219"/>
      <c r="AT24" s="31"/>
      <c r="AU24" s="134"/>
      <c r="AV24" s="134"/>
      <c r="AW24" s="134"/>
      <c r="AX24" s="33"/>
      <c r="AY24" s="177"/>
      <c r="AZ24" s="219"/>
      <c r="BA24" s="219"/>
      <c r="BB24" s="31"/>
      <c r="BC24" s="134"/>
      <c r="BD24" s="134"/>
      <c r="BE24" s="134"/>
      <c r="BF24" s="33"/>
      <c r="BG24" s="177"/>
      <c r="BH24" s="219"/>
      <c r="BI24" s="219"/>
      <c r="BJ24" s="31"/>
      <c r="BK24" s="134"/>
      <c r="BL24" s="134"/>
      <c r="BM24" s="134"/>
      <c r="BN24" s="33"/>
      <c r="BO24" s="177"/>
      <c r="BP24" s="219"/>
      <c r="BQ24" s="219"/>
      <c r="BR24" s="31"/>
      <c r="BS24" s="134"/>
      <c r="BT24" s="134"/>
      <c r="BU24" s="134"/>
      <c r="BV24" s="118"/>
      <c r="BW24" s="177"/>
      <c r="BX24" s="219"/>
      <c r="BY24" s="219"/>
      <c r="BZ24" s="31"/>
      <c r="CA24" s="344"/>
      <c r="CB24" s="134"/>
      <c r="CC24" s="134"/>
      <c r="CD24" s="118"/>
    </row>
    <row r="25" spans="1:82" s="120" customFormat="1" ht="63.75">
      <c r="A25" s="33" t="s">
        <v>672</v>
      </c>
      <c r="B25" s="354" t="s">
        <v>1369</v>
      </c>
      <c r="C25" s="742" t="s">
        <v>1496</v>
      </c>
      <c r="D25" s="39">
        <f t="shared" si="0"/>
        <v>0</v>
      </c>
      <c r="E25" s="33">
        <f t="shared" si="1"/>
        <v>8.3333333333333339</v>
      </c>
      <c r="F25" s="185">
        <f>F23/2</f>
        <v>8.3333333333333339</v>
      </c>
      <c r="G25" s="118" t="s">
        <v>44</v>
      </c>
      <c r="H25" s="118">
        <f>IF(G25="Yes",F25,0)</f>
        <v>8.3333333333333339</v>
      </c>
      <c r="I25" s="118"/>
      <c r="J25" s="33" t="s">
        <v>1212</v>
      </c>
      <c r="K25" s="177"/>
      <c r="L25" s="33">
        <f>IF($C25="M", P25, 0)</f>
        <v>0</v>
      </c>
      <c r="M25" s="33">
        <f>IF($C25="R", P25, 0)</f>
        <v>8.3333333333333339</v>
      </c>
      <c r="N25" s="185">
        <f>N23/2</f>
        <v>8.3333333333333339</v>
      </c>
      <c r="O25" s="118" t="s">
        <v>44</v>
      </c>
      <c r="P25" s="118">
        <f>IF(O25="Yes",N25,0)</f>
        <v>8.3333333333333339</v>
      </c>
      <c r="Q25" s="118"/>
      <c r="R25" s="289" t="s">
        <v>1236</v>
      </c>
      <c r="S25" s="177"/>
      <c r="T25" s="33">
        <f>IF($C25="M", X25, 0)</f>
        <v>0</v>
      </c>
      <c r="U25" s="33">
        <f>IF($C25="R", X25, 0)</f>
        <v>0</v>
      </c>
      <c r="V25" s="185">
        <f>V23/2</f>
        <v>8.3333333333333339</v>
      </c>
      <c r="W25" s="118" t="s">
        <v>47</v>
      </c>
      <c r="X25" s="118">
        <f>IF(W25="Yes",V25,0)</f>
        <v>0</v>
      </c>
      <c r="Y25" s="118"/>
      <c r="AA25" s="177"/>
      <c r="AB25" s="33">
        <f>IF($C25="M", AF25, 0)</f>
        <v>0</v>
      </c>
      <c r="AC25" s="33">
        <f>IF($C25="R", AF25, 0)</f>
        <v>0</v>
      </c>
      <c r="AD25" s="185">
        <f>AD23/2</f>
        <v>8.3333333333333339</v>
      </c>
      <c r="AE25" s="289" t="s">
        <v>47</v>
      </c>
      <c r="AF25" s="118">
        <f>IF(AE25="Yes",AD25,0)</f>
        <v>0</v>
      </c>
      <c r="AG25" s="118"/>
      <c r="AH25" s="33"/>
      <c r="AI25" s="177"/>
      <c r="AJ25" s="33">
        <f>IF($C25="M", AN25, 0)</f>
        <v>0</v>
      </c>
      <c r="AK25" s="33">
        <f>IF($C25="R", AN25, 0)</f>
        <v>8.3333333333333339</v>
      </c>
      <c r="AL25" s="185">
        <f>AL23/2</f>
        <v>8.3333333333333339</v>
      </c>
      <c r="AM25" s="289" t="s">
        <v>44</v>
      </c>
      <c r="AN25" s="118">
        <f>IF(AM25="Yes",AL25,0)</f>
        <v>8.3333333333333339</v>
      </c>
      <c r="AO25" s="118"/>
      <c r="AP25" s="33" t="s">
        <v>1524</v>
      </c>
      <c r="AQ25" s="177"/>
      <c r="AR25" s="33">
        <f>IF($C25="M", AV25, 0)</f>
        <v>0</v>
      </c>
      <c r="AS25" s="33">
        <f>IF($C25="R", AV25, 0)</f>
        <v>0</v>
      </c>
      <c r="AT25" s="185">
        <f>AT23/2</f>
        <v>8.3333333333333339</v>
      </c>
      <c r="AU25" s="118" t="s">
        <v>47</v>
      </c>
      <c r="AV25" s="118">
        <f>IF(AU25="Yes",AT25,0)</f>
        <v>0</v>
      </c>
      <c r="AW25" s="118"/>
      <c r="AX25" s="33"/>
      <c r="AY25" s="177"/>
      <c r="AZ25" s="33">
        <f>IF($C25="M", BD25, 0)</f>
        <v>0</v>
      </c>
      <c r="BA25" s="33">
        <f>IF($C25="R", BD25, 0)</f>
        <v>0</v>
      </c>
      <c r="BB25" s="185">
        <f>BB23/2</f>
        <v>8.3333333333333339</v>
      </c>
      <c r="BC25" s="118" t="s">
        <v>47</v>
      </c>
      <c r="BD25" s="118">
        <f>IF(BC25="Yes",BB25,0)</f>
        <v>0</v>
      </c>
      <c r="BE25" s="118"/>
      <c r="BF25" s="33"/>
      <c r="BG25" s="177"/>
      <c r="BH25" s="33">
        <f>IF($C25="M", BL25, 0)</f>
        <v>0</v>
      </c>
      <c r="BI25" s="33">
        <f>IF($C25="R", BL25, 0)</f>
        <v>8.3333333333333339</v>
      </c>
      <c r="BJ25" s="185">
        <f>BJ23/2</f>
        <v>8.3333333333333339</v>
      </c>
      <c r="BK25" s="118" t="s">
        <v>44</v>
      </c>
      <c r="BL25" s="118">
        <f>IF(BK25="Yes",BJ25,0)</f>
        <v>8.3333333333333339</v>
      </c>
      <c r="BM25" s="118"/>
      <c r="BN25" s="33" t="s">
        <v>1295</v>
      </c>
      <c r="BO25" s="177"/>
      <c r="BP25" s="33">
        <f>IF($C25="M", BT25, 0)</f>
        <v>0</v>
      </c>
      <c r="BQ25" s="33">
        <f>IF($C25="R", BT25, 0)</f>
        <v>8.3333333333333339</v>
      </c>
      <c r="BR25" s="185">
        <f>BR23/2</f>
        <v>8.3333333333333339</v>
      </c>
      <c r="BS25" s="118" t="s">
        <v>44</v>
      </c>
      <c r="BT25" s="118">
        <f>IF(BS25="Yes",BR25,0)</f>
        <v>8.3333333333333339</v>
      </c>
      <c r="BU25" s="118"/>
      <c r="BV25" s="33" t="s">
        <v>1309</v>
      </c>
      <c r="BW25" s="177"/>
      <c r="BX25" s="33">
        <f>IF($C25="M", CB25, 0)</f>
        <v>0</v>
      </c>
      <c r="BY25" s="33">
        <f>IF($C25="R", CB25, 0)</f>
        <v>8.3333333333333339</v>
      </c>
      <c r="BZ25" s="185">
        <f>BZ23/2</f>
        <v>8.3333333333333339</v>
      </c>
      <c r="CA25" s="289" t="s">
        <v>44</v>
      </c>
      <c r="CB25" s="118">
        <f>IF(CA25="Yes",BZ25,0)</f>
        <v>8.3333333333333339</v>
      </c>
      <c r="CC25" s="118"/>
      <c r="CD25" s="118" t="s">
        <v>1529</v>
      </c>
    </row>
    <row r="26" spans="1:82" s="120" customFormat="1" ht="76.5">
      <c r="A26" s="33" t="s">
        <v>673</v>
      </c>
      <c r="B26" s="711" t="s">
        <v>674</v>
      </c>
      <c r="C26" s="739" t="s">
        <v>1495</v>
      </c>
      <c r="D26" s="39">
        <f t="shared" si="0"/>
        <v>8.3333333333333339</v>
      </c>
      <c r="E26" s="33">
        <f t="shared" si="1"/>
        <v>0</v>
      </c>
      <c r="F26" s="57">
        <f>F23/2</f>
        <v>8.3333333333333339</v>
      </c>
      <c r="G26" s="118" t="s">
        <v>44</v>
      </c>
      <c r="H26" s="118">
        <f>IF(G26="Yes",F26,0)</f>
        <v>8.3333333333333339</v>
      </c>
      <c r="I26" s="118"/>
      <c r="J26" s="33" t="s">
        <v>1213</v>
      </c>
      <c r="K26" s="177"/>
      <c r="L26" s="33">
        <f>IF($C26="M", P26, 0)</f>
        <v>8.3333333333333339</v>
      </c>
      <c r="M26" s="33">
        <f>IF($C26="R", P26, 0)</f>
        <v>0</v>
      </c>
      <c r="N26" s="57">
        <f>N23/2</f>
        <v>8.3333333333333339</v>
      </c>
      <c r="O26" s="118" t="s">
        <v>44</v>
      </c>
      <c r="P26" s="118">
        <f>IF(O26="Yes",N26,0)</f>
        <v>8.3333333333333339</v>
      </c>
      <c r="Q26" s="118"/>
      <c r="R26" s="289" t="s">
        <v>1237</v>
      </c>
      <c r="S26" s="177"/>
      <c r="T26" s="33">
        <f>IF($C26="M", X26, 0)</f>
        <v>8.3333333333333339</v>
      </c>
      <c r="U26" s="33">
        <f>IF($C26="R", X26, 0)</f>
        <v>0</v>
      </c>
      <c r="V26" s="57">
        <f>V23/2</f>
        <v>8.3333333333333339</v>
      </c>
      <c r="W26" s="118" t="s">
        <v>44</v>
      </c>
      <c r="X26" s="118">
        <f>IF(W26="Yes",V26,0)</f>
        <v>8.3333333333333339</v>
      </c>
      <c r="Y26" s="118"/>
      <c r="Z26" s="33" t="s">
        <v>1241</v>
      </c>
      <c r="AA26" s="177"/>
      <c r="AB26" s="33">
        <f>IF($C26="M", AF26, 0)</f>
        <v>8.3333333333333339</v>
      </c>
      <c r="AC26" s="33">
        <f>IF($C26="R", AF26, 0)</f>
        <v>0</v>
      </c>
      <c r="AD26" s="57">
        <f>AD23/2</f>
        <v>8.3333333333333339</v>
      </c>
      <c r="AE26" s="289" t="s">
        <v>44</v>
      </c>
      <c r="AF26" s="118">
        <f>IF(AE26="Yes",AD26,0)</f>
        <v>8.3333333333333339</v>
      </c>
      <c r="AG26" s="118"/>
      <c r="AH26" s="33" t="s">
        <v>1519</v>
      </c>
      <c r="AI26" s="177"/>
      <c r="AJ26" s="33">
        <f>IF($C26="M", AN26, 0)</f>
        <v>8.3333333333333339</v>
      </c>
      <c r="AK26" s="33">
        <f>IF($C26="R", AN26, 0)</f>
        <v>0</v>
      </c>
      <c r="AL26" s="57">
        <f>AL23/2</f>
        <v>8.3333333333333339</v>
      </c>
      <c r="AM26" s="118" t="s">
        <v>44</v>
      </c>
      <c r="AN26" s="118">
        <f>IF(AM26="Yes",AL26,0)</f>
        <v>8.3333333333333339</v>
      </c>
      <c r="AO26" s="118"/>
      <c r="AP26" s="33" t="s">
        <v>1254</v>
      </c>
      <c r="AQ26" s="177"/>
      <c r="AR26" s="33">
        <f>IF($C26="M", AV26, 0)</f>
        <v>8.3333333333333339</v>
      </c>
      <c r="AS26" s="33">
        <f>IF($C26="R", AV26, 0)</f>
        <v>0</v>
      </c>
      <c r="AT26" s="57">
        <f>AT23/2</f>
        <v>8.3333333333333339</v>
      </c>
      <c r="AU26" s="118" t="s">
        <v>44</v>
      </c>
      <c r="AV26" s="118">
        <f>IF(AU26="Yes",AT26,0)</f>
        <v>8.3333333333333339</v>
      </c>
      <c r="AW26" s="118"/>
      <c r="AX26" s="33" t="s">
        <v>1261</v>
      </c>
      <c r="AY26" s="177"/>
      <c r="AZ26" s="33">
        <f>IF($C26="M", BD26, 0)</f>
        <v>0</v>
      </c>
      <c r="BA26" s="33">
        <f>IF($C26="R", BD26, 0)</f>
        <v>0</v>
      </c>
      <c r="BB26" s="57">
        <f>BB23/2</f>
        <v>8.3333333333333339</v>
      </c>
      <c r="BC26" s="118" t="s">
        <v>47</v>
      </c>
      <c r="BD26" s="118">
        <f>IF(BC26="Yes",BB26,0)</f>
        <v>0</v>
      </c>
      <c r="BE26" s="118"/>
      <c r="BF26" s="33"/>
      <c r="BG26" s="177"/>
      <c r="BH26" s="33">
        <f>IF($C26="M", BL26, 0)</f>
        <v>8.3333333333333339</v>
      </c>
      <c r="BI26" s="33">
        <f>IF($C26="R", BL26, 0)</f>
        <v>0</v>
      </c>
      <c r="BJ26" s="57">
        <f>BJ23/2</f>
        <v>8.3333333333333339</v>
      </c>
      <c r="BK26" s="118" t="s">
        <v>44</v>
      </c>
      <c r="BL26" s="118">
        <f>IF(BK26="Yes",BJ26,0)</f>
        <v>8.3333333333333339</v>
      </c>
      <c r="BM26" s="118"/>
      <c r="BN26" s="33" t="s">
        <v>1296</v>
      </c>
      <c r="BO26" s="177"/>
      <c r="BP26" s="33">
        <f>IF($C26="M", BT26, 0)</f>
        <v>8.3333333333333339</v>
      </c>
      <c r="BQ26" s="33">
        <f>IF($C26="R", BT26, 0)</f>
        <v>0</v>
      </c>
      <c r="BR26" s="57">
        <f>BR23/2</f>
        <v>8.3333333333333339</v>
      </c>
      <c r="BS26" s="118" t="s">
        <v>44</v>
      </c>
      <c r="BT26" s="118">
        <f>IF(BS26="Yes",BR26,0)</f>
        <v>8.3333333333333339</v>
      </c>
      <c r="BU26" s="118"/>
      <c r="BV26" s="33" t="s">
        <v>1290</v>
      </c>
      <c r="BW26" s="177"/>
      <c r="BX26" s="33">
        <f>IF($C26="M", CB26, 0)</f>
        <v>8.3333333333333339</v>
      </c>
      <c r="BY26" s="33">
        <f>IF($C26="R", CB26, 0)</f>
        <v>0</v>
      </c>
      <c r="BZ26" s="57">
        <f>BZ23/2</f>
        <v>8.3333333333333339</v>
      </c>
      <c r="CA26" s="118" t="s">
        <v>44</v>
      </c>
      <c r="CB26" s="118">
        <f>IF(CA26="Yes",BZ26,0)</f>
        <v>8.3333333333333339</v>
      </c>
      <c r="CC26" s="118"/>
      <c r="CD26" s="479" t="s">
        <v>1298</v>
      </c>
    </row>
    <row r="27" spans="1:82" s="120" customFormat="1" ht="12.75">
      <c r="A27" s="33"/>
      <c r="B27" s="711"/>
      <c r="C27" s="745"/>
      <c r="D27" s="39"/>
      <c r="E27" s="33"/>
      <c r="F27" s="57"/>
      <c r="G27" s="118"/>
      <c r="H27" s="118"/>
      <c r="I27" s="118"/>
      <c r="J27" s="33"/>
      <c r="K27" s="177"/>
      <c r="L27" s="219"/>
      <c r="M27" s="219"/>
      <c r="N27" s="57"/>
      <c r="O27" s="118"/>
      <c r="P27" s="118"/>
      <c r="Q27" s="118"/>
      <c r="R27" s="33"/>
      <c r="S27" s="177"/>
      <c r="T27" s="219"/>
      <c r="U27" s="219"/>
      <c r="V27" s="57"/>
      <c r="W27" s="118"/>
      <c r="X27" s="118"/>
      <c r="Y27" s="118"/>
      <c r="Z27" s="33"/>
      <c r="AA27" s="177"/>
      <c r="AB27" s="219"/>
      <c r="AC27" s="219"/>
      <c r="AD27" s="57"/>
      <c r="AE27" s="118"/>
      <c r="AF27" s="118"/>
      <c r="AG27" s="118"/>
      <c r="AH27" s="33"/>
      <c r="AI27" s="177"/>
      <c r="AJ27" s="219"/>
      <c r="AK27" s="219"/>
      <c r="AL27" s="57"/>
      <c r="AM27" s="118"/>
      <c r="AN27" s="118"/>
      <c r="AO27" s="118"/>
      <c r="AP27" s="33"/>
      <c r="AQ27" s="177"/>
      <c r="AR27" s="219"/>
      <c r="AS27" s="219"/>
      <c r="AT27" s="57"/>
      <c r="AU27" s="118"/>
      <c r="AV27" s="118"/>
      <c r="AW27" s="118"/>
      <c r="AX27" s="33"/>
      <c r="AY27" s="177"/>
      <c r="AZ27" s="219"/>
      <c r="BA27" s="219"/>
      <c r="BB27" s="57"/>
      <c r="BC27" s="118"/>
      <c r="BD27" s="118"/>
      <c r="BE27" s="118"/>
      <c r="BF27" s="33"/>
      <c r="BG27" s="177"/>
      <c r="BH27" s="219"/>
      <c r="BI27" s="219"/>
      <c r="BJ27" s="57"/>
      <c r="BK27" s="118"/>
      <c r="BL27" s="118"/>
      <c r="BM27" s="118"/>
      <c r="BN27" s="33"/>
      <c r="BO27" s="177"/>
      <c r="BP27" s="219"/>
      <c r="BQ27" s="219"/>
      <c r="BR27" s="57"/>
      <c r="BS27" s="118"/>
      <c r="BT27" s="118"/>
      <c r="BU27" s="118"/>
      <c r="BV27" s="33"/>
      <c r="BW27" s="177"/>
      <c r="BX27" s="219"/>
      <c r="BY27" s="219"/>
      <c r="BZ27" s="57"/>
      <c r="CA27" s="118"/>
      <c r="CB27" s="118"/>
      <c r="CC27" s="118"/>
      <c r="CD27" s="33"/>
    </row>
    <row r="28" spans="1:82" s="120" customFormat="1" ht="18.75">
      <c r="A28" s="178" t="s">
        <v>675</v>
      </c>
      <c r="B28" s="715" t="s">
        <v>676</v>
      </c>
      <c r="C28" s="746"/>
      <c r="D28" s="179"/>
      <c r="E28" s="178"/>
      <c r="F28" s="179">
        <v>100</v>
      </c>
      <c r="G28" s="180"/>
      <c r="H28" s="180"/>
      <c r="I28" s="178">
        <f>SUM(I29:I45)</f>
        <v>43.333333333333336</v>
      </c>
      <c r="J28" s="180"/>
      <c r="K28" s="177"/>
      <c r="L28" s="180"/>
      <c r="M28" s="180"/>
      <c r="N28" s="179">
        <v>100</v>
      </c>
      <c r="O28" s="180"/>
      <c r="P28" s="180"/>
      <c r="Q28" s="178">
        <f>SUM(Q29:Q45)</f>
        <v>73.333333333333343</v>
      </c>
      <c r="R28" s="180"/>
      <c r="S28" s="177"/>
      <c r="T28" s="190"/>
      <c r="U28" s="191"/>
      <c r="V28" s="179">
        <v>100</v>
      </c>
      <c r="W28" s="180"/>
      <c r="X28" s="180"/>
      <c r="Y28" s="178">
        <f>SUM(Y29:Y45)</f>
        <v>80</v>
      </c>
      <c r="Z28" s="180"/>
      <c r="AA28" s="177"/>
      <c r="AB28" s="190"/>
      <c r="AC28" s="191"/>
      <c r="AD28" s="179">
        <v>100</v>
      </c>
      <c r="AE28" s="180"/>
      <c r="AF28" s="180"/>
      <c r="AG28" s="178">
        <f>SUM(AG29:AG45)</f>
        <v>56.666666666666671</v>
      </c>
      <c r="AH28" s="180"/>
      <c r="AI28" s="177"/>
      <c r="AJ28" s="190"/>
      <c r="AK28" s="191"/>
      <c r="AL28" s="179">
        <v>100</v>
      </c>
      <c r="AM28" s="180"/>
      <c r="AN28" s="180"/>
      <c r="AO28" s="178">
        <f>SUM(AO29:AO45)</f>
        <v>53.333333333333336</v>
      </c>
      <c r="AP28" s="180"/>
      <c r="AQ28" s="177"/>
      <c r="AR28" s="190"/>
      <c r="AS28" s="191"/>
      <c r="AT28" s="179">
        <v>100</v>
      </c>
      <c r="AU28" s="180"/>
      <c r="AV28" s="180"/>
      <c r="AW28" s="178">
        <f>SUM(AW29:AW45)</f>
        <v>56.666666666666664</v>
      </c>
      <c r="AX28" s="180"/>
      <c r="AY28" s="177"/>
      <c r="AZ28" s="190"/>
      <c r="BA28" s="191"/>
      <c r="BB28" s="179">
        <v>100</v>
      </c>
      <c r="BC28" s="180"/>
      <c r="BD28" s="180"/>
      <c r="BE28" s="178">
        <f>SUM(BE29:BE45)</f>
        <v>43.333333333333329</v>
      </c>
      <c r="BF28" s="180"/>
      <c r="BG28" s="177"/>
      <c r="BH28" s="190"/>
      <c r="BI28" s="191"/>
      <c r="BJ28" s="179">
        <v>100</v>
      </c>
      <c r="BK28" s="180"/>
      <c r="BL28" s="180"/>
      <c r="BM28" s="178">
        <f>SUM(BM29:BM45)</f>
        <v>100</v>
      </c>
      <c r="BN28" s="180"/>
      <c r="BO28" s="177"/>
      <c r="BP28" s="190"/>
      <c r="BQ28" s="191"/>
      <c r="BR28" s="179">
        <v>100</v>
      </c>
      <c r="BS28" s="180"/>
      <c r="BT28" s="180"/>
      <c r="BU28" s="178">
        <f>SUM(BU29:BU45)</f>
        <v>66.666666666666671</v>
      </c>
      <c r="BV28" s="180"/>
      <c r="BW28" s="177"/>
      <c r="BX28" s="190"/>
      <c r="BY28" s="191"/>
      <c r="BZ28" s="179">
        <v>100</v>
      </c>
      <c r="CA28" s="180"/>
      <c r="CB28" s="180"/>
      <c r="CC28" s="178">
        <f>SUM(CC29:CC45)</f>
        <v>80</v>
      </c>
      <c r="CD28" s="180"/>
    </row>
    <row r="29" spans="1:82" s="120" customFormat="1" ht="12.75">
      <c r="A29" s="32" t="s">
        <v>677</v>
      </c>
      <c r="B29" s="605" t="s">
        <v>1397</v>
      </c>
      <c r="C29" s="739"/>
      <c r="D29" s="39"/>
      <c r="E29" s="33"/>
      <c r="F29" s="31">
        <f>$F$28/5</f>
        <v>20</v>
      </c>
      <c r="G29" s="134"/>
      <c r="H29" s="134"/>
      <c r="I29" s="134">
        <f>H30+H31</f>
        <v>10</v>
      </c>
      <c r="J29" s="182"/>
      <c r="K29" s="177"/>
      <c r="L29" s="219"/>
      <c r="M29" s="219"/>
      <c r="N29" s="31">
        <f>$F$28/5</f>
        <v>20</v>
      </c>
      <c r="O29" s="134"/>
      <c r="P29" s="134"/>
      <c r="Q29" s="134">
        <f>P30+P31</f>
        <v>20</v>
      </c>
      <c r="R29" s="182"/>
      <c r="S29" s="177"/>
      <c r="T29" s="219"/>
      <c r="U29" s="219"/>
      <c r="V29" s="31">
        <f>$F$28/5</f>
        <v>20</v>
      </c>
      <c r="W29" s="134"/>
      <c r="X29" s="134"/>
      <c r="Y29" s="134">
        <f>X30+X31</f>
        <v>20</v>
      </c>
      <c r="Z29" s="118"/>
      <c r="AA29" s="177"/>
      <c r="AB29" s="219"/>
      <c r="AC29" s="219"/>
      <c r="AD29" s="31">
        <f>$F$28/5</f>
        <v>20</v>
      </c>
      <c r="AE29" s="134"/>
      <c r="AF29" s="134"/>
      <c r="AG29" s="134">
        <f>AF30+AF31</f>
        <v>10</v>
      </c>
      <c r="AH29" s="182"/>
      <c r="AI29" s="177"/>
      <c r="AJ29" s="219"/>
      <c r="AK29" s="219"/>
      <c r="AL29" s="31">
        <f>$F$28/5</f>
        <v>20</v>
      </c>
      <c r="AM29" s="134"/>
      <c r="AN29" s="134"/>
      <c r="AO29" s="134">
        <f>AN30+AN31</f>
        <v>20</v>
      </c>
      <c r="AP29" s="182"/>
      <c r="AQ29" s="177"/>
      <c r="AR29" s="219"/>
      <c r="AS29" s="219"/>
      <c r="AT29" s="31">
        <f>$F$28/5</f>
        <v>20</v>
      </c>
      <c r="AU29" s="134"/>
      <c r="AV29" s="134"/>
      <c r="AW29" s="134">
        <f>AV30+AV31</f>
        <v>10</v>
      </c>
      <c r="AX29" s="182"/>
      <c r="AY29" s="177"/>
      <c r="AZ29" s="219"/>
      <c r="BA29" s="219"/>
      <c r="BB29" s="31">
        <f>$F$28/5</f>
        <v>20</v>
      </c>
      <c r="BC29" s="134"/>
      <c r="BD29" s="134"/>
      <c r="BE29" s="134">
        <f>BD30+BD31</f>
        <v>10</v>
      </c>
      <c r="BF29" s="182"/>
      <c r="BG29" s="177"/>
      <c r="BH29" s="219"/>
      <c r="BI29" s="219"/>
      <c r="BJ29" s="31">
        <f>$F$28/5</f>
        <v>20</v>
      </c>
      <c r="BK29" s="134"/>
      <c r="BL29" s="134"/>
      <c r="BM29" s="134">
        <f>BL30+BL31</f>
        <v>20</v>
      </c>
      <c r="BN29" s="182"/>
      <c r="BO29" s="177"/>
      <c r="BP29" s="219"/>
      <c r="BQ29" s="219"/>
      <c r="BR29" s="31">
        <f>$F$28/5</f>
        <v>20</v>
      </c>
      <c r="BS29" s="134"/>
      <c r="BT29" s="134"/>
      <c r="BU29" s="134">
        <f>BT30+BT31</f>
        <v>20</v>
      </c>
      <c r="BV29" s="182"/>
      <c r="BW29" s="177"/>
      <c r="BX29" s="219"/>
      <c r="BY29" s="219"/>
      <c r="BZ29" s="31">
        <f>$F$28/5</f>
        <v>20</v>
      </c>
      <c r="CA29" s="134"/>
      <c r="CB29" s="134"/>
      <c r="CC29" s="134">
        <f>CB30+CB31</f>
        <v>20</v>
      </c>
      <c r="CD29" s="182"/>
    </row>
    <row r="30" spans="1:82" s="120" customFormat="1" ht="25.5">
      <c r="A30" s="33" t="s">
        <v>678</v>
      </c>
      <c r="B30" s="713" t="s">
        <v>679</v>
      </c>
      <c r="C30" s="739" t="s">
        <v>1495</v>
      </c>
      <c r="D30" s="39">
        <f t="shared" si="0"/>
        <v>0</v>
      </c>
      <c r="E30" s="33">
        <f t="shared" si="1"/>
        <v>0</v>
      </c>
      <c r="F30" s="39">
        <f>F29/2</f>
        <v>10</v>
      </c>
      <c r="G30" s="118" t="s">
        <v>47</v>
      </c>
      <c r="H30" s="118">
        <f>IF(G30="Yes",F30,0)</f>
        <v>0</v>
      </c>
      <c r="I30" s="118"/>
      <c r="J30" s="182" t="s">
        <v>680</v>
      </c>
      <c r="K30" s="177"/>
      <c r="L30" s="33">
        <f>IF($C30="M", P30, 0)</f>
        <v>10</v>
      </c>
      <c r="M30" s="33">
        <f>IF($C30="R", P30, 0)</f>
        <v>0</v>
      </c>
      <c r="N30" s="39">
        <f>N29/2</f>
        <v>10</v>
      </c>
      <c r="O30" s="118" t="s">
        <v>44</v>
      </c>
      <c r="P30" s="118">
        <f>IF(O30="Yes",N30,0)</f>
        <v>10</v>
      </c>
      <c r="Q30" s="118"/>
      <c r="R30" s="182" t="s">
        <v>681</v>
      </c>
      <c r="S30" s="177"/>
      <c r="T30" s="33">
        <f>IF($C30="M", X30, 0)</f>
        <v>10</v>
      </c>
      <c r="U30" s="33">
        <f>IF($C30="R", X30, 0)</f>
        <v>0</v>
      </c>
      <c r="V30" s="39">
        <f>V29/2</f>
        <v>10</v>
      </c>
      <c r="W30" s="118" t="s">
        <v>44</v>
      </c>
      <c r="X30" s="118">
        <f>IF(W30="Yes",V30,0)</f>
        <v>10</v>
      </c>
      <c r="Y30" s="118"/>
      <c r="Z30" s="118" t="s">
        <v>1264</v>
      </c>
      <c r="AA30" s="177"/>
      <c r="AB30" s="33">
        <f>IF($C30="M", AF30, 0)</f>
        <v>0</v>
      </c>
      <c r="AC30" s="33">
        <f>IF($C30="R", AF30, 0)</f>
        <v>0</v>
      </c>
      <c r="AD30" s="39">
        <f>AD29/2</f>
        <v>10</v>
      </c>
      <c r="AE30" s="118" t="s">
        <v>47</v>
      </c>
      <c r="AF30" s="118">
        <f>IF(AE30="Yes",AD30,0)</f>
        <v>0</v>
      </c>
      <c r="AG30" s="118"/>
      <c r="AH30" s="182"/>
      <c r="AI30" s="177"/>
      <c r="AJ30" s="33">
        <f>IF($C30="M", AN30, 0)</f>
        <v>10</v>
      </c>
      <c r="AK30" s="33">
        <f>IF($C30="R", AN30, 0)</f>
        <v>0</v>
      </c>
      <c r="AL30" s="39">
        <f>AL29/2</f>
        <v>10</v>
      </c>
      <c r="AM30" s="118" t="s">
        <v>44</v>
      </c>
      <c r="AN30" s="118">
        <f>IF(AM30="Yes",AL30,0)</f>
        <v>10</v>
      </c>
      <c r="AO30" s="118"/>
      <c r="AP30" s="182" t="s">
        <v>682</v>
      </c>
      <c r="AQ30" s="177"/>
      <c r="AR30" s="33">
        <f>IF($C30="M", AV30, 0)</f>
        <v>0</v>
      </c>
      <c r="AS30" s="33">
        <f>IF($C30="R", AV30, 0)</f>
        <v>0</v>
      </c>
      <c r="AT30" s="39">
        <f>AT29/2</f>
        <v>10</v>
      </c>
      <c r="AU30" s="118" t="s">
        <v>47</v>
      </c>
      <c r="AV30" s="118">
        <f>IF(AU30="Yes",AT30,0)</f>
        <v>0</v>
      </c>
      <c r="AW30" s="118"/>
      <c r="AX30" s="182"/>
      <c r="AY30" s="177"/>
      <c r="AZ30" s="33">
        <f>IF($C30="M", BD30, 0)</f>
        <v>0</v>
      </c>
      <c r="BA30" s="33">
        <f>IF($C30="R", BD30, 0)</f>
        <v>0</v>
      </c>
      <c r="BB30" s="39">
        <f>BB29/2</f>
        <v>10</v>
      </c>
      <c r="BC30" s="118" t="s">
        <v>47</v>
      </c>
      <c r="BD30" s="118">
        <f>IF(BC30="Yes",BB30,0)</f>
        <v>0</v>
      </c>
      <c r="BE30" s="118"/>
      <c r="BF30" s="182"/>
      <c r="BG30" s="177"/>
      <c r="BH30" s="33">
        <f>IF($C30="M", BL30, 0)</f>
        <v>10</v>
      </c>
      <c r="BI30" s="33">
        <f>IF($C30="R", BL30, 0)</f>
        <v>0</v>
      </c>
      <c r="BJ30" s="39">
        <f>BJ29/2</f>
        <v>10</v>
      </c>
      <c r="BK30" s="118" t="s">
        <v>44</v>
      </c>
      <c r="BL30" s="118">
        <f>IF(BK30="Yes",BJ30,0)</f>
        <v>10</v>
      </c>
      <c r="BM30" s="118"/>
      <c r="BN30" s="182" t="s">
        <v>683</v>
      </c>
      <c r="BO30" s="177"/>
      <c r="BP30" s="33">
        <f>IF($C30="M", BT30, 0)</f>
        <v>10</v>
      </c>
      <c r="BQ30" s="33">
        <f>IF($C30="R", BT30, 0)</f>
        <v>0</v>
      </c>
      <c r="BR30" s="39">
        <f>BR29/2</f>
        <v>10</v>
      </c>
      <c r="BS30" s="118" t="s">
        <v>44</v>
      </c>
      <c r="BT30" s="118">
        <f>IF(BS30="Yes",BR30,0)</f>
        <v>10</v>
      </c>
      <c r="BU30" s="118"/>
      <c r="BV30" s="117" t="s">
        <v>684</v>
      </c>
      <c r="BW30" s="177"/>
      <c r="BX30" s="33">
        <f>IF($C30="M", CB30, 0)</f>
        <v>10</v>
      </c>
      <c r="BY30" s="33">
        <f>IF($C30="R", CB30, 0)</f>
        <v>0</v>
      </c>
      <c r="BZ30" s="39">
        <f>BZ29/2</f>
        <v>10</v>
      </c>
      <c r="CA30" s="118" t="s">
        <v>44</v>
      </c>
      <c r="CB30" s="118">
        <f>IF(CA30="Yes",BZ30,0)</f>
        <v>10</v>
      </c>
      <c r="CC30" s="118"/>
      <c r="CD30" s="182" t="s">
        <v>685</v>
      </c>
    </row>
    <row r="31" spans="1:82" s="120" customFormat="1" ht="38.25">
      <c r="A31" s="33" t="s">
        <v>686</v>
      </c>
      <c r="B31" s="716" t="s">
        <v>612</v>
      </c>
      <c r="C31" s="747" t="s">
        <v>1495</v>
      </c>
      <c r="D31" s="39">
        <f t="shared" si="0"/>
        <v>10</v>
      </c>
      <c r="E31" s="33">
        <f t="shared" si="1"/>
        <v>0</v>
      </c>
      <c r="F31" s="39">
        <f>F29/2</f>
        <v>10</v>
      </c>
      <c r="G31" s="118" t="s">
        <v>44</v>
      </c>
      <c r="H31" s="118">
        <f>IF(G31="Yes",F31,0)</f>
        <v>10</v>
      </c>
      <c r="I31" s="118"/>
      <c r="J31" s="182" t="s">
        <v>1238</v>
      </c>
      <c r="K31" s="177"/>
      <c r="L31" s="33">
        <f>IF($C31="M", P31, 0)</f>
        <v>10</v>
      </c>
      <c r="M31" s="33">
        <f>IF($C31="R", P31, 0)</f>
        <v>0</v>
      </c>
      <c r="N31" s="39">
        <f>N29/2</f>
        <v>10</v>
      </c>
      <c r="O31" s="118" t="s">
        <v>44</v>
      </c>
      <c r="P31" s="118">
        <f>IF(O31="Yes",N31,0)</f>
        <v>10</v>
      </c>
      <c r="Q31" s="118"/>
      <c r="R31" s="182" t="s">
        <v>613</v>
      </c>
      <c r="S31" s="177"/>
      <c r="T31" s="33">
        <f>IF($C31="M", X31, 0)</f>
        <v>10</v>
      </c>
      <c r="U31" s="33">
        <f>IF($C31="R", X31, 0)</f>
        <v>0</v>
      </c>
      <c r="V31" s="39">
        <f>V29/2</f>
        <v>10</v>
      </c>
      <c r="W31" s="118" t="s">
        <v>44</v>
      </c>
      <c r="X31" s="118">
        <f>IF(W31="Yes",V31,0)</f>
        <v>10</v>
      </c>
      <c r="Y31" s="118"/>
      <c r="Z31" s="118" t="s">
        <v>614</v>
      </c>
      <c r="AA31" s="177"/>
      <c r="AB31" s="33">
        <f>IF($C31="M", AF31, 0)</f>
        <v>10</v>
      </c>
      <c r="AC31" s="33">
        <f>IF($C31="R", AF31, 0)</f>
        <v>0</v>
      </c>
      <c r="AD31" s="39">
        <f>AD29/2</f>
        <v>10</v>
      </c>
      <c r="AE31" s="118" t="s">
        <v>44</v>
      </c>
      <c r="AF31" s="118">
        <f>IF(AE31="Yes",AD31,0)</f>
        <v>10</v>
      </c>
      <c r="AG31" s="118"/>
      <c r="AH31" s="182" t="s">
        <v>615</v>
      </c>
      <c r="AI31" s="177"/>
      <c r="AJ31" s="33">
        <f>IF($C31="M", AN31, 0)</f>
        <v>10</v>
      </c>
      <c r="AK31" s="33">
        <f>IF($C31="R", AN31, 0)</f>
        <v>0</v>
      </c>
      <c r="AL31" s="39">
        <f>AL29/2</f>
        <v>10</v>
      </c>
      <c r="AM31" s="118" t="s">
        <v>44</v>
      </c>
      <c r="AN31" s="118">
        <f>IF(AM31="Yes",AL31,0)</f>
        <v>10</v>
      </c>
      <c r="AO31" s="118"/>
      <c r="AP31" s="182" t="s">
        <v>614</v>
      </c>
      <c r="AQ31" s="177"/>
      <c r="AR31" s="33">
        <f>IF($C31="M", AV31, 0)</f>
        <v>10</v>
      </c>
      <c r="AS31" s="33">
        <f>IF($C31="R", AV31, 0)</f>
        <v>0</v>
      </c>
      <c r="AT31" s="39">
        <f>AT29/2</f>
        <v>10</v>
      </c>
      <c r="AU31" s="118" t="s">
        <v>44</v>
      </c>
      <c r="AV31" s="118">
        <f>IF(AU31="Yes",AT31,0)</f>
        <v>10</v>
      </c>
      <c r="AW31" s="118"/>
      <c r="AX31" s="182" t="s">
        <v>616</v>
      </c>
      <c r="AY31" s="177"/>
      <c r="AZ31" s="33">
        <f>IF($C31="M", BD31, 0)</f>
        <v>10</v>
      </c>
      <c r="BA31" s="33">
        <f>IF($C31="R", BD31, 0)</f>
        <v>0</v>
      </c>
      <c r="BB31" s="39">
        <f>BB29/2</f>
        <v>10</v>
      </c>
      <c r="BC31" s="118" t="s">
        <v>44</v>
      </c>
      <c r="BD31" s="118">
        <f>IF(BC31="Yes",BB31,0)</f>
        <v>10</v>
      </c>
      <c r="BE31" s="118"/>
      <c r="BF31" s="182" t="s">
        <v>617</v>
      </c>
      <c r="BG31" s="177"/>
      <c r="BH31" s="33">
        <f>IF($C31="M", BL31, 0)</f>
        <v>10</v>
      </c>
      <c r="BI31" s="33">
        <f>IF($C31="R", BL31, 0)</f>
        <v>0</v>
      </c>
      <c r="BJ31" s="39">
        <f>BJ29/2</f>
        <v>10</v>
      </c>
      <c r="BK31" s="118" t="s">
        <v>44</v>
      </c>
      <c r="BL31" s="118">
        <f>IF(BK31="Yes",BJ31,0)</f>
        <v>10</v>
      </c>
      <c r="BM31" s="118"/>
      <c r="BN31" s="182" t="s">
        <v>618</v>
      </c>
      <c r="BO31" s="177"/>
      <c r="BP31" s="33">
        <f>IF($C31="M", BT31, 0)</f>
        <v>10</v>
      </c>
      <c r="BQ31" s="33">
        <f>IF($C31="R", BT31, 0)</f>
        <v>0</v>
      </c>
      <c r="BR31" s="39">
        <f>BR29/2</f>
        <v>10</v>
      </c>
      <c r="BS31" s="118" t="s">
        <v>44</v>
      </c>
      <c r="BT31" s="118">
        <f>IF(BS31="Yes",BR31,0)</f>
        <v>10</v>
      </c>
      <c r="BU31" s="118"/>
      <c r="BV31" s="117" t="s">
        <v>617</v>
      </c>
      <c r="BW31" s="177"/>
      <c r="BX31" s="33">
        <f>IF($C31="M", CB31, 0)</f>
        <v>10</v>
      </c>
      <c r="BY31" s="33">
        <f>IF($C31="R", CB31, 0)</f>
        <v>0</v>
      </c>
      <c r="BZ31" s="39">
        <f>BZ29/2</f>
        <v>10</v>
      </c>
      <c r="CA31" s="118" t="s">
        <v>44</v>
      </c>
      <c r="CB31" s="118">
        <f>IF(CA31="Yes",BZ31,0)</f>
        <v>10</v>
      </c>
      <c r="CC31" s="118"/>
      <c r="CD31" s="182" t="s">
        <v>617</v>
      </c>
    </row>
    <row r="32" spans="1:82" s="120" customFormat="1" ht="12.75">
      <c r="A32" s="33"/>
      <c r="B32" s="716"/>
      <c r="C32" s="747"/>
      <c r="D32" s="39"/>
      <c r="E32" s="33"/>
      <c r="F32" s="39"/>
      <c r="G32" s="118"/>
      <c r="H32" s="118"/>
      <c r="I32" s="118"/>
      <c r="J32" s="182"/>
      <c r="K32" s="177"/>
      <c r="L32" s="33"/>
      <c r="M32" s="33"/>
      <c r="N32" s="39"/>
      <c r="O32" s="118"/>
      <c r="P32" s="118"/>
      <c r="Q32" s="118"/>
      <c r="R32" s="182"/>
      <c r="S32" s="177"/>
      <c r="T32" s="33"/>
      <c r="U32" s="33"/>
      <c r="V32" s="39"/>
      <c r="W32" s="118"/>
      <c r="X32" s="118"/>
      <c r="Y32" s="118"/>
      <c r="Z32" s="118"/>
      <c r="AA32" s="177"/>
      <c r="AB32" s="33"/>
      <c r="AC32" s="33"/>
      <c r="AD32" s="39"/>
      <c r="AE32" s="118"/>
      <c r="AF32" s="118"/>
      <c r="AG32" s="118"/>
      <c r="AH32" s="182"/>
      <c r="AI32" s="177"/>
      <c r="AJ32" s="33"/>
      <c r="AK32" s="33"/>
      <c r="AL32" s="39"/>
      <c r="AM32" s="118"/>
      <c r="AN32" s="118"/>
      <c r="AO32" s="118"/>
      <c r="AP32" s="182"/>
      <c r="AQ32" s="177"/>
      <c r="AR32" s="33"/>
      <c r="AS32" s="33"/>
      <c r="AT32" s="39"/>
      <c r="AU32" s="118"/>
      <c r="AV32" s="118"/>
      <c r="AW32" s="118"/>
      <c r="AX32" s="182"/>
      <c r="AY32" s="177"/>
      <c r="AZ32" s="33"/>
      <c r="BA32" s="33"/>
      <c r="BB32" s="39"/>
      <c r="BC32" s="118"/>
      <c r="BD32" s="118"/>
      <c r="BE32" s="118"/>
      <c r="BF32" s="182"/>
      <c r="BG32" s="177"/>
      <c r="BH32" s="33"/>
      <c r="BI32" s="33"/>
      <c r="BJ32" s="39"/>
      <c r="BK32" s="118"/>
      <c r="BL32" s="118"/>
      <c r="BM32" s="118"/>
      <c r="BN32" s="182"/>
      <c r="BO32" s="177"/>
      <c r="BP32" s="33"/>
      <c r="BQ32" s="33"/>
      <c r="BR32" s="39"/>
      <c r="BS32" s="118"/>
      <c r="BT32" s="118"/>
      <c r="BU32" s="118"/>
      <c r="BV32" s="117"/>
      <c r="BW32" s="177"/>
      <c r="BX32" s="33"/>
      <c r="BY32" s="33"/>
      <c r="BZ32" s="39"/>
      <c r="CA32" s="118"/>
      <c r="CB32" s="118"/>
      <c r="CC32" s="118"/>
      <c r="CD32" s="182"/>
    </row>
    <row r="33" spans="1:82" s="120" customFormat="1" ht="25.5" customHeight="1">
      <c r="A33" s="32" t="s">
        <v>619</v>
      </c>
      <c r="B33" s="713" t="s">
        <v>1398</v>
      </c>
      <c r="C33" s="747"/>
      <c r="D33" s="39"/>
      <c r="E33" s="33"/>
      <c r="F33" s="31">
        <f>$F$28/5</f>
        <v>20</v>
      </c>
      <c r="G33" s="134"/>
      <c r="H33" s="134"/>
      <c r="I33" s="134">
        <f>H34+H35</f>
        <v>0</v>
      </c>
      <c r="J33" s="182"/>
      <c r="K33" s="177"/>
      <c r="L33" s="219"/>
      <c r="M33" s="219"/>
      <c r="N33" s="31">
        <f>$F$28/5</f>
        <v>20</v>
      </c>
      <c r="O33" s="134"/>
      <c r="P33" s="134"/>
      <c r="Q33" s="134">
        <f>P34+P35</f>
        <v>20</v>
      </c>
      <c r="R33" s="182"/>
      <c r="S33" s="177"/>
      <c r="T33" s="219"/>
      <c r="U33" s="219"/>
      <c r="V33" s="31">
        <f>$F$28/5</f>
        <v>20</v>
      </c>
      <c r="W33" s="134"/>
      <c r="X33" s="134"/>
      <c r="Y33" s="134">
        <f>X34+X35</f>
        <v>20</v>
      </c>
      <c r="Z33" s="118"/>
      <c r="AA33" s="177"/>
      <c r="AB33" s="219"/>
      <c r="AC33" s="219"/>
      <c r="AD33" s="31">
        <f>$F$28/5</f>
        <v>20</v>
      </c>
      <c r="AE33" s="134"/>
      <c r="AF33" s="134"/>
      <c r="AG33" s="134">
        <f>AF34+AF35</f>
        <v>0</v>
      </c>
      <c r="AH33" s="352"/>
      <c r="AI33" s="177"/>
      <c r="AJ33" s="33"/>
      <c r="AK33" s="33"/>
      <c r="AL33" s="31">
        <f>$F$28/5</f>
        <v>20</v>
      </c>
      <c r="AM33" s="134"/>
      <c r="AN33" s="134"/>
      <c r="AO33" s="134">
        <f>AN34+AN35</f>
        <v>0</v>
      </c>
      <c r="AP33" s="33"/>
      <c r="AQ33" s="177"/>
      <c r="AR33" s="219"/>
      <c r="AS33" s="219"/>
      <c r="AT33" s="31">
        <f>$F$28/5</f>
        <v>20</v>
      </c>
      <c r="AU33" s="134"/>
      <c r="AV33" s="134"/>
      <c r="AW33" s="134">
        <f>AV34+AV35</f>
        <v>20</v>
      </c>
      <c r="AX33" s="182"/>
      <c r="AY33" s="177"/>
      <c r="AZ33" s="219"/>
      <c r="BA33" s="219"/>
      <c r="BB33" s="31">
        <f>$F$28/5</f>
        <v>20</v>
      </c>
      <c r="BC33" s="134"/>
      <c r="BD33" s="134"/>
      <c r="BE33" s="134">
        <f>BD34+BD35</f>
        <v>20</v>
      </c>
      <c r="BF33" s="182"/>
      <c r="BG33" s="177"/>
      <c r="BH33" s="219"/>
      <c r="BI33" s="219"/>
      <c r="BJ33" s="31">
        <f>$F$28/5</f>
        <v>20</v>
      </c>
      <c r="BK33" s="134"/>
      <c r="BL33" s="134"/>
      <c r="BM33" s="134">
        <f>BL34+BL35</f>
        <v>20</v>
      </c>
      <c r="BN33" s="182"/>
      <c r="BO33" s="177"/>
      <c r="BP33" s="219"/>
      <c r="BQ33" s="219"/>
      <c r="BR33" s="31">
        <f>$F$28/5</f>
        <v>20</v>
      </c>
      <c r="BS33" s="134"/>
      <c r="BT33" s="134"/>
      <c r="BU33" s="134">
        <f>BT34+BT35</f>
        <v>20</v>
      </c>
      <c r="BV33" s="117"/>
      <c r="BW33" s="177"/>
      <c r="BX33" s="219"/>
      <c r="BY33" s="219"/>
      <c r="BZ33" s="31">
        <f>$F$28/5</f>
        <v>20</v>
      </c>
      <c r="CA33" s="134"/>
      <c r="CB33" s="134"/>
      <c r="CC33" s="134">
        <f>CB34+CB35</f>
        <v>20</v>
      </c>
      <c r="CD33" s="182"/>
    </row>
    <row r="34" spans="1:82" s="120" customFormat="1" ht="38.25">
      <c r="A34" s="118" t="s">
        <v>620</v>
      </c>
      <c r="B34" s="354" t="s">
        <v>1436</v>
      </c>
      <c r="C34" s="742" t="s">
        <v>1495</v>
      </c>
      <c r="D34" s="39">
        <f t="shared" si="0"/>
        <v>0</v>
      </c>
      <c r="E34" s="33">
        <f t="shared" si="1"/>
        <v>0</v>
      </c>
      <c r="F34" s="185">
        <f>F33/2</f>
        <v>10</v>
      </c>
      <c r="G34" s="118" t="s">
        <v>47</v>
      </c>
      <c r="H34" s="118">
        <f>IF(G34="Yes",F34,0)</f>
        <v>0</v>
      </c>
      <c r="I34" s="118"/>
      <c r="J34" s="33"/>
      <c r="K34" s="177"/>
      <c r="L34" s="33">
        <f>IF($C34="M", P34, 0)</f>
        <v>10</v>
      </c>
      <c r="M34" s="33">
        <f>IF($C34="R", P34, 0)</f>
        <v>0</v>
      </c>
      <c r="N34" s="185">
        <f>N33/2</f>
        <v>10</v>
      </c>
      <c r="O34" s="118" t="s">
        <v>44</v>
      </c>
      <c r="P34" s="118">
        <f>IF(O34="Yes",N34,0)</f>
        <v>10</v>
      </c>
      <c r="Q34" s="118"/>
      <c r="R34" s="288" t="s">
        <v>1449</v>
      </c>
      <c r="S34" s="177"/>
      <c r="T34" s="33">
        <f>IF($C34="M", X34, 0)</f>
        <v>10</v>
      </c>
      <c r="U34" s="33">
        <f>IF($C34="R", X34, 0)</f>
        <v>0</v>
      </c>
      <c r="V34" s="185">
        <f>V33/2</f>
        <v>10</v>
      </c>
      <c r="W34" s="118" t="s">
        <v>44</v>
      </c>
      <c r="X34" s="118">
        <f>IF(W34="Yes",V34,0)</f>
        <v>10</v>
      </c>
      <c r="Y34" s="118"/>
      <c r="Z34" s="118" t="s">
        <v>1450</v>
      </c>
      <c r="AA34" s="177"/>
      <c r="AB34" s="33">
        <f>IF($C34="M", AF34, 0)</f>
        <v>0</v>
      </c>
      <c r="AC34" s="33">
        <f>IF($C34="R", AF34, 0)</f>
        <v>0</v>
      </c>
      <c r="AD34" s="185">
        <f>AD33/2</f>
        <v>10</v>
      </c>
      <c r="AE34" s="289" t="s">
        <v>47</v>
      </c>
      <c r="AF34" s="118">
        <f>IF(AE34="Yes",AD34,0)</f>
        <v>0</v>
      </c>
      <c r="AG34" s="118"/>
      <c r="AH34" s="118"/>
      <c r="AI34" s="177"/>
      <c r="AJ34" s="33">
        <f>IF($C34="M", AN34, 0)</f>
        <v>0</v>
      </c>
      <c r="AK34" s="33">
        <f>IF($C34="R", AN34, 0)</f>
        <v>0</v>
      </c>
      <c r="AL34" s="185">
        <f>AL33/2</f>
        <v>10</v>
      </c>
      <c r="AM34" s="289" t="s">
        <v>47</v>
      </c>
      <c r="AN34" s="118">
        <f>IF(AM34="Yes",AL34,0)</f>
        <v>0</v>
      </c>
      <c r="AO34" s="118"/>
      <c r="AP34" s="33"/>
      <c r="AQ34" s="177"/>
      <c r="AR34" s="33">
        <f>IF($C34="M", AV34, 0)</f>
        <v>10</v>
      </c>
      <c r="AS34" s="33">
        <f>IF($C34="R", AV34, 0)</f>
        <v>0</v>
      </c>
      <c r="AT34" s="185">
        <f>AT33/2</f>
        <v>10</v>
      </c>
      <c r="AU34" s="118" t="s">
        <v>44</v>
      </c>
      <c r="AV34" s="118">
        <f>IF(AU34="Yes",AT34,0)</f>
        <v>10</v>
      </c>
      <c r="AW34" s="118"/>
      <c r="AX34" s="117" t="s">
        <v>1257</v>
      </c>
      <c r="AY34" s="177"/>
      <c r="AZ34" s="33">
        <f>IF($C34="M", BD34, 0)</f>
        <v>10</v>
      </c>
      <c r="BA34" s="33">
        <f>IF($C34="R", BD34, 0)</f>
        <v>0</v>
      </c>
      <c r="BB34" s="185">
        <f>BB33/2</f>
        <v>10</v>
      </c>
      <c r="BC34" s="118" t="s">
        <v>44</v>
      </c>
      <c r="BD34" s="118">
        <f>IF(BC34="Yes",BB34,0)</f>
        <v>10</v>
      </c>
      <c r="BE34" s="118"/>
      <c r="BF34" s="33" t="s">
        <v>1444</v>
      </c>
      <c r="BG34" s="177"/>
      <c r="BH34" s="33">
        <f>IF($C34="M", BL34, 0)</f>
        <v>10</v>
      </c>
      <c r="BI34" s="33">
        <f>IF($C34="R", BL34, 0)</f>
        <v>0</v>
      </c>
      <c r="BJ34" s="185">
        <f>BJ33/2</f>
        <v>10</v>
      </c>
      <c r="BK34" s="118" t="s">
        <v>44</v>
      </c>
      <c r="BL34" s="118">
        <f>IF(BK34="Yes",BJ34,0)</f>
        <v>10</v>
      </c>
      <c r="BM34" s="118"/>
      <c r="BN34" s="33" t="s">
        <v>697</v>
      </c>
      <c r="BO34" s="177"/>
      <c r="BP34" s="33">
        <f>IF($C34="M", BT34, 0)</f>
        <v>10</v>
      </c>
      <c r="BQ34" s="33">
        <f>IF($C34="R", BT34, 0)</f>
        <v>0</v>
      </c>
      <c r="BR34" s="185">
        <f>BR33/2</f>
        <v>10</v>
      </c>
      <c r="BS34" s="118" t="s">
        <v>44</v>
      </c>
      <c r="BT34" s="118">
        <f>IF(BS34="Yes",BR34,0)</f>
        <v>10</v>
      </c>
      <c r="BU34" s="118"/>
      <c r="BV34" s="117" t="s">
        <v>1020</v>
      </c>
      <c r="BW34" s="177"/>
      <c r="BX34" s="33">
        <f>IF($C34="M", CB34, 0)</f>
        <v>10</v>
      </c>
      <c r="BY34" s="33">
        <f>IF($C34="R", CB34, 0)</f>
        <v>0</v>
      </c>
      <c r="BZ34" s="185">
        <f>BZ33/2</f>
        <v>10</v>
      </c>
      <c r="CA34" s="118" t="s">
        <v>44</v>
      </c>
      <c r="CB34" s="118">
        <f>IF(CA34="Yes",BZ34,0)</f>
        <v>10</v>
      </c>
      <c r="CC34" s="118"/>
      <c r="CD34" s="33" t="s">
        <v>1299</v>
      </c>
    </row>
    <row r="35" spans="1:82" s="120" customFormat="1" ht="38.25">
      <c r="A35" s="118" t="s">
        <v>698</v>
      </c>
      <c r="B35" s="717" t="s">
        <v>699</v>
      </c>
      <c r="C35" s="742" t="s">
        <v>1495</v>
      </c>
      <c r="D35" s="39">
        <f t="shared" si="0"/>
        <v>0</v>
      </c>
      <c r="E35" s="33">
        <f t="shared" si="1"/>
        <v>0</v>
      </c>
      <c r="F35" s="184">
        <f>F33/2</f>
        <v>10</v>
      </c>
      <c r="G35" s="118" t="s">
        <v>47</v>
      </c>
      <c r="H35" s="118">
        <f>IF(G35="Yes",F35,0)</f>
        <v>0</v>
      </c>
      <c r="I35" s="118"/>
      <c r="J35" s="33"/>
      <c r="K35" s="177"/>
      <c r="L35" s="33">
        <f>IF($C35="M", P35, 0)</f>
        <v>10</v>
      </c>
      <c r="M35" s="33">
        <f>IF($C35="R", P35, 0)</f>
        <v>0</v>
      </c>
      <c r="N35" s="184">
        <f>N33/2</f>
        <v>10</v>
      </c>
      <c r="O35" s="118" t="s">
        <v>44</v>
      </c>
      <c r="P35" s="118">
        <f>IF(O35="Yes",N35,0)</f>
        <v>10</v>
      </c>
      <c r="Q35" s="118"/>
      <c r="R35" s="33" t="s">
        <v>1449</v>
      </c>
      <c r="S35" s="177"/>
      <c r="T35" s="33">
        <f>IF($C35="M", X35, 0)</f>
        <v>10</v>
      </c>
      <c r="U35" s="33">
        <f>IF($C35="R", X35, 0)</f>
        <v>0</v>
      </c>
      <c r="V35" s="184">
        <f>V33/2</f>
        <v>10</v>
      </c>
      <c r="W35" s="118" t="s">
        <v>44</v>
      </c>
      <c r="X35" s="118">
        <f>IF(W35="Yes",V35,0)</f>
        <v>10</v>
      </c>
      <c r="Y35" s="118"/>
      <c r="Z35" s="33" t="s">
        <v>1451</v>
      </c>
      <c r="AA35" s="177"/>
      <c r="AB35" s="33">
        <f>IF($C35="M", AF35, 0)</f>
        <v>0</v>
      </c>
      <c r="AC35" s="33">
        <f>IF($C35="R", AF35, 0)</f>
        <v>0</v>
      </c>
      <c r="AD35" s="184">
        <f>AD33/2</f>
        <v>10</v>
      </c>
      <c r="AE35" s="289" t="s">
        <v>47</v>
      </c>
      <c r="AF35" s="118">
        <f>IF(AE35="Yes",AD35,0)</f>
        <v>0</v>
      </c>
      <c r="AG35" s="118"/>
      <c r="AH35" s="118"/>
      <c r="AI35" s="177"/>
      <c r="AJ35" s="33">
        <f>IF($C35="M", AN35, 0)</f>
        <v>0</v>
      </c>
      <c r="AK35" s="33">
        <f>IF($C35="R", AN35, 0)</f>
        <v>0</v>
      </c>
      <c r="AL35" s="184">
        <f>AL33/2</f>
        <v>10</v>
      </c>
      <c r="AM35" s="118" t="s">
        <v>47</v>
      </c>
      <c r="AN35" s="118">
        <f>IF(AM35="Yes",AL35,0)</f>
        <v>0</v>
      </c>
      <c r="AO35" s="118"/>
      <c r="AP35" s="33"/>
      <c r="AQ35" s="177"/>
      <c r="AR35" s="33">
        <f>IF($C35="M", AV35, 0)</f>
        <v>10</v>
      </c>
      <c r="AS35" s="33">
        <f>IF($C35="R", AV35, 0)</f>
        <v>0</v>
      </c>
      <c r="AT35" s="184">
        <f>AT33/2</f>
        <v>10</v>
      </c>
      <c r="AU35" s="118" t="s">
        <v>44</v>
      </c>
      <c r="AV35" s="118">
        <f>IF(AU35="Yes",AT35,0)</f>
        <v>10</v>
      </c>
      <c r="AW35" s="118"/>
      <c r="AX35" s="117" t="s">
        <v>1262</v>
      </c>
      <c r="AY35" s="177"/>
      <c r="AZ35" s="33">
        <f>IF($C35="M", BD35, 0)</f>
        <v>10</v>
      </c>
      <c r="BA35" s="33">
        <f>IF($C35="R", BD35, 0)</f>
        <v>0</v>
      </c>
      <c r="BB35" s="184">
        <f>BB33/2</f>
        <v>10</v>
      </c>
      <c r="BC35" s="118" t="s">
        <v>44</v>
      </c>
      <c r="BD35" s="118">
        <f>IF(BC35="Yes",BB35,0)</f>
        <v>10</v>
      </c>
      <c r="BE35" s="118"/>
      <c r="BF35" s="33" t="s">
        <v>1444</v>
      </c>
      <c r="BG35" s="177"/>
      <c r="BH35" s="33">
        <f>IF($C35="M", BL35, 0)</f>
        <v>10</v>
      </c>
      <c r="BI35" s="33">
        <f>IF($C35="R", BL35, 0)</f>
        <v>0</v>
      </c>
      <c r="BJ35" s="184">
        <f>BJ33/2</f>
        <v>10</v>
      </c>
      <c r="BK35" s="118" t="s">
        <v>44</v>
      </c>
      <c r="BL35" s="118">
        <f>IF(BK35="Yes",BJ35,0)</f>
        <v>10</v>
      </c>
      <c r="BM35" s="118"/>
      <c r="BN35" s="33" t="s">
        <v>700</v>
      </c>
      <c r="BO35" s="177"/>
      <c r="BP35" s="33">
        <f>IF($C35="M", BT35, 0)</f>
        <v>10</v>
      </c>
      <c r="BQ35" s="33">
        <f>IF($C35="R", BT35, 0)</f>
        <v>0</v>
      </c>
      <c r="BR35" s="184">
        <f>BR33/2</f>
        <v>10</v>
      </c>
      <c r="BS35" s="118" t="s">
        <v>44</v>
      </c>
      <c r="BT35" s="118">
        <f>IF(BS35="Yes",BR35,0)</f>
        <v>10</v>
      </c>
      <c r="BU35" s="118"/>
      <c r="BV35" s="117" t="s">
        <v>1020</v>
      </c>
      <c r="BW35" s="177"/>
      <c r="BX35" s="33">
        <f>IF($C35="M", CB35, 0)</f>
        <v>10</v>
      </c>
      <c r="BY35" s="33">
        <f>IF($C35="R", CB35, 0)</f>
        <v>0</v>
      </c>
      <c r="BZ35" s="184">
        <f>BZ33/2</f>
        <v>10</v>
      </c>
      <c r="CA35" s="289" t="s">
        <v>44</v>
      </c>
      <c r="CB35" s="118">
        <f>IF(CA35="Yes",BZ35,0)</f>
        <v>10</v>
      </c>
      <c r="CC35" s="118"/>
      <c r="CD35" s="33" t="s">
        <v>1945</v>
      </c>
    </row>
    <row r="36" spans="1:82" s="120" customFormat="1" ht="12.75">
      <c r="A36" s="118"/>
      <c r="B36" s="717"/>
      <c r="C36" s="743"/>
      <c r="D36" s="39"/>
      <c r="E36" s="33"/>
      <c r="F36" s="184"/>
      <c r="G36" s="118"/>
      <c r="H36" s="118"/>
      <c r="I36" s="118"/>
      <c r="J36" s="33"/>
      <c r="K36" s="177"/>
      <c r="L36" s="219"/>
      <c r="M36" s="219"/>
      <c r="N36" s="184"/>
      <c r="O36" s="118"/>
      <c r="P36" s="118"/>
      <c r="Q36" s="118"/>
      <c r="R36" s="33"/>
      <c r="S36" s="177"/>
      <c r="T36" s="219"/>
      <c r="U36" s="219"/>
      <c r="V36" s="184"/>
      <c r="W36" s="118"/>
      <c r="X36" s="118"/>
      <c r="Y36" s="118"/>
      <c r="Z36" s="33"/>
      <c r="AA36" s="177"/>
      <c r="AB36" s="219"/>
      <c r="AC36" s="219"/>
      <c r="AD36" s="184"/>
      <c r="AE36" s="289"/>
      <c r="AF36" s="118"/>
      <c r="AG36" s="118"/>
      <c r="AH36" s="118"/>
      <c r="AI36" s="177"/>
      <c r="AJ36" s="219"/>
      <c r="AK36" s="219"/>
      <c r="AL36" s="184"/>
      <c r="AM36" s="118"/>
      <c r="AN36" s="118"/>
      <c r="AO36" s="118"/>
      <c r="AP36" s="33"/>
      <c r="AQ36" s="177"/>
      <c r="AR36" s="219"/>
      <c r="AS36" s="219"/>
      <c r="AT36" s="184"/>
      <c r="AU36" s="118"/>
      <c r="AV36" s="118"/>
      <c r="AW36" s="118"/>
      <c r="AX36" s="33"/>
      <c r="AY36" s="177"/>
      <c r="AZ36" s="219"/>
      <c r="BA36" s="219"/>
      <c r="BB36" s="184"/>
      <c r="BC36" s="118"/>
      <c r="BD36" s="118"/>
      <c r="BE36" s="118"/>
      <c r="BF36" s="33"/>
      <c r="BG36" s="177"/>
      <c r="BH36" s="219"/>
      <c r="BI36" s="219"/>
      <c r="BJ36" s="184"/>
      <c r="BK36" s="118"/>
      <c r="BL36" s="118"/>
      <c r="BM36" s="118"/>
      <c r="BN36" s="33"/>
      <c r="BO36" s="177"/>
      <c r="BP36" s="219"/>
      <c r="BQ36" s="219"/>
      <c r="BR36" s="184"/>
      <c r="BS36" s="118"/>
      <c r="BT36" s="118"/>
      <c r="BU36" s="118"/>
      <c r="BV36" s="487"/>
      <c r="BW36" s="177"/>
      <c r="BX36" s="219"/>
      <c r="BY36" s="219"/>
      <c r="BZ36" s="184"/>
      <c r="CA36" s="118"/>
      <c r="CB36" s="118"/>
      <c r="CC36" s="118"/>
      <c r="CD36" s="33"/>
    </row>
    <row r="37" spans="1:82" s="120" customFormat="1" ht="12.75">
      <c r="A37" s="32" t="s">
        <v>701</v>
      </c>
      <c r="B37" s="605" t="s">
        <v>1420</v>
      </c>
      <c r="C37" s="742"/>
      <c r="D37" s="39"/>
      <c r="E37" s="33"/>
      <c r="F37" s="31">
        <f>$F$28/5</f>
        <v>20</v>
      </c>
      <c r="G37" s="134"/>
      <c r="H37" s="134"/>
      <c r="I37" s="134">
        <f>H39+H40+H41</f>
        <v>20</v>
      </c>
      <c r="J37" s="33"/>
      <c r="K37" s="177"/>
      <c r="L37" s="219"/>
      <c r="M37" s="219"/>
      <c r="N37" s="31">
        <f>$F$28/5</f>
        <v>20</v>
      </c>
      <c r="O37" s="134"/>
      <c r="P37" s="134"/>
      <c r="Q37" s="134">
        <f>P39+P40+P41</f>
        <v>13.333333333333334</v>
      </c>
      <c r="R37" s="33"/>
      <c r="S37" s="177"/>
      <c r="T37" s="219"/>
      <c r="U37" s="219"/>
      <c r="V37" s="31">
        <f>$F$28/5</f>
        <v>20</v>
      </c>
      <c r="W37" s="134"/>
      <c r="X37" s="134"/>
      <c r="Y37" s="134">
        <f>X39+X40+X41</f>
        <v>20</v>
      </c>
      <c r="Z37" s="33"/>
      <c r="AA37" s="177"/>
      <c r="AB37" s="219"/>
      <c r="AC37" s="219"/>
      <c r="AD37" s="31">
        <f>$F$28/5</f>
        <v>20</v>
      </c>
      <c r="AE37" s="344"/>
      <c r="AF37" s="134"/>
      <c r="AG37" s="134">
        <f>AF39+AF40+AF41</f>
        <v>13.333333333333334</v>
      </c>
      <c r="AH37" s="118"/>
      <c r="AI37" s="177"/>
      <c r="AJ37" s="219"/>
      <c r="AK37" s="219"/>
      <c r="AL37" s="31">
        <f>$F$28/5</f>
        <v>20</v>
      </c>
      <c r="AM37" s="134"/>
      <c r="AN37" s="134"/>
      <c r="AO37" s="134">
        <f>AN39+AN40+AN41</f>
        <v>13.333333333333334</v>
      </c>
      <c r="AP37" s="33"/>
      <c r="AQ37" s="177"/>
      <c r="AR37" s="219"/>
      <c r="AS37" s="219"/>
      <c r="AT37" s="31">
        <f>$F$28/5</f>
        <v>20</v>
      </c>
      <c r="AU37" s="134"/>
      <c r="AV37" s="134"/>
      <c r="AW37" s="134">
        <f>AV39+AV40+AV41</f>
        <v>20</v>
      </c>
      <c r="AX37" s="33"/>
      <c r="AY37" s="177"/>
      <c r="AZ37" s="219"/>
      <c r="BA37" s="219"/>
      <c r="BB37" s="31">
        <f>$F$28/5</f>
        <v>20</v>
      </c>
      <c r="BC37" s="134"/>
      <c r="BD37" s="134"/>
      <c r="BE37" s="134">
        <f>BD39+BD40+BD41</f>
        <v>6.666666666666667</v>
      </c>
      <c r="BF37" s="33"/>
      <c r="BG37" s="177"/>
      <c r="BH37" s="219"/>
      <c r="BI37" s="219"/>
      <c r="BJ37" s="31">
        <f>$F$28/5</f>
        <v>20</v>
      </c>
      <c r="BK37" s="134"/>
      <c r="BL37" s="134"/>
      <c r="BM37" s="134">
        <f>BL39+BL40+BL41</f>
        <v>20</v>
      </c>
      <c r="BN37" s="33"/>
      <c r="BO37" s="177"/>
      <c r="BP37" s="219"/>
      <c r="BQ37" s="219"/>
      <c r="BR37" s="31">
        <f>$F$28/5</f>
        <v>20</v>
      </c>
      <c r="BS37" s="134"/>
      <c r="BT37" s="134"/>
      <c r="BU37" s="134">
        <f>BT39+BT40+BT41</f>
        <v>13.333333333333334</v>
      </c>
      <c r="BV37" s="33"/>
      <c r="BW37" s="177"/>
      <c r="BX37" s="219"/>
      <c r="BY37" s="219"/>
      <c r="BZ37" s="31">
        <f>$F$28/5</f>
        <v>20</v>
      </c>
      <c r="CA37" s="134"/>
      <c r="CB37" s="134"/>
      <c r="CC37" s="134">
        <f>CB39+CB40+CB41</f>
        <v>20</v>
      </c>
      <c r="CD37" s="33"/>
    </row>
    <row r="38" spans="1:82" s="120" customFormat="1" ht="25.5">
      <c r="A38" s="32"/>
      <c r="B38" s="713" t="s">
        <v>702</v>
      </c>
      <c r="C38" s="748"/>
      <c r="D38" s="39"/>
      <c r="E38" s="33"/>
      <c r="F38" s="185"/>
      <c r="G38" s="134"/>
      <c r="H38" s="134"/>
      <c r="I38" s="134"/>
      <c r="J38" s="33"/>
      <c r="K38" s="177"/>
      <c r="L38" s="219"/>
      <c r="M38" s="219"/>
      <c r="N38" s="31"/>
      <c r="O38" s="134"/>
      <c r="P38" s="134"/>
      <c r="Q38" s="134"/>
      <c r="R38" s="33"/>
      <c r="S38" s="177"/>
      <c r="T38" s="219"/>
      <c r="U38" s="219"/>
      <c r="V38" s="31"/>
      <c r="W38" s="134"/>
      <c r="X38" s="134"/>
      <c r="Y38" s="134"/>
      <c r="Z38" s="33"/>
      <c r="AA38" s="177"/>
      <c r="AB38" s="219"/>
      <c r="AC38" s="219"/>
      <c r="AD38" s="31"/>
      <c r="AE38" s="344"/>
      <c r="AF38" s="134"/>
      <c r="AG38" s="134"/>
      <c r="AH38" s="118"/>
      <c r="AI38" s="177"/>
      <c r="AJ38" s="219"/>
      <c r="AK38" s="219"/>
      <c r="AL38" s="31"/>
      <c r="AM38" s="134"/>
      <c r="AN38" s="134"/>
      <c r="AO38" s="134"/>
      <c r="AP38" s="33"/>
      <c r="AQ38" s="177"/>
      <c r="AR38" s="219"/>
      <c r="AS38" s="219"/>
      <c r="AT38" s="31"/>
      <c r="AU38" s="134"/>
      <c r="AV38" s="134"/>
      <c r="AW38" s="134"/>
      <c r="AX38" s="33"/>
      <c r="AY38" s="177"/>
      <c r="AZ38" s="219"/>
      <c r="BA38" s="219"/>
      <c r="BB38" s="31"/>
      <c r="BC38" s="134"/>
      <c r="BD38" s="134"/>
      <c r="BE38" s="134"/>
      <c r="BF38" s="33"/>
      <c r="BG38" s="177"/>
      <c r="BH38" s="219"/>
      <c r="BI38" s="219"/>
      <c r="BJ38" s="500"/>
      <c r="BK38" s="134"/>
      <c r="BL38" s="134"/>
      <c r="BM38" s="134"/>
      <c r="BN38" s="33"/>
      <c r="BO38" s="177"/>
      <c r="BP38" s="219"/>
      <c r="BQ38" s="219"/>
      <c r="BR38" s="500"/>
      <c r="BS38" s="134"/>
      <c r="BT38" s="134"/>
      <c r="BU38" s="134"/>
      <c r="BV38" s="33"/>
      <c r="BW38" s="177"/>
      <c r="BX38" s="219"/>
      <c r="BY38" s="219"/>
      <c r="BZ38" s="500"/>
      <c r="CA38" s="134"/>
      <c r="CB38" s="134"/>
      <c r="CC38" s="134"/>
      <c r="CD38" s="33"/>
    </row>
    <row r="39" spans="1:82" s="120" customFormat="1" ht="30">
      <c r="A39" s="33" t="s">
        <v>703</v>
      </c>
      <c r="B39" s="713" t="s">
        <v>625</v>
      </c>
      <c r="C39" s="739" t="s">
        <v>1496</v>
      </c>
      <c r="D39" s="39">
        <f t="shared" si="0"/>
        <v>0</v>
      </c>
      <c r="E39" s="33">
        <f t="shared" si="1"/>
        <v>20</v>
      </c>
      <c r="F39" s="185">
        <f>IF(G39&lt;&gt;"NA",F$37/COUNTIF(G$39:G$41,"&lt;&gt;NA"),H39)</f>
        <v>20</v>
      </c>
      <c r="G39" s="289" t="s">
        <v>44</v>
      </c>
      <c r="H39" s="33">
        <f>IF(G39="Yes",F39,IF(G39="partial",F39*0.25,0))</f>
        <v>20</v>
      </c>
      <c r="I39" s="118"/>
      <c r="J39" s="644" t="s">
        <v>1239</v>
      </c>
      <c r="K39" s="177"/>
      <c r="L39" s="33">
        <f>IF($C39="M", P39, 0)</f>
        <v>0</v>
      </c>
      <c r="M39" s="33">
        <f>IF($C39="R", P39, 0)</f>
        <v>6.666666666666667</v>
      </c>
      <c r="N39" s="832">
        <f>IF(O39&lt;&gt;"NA",N$37/COUNTIF(O$39:O$41,"&lt;&gt;NA"),P39)</f>
        <v>6.666666666666667</v>
      </c>
      <c r="O39" s="118" t="s">
        <v>44</v>
      </c>
      <c r="P39" s="33">
        <f>IF(O39="Yes",N39,IF(O39="partial",N39*0.25,0))</f>
        <v>6.666666666666667</v>
      </c>
      <c r="Q39" s="118"/>
      <c r="R39" s="117" t="s">
        <v>626</v>
      </c>
      <c r="S39" s="177"/>
      <c r="T39" s="33">
        <f>IF($C39="M", X39, 0)</f>
        <v>0</v>
      </c>
      <c r="U39" s="33">
        <f>IF($C39="R", X39, 0)</f>
        <v>20</v>
      </c>
      <c r="V39" s="832">
        <f>IF(W39&lt;&gt;"NA",V$37/COUNTIF(W$39:W$41,"&lt;&gt;NA"),X39)</f>
        <v>20</v>
      </c>
      <c r="W39" s="289" t="s">
        <v>44</v>
      </c>
      <c r="X39" s="33">
        <f>IF(W39="Yes",V39,IF(W39="partial",V39*0.25,0))</f>
        <v>20</v>
      </c>
      <c r="Y39" s="118"/>
      <c r="Z39" s="117" t="s">
        <v>627</v>
      </c>
      <c r="AA39" s="177"/>
      <c r="AB39" s="33">
        <f>IF($C39="M", AF39, 0)</f>
        <v>0</v>
      </c>
      <c r="AC39" s="33">
        <f>IF($C39="R", AF39, 0)</f>
        <v>6.666666666666667</v>
      </c>
      <c r="AD39" s="832">
        <f>IF(AE39&lt;&gt;"NA",AD$37/COUNTIF(AE$39:AE$41,"&lt;&gt;NA"),AF39)</f>
        <v>6.666666666666667</v>
      </c>
      <c r="AE39" s="289" t="s">
        <v>44</v>
      </c>
      <c r="AF39" s="33">
        <f>IF(AE39="Yes",AD39,IF(AE39="partial",AD39*0.25,0))</f>
        <v>6.666666666666667</v>
      </c>
      <c r="AG39" s="118"/>
      <c r="AH39" s="117" t="s">
        <v>1517</v>
      </c>
      <c r="AI39" s="177"/>
      <c r="AJ39" s="33">
        <f>IF($C39="M", AN39, 0)</f>
        <v>0</v>
      </c>
      <c r="AK39" s="33">
        <f>IF($C39="R", AN39, 0)</f>
        <v>6.666666666666667</v>
      </c>
      <c r="AL39" s="832">
        <f>IF(AM39&lt;&gt;"NA",AL$37/COUNTIF(AM$39:AM$41,"&lt;&gt;NA"),AN39)</f>
        <v>6.666666666666667</v>
      </c>
      <c r="AM39" s="118" t="s">
        <v>44</v>
      </c>
      <c r="AN39" s="33">
        <f>IF(AM39="Yes",AL39,IF(AM39="partial",AL39*0.25,0))</f>
        <v>6.666666666666667</v>
      </c>
      <c r="AO39" s="118"/>
      <c r="AP39" s="117" t="s">
        <v>627</v>
      </c>
      <c r="AQ39" s="177"/>
      <c r="AR39" s="33">
        <f>IF($C39="M", AV39, 0)</f>
        <v>0</v>
      </c>
      <c r="AS39" s="33">
        <f>IF($C39="R", AV39, 0)</f>
        <v>20</v>
      </c>
      <c r="AT39" s="832">
        <f>IF(AU39&lt;&gt;"NA",AT$37/COUNTIF(AU$39:AU$41,"&lt;&gt;NA"),AV39)</f>
        <v>20</v>
      </c>
      <c r="AU39" s="289" t="s">
        <v>44</v>
      </c>
      <c r="AV39" s="33">
        <f>IF(AU39="Yes",AT39,IF(AU39="partial",AT39*0.25,0))</f>
        <v>20</v>
      </c>
      <c r="AW39" s="118"/>
      <c r="AX39" s="117" t="s">
        <v>706</v>
      </c>
      <c r="AY39" s="177"/>
      <c r="AZ39" s="33">
        <f>IF($C39="M", BD39, 0)</f>
        <v>0</v>
      </c>
      <c r="BA39" s="33">
        <f>IF($C39="R", BD39, 0)</f>
        <v>0</v>
      </c>
      <c r="BB39" s="832">
        <f>IF(BC39&lt;&gt;"NA",BB$37/COUNTIF(BC$39:BC$41,"&lt;&gt;NA"),BD39)</f>
        <v>6.666666666666667</v>
      </c>
      <c r="BC39" s="118" t="s">
        <v>47</v>
      </c>
      <c r="BD39" s="33">
        <f>IF(BC39="Yes",BB39,IF(BC39="partial",BB39*0.25,0))</f>
        <v>0</v>
      </c>
      <c r="BE39" s="118"/>
      <c r="BF39" s="117" t="s">
        <v>707</v>
      </c>
      <c r="BG39" s="177"/>
      <c r="BH39" s="33">
        <f>IF($C39="M", BL39, 0)</f>
        <v>0</v>
      </c>
      <c r="BI39" s="33">
        <f>IF($C39="R", BL39, 0)</f>
        <v>20</v>
      </c>
      <c r="BJ39" s="833">
        <f>IF(BK39&lt;&gt;"NA",BJ$37/COUNTIF(BK$39:BK$41,"&lt;&gt;NA"),BL39)</f>
        <v>20</v>
      </c>
      <c r="BK39" s="289" t="s">
        <v>44</v>
      </c>
      <c r="BL39" s="33">
        <f>IF(BK39="Yes",BJ39,IF(BK39="partial",BJ39*0.25,0))</f>
        <v>20</v>
      </c>
      <c r="BM39" s="118"/>
      <c r="BN39" s="117" t="s">
        <v>626</v>
      </c>
      <c r="BO39" s="177"/>
      <c r="BP39" s="33">
        <f>IF($C39="M", BT39, 0)</f>
        <v>0</v>
      </c>
      <c r="BQ39" s="33">
        <f>IF($C39="R", BT39, 0)</f>
        <v>6.666666666666667</v>
      </c>
      <c r="BR39" s="833">
        <f>IF(BS39&lt;&gt;"NA",BR$37/COUNTIF(BS$39:BS$41,"&lt;&gt;NA"),BT39)</f>
        <v>6.666666666666667</v>
      </c>
      <c r="BS39" s="118" t="s">
        <v>44</v>
      </c>
      <c r="BT39" s="33">
        <f>IF(BS39="Yes",BR39,IF(BS39="partial",BR39*0.25,0))</f>
        <v>6.666666666666667</v>
      </c>
      <c r="BU39" s="118"/>
      <c r="BV39" s="117" t="s">
        <v>708</v>
      </c>
      <c r="BW39" s="177"/>
      <c r="BX39" s="33">
        <f>IF($C39="M", CB39, 0)</f>
        <v>0</v>
      </c>
      <c r="BY39" s="33">
        <f>IF($C39="R", CB39, 0)</f>
        <v>20</v>
      </c>
      <c r="BZ39" s="833">
        <f>IF(CA39&lt;&gt;"NA",BZ$37/COUNTIF(CA$39:CA$41,"&lt;&gt;NA"),CB39)</f>
        <v>20</v>
      </c>
      <c r="CA39" s="289" t="s">
        <v>44</v>
      </c>
      <c r="CB39" s="33">
        <f>IF(CA39="Yes",BZ39,IF(CA39="partial",BZ39*0.25,0))</f>
        <v>20</v>
      </c>
      <c r="CC39" s="118"/>
      <c r="CD39" s="117" t="s">
        <v>593</v>
      </c>
    </row>
    <row r="40" spans="1:82" s="120" customFormat="1" ht="63.75">
      <c r="A40" s="33" t="s">
        <v>709</v>
      </c>
      <c r="B40" s="711" t="s">
        <v>710</v>
      </c>
      <c r="C40" s="739" t="s">
        <v>1496</v>
      </c>
      <c r="D40" s="39">
        <f t="shared" si="0"/>
        <v>0</v>
      </c>
      <c r="E40" s="33">
        <f t="shared" si="1"/>
        <v>0</v>
      </c>
      <c r="F40" s="184">
        <f>IF(G40&lt;&gt;"NA",F$37/COUNTIF(G$39:G$41,"&lt;&gt;NA"),H40)</f>
        <v>0</v>
      </c>
      <c r="G40" s="289" t="s">
        <v>151</v>
      </c>
      <c r="H40" s="118">
        <f>IF(G40="Yes",F40,0)</f>
        <v>0</v>
      </c>
      <c r="I40" s="118"/>
      <c r="J40" s="33"/>
      <c r="K40" s="177"/>
      <c r="L40" s="33">
        <f>IF($C40="M", P40, 0)</f>
        <v>0</v>
      </c>
      <c r="M40" s="33">
        <f>IF($C40="R", P40, 0)</f>
        <v>6.666666666666667</v>
      </c>
      <c r="N40" s="812">
        <f>IF(O40&lt;&gt;"NA",N$37/COUNTIF(O$39:O$41,"&lt;&gt;NA"),P40)</f>
        <v>6.666666666666667</v>
      </c>
      <c r="O40" s="118" t="s">
        <v>44</v>
      </c>
      <c r="P40" s="118">
        <f>IF(O40="Yes",N40,0)</f>
        <v>6.666666666666667</v>
      </c>
      <c r="Q40" s="118"/>
      <c r="R40" s="33" t="s">
        <v>1251</v>
      </c>
      <c r="S40" s="177"/>
      <c r="T40" s="33">
        <f>IF($C40="M", X40, 0)</f>
        <v>0</v>
      </c>
      <c r="U40" s="33">
        <f>IF($C40="R", X40, 0)</f>
        <v>0</v>
      </c>
      <c r="V40" s="832">
        <f>IF(W40&lt;&gt;"NA",V$37/COUNTIF(W$39:W$41,"&lt;&gt;NA"),X40)</f>
        <v>0</v>
      </c>
      <c r="W40" s="289" t="s">
        <v>151</v>
      </c>
      <c r="X40" s="118">
        <f>IF(W40="Yes",V40,0)</f>
        <v>0</v>
      </c>
      <c r="Y40" s="118"/>
      <c r="Z40" s="33"/>
      <c r="AA40" s="177"/>
      <c r="AB40" s="33">
        <f>IF($C40="M", AF40, 0)</f>
        <v>0</v>
      </c>
      <c r="AC40" s="33">
        <f>IF($C40="R", AF40, 0)</f>
        <v>6.666666666666667</v>
      </c>
      <c r="AD40" s="832">
        <f>IF(AE40&lt;&gt;"NA",AD$37/COUNTIF(AE$39:AE$41,"&lt;&gt;NA"),AF40)</f>
        <v>6.666666666666667</v>
      </c>
      <c r="AE40" s="289" t="s">
        <v>44</v>
      </c>
      <c r="AF40" s="118">
        <f>IF(AE40="Yes",AD40,0)</f>
        <v>6.666666666666667</v>
      </c>
      <c r="AG40" s="118"/>
      <c r="AH40" s="33" t="s">
        <v>1249</v>
      </c>
      <c r="AI40" s="177"/>
      <c r="AJ40" s="33">
        <f>IF($C40="M", AN40, 0)</f>
        <v>0</v>
      </c>
      <c r="AK40" s="33">
        <f>IF($C40="R", AN40, 0)</f>
        <v>6.666666666666667</v>
      </c>
      <c r="AL40" s="832">
        <f>IF(AM40&lt;&gt;"NA",AL$37/COUNTIF(AM$39:AM$41,"&lt;&gt;NA"),AN40)</f>
        <v>6.666666666666667</v>
      </c>
      <c r="AM40" s="118" t="s">
        <v>44</v>
      </c>
      <c r="AN40" s="118">
        <f>IF(AM40="Yes",AL40,0)</f>
        <v>6.666666666666667</v>
      </c>
      <c r="AO40" s="118"/>
      <c r="AP40" s="33" t="s">
        <v>1274</v>
      </c>
      <c r="AQ40" s="177"/>
      <c r="AR40" s="33">
        <f>IF($C40="M", AV40, 0)</f>
        <v>0</v>
      </c>
      <c r="AS40" s="33">
        <f>IF($C40="R", AV40, 0)</f>
        <v>0</v>
      </c>
      <c r="AT40" s="832">
        <f>IF(AU40&lt;&gt;"NA",AT$37/COUNTIF(AU$39:AU$41,"&lt;&gt;NA"),AV40)</f>
        <v>0</v>
      </c>
      <c r="AU40" s="289" t="s">
        <v>151</v>
      </c>
      <c r="AV40" s="118">
        <f>IF(AU40="Yes",AT40,0)</f>
        <v>0</v>
      </c>
      <c r="AW40" s="118"/>
      <c r="AX40" s="33" t="s">
        <v>711</v>
      </c>
      <c r="AY40" s="177"/>
      <c r="AZ40" s="33">
        <f>IF($C40="M", BD40, 0)</f>
        <v>0</v>
      </c>
      <c r="BA40" s="33">
        <f>IF($C40="R", BD40, 0)</f>
        <v>6.666666666666667</v>
      </c>
      <c r="BB40" s="832">
        <f>IF(BC40&lt;&gt;"NA",BB$37/COUNTIF(BC$39:BC$41,"&lt;&gt;NA"),BD40)</f>
        <v>6.666666666666667</v>
      </c>
      <c r="BC40" s="289" t="s">
        <v>44</v>
      </c>
      <c r="BD40" s="118">
        <f>IF(BC40="Yes",BB40,0)</f>
        <v>6.666666666666667</v>
      </c>
      <c r="BE40" s="118"/>
      <c r="BF40" s="288" t="s">
        <v>1526</v>
      </c>
      <c r="BG40" s="177"/>
      <c r="BH40" s="33">
        <f>IF($C40="M", BL40, 0)</f>
        <v>0</v>
      </c>
      <c r="BI40" s="33">
        <f>IF($C40="R", BL40, 0)</f>
        <v>0</v>
      </c>
      <c r="BJ40" s="812">
        <f>IF(BK40&lt;&gt;"NA",BJ$37/COUNTIF(BK$39:BK$41,"&lt;&gt;NA"),BL40)</f>
        <v>0</v>
      </c>
      <c r="BK40" s="289" t="s">
        <v>151</v>
      </c>
      <c r="BL40" s="118">
        <f>IF(BK40="Yes",BJ40,0)</f>
        <v>0</v>
      </c>
      <c r="BM40" s="118"/>
      <c r="BN40" s="33"/>
      <c r="BO40" s="177"/>
      <c r="BP40" s="33">
        <f>IF($C40="M", BT40, 0)</f>
        <v>0</v>
      </c>
      <c r="BQ40" s="33">
        <f>IF($C40="R", BT40, 0)</f>
        <v>6.666666666666667</v>
      </c>
      <c r="BR40" s="812">
        <f>IF(BS40&lt;&gt;"NA",BR$37/COUNTIF(BS$39:BS$41,"&lt;&gt;NA"),BT40)</f>
        <v>6.666666666666667</v>
      </c>
      <c r="BS40" s="118" t="s">
        <v>44</v>
      </c>
      <c r="BT40" s="118">
        <f>IF(BS40="Yes",BR40,0)</f>
        <v>6.666666666666667</v>
      </c>
      <c r="BU40" s="118"/>
      <c r="BV40" s="33" t="s">
        <v>1291</v>
      </c>
      <c r="BW40" s="177"/>
      <c r="BX40" s="33">
        <f>IF($C40="M", CB40, 0)</f>
        <v>0</v>
      </c>
      <c r="BY40" s="33">
        <f>IF($C40="R", CB40, 0)</f>
        <v>0</v>
      </c>
      <c r="BZ40" s="812">
        <f>IF(CA40&lt;&gt;"NA",BZ$37/COUNTIF(CA$39:CA$41,"&lt;&gt;NA"),CB40)</f>
        <v>0</v>
      </c>
      <c r="CA40" s="289" t="s">
        <v>151</v>
      </c>
      <c r="CB40" s="118">
        <f>IF(CA40="Yes",BZ40,0)</f>
        <v>0</v>
      </c>
      <c r="CC40" s="118"/>
      <c r="CD40" s="33"/>
    </row>
    <row r="41" spans="1:82" s="120" customFormat="1" ht="38.25">
      <c r="A41" s="33" t="s">
        <v>712</v>
      </c>
      <c r="B41" s="711" t="s">
        <v>713</v>
      </c>
      <c r="C41" s="739" t="s">
        <v>1496</v>
      </c>
      <c r="D41" s="39">
        <f t="shared" si="0"/>
        <v>0</v>
      </c>
      <c r="E41" s="33">
        <f t="shared" si="1"/>
        <v>0</v>
      </c>
      <c r="F41" s="184">
        <f>IF(G41&lt;&gt;"NA",F$37/COUNTIF(G$39:G$41,"&lt;&gt;NA"),H41)</f>
        <v>0</v>
      </c>
      <c r="G41" s="289" t="s">
        <v>151</v>
      </c>
      <c r="H41" s="118">
        <f>IF(G41="Yes",F41,0)</f>
        <v>0</v>
      </c>
      <c r="I41" s="118"/>
      <c r="J41" s="182"/>
      <c r="K41" s="177"/>
      <c r="L41" s="33">
        <f>IF($C41="M", P41, 0)</f>
        <v>0</v>
      </c>
      <c r="M41" s="33">
        <f>IF($C41="R", P41, 0)</f>
        <v>0</v>
      </c>
      <c r="N41" s="812">
        <f>IF(O41&lt;&gt;"NA",N$37/COUNTIF(O$39:O$41,"&lt;&gt;NA"),P41)</f>
        <v>6.666666666666667</v>
      </c>
      <c r="O41" s="118" t="s">
        <v>47</v>
      </c>
      <c r="P41" s="118">
        <f>IF(O41="Yes",N41,0)</f>
        <v>0</v>
      </c>
      <c r="Q41" s="118"/>
      <c r="R41" s="182"/>
      <c r="S41" s="177"/>
      <c r="T41" s="33">
        <f>IF($C41="M", X41, 0)</f>
        <v>0</v>
      </c>
      <c r="U41" s="33">
        <f>IF($C41="R", X41, 0)</f>
        <v>0</v>
      </c>
      <c r="V41" s="832">
        <f>IF(W41&lt;&gt;"NA",V$37/COUNTIF(W$39:W$41,"&lt;&gt;NA"),X41)</f>
        <v>0</v>
      </c>
      <c r="W41" s="289" t="s">
        <v>151</v>
      </c>
      <c r="X41" s="118">
        <f>IF(W41="Yes",V41,0)</f>
        <v>0</v>
      </c>
      <c r="Y41" s="118"/>
      <c r="Z41" s="182"/>
      <c r="AA41" s="177"/>
      <c r="AB41" s="33">
        <f>IF($C41="M", AF41, 0)</f>
        <v>0</v>
      </c>
      <c r="AC41" s="33">
        <f>IF($C41="R", AF41, 0)</f>
        <v>0</v>
      </c>
      <c r="AD41" s="832">
        <f>IF(AE41&lt;&gt;"NA",AD$37/COUNTIF(AE$39:AE$41,"&lt;&gt;NA"),AF41)</f>
        <v>6.666666666666667</v>
      </c>
      <c r="AE41" s="289" t="s">
        <v>47</v>
      </c>
      <c r="AF41" s="118">
        <f>IF(AE41="Yes",AD41,0)</f>
        <v>0</v>
      </c>
      <c r="AG41" s="118"/>
      <c r="AH41" s="182"/>
      <c r="AI41" s="177"/>
      <c r="AJ41" s="33">
        <f>IF($C41="M", AN41, 0)</f>
        <v>0</v>
      </c>
      <c r="AK41" s="33">
        <f>IF($C41="R", AN41, 0)</f>
        <v>0</v>
      </c>
      <c r="AL41" s="832">
        <f>IF(AM41&lt;&gt;"NA",AL$37/COUNTIF(AM$39:AM$41,"&lt;&gt;NA"),AN41)</f>
        <v>6.666666666666667</v>
      </c>
      <c r="AM41" s="118" t="s">
        <v>47</v>
      </c>
      <c r="AN41" s="118">
        <f>IF(AM41="Yes",AL41,0)</f>
        <v>0</v>
      </c>
      <c r="AO41" s="118"/>
      <c r="AP41" s="182"/>
      <c r="AQ41" s="177"/>
      <c r="AR41" s="33">
        <f>IF($C41="M", AV41, 0)</f>
        <v>0</v>
      </c>
      <c r="AS41" s="33">
        <f>IF($C41="R", AV41, 0)</f>
        <v>0</v>
      </c>
      <c r="AT41" s="832">
        <f>IF(AU41&lt;&gt;"NA",AT$37/COUNTIF(AU$39:AU$41,"&lt;&gt;NA"),AV41)</f>
        <v>0</v>
      </c>
      <c r="AU41" s="289" t="s">
        <v>151</v>
      </c>
      <c r="AV41" s="118">
        <f>IF(AU41="Yes",AT41,0)</f>
        <v>0</v>
      </c>
      <c r="AW41" s="118"/>
      <c r="AX41" s="182"/>
      <c r="AY41" s="177"/>
      <c r="AZ41" s="33">
        <f>IF($C41="M", BD41, 0)</f>
        <v>0</v>
      </c>
      <c r="BA41" s="33">
        <f>IF($C41="R", BD41, 0)</f>
        <v>0</v>
      </c>
      <c r="BB41" s="832">
        <f>IF(BC41&lt;&gt;"NA",BB$37/COUNTIF(BC$39:BC$41,"&lt;&gt;NA"),BD41)</f>
        <v>6.666666666666667</v>
      </c>
      <c r="BC41" s="118" t="s">
        <v>47</v>
      </c>
      <c r="BD41" s="118">
        <f>IF(BC41="Yes",BB41,0)</f>
        <v>0</v>
      </c>
      <c r="BE41" s="118"/>
      <c r="BF41" s="182"/>
      <c r="BG41" s="177"/>
      <c r="BH41" s="33">
        <f>IF($C41="M", BL41, 0)</f>
        <v>0</v>
      </c>
      <c r="BI41" s="33">
        <f>IF($C41="R", BL41, 0)</f>
        <v>0</v>
      </c>
      <c r="BJ41" s="812">
        <f>IF(BK41&lt;&gt;"NA",BJ$37/COUNTIF(BK$39:BK$41,"&lt;&gt;NA"),BL41)</f>
        <v>0</v>
      </c>
      <c r="BK41" s="289" t="s">
        <v>151</v>
      </c>
      <c r="BL41" s="118">
        <f>IF(BK41="Yes",BJ41,0)</f>
        <v>0</v>
      </c>
      <c r="BM41" s="118"/>
      <c r="BN41" s="182"/>
      <c r="BO41" s="177"/>
      <c r="BP41" s="33">
        <f>IF($C41="M", BT41, 0)</f>
        <v>0</v>
      </c>
      <c r="BQ41" s="33">
        <f>IF($C41="R", BT41, 0)</f>
        <v>0</v>
      </c>
      <c r="BR41" s="812">
        <f>IF(BS41&lt;&gt;"NA",BR$37/COUNTIF(BS$39:BS$41,"&lt;&gt;NA"),BT41)</f>
        <v>6.666666666666667</v>
      </c>
      <c r="BS41" s="118" t="s">
        <v>47</v>
      </c>
      <c r="BT41" s="118">
        <f>IF(BS41="Yes",BR41,0)</f>
        <v>0</v>
      </c>
      <c r="BU41" s="118"/>
      <c r="BV41" s="182"/>
      <c r="BW41" s="177"/>
      <c r="BX41" s="33">
        <f>IF($C41="M", CB41, 0)</f>
        <v>0</v>
      </c>
      <c r="BY41" s="33">
        <f>IF($C41="R", CB41, 0)</f>
        <v>0</v>
      </c>
      <c r="BZ41" s="812">
        <f>IF(CA41&lt;&gt;"NA",BZ$37/COUNTIF(CA$39:CA$41,"&lt;&gt;NA"),CB41)</f>
        <v>0</v>
      </c>
      <c r="CA41" s="289" t="s">
        <v>151</v>
      </c>
      <c r="CB41" s="118">
        <f>IF(CA41="Yes",BZ41,0)</f>
        <v>0</v>
      </c>
      <c r="CC41" s="118"/>
      <c r="CD41" s="182"/>
    </row>
    <row r="42" spans="1:82" s="120" customFormat="1" ht="12.75">
      <c r="A42" s="33"/>
      <c r="B42" s="711"/>
      <c r="C42" s="745"/>
      <c r="D42" s="39"/>
      <c r="E42" s="33"/>
      <c r="F42" s="184"/>
      <c r="G42" s="118"/>
      <c r="H42" s="118"/>
      <c r="I42" s="118"/>
      <c r="J42" s="182"/>
      <c r="K42" s="177"/>
      <c r="L42" s="219"/>
      <c r="M42" s="219"/>
      <c r="N42" s="330"/>
      <c r="O42" s="118"/>
      <c r="P42" s="118"/>
      <c r="Q42" s="118"/>
      <c r="R42" s="182"/>
      <c r="S42" s="177"/>
      <c r="T42" s="219"/>
      <c r="U42" s="219"/>
      <c r="V42" s="184"/>
      <c r="W42" s="118"/>
      <c r="X42" s="118"/>
      <c r="Y42" s="118"/>
      <c r="Z42" s="182"/>
      <c r="AA42" s="177"/>
      <c r="AB42" s="219"/>
      <c r="AC42" s="219"/>
      <c r="AD42" s="330"/>
      <c r="AE42" s="289"/>
      <c r="AF42" s="118"/>
      <c r="AG42" s="118"/>
      <c r="AH42" s="182"/>
      <c r="AI42" s="177"/>
      <c r="AJ42" s="33"/>
      <c r="AK42" s="33"/>
      <c r="AL42" s="330"/>
      <c r="AM42" s="118"/>
      <c r="AN42" s="118"/>
      <c r="AO42" s="118"/>
      <c r="AP42" s="182"/>
      <c r="AQ42" s="177"/>
      <c r="AR42" s="219"/>
      <c r="AS42" s="219"/>
      <c r="AT42" s="184"/>
      <c r="AU42" s="118"/>
      <c r="AV42" s="118"/>
      <c r="AW42" s="118"/>
      <c r="AX42" s="182"/>
      <c r="AY42" s="177"/>
      <c r="AZ42" s="219"/>
      <c r="BA42" s="219"/>
      <c r="BB42" s="184"/>
      <c r="BC42" s="118"/>
      <c r="BD42" s="118"/>
      <c r="BE42" s="118"/>
      <c r="BF42" s="182"/>
      <c r="BG42" s="177"/>
      <c r="BH42" s="219"/>
      <c r="BI42" s="219"/>
      <c r="BJ42" s="184"/>
      <c r="BK42" s="118"/>
      <c r="BL42" s="118"/>
      <c r="BM42" s="118"/>
      <c r="BN42" s="182"/>
      <c r="BO42" s="177"/>
      <c r="BP42" s="219"/>
      <c r="BQ42" s="219"/>
      <c r="BR42" s="330"/>
      <c r="BS42" s="118"/>
      <c r="BT42" s="118"/>
      <c r="BU42" s="118"/>
      <c r="BV42" s="182"/>
      <c r="BW42" s="177"/>
      <c r="BX42" s="219"/>
      <c r="BY42" s="219"/>
      <c r="BZ42" s="184"/>
      <c r="CA42" s="118"/>
      <c r="CB42" s="118"/>
      <c r="CC42" s="118"/>
      <c r="CD42" s="182"/>
    </row>
    <row r="43" spans="1:82" s="120" customFormat="1" ht="42" customHeight="1">
      <c r="A43" s="32" t="s">
        <v>714</v>
      </c>
      <c r="B43" s="718" t="s">
        <v>1399</v>
      </c>
      <c r="C43" s="748" t="s">
        <v>1496</v>
      </c>
      <c r="D43" s="39">
        <f t="shared" si="0"/>
        <v>0</v>
      </c>
      <c r="E43" s="33">
        <f t="shared" si="1"/>
        <v>0</v>
      </c>
      <c r="F43" s="31">
        <f>$F$28/5</f>
        <v>20</v>
      </c>
      <c r="G43" s="118" t="s">
        <v>47</v>
      </c>
      <c r="H43" s="118">
        <f>IF(G43="Yes",F43,0)</f>
        <v>0</v>
      </c>
      <c r="I43" s="134">
        <f>H43</f>
        <v>0</v>
      </c>
      <c r="J43" s="182"/>
      <c r="K43" s="177"/>
      <c r="L43" s="33">
        <f>IF($C43="M", P43, 0)</f>
        <v>0</v>
      </c>
      <c r="M43" s="33">
        <f>IF($C43="R", P43, 0)</f>
        <v>20</v>
      </c>
      <c r="N43" s="466">
        <f>$F$28/5</f>
        <v>20</v>
      </c>
      <c r="O43" s="118" t="s">
        <v>44</v>
      </c>
      <c r="P43" s="118">
        <f>IF(O43="Yes",N43,0)</f>
        <v>20</v>
      </c>
      <c r="Q43" s="134">
        <f>P43</f>
        <v>20</v>
      </c>
      <c r="R43" s="182" t="s">
        <v>626</v>
      </c>
      <c r="S43" s="177"/>
      <c r="T43" s="33">
        <f>IF($C43="M", X43, 0)</f>
        <v>0</v>
      </c>
      <c r="U43" s="33">
        <f>IF($C43="R", X43, 0)</f>
        <v>0</v>
      </c>
      <c r="V43" s="31">
        <f>$F$28/5</f>
        <v>20</v>
      </c>
      <c r="W43" s="118" t="s">
        <v>47</v>
      </c>
      <c r="X43" s="118">
        <f>IF(W43="Yes",V43,0)</f>
        <v>0</v>
      </c>
      <c r="Y43" s="134">
        <f>X43</f>
        <v>0</v>
      </c>
      <c r="AA43" s="177"/>
      <c r="AB43" s="33">
        <f>IF($C43="M", AF43, 0)</f>
        <v>0</v>
      </c>
      <c r="AC43" s="33">
        <f>IF($C43="R", AF43, 0)</f>
        <v>20</v>
      </c>
      <c r="AD43" s="31">
        <f>$F$28/5</f>
        <v>20</v>
      </c>
      <c r="AE43" s="289" t="s">
        <v>44</v>
      </c>
      <c r="AF43" s="118">
        <f>IF(AE43="Yes",AD43,0)</f>
        <v>20</v>
      </c>
      <c r="AG43" s="134">
        <f>AF43</f>
        <v>20</v>
      </c>
      <c r="AH43" s="117" t="s">
        <v>1891</v>
      </c>
      <c r="AI43" s="177"/>
      <c r="AJ43" s="33">
        <f>IF($C43="M", AN43, 0)</f>
        <v>0</v>
      </c>
      <c r="AK43" s="33">
        <f>IF($C43="R", AN43, 0)</f>
        <v>0</v>
      </c>
      <c r="AL43" s="31">
        <f>$F$28/5</f>
        <v>20</v>
      </c>
      <c r="AM43" s="118" t="s">
        <v>47</v>
      </c>
      <c r="AN43" s="118">
        <f>IF(AM43="Yes",AL43,0)</f>
        <v>0</v>
      </c>
      <c r="AO43" s="134">
        <f>AN43</f>
        <v>0</v>
      </c>
      <c r="AP43" s="182" t="s">
        <v>715</v>
      </c>
      <c r="AQ43" s="177"/>
      <c r="AR43" s="33">
        <f>IF($C43="M", AV43, 0)</f>
        <v>0</v>
      </c>
      <c r="AS43" s="33">
        <f>IF($C43="R", AV43, 0)</f>
        <v>0</v>
      </c>
      <c r="AT43" s="31">
        <f>$F$28/5</f>
        <v>20</v>
      </c>
      <c r="AU43" s="118" t="s">
        <v>47</v>
      </c>
      <c r="AV43" s="118">
        <f>IF(AU43="Yes",AT43,0)</f>
        <v>0</v>
      </c>
      <c r="AW43" s="134">
        <f>AV43</f>
        <v>0</v>
      </c>
      <c r="AX43" s="182"/>
      <c r="AY43" s="177"/>
      <c r="AZ43" s="33">
        <f>IF($C43="M", BD43, 0)</f>
        <v>0</v>
      </c>
      <c r="BA43" s="33">
        <f>IF($C43="R", BD43, 0)</f>
        <v>0</v>
      </c>
      <c r="BB43" s="31">
        <f>$F$28/5</f>
        <v>20</v>
      </c>
      <c r="BC43" s="118" t="s">
        <v>47</v>
      </c>
      <c r="BD43" s="118">
        <f>IF(BC43="Yes",BB43,0)</f>
        <v>0</v>
      </c>
      <c r="BE43" s="134">
        <f>BD43</f>
        <v>0</v>
      </c>
      <c r="BF43" s="182" t="s">
        <v>627</v>
      </c>
      <c r="BG43" s="177"/>
      <c r="BH43" s="33">
        <f>IF($C43="M", BL43, 0)</f>
        <v>0</v>
      </c>
      <c r="BI43" s="33">
        <f>IF($C43="R", BL43, 0)</f>
        <v>20</v>
      </c>
      <c r="BJ43" s="31">
        <f>$F$28/5</f>
        <v>20</v>
      </c>
      <c r="BK43" s="118" t="s">
        <v>44</v>
      </c>
      <c r="BL43" s="118">
        <f>IF(BK43="Yes",BJ43,0)</f>
        <v>20</v>
      </c>
      <c r="BM43" s="134">
        <f>BL43</f>
        <v>20</v>
      </c>
      <c r="BN43" s="182" t="s">
        <v>626</v>
      </c>
      <c r="BO43" s="177"/>
      <c r="BP43" s="33">
        <f>IF($C43="M", BT43, 0)</f>
        <v>0</v>
      </c>
      <c r="BQ43" s="33">
        <f>IF($C43="R", BT43, 0)</f>
        <v>0</v>
      </c>
      <c r="BR43" s="466">
        <f>$F$28/5</f>
        <v>20</v>
      </c>
      <c r="BS43" s="118" t="s">
        <v>47</v>
      </c>
      <c r="BT43" s="118">
        <f>IF(BS43="Yes",BR43,0)</f>
        <v>0</v>
      </c>
      <c r="BU43" s="134">
        <f>BT43</f>
        <v>0</v>
      </c>
      <c r="BV43" s="182"/>
      <c r="BW43" s="177"/>
      <c r="BX43" s="33">
        <f>IF($C43="M", CB43, 0)</f>
        <v>0</v>
      </c>
      <c r="BY43" s="33">
        <f>IF($C43="R", CB43, 0)</f>
        <v>0</v>
      </c>
      <c r="BZ43" s="31">
        <f>$F$28/5</f>
        <v>20</v>
      </c>
      <c r="CA43" s="118" t="s">
        <v>47</v>
      </c>
      <c r="CB43" s="118">
        <f>IF(CA43="Yes",BZ43,0)</f>
        <v>0</v>
      </c>
      <c r="CC43" s="134">
        <f>CB43</f>
        <v>0</v>
      </c>
      <c r="CD43" s="182"/>
    </row>
    <row r="44" spans="1:82" s="120" customFormat="1" ht="12.75">
      <c r="A44" s="32"/>
      <c r="B44" s="711"/>
      <c r="C44" s="748"/>
      <c r="D44" s="39"/>
      <c r="E44" s="33"/>
      <c r="F44" s="31"/>
      <c r="G44" s="134"/>
      <c r="H44" s="133"/>
      <c r="I44" s="134"/>
      <c r="J44" s="182"/>
      <c r="K44" s="177"/>
      <c r="L44" s="219"/>
      <c r="M44" s="219"/>
      <c r="N44" s="466"/>
      <c r="O44" s="134"/>
      <c r="P44" s="133"/>
      <c r="Q44" s="134"/>
      <c r="R44" s="182"/>
      <c r="S44" s="177"/>
      <c r="T44" s="219"/>
      <c r="U44" s="219"/>
      <c r="V44" s="31"/>
      <c r="W44" s="134"/>
      <c r="X44" s="133"/>
      <c r="Y44" s="134"/>
      <c r="Z44" s="182"/>
      <c r="AA44" s="177"/>
      <c r="AB44" s="219"/>
      <c r="AC44" s="219"/>
      <c r="AD44" s="31"/>
      <c r="AE44" s="344"/>
      <c r="AF44" s="133"/>
      <c r="AG44" s="134"/>
      <c r="AH44" s="182"/>
      <c r="AI44" s="177"/>
      <c r="AJ44" s="219"/>
      <c r="AK44" s="219"/>
      <c r="AL44" s="31"/>
      <c r="AM44" s="134"/>
      <c r="AN44" s="133"/>
      <c r="AO44" s="134"/>
      <c r="AP44" s="182"/>
      <c r="AQ44" s="177"/>
      <c r="AR44" s="219"/>
      <c r="AS44" s="219"/>
      <c r="AT44" s="31"/>
      <c r="AU44" s="134"/>
      <c r="AV44" s="133"/>
      <c r="AW44" s="134"/>
      <c r="AX44" s="182"/>
      <c r="AY44" s="177"/>
      <c r="AZ44" s="219"/>
      <c r="BA44" s="219"/>
      <c r="BB44" s="31"/>
      <c r="BC44" s="134"/>
      <c r="BD44" s="133"/>
      <c r="BE44" s="134"/>
      <c r="BF44" s="182"/>
      <c r="BG44" s="177"/>
      <c r="BH44" s="219"/>
      <c r="BI44" s="219"/>
      <c r="BJ44" s="31"/>
      <c r="BK44" s="134"/>
      <c r="BL44" s="133"/>
      <c r="BM44" s="134"/>
      <c r="BN44" s="182"/>
      <c r="BO44" s="177"/>
      <c r="BP44" s="219"/>
      <c r="BQ44" s="219"/>
      <c r="BR44" s="466"/>
      <c r="BS44" s="134"/>
      <c r="BT44" s="133"/>
      <c r="BU44" s="134"/>
      <c r="BV44" s="182"/>
      <c r="BW44" s="177"/>
      <c r="BX44" s="219"/>
      <c r="BY44" s="219"/>
      <c r="BZ44" s="31"/>
      <c r="CA44" s="134"/>
      <c r="CB44" s="133"/>
      <c r="CC44" s="134"/>
      <c r="CD44" s="182"/>
    </row>
    <row r="45" spans="1:82" s="97" customFormat="1" ht="29.25" customHeight="1">
      <c r="A45" s="341" t="s">
        <v>895</v>
      </c>
      <c r="B45" s="718" t="s">
        <v>1400</v>
      </c>
      <c r="C45" s="749"/>
      <c r="D45" s="39"/>
      <c r="E45" s="33"/>
      <c r="F45" s="31">
        <f>$F$28/5</f>
        <v>20</v>
      </c>
      <c r="G45" s="294"/>
      <c r="H45" s="133"/>
      <c r="I45" s="134">
        <f>SUM(H46:H48)</f>
        <v>13.333333333333334</v>
      </c>
      <c r="J45" s="477"/>
      <c r="K45" s="177"/>
      <c r="L45" s="33"/>
      <c r="M45" s="33"/>
      <c r="N45" s="466">
        <f>$F$28/5</f>
        <v>20</v>
      </c>
      <c r="O45" s="294"/>
      <c r="P45" s="133"/>
      <c r="Q45" s="134">
        <f>SUM(P46:P48)</f>
        <v>0</v>
      </c>
      <c r="R45" s="477"/>
      <c r="S45" s="177"/>
      <c r="T45" s="33"/>
      <c r="U45" s="33"/>
      <c r="V45" s="31">
        <f>$F$28/5</f>
        <v>20</v>
      </c>
      <c r="W45" s="294"/>
      <c r="X45" s="133"/>
      <c r="Y45" s="134">
        <f>SUM(X46:X48)</f>
        <v>20</v>
      </c>
      <c r="Z45" s="477"/>
      <c r="AA45" s="177"/>
      <c r="AB45" s="33"/>
      <c r="AC45" s="33"/>
      <c r="AD45" s="31">
        <f>$F$28/5</f>
        <v>20</v>
      </c>
      <c r="AE45" s="341"/>
      <c r="AF45" s="133"/>
      <c r="AG45" s="134">
        <f>SUM(AF46:AF48)</f>
        <v>13.333333333333334</v>
      </c>
      <c r="AH45" s="117"/>
      <c r="AI45" s="177"/>
      <c r="AJ45" s="33"/>
      <c r="AK45" s="33"/>
      <c r="AL45" s="31">
        <f>$F$28/5</f>
        <v>20</v>
      </c>
      <c r="AM45" s="294"/>
      <c r="AN45" s="133"/>
      <c r="AO45" s="134">
        <f>SUM(AN46:AN48)</f>
        <v>20</v>
      </c>
      <c r="AP45" s="477"/>
      <c r="AQ45" s="177"/>
      <c r="AR45" s="33"/>
      <c r="AS45" s="33"/>
      <c r="AT45" s="31">
        <f>$F$28/5</f>
        <v>20</v>
      </c>
      <c r="AU45" s="294"/>
      <c r="AV45" s="133"/>
      <c r="AW45" s="134">
        <f>SUM(AV46:AV48)</f>
        <v>6.666666666666667</v>
      </c>
      <c r="AX45" s="477"/>
      <c r="AY45" s="177"/>
      <c r="AZ45" s="33"/>
      <c r="BA45" s="33"/>
      <c r="BB45" s="31">
        <f>$F$28/5</f>
        <v>20</v>
      </c>
      <c r="BC45" s="294"/>
      <c r="BD45" s="133"/>
      <c r="BE45" s="134">
        <f>SUM(BD46:BD48)</f>
        <v>6.666666666666667</v>
      </c>
      <c r="BF45" s="477"/>
      <c r="BG45" s="177"/>
      <c r="BH45" s="33"/>
      <c r="BI45" s="33"/>
      <c r="BJ45" s="31">
        <f>$F$28/5</f>
        <v>20</v>
      </c>
      <c r="BK45" s="294"/>
      <c r="BL45" s="133"/>
      <c r="BM45" s="134">
        <f>SUM(BL46:BL48)</f>
        <v>20</v>
      </c>
      <c r="BN45" s="477"/>
      <c r="BO45" s="177"/>
      <c r="BP45" s="33"/>
      <c r="BQ45" s="33"/>
      <c r="BR45" s="466">
        <f>$F$28/5</f>
        <v>20</v>
      </c>
      <c r="BS45" s="294"/>
      <c r="BT45" s="133"/>
      <c r="BU45" s="134">
        <f>SUM(BT46:BT48)</f>
        <v>13.333333333333334</v>
      </c>
      <c r="BV45" s="477"/>
      <c r="BW45" s="177"/>
      <c r="BX45" s="33"/>
      <c r="BY45" s="33"/>
      <c r="BZ45" s="31">
        <f>$F$28/5</f>
        <v>20</v>
      </c>
      <c r="CA45" s="294"/>
      <c r="CB45" s="133"/>
      <c r="CC45" s="134">
        <f>SUM(CB46:CB48)</f>
        <v>20</v>
      </c>
      <c r="CD45" s="477"/>
    </row>
    <row r="46" spans="1:82" s="97" customFormat="1" ht="56.25" customHeight="1">
      <c r="A46" s="307" t="s">
        <v>896</v>
      </c>
      <c r="B46" s="711" t="s">
        <v>882</v>
      </c>
      <c r="C46" s="740" t="s">
        <v>1495</v>
      </c>
      <c r="D46" s="39">
        <f t="shared" si="0"/>
        <v>6.666666666666667</v>
      </c>
      <c r="E46" s="33">
        <f t="shared" si="1"/>
        <v>0</v>
      </c>
      <c r="F46" s="185">
        <f>$F$45/3</f>
        <v>6.666666666666667</v>
      </c>
      <c r="G46" s="296" t="s">
        <v>44</v>
      </c>
      <c r="H46" s="33">
        <f>IF(G46="Yes",F46,IF(G46="partial",F46*0.25,0))</f>
        <v>6.666666666666667</v>
      </c>
      <c r="I46" s="296"/>
      <c r="J46" s="646" t="s">
        <v>1240</v>
      </c>
      <c r="K46" s="177"/>
      <c r="L46" s="33">
        <f>IF($C46="M", P46, 0)</f>
        <v>0</v>
      </c>
      <c r="M46" s="33">
        <f>IF($C46="R", P46, 0)</f>
        <v>0</v>
      </c>
      <c r="N46" s="338">
        <f>$F$45/3</f>
        <v>6.666666666666667</v>
      </c>
      <c r="O46" s="296" t="s">
        <v>47</v>
      </c>
      <c r="P46" s="33">
        <f>IF(O46="Yes",N46,IF(O46="partial",N46*0.25,0))</f>
        <v>0</v>
      </c>
      <c r="Q46" s="296"/>
      <c r="R46" s="639" t="s">
        <v>883</v>
      </c>
      <c r="S46" s="177"/>
      <c r="T46" s="33">
        <f>IF($C46="M", X46, 0)</f>
        <v>6.666666666666667</v>
      </c>
      <c r="U46" s="33">
        <f>IF($C46="R", X46, 0)</f>
        <v>0</v>
      </c>
      <c r="V46" s="185">
        <f>$F$45/3</f>
        <v>6.666666666666667</v>
      </c>
      <c r="W46" s="296" t="s">
        <v>44</v>
      </c>
      <c r="X46" s="33">
        <f>IF(W46="Yes",V46,IF(W46="partial",V46*0.25,0))</f>
        <v>6.666666666666667</v>
      </c>
      <c r="Y46" s="296"/>
      <c r="Z46" s="469" t="s">
        <v>1265</v>
      </c>
      <c r="AA46" s="177"/>
      <c r="AB46" s="33">
        <f>IF($C46="M", AF46, 0)</f>
        <v>6.666666666666667</v>
      </c>
      <c r="AC46" s="33">
        <f>IF($C46="R", AF46, 0)</f>
        <v>0</v>
      </c>
      <c r="AD46" s="185">
        <f>$F$45/3</f>
        <v>6.666666666666667</v>
      </c>
      <c r="AE46" s="307" t="s">
        <v>44</v>
      </c>
      <c r="AF46" s="33">
        <f>IF(AE46="Yes",AD46,IF(AE46="partial",AD46*0.25,0))</f>
        <v>6.666666666666667</v>
      </c>
      <c r="AG46" s="296"/>
      <c r="AH46" s="117" t="s">
        <v>1517</v>
      </c>
      <c r="AI46" s="177"/>
      <c r="AJ46" s="33">
        <f>IF($C46="M", AN46, 0)</f>
        <v>6.666666666666667</v>
      </c>
      <c r="AK46" s="33">
        <f>IF($C46="R", AN46, 0)</f>
        <v>0</v>
      </c>
      <c r="AL46" s="338">
        <f>$F$45/3</f>
        <v>6.666666666666667</v>
      </c>
      <c r="AM46" s="307" t="s">
        <v>44</v>
      </c>
      <c r="AN46" s="33">
        <f>IF(AM46="Yes",AL46,IF(AM46="partial",AL46*0.25,0))</f>
        <v>6.666666666666667</v>
      </c>
      <c r="AO46" s="296"/>
      <c r="AP46" s="281" t="s">
        <v>1275</v>
      </c>
      <c r="AQ46" s="177"/>
      <c r="AR46" s="33">
        <f>IF($C46="M", AV46, 0)</f>
        <v>0</v>
      </c>
      <c r="AS46" s="33">
        <f>IF($C46="R", AV46, 0)</f>
        <v>0</v>
      </c>
      <c r="AT46" s="185">
        <f>$F$45/3</f>
        <v>6.666666666666667</v>
      </c>
      <c r="AU46" s="296" t="s">
        <v>47</v>
      </c>
      <c r="AV46" s="33">
        <f>IF(AU46="Yes",AT46,IF(AU46="partial",AT46*0.25,0))</f>
        <v>0</v>
      </c>
      <c r="AW46" s="296"/>
      <c r="AX46" s="645" t="s">
        <v>883</v>
      </c>
      <c r="AY46" s="177"/>
      <c r="AZ46" s="33">
        <f>IF($C46="M", BD46, 0)</f>
        <v>0</v>
      </c>
      <c r="BA46" s="33">
        <f>IF($C46="R", BD46, 0)</f>
        <v>0</v>
      </c>
      <c r="BB46" s="185">
        <f>$F$45/3</f>
        <v>6.666666666666667</v>
      </c>
      <c r="BC46" s="296" t="s">
        <v>47</v>
      </c>
      <c r="BD46" s="33">
        <f>IF(BC46="Yes",BB46,IF(BC46="partial",BB46*0.25,0))</f>
        <v>0</v>
      </c>
      <c r="BE46" s="296"/>
      <c r="BF46" s="645" t="s">
        <v>883</v>
      </c>
      <c r="BG46" s="177"/>
      <c r="BH46" s="33">
        <f>IF($C46="M", BL46, 0)</f>
        <v>6.666666666666667</v>
      </c>
      <c r="BI46" s="33">
        <f>IF($C46="R", BL46, 0)</f>
        <v>0</v>
      </c>
      <c r="BJ46" s="185">
        <f>$F$45/3</f>
        <v>6.666666666666667</v>
      </c>
      <c r="BK46" s="296" t="s">
        <v>44</v>
      </c>
      <c r="BL46" s="33">
        <f>IF(BK46="Yes",BJ46,IF(BK46="partial",BJ46*0.25,0))</f>
        <v>6.666666666666667</v>
      </c>
      <c r="BM46" s="296"/>
      <c r="BN46" s="281" t="s">
        <v>1278</v>
      </c>
      <c r="BO46" s="177"/>
      <c r="BP46" s="33">
        <f>IF($C46="M", BT46, 0)</f>
        <v>6.666666666666667</v>
      </c>
      <c r="BQ46" s="33">
        <f>IF($C46="R", BT46, 0)</f>
        <v>0</v>
      </c>
      <c r="BR46" s="338">
        <f>$F$45/3</f>
        <v>6.666666666666667</v>
      </c>
      <c r="BS46" s="296" t="s">
        <v>44</v>
      </c>
      <c r="BT46" s="33">
        <f>IF(BS46="Yes",BR46,IF(BS46="partial",BR46*0.25,0))</f>
        <v>6.666666666666667</v>
      </c>
      <c r="BU46" s="296"/>
      <c r="BV46" s="645" t="s">
        <v>883</v>
      </c>
      <c r="BW46" s="177"/>
      <c r="BX46" s="33">
        <f>IF($C46="M", CB46, 0)</f>
        <v>6.666666666666667</v>
      </c>
      <c r="BY46" s="33">
        <f>IF($C46="R", CB46, 0)</f>
        <v>0</v>
      </c>
      <c r="BZ46" s="185">
        <f>$F$45/3</f>
        <v>6.666666666666667</v>
      </c>
      <c r="CA46" s="296" t="s">
        <v>44</v>
      </c>
      <c r="CB46" s="33">
        <f>IF(CA46="Yes",BZ46,IF(CA46="partial",BZ46*0.25,0))</f>
        <v>6.666666666666667</v>
      </c>
      <c r="CC46" s="296"/>
      <c r="CD46" s="639" t="s">
        <v>1328</v>
      </c>
    </row>
    <row r="47" spans="1:82" s="97" customFormat="1" ht="74.25" customHeight="1">
      <c r="A47" s="307" t="s">
        <v>897</v>
      </c>
      <c r="B47" s="711" t="s">
        <v>1065</v>
      </c>
      <c r="C47" s="740" t="s">
        <v>1495</v>
      </c>
      <c r="D47" s="39">
        <f t="shared" si="0"/>
        <v>0</v>
      </c>
      <c r="E47" s="33">
        <f t="shared" si="1"/>
        <v>0</v>
      </c>
      <c r="F47" s="185">
        <f>$F$45/3</f>
        <v>6.666666666666667</v>
      </c>
      <c r="G47" s="296" t="s">
        <v>47</v>
      </c>
      <c r="H47" s="33">
        <f>IF(G47="Yes",F47,IF(G47="partial",F47*0.25,0))</f>
        <v>0</v>
      </c>
      <c r="I47" s="296"/>
      <c r="J47" s="645"/>
      <c r="K47" s="177"/>
      <c r="L47" s="33">
        <f>IF($C47="M", P47, 0)</f>
        <v>0</v>
      </c>
      <c r="M47" s="33">
        <f>IF($C47="R", P47, 0)</f>
        <v>0</v>
      </c>
      <c r="N47" s="338">
        <f>$F$45/3</f>
        <v>6.666666666666667</v>
      </c>
      <c r="O47" s="296" t="s">
        <v>47</v>
      </c>
      <c r="P47" s="33">
        <f>IF(O47="Yes",N47,IF(O47="partial",N47*0.25,0))</f>
        <v>0</v>
      </c>
      <c r="Q47" s="296"/>
      <c r="R47" s="640"/>
      <c r="S47" s="177"/>
      <c r="T47" s="33">
        <f>IF($C47="M", X47, 0)</f>
        <v>6.666666666666667</v>
      </c>
      <c r="U47" s="33">
        <f>IF($C47="R", X47, 0)</f>
        <v>0</v>
      </c>
      <c r="V47" s="185">
        <f>$F$45/3</f>
        <v>6.666666666666667</v>
      </c>
      <c r="W47" s="307" t="s">
        <v>44</v>
      </c>
      <c r="X47" s="33">
        <f>IF(W47="Yes",V47,IF(W47="partial",V47*0.25,0))</f>
        <v>6.666666666666667</v>
      </c>
      <c r="Y47" s="296"/>
      <c r="Z47" s="182" t="s">
        <v>1944</v>
      </c>
      <c r="AA47" s="177"/>
      <c r="AB47" s="33">
        <f>IF($C47="M", AF47, 0)</f>
        <v>0</v>
      </c>
      <c r="AC47" s="33">
        <f>IF($C47="R", AF47, 0)</f>
        <v>0</v>
      </c>
      <c r="AD47" s="185">
        <f>$F$45/3</f>
        <v>6.666666666666667</v>
      </c>
      <c r="AE47" s="307" t="s">
        <v>47</v>
      </c>
      <c r="AF47" s="33">
        <f>IF(AE47="Yes",AD47,IF(AE47="partial",AD47*0.25,0))</f>
        <v>0</v>
      </c>
      <c r="AG47" s="296"/>
      <c r="AH47" s="903"/>
      <c r="AI47" s="177"/>
      <c r="AJ47" s="33">
        <f>IF($C47="M", AN47, 0)</f>
        <v>6.666666666666667</v>
      </c>
      <c r="AK47" s="33">
        <f>IF($C47="R", AN47, 0)</f>
        <v>0</v>
      </c>
      <c r="AL47" s="338">
        <f>$F$45/3</f>
        <v>6.666666666666667</v>
      </c>
      <c r="AM47" s="307" t="s">
        <v>44</v>
      </c>
      <c r="AN47" s="33">
        <f>IF(AM47="Yes",AL47,IF(AM47="partial",AL47*0.25,0))</f>
        <v>6.666666666666667</v>
      </c>
      <c r="AO47" s="296"/>
      <c r="AP47" s="486" t="s">
        <v>1275</v>
      </c>
      <c r="AQ47" s="177"/>
      <c r="AR47" s="33">
        <f>IF($C47="M", AV47, 0)</f>
        <v>0</v>
      </c>
      <c r="AS47" s="33">
        <f>IF($C47="R", AV47, 0)</f>
        <v>0</v>
      </c>
      <c r="AT47" s="185">
        <f>$F$45/3</f>
        <v>6.666666666666667</v>
      </c>
      <c r="AU47" s="296" t="s">
        <v>47</v>
      </c>
      <c r="AV47" s="33">
        <f>IF(AU47="Yes",AT47,IF(AU47="partial",AT47*0.25,0))</f>
        <v>0</v>
      </c>
      <c r="AW47" s="296"/>
      <c r="AX47" s="645"/>
      <c r="AY47" s="177"/>
      <c r="AZ47" s="33">
        <f>IF($C47="M", BD47, 0)</f>
        <v>0</v>
      </c>
      <c r="BA47" s="33">
        <f>IF($C47="R", BD47, 0)</f>
        <v>0</v>
      </c>
      <c r="BB47" s="185">
        <f>$F$45/3</f>
        <v>6.666666666666667</v>
      </c>
      <c r="BC47" s="296" t="s">
        <v>47</v>
      </c>
      <c r="BD47" s="33">
        <f>IF(BC47="Yes",BB47,IF(BC47="partial",BB47*0.25,0))</f>
        <v>0</v>
      </c>
      <c r="BE47" s="296"/>
      <c r="BF47" s="645"/>
      <c r="BG47" s="177"/>
      <c r="BH47" s="33">
        <f>IF($C47="M", BL47, 0)</f>
        <v>6.666666666666667</v>
      </c>
      <c r="BI47" s="33">
        <f>IF($C47="R", BL47, 0)</f>
        <v>0</v>
      </c>
      <c r="BJ47" s="185">
        <f>$F$45/3</f>
        <v>6.666666666666667</v>
      </c>
      <c r="BK47" s="296" t="s">
        <v>44</v>
      </c>
      <c r="BL47" s="33">
        <f>IF(BK47="Yes",BJ47,IF(BK47="partial",BJ47*0.25,0))</f>
        <v>6.666666666666667</v>
      </c>
      <c r="BM47" s="296"/>
      <c r="BN47" s="468" t="s">
        <v>1083</v>
      </c>
      <c r="BO47" s="177"/>
      <c r="BP47" s="33">
        <f>IF($C47="M", BT47, 0)</f>
        <v>0</v>
      </c>
      <c r="BQ47" s="33">
        <f>IF($C47="R", BT47, 0)</f>
        <v>0</v>
      </c>
      <c r="BR47" s="338">
        <f>$F$45/3</f>
        <v>6.666666666666667</v>
      </c>
      <c r="BS47" s="296" t="s">
        <v>47</v>
      </c>
      <c r="BT47" s="33">
        <f>IF(BS47="Yes",BR47,IF(BS47="partial",BR47*0.25,0))</f>
        <v>0</v>
      </c>
      <c r="BU47" s="296"/>
      <c r="BV47" s="645"/>
      <c r="BW47" s="177"/>
      <c r="BX47" s="33">
        <f>IF($C47="M", CB47, 0)</f>
        <v>6.666666666666667</v>
      </c>
      <c r="BY47" s="33">
        <f>IF($C47="R", CB47, 0)</f>
        <v>0</v>
      </c>
      <c r="BZ47" s="185">
        <f>$F$45/3</f>
        <v>6.666666666666667</v>
      </c>
      <c r="CA47" s="296" t="s">
        <v>44</v>
      </c>
      <c r="CB47" s="33">
        <f>IF(CA47="Yes",BZ47,IF(CA47="partial",BZ47*0.25,0))</f>
        <v>6.666666666666667</v>
      </c>
      <c r="CC47" s="296"/>
      <c r="CD47" s="700" t="s">
        <v>1328</v>
      </c>
    </row>
    <row r="48" spans="1:82" s="97" customFormat="1" ht="48.75" customHeight="1">
      <c r="A48" s="307" t="s">
        <v>898</v>
      </c>
      <c r="B48" s="711" t="s">
        <v>1078</v>
      </c>
      <c r="C48" s="740" t="s">
        <v>1495</v>
      </c>
      <c r="D48" s="39">
        <f t="shared" si="0"/>
        <v>6.666666666666667</v>
      </c>
      <c r="E48" s="33">
        <f t="shared" si="1"/>
        <v>0</v>
      </c>
      <c r="F48" s="185">
        <f>$F$45/3</f>
        <v>6.666666666666667</v>
      </c>
      <c r="G48" s="296" t="s">
        <v>44</v>
      </c>
      <c r="H48" s="33">
        <f>IF(G48="Yes",F48,IF(G48="partial",F48*0.25,0))</f>
        <v>6.666666666666667</v>
      </c>
      <c r="I48" s="296"/>
      <c r="J48" s="646" t="s">
        <v>1928</v>
      </c>
      <c r="K48" s="177"/>
      <c r="L48" s="33">
        <f>IF($C48="M", P48, 0)</f>
        <v>0</v>
      </c>
      <c r="M48" s="33">
        <f>IF($C48="R", P48, 0)</f>
        <v>0</v>
      </c>
      <c r="N48" s="338">
        <f>$F$45/3</f>
        <v>6.666666666666667</v>
      </c>
      <c r="O48" s="296" t="s">
        <v>47</v>
      </c>
      <c r="P48" s="33">
        <f>IF(O48="Yes",N48,IF(O48="partial",N48*0.25,0))</f>
        <v>0</v>
      </c>
      <c r="Q48" s="296"/>
      <c r="R48" s="469"/>
      <c r="S48" s="177"/>
      <c r="T48" s="33">
        <f>IF($C48="M", X48, 0)</f>
        <v>6.666666666666667</v>
      </c>
      <c r="U48" s="33">
        <f>IF($C48="R", X48, 0)</f>
        <v>0</v>
      </c>
      <c r="V48" s="185">
        <f>$F$45/3</f>
        <v>6.666666666666667</v>
      </c>
      <c r="W48" s="296" t="s">
        <v>44</v>
      </c>
      <c r="X48" s="33">
        <f>IF(W48="Yes",V48,IF(W48="partial",V48*0.25,0))</f>
        <v>6.666666666666667</v>
      </c>
      <c r="Y48" s="296"/>
      <c r="Z48" s="469" t="s">
        <v>1266</v>
      </c>
      <c r="AA48" s="177"/>
      <c r="AB48" s="33">
        <f>IF($C48="M", AF48, 0)</f>
        <v>6.666666666666667</v>
      </c>
      <c r="AC48" s="33">
        <f>IF($C48="R", AF48, 0)</f>
        <v>0</v>
      </c>
      <c r="AD48" s="185">
        <f>$F$45/3</f>
        <v>6.666666666666667</v>
      </c>
      <c r="AE48" s="296" t="s">
        <v>44</v>
      </c>
      <c r="AF48" s="33">
        <f>IF(AE48="Yes",AD48,IF(AE48="partial",AD48*0.25,0))</f>
        <v>6.666666666666667</v>
      </c>
      <c r="AG48" s="296"/>
      <c r="AH48" s="117" t="s">
        <v>1938</v>
      </c>
      <c r="AI48" s="177"/>
      <c r="AJ48" s="33">
        <f>IF($C48="M", AN48, 0)</f>
        <v>6.666666666666667</v>
      </c>
      <c r="AK48" s="33">
        <f>IF($C48="R", AN48, 0)</f>
        <v>0</v>
      </c>
      <c r="AL48" s="338">
        <f>$F$45/3</f>
        <v>6.666666666666667</v>
      </c>
      <c r="AM48" s="307" t="s">
        <v>44</v>
      </c>
      <c r="AN48" s="33">
        <f>IF(AM48="Yes",AL48,IF(AM48="partial",AL48*0.25,0))</f>
        <v>6.666666666666667</v>
      </c>
      <c r="AO48" s="296"/>
      <c r="AP48" s="281" t="s">
        <v>1276</v>
      </c>
      <c r="AQ48" s="177"/>
      <c r="AR48" s="33">
        <f>IF($C48="M", AV48, 0)</f>
        <v>6.666666666666667</v>
      </c>
      <c r="AS48" s="33">
        <f>IF($C48="R", AV48, 0)</f>
        <v>0</v>
      </c>
      <c r="AT48" s="185">
        <f>$F$45/3</f>
        <v>6.666666666666667</v>
      </c>
      <c r="AU48" s="296" t="s">
        <v>44</v>
      </c>
      <c r="AV48" s="33">
        <f>IF(AU48="Yes",AT48,IF(AU48="partial",AT48*0.25,0))</f>
        <v>6.666666666666667</v>
      </c>
      <c r="AW48" s="296"/>
      <c r="AX48" s="117" t="s">
        <v>1263</v>
      </c>
      <c r="AY48" s="177"/>
      <c r="AZ48" s="33">
        <f>IF($C48="M", BD48, 0)</f>
        <v>6.666666666666667</v>
      </c>
      <c r="BA48" s="33">
        <f>IF($C48="R", BD48, 0)</f>
        <v>0</v>
      </c>
      <c r="BB48" s="185">
        <f>$F$45/3</f>
        <v>6.666666666666667</v>
      </c>
      <c r="BC48" s="296" t="s">
        <v>44</v>
      </c>
      <c r="BD48" s="33">
        <f>IF(BC48="Yes",BB48,IF(BC48="partial",BB48*0.25,0))</f>
        <v>6.666666666666667</v>
      </c>
      <c r="BE48" s="296"/>
      <c r="BF48" s="469" t="s">
        <v>1269</v>
      </c>
      <c r="BG48" s="177"/>
      <c r="BH48" s="33">
        <f>IF($C48="M", BL48, 0)</f>
        <v>6.666666666666667</v>
      </c>
      <c r="BI48" s="33">
        <f>IF($C48="R", BL48, 0)</f>
        <v>0</v>
      </c>
      <c r="BJ48" s="185">
        <f>$F$45/3</f>
        <v>6.666666666666667</v>
      </c>
      <c r="BK48" s="296" t="s">
        <v>44</v>
      </c>
      <c r="BL48" s="33">
        <f>IF(BK48="Yes",BJ48,IF(BK48="partial",BJ48*0.25,0))</f>
        <v>6.666666666666667</v>
      </c>
      <c r="BM48" s="296"/>
      <c r="BN48" s="469" t="s">
        <v>1280</v>
      </c>
      <c r="BO48" s="177"/>
      <c r="BP48" s="33">
        <f>IF($C48="M", BT48, 0)</f>
        <v>6.666666666666667</v>
      </c>
      <c r="BQ48" s="33">
        <f>IF($C48="R", BT48, 0)</f>
        <v>0</v>
      </c>
      <c r="BR48" s="185">
        <f>$F$45/3</f>
        <v>6.666666666666667</v>
      </c>
      <c r="BS48" s="296" t="s">
        <v>44</v>
      </c>
      <c r="BT48" s="33">
        <f>IF(BS48="Yes",BR48,IF(BS48="partial",BR48*0.25,0))</f>
        <v>6.666666666666667</v>
      </c>
      <c r="BU48" s="296"/>
      <c r="BV48" s="645" t="s">
        <v>1292</v>
      </c>
      <c r="BW48" s="177"/>
      <c r="BX48" s="33">
        <f>IF($C48="M", CB48, 0)</f>
        <v>6.666666666666667</v>
      </c>
      <c r="BY48" s="33">
        <f>IF($C48="R", CB48, 0)</f>
        <v>0</v>
      </c>
      <c r="BZ48" s="185">
        <f>$F$45/3</f>
        <v>6.666666666666667</v>
      </c>
      <c r="CA48" s="296" t="s">
        <v>44</v>
      </c>
      <c r="CB48" s="33">
        <f>IF(CA48="Yes",BZ48,IF(CA48="partial",BZ48*0.25,0))</f>
        <v>6.666666666666667</v>
      </c>
      <c r="CC48" s="296"/>
      <c r="CD48" s="469" t="s">
        <v>1329</v>
      </c>
    </row>
    <row r="49" spans="1:82" s="120" customFormat="1" ht="12.75">
      <c r="A49" s="32"/>
      <c r="B49" s="718"/>
      <c r="C49" s="750"/>
      <c r="D49" s="39"/>
      <c r="E49" s="33"/>
      <c r="F49" s="31"/>
      <c r="G49" s="134"/>
      <c r="H49" s="134"/>
      <c r="I49" s="134"/>
      <c r="J49" s="182"/>
      <c r="K49" s="177"/>
      <c r="L49" s="219"/>
      <c r="M49" s="219"/>
      <c r="N49" s="31"/>
      <c r="O49" s="134"/>
      <c r="P49" s="134"/>
      <c r="Q49" s="134"/>
      <c r="R49" s="182"/>
      <c r="S49" s="177"/>
      <c r="T49" s="219"/>
      <c r="U49" s="219"/>
      <c r="V49" s="31"/>
      <c r="W49" s="134"/>
      <c r="X49" s="134"/>
      <c r="Y49" s="134"/>
      <c r="Z49" s="182"/>
      <c r="AA49" s="177"/>
      <c r="AB49" s="219"/>
      <c r="AC49" s="219"/>
      <c r="AD49" s="31"/>
      <c r="AE49" s="134"/>
      <c r="AF49" s="134"/>
      <c r="AG49" s="134"/>
      <c r="AH49" s="182"/>
      <c r="AI49" s="177"/>
      <c r="AJ49" s="219"/>
      <c r="AK49" s="219"/>
      <c r="AL49" s="31"/>
      <c r="AM49" s="134"/>
      <c r="AN49" s="134"/>
      <c r="AO49" s="134"/>
      <c r="AP49" s="182"/>
      <c r="AQ49" s="177"/>
      <c r="AR49" s="219"/>
      <c r="AS49" s="219"/>
      <c r="AT49" s="31"/>
      <c r="AU49" s="134"/>
      <c r="AV49" s="134"/>
      <c r="AW49" s="134"/>
      <c r="AX49" s="182"/>
      <c r="AY49" s="177"/>
      <c r="AZ49" s="219"/>
      <c r="BA49" s="219"/>
      <c r="BB49" s="31"/>
      <c r="BC49" s="134"/>
      <c r="BD49" s="134"/>
      <c r="BE49" s="134"/>
      <c r="BF49" s="182"/>
      <c r="BG49" s="177"/>
      <c r="BH49" s="219"/>
      <c r="BI49" s="219"/>
      <c r="BJ49" s="31"/>
      <c r="BK49" s="134"/>
      <c r="BL49" s="134"/>
      <c r="BM49" s="134"/>
      <c r="BN49" s="182"/>
      <c r="BO49" s="177"/>
      <c r="BP49" s="219"/>
      <c r="BQ49" s="219"/>
      <c r="BR49" s="31"/>
      <c r="BS49" s="134"/>
      <c r="BT49" s="134"/>
      <c r="BU49" s="134"/>
      <c r="BV49" s="182"/>
      <c r="BW49" s="177"/>
      <c r="BX49" s="219"/>
      <c r="BY49" s="219"/>
      <c r="BZ49" s="31"/>
      <c r="CA49" s="134"/>
      <c r="CB49" s="134"/>
      <c r="CC49" s="134"/>
      <c r="CD49" s="182"/>
    </row>
    <row r="50" spans="1:82" s="130" customFormat="1" ht="18.75">
      <c r="A50" s="178" t="s">
        <v>716</v>
      </c>
      <c r="B50" s="715" t="s">
        <v>717</v>
      </c>
      <c r="C50" s="746"/>
      <c r="D50" s="179"/>
      <c r="E50" s="178"/>
      <c r="F50" s="179">
        <v>100</v>
      </c>
      <c r="G50" s="178"/>
      <c r="H50" s="178"/>
      <c r="I50" s="178">
        <f>SUM(I51:I67)</f>
        <v>7.291666666666667</v>
      </c>
      <c r="J50" s="178"/>
      <c r="K50" s="186"/>
      <c r="L50" s="178"/>
      <c r="M50" s="178"/>
      <c r="N50" s="179">
        <v>100</v>
      </c>
      <c r="O50" s="178"/>
      <c r="P50" s="178"/>
      <c r="Q50" s="178">
        <f>SUM(Q51:Q67)</f>
        <v>75</v>
      </c>
      <c r="R50" s="178"/>
      <c r="S50" s="177"/>
      <c r="T50" s="190"/>
      <c r="U50" s="191"/>
      <c r="V50" s="179">
        <v>100</v>
      </c>
      <c r="W50" s="178"/>
      <c r="X50" s="178"/>
      <c r="Y50" s="178">
        <f>SUM(Y51:Y67)</f>
        <v>29.166666666666668</v>
      </c>
      <c r="Z50" s="178"/>
      <c r="AA50" s="177"/>
      <c r="AB50" s="190"/>
      <c r="AC50" s="191"/>
      <c r="AD50" s="179">
        <v>100</v>
      </c>
      <c r="AE50" s="178"/>
      <c r="AF50" s="178"/>
      <c r="AG50" s="178">
        <f>SUM(AG51:AG67)</f>
        <v>45.833333333333336</v>
      </c>
      <c r="AH50" s="178"/>
      <c r="AI50" s="186"/>
      <c r="AJ50" s="190"/>
      <c r="AK50" s="191"/>
      <c r="AL50" s="179">
        <v>100</v>
      </c>
      <c r="AM50" s="178"/>
      <c r="AN50" s="178"/>
      <c r="AO50" s="178">
        <f>SUM(AO51:AO67)</f>
        <v>45.833333333333336</v>
      </c>
      <c r="AP50" s="178"/>
      <c r="AQ50" s="186"/>
      <c r="AR50" s="190"/>
      <c r="AS50" s="191"/>
      <c r="AT50" s="179">
        <v>100</v>
      </c>
      <c r="AU50" s="178"/>
      <c r="AV50" s="178"/>
      <c r="AW50" s="178">
        <f>SUM(AW51:AW67)</f>
        <v>25.833333333333336</v>
      </c>
      <c r="AX50" s="178"/>
      <c r="AY50" s="186"/>
      <c r="AZ50" s="190"/>
      <c r="BA50" s="191"/>
      <c r="BB50" s="179">
        <v>100</v>
      </c>
      <c r="BC50" s="178"/>
      <c r="BD50" s="178"/>
      <c r="BE50" s="178">
        <f>SUM(BE51:BE67)</f>
        <v>22.500000000000004</v>
      </c>
      <c r="BF50" s="178"/>
      <c r="BG50" s="186"/>
      <c r="BH50" s="190"/>
      <c r="BI50" s="191"/>
      <c r="BJ50" s="179">
        <v>100</v>
      </c>
      <c r="BK50" s="178"/>
      <c r="BL50" s="178"/>
      <c r="BM50" s="178">
        <f>SUM(BM51:BM67)</f>
        <v>75.833333333333343</v>
      </c>
      <c r="BN50" s="178"/>
      <c r="BO50" s="177"/>
      <c r="BP50" s="190"/>
      <c r="BQ50" s="191"/>
      <c r="BR50" s="179">
        <v>100</v>
      </c>
      <c r="BS50" s="178"/>
      <c r="BT50" s="178"/>
      <c r="BU50" s="178">
        <f>SUM(BU51:BU67)</f>
        <v>29.166666666666668</v>
      </c>
      <c r="BV50" s="178"/>
      <c r="BW50" s="186"/>
      <c r="BX50" s="190"/>
      <c r="BY50" s="191"/>
      <c r="BZ50" s="179">
        <v>100</v>
      </c>
      <c r="CA50" s="178"/>
      <c r="CB50" s="178"/>
      <c r="CC50" s="178">
        <f>SUM(CC51:CC67)</f>
        <v>45.833333333333336</v>
      </c>
      <c r="CD50" s="178"/>
    </row>
    <row r="51" spans="1:82" s="120" customFormat="1" ht="12.75">
      <c r="A51" s="32" t="s">
        <v>718</v>
      </c>
      <c r="B51" s="719" t="s">
        <v>719</v>
      </c>
      <c r="C51" s="748"/>
      <c r="D51" s="39"/>
      <c r="E51" s="33"/>
      <c r="F51" s="31">
        <f>$F$50/2</f>
        <v>50</v>
      </c>
      <c r="G51" s="118"/>
      <c r="H51" s="118"/>
      <c r="I51" s="134">
        <f>SUM(H53:H63)</f>
        <v>7.291666666666667</v>
      </c>
      <c r="J51" s="33"/>
      <c r="K51" s="177"/>
      <c r="L51" s="33"/>
      <c r="M51" s="33"/>
      <c r="N51" s="31">
        <f>$F$50/2</f>
        <v>50</v>
      </c>
      <c r="O51" s="118"/>
      <c r="P51" s="118"/>
      <c r="Q51" s="134">
        <f>SUM(P53:P63)</f>
        <v>50</v>
      </c>
      <c r="R51" s="33"/>
      <c r="S51" s="177"/>
      <c r="T51" s="33"/>
      <c r="U51" s="33"/>
      <c r="V51" s="31">
        <f>$F$50/2</f>
        <v>50</v>
      </c>
      <c r="W51" s="118"/>
      <c r="X51" s="118"/>
      <c r="Y51" s="134">
        <f>SUM(X53:X63)</f>
        <v>29.166666666666668</v>
      </c>
      <c r="Z51" s="33"/>
      <c r="AA51" s="177"/>
      <c r="AB51" s="33"/>
      <c r="AC51" s="33"/>
      <c r="AD51" s="31">
        <f>$F$50/2</f>
        <v>50</v>
      </c>
      <c r="AE51" s="118"/>
      <c r="AF51" s="118"/>
      <c r="AG51" s="134">
        <f>SUM(AF53:AF63)</f>
        <v>45.833333333333336</v>
      </c>
      <c r="AH51" s="33"/>
      <c r="AI51" s="177"/>
      <c r="AJ51" s="33"/>
      <c r="AK51" s="33"/>
      <c r="AL51" s="31">
        <f>$F$50/2</f>
        <v>50</v>
      </c>
      <c r="AM51" s="118"/>
      <c r="AN51" s="118"/>
      <c r="AO51" s="134">
        <f>SUM(AN53:AN63)</f>
        <v>45.833333333333336</v>
      </c>
      <c r="AP51" s="33"/>
      <c r="AQ51" s="177"/>
      <c r="AR51" s="33"/>
      <c r="AS51" s="33"/>
      <c r="AT51" s="31">
        <f>$F$50/2</f>
        <v>50</v>
      </c>
      <c r="AU51" s="118"/>
      <c r="AV51" s="118"/>
      <c r="AW51" s="134">
        <f>SUM(AV53:AV63)</f>
        <v>25.833333333333336</v>
      </c>
      <c r="AX51" s="33"/>
      <c r="AY51" s="177"/>
      <c r="AZ51" s="33"/>
      <c r="BA51" s="33"/>
      <c r="BB51" s="31">
        <f>$F$50/2</f>
        <v>50</v>
      </c>
      <c r="BC51" s="118"/>
      <c r="BD51" s="118"/>
      <c r="BE51" s="134">
        <f>SUM(BD53:BD63)</f>
        <v>22.500000000000004</v>
      </c>
      <c r="BF51" s="33"/>
      <c r="BG51" s="177"/>
      <c r="BH51" s="33"/>
      <c r="BI51" s="33"/>
      <c r="BJ51" s="31">
        <f>$F$50/2</f>
        <v>50</v>
      </c>
      <c r="BK51" s="118"/>
      <c r="BL51" s="118"/>
      <c r="BM51" s="134">
        <f>SUM(BL53:BL63)</f>
        <v>25.833333333333336</v>
      </c>
      <c r="BN51" s="33"/>
      <c r="BO51" s="177"/>
      <c r="BP51" s="33"/>
      <c r="BQ51" s="33"/>
      <c r="BR51" s="31">
        <f>$F$50/2</f>
        <v>50</v>
      </c>
      <c r="BS51" s="118"/>
      <c r="BT51" s="118"/>
      <c r="BU51" s="134">
        <f>SUM(BT53:BT63)</f>
        <v>29.166666666666668</v>
      </c>
      <c r="BV51" s="33"/>
      <c r="BW51" s="177"/>
      <c r="BX51" s="33"/>
      <c r="BY51" s="33"/>
      <c r="BZ51" s="31">
        <f>$F$50/2</f>
        <v>50</v>
      </c>
      <c r="CA51" s="118"/>
      <c r="CB51" s="118"/>
      <c r="CC51" s="134">
        <f>SUM(CB53:CB63)</f>
        <v>45.833333333333336</v>
      </c>
      <c r="CD51" s="33"/>
    </row>
    <row r="52" spans="1:82" s="120" customFormat="1" ht="25.5">
      <c r="A52" s="32" t="s">
        <v>720</v>
      </c>
      <c r="B52" s="719" t="s">
        <v>721</v>
      </c>
      <c r="C52" s="739"/>
      <c r="D52" s="39"/>
      <c r="E52" s="33"/>
      <c r="F52" s="39">
        <f>$F$51/3</f>
        <v>16.666666666666668</v>
      </c>
      <c r="G52" s="118"/>
      <c r="H52" s="118"/>
      <c r="I52" s="118"/>
      <c r="J52" s="117"/>
      <c r="K52" s="177"/>
      <c r="L52" s="219"/>
      <c r="M52" s="219"/>
      <c r="N52" s="39">
        <f>$F$51/3</f>
        <v>16.666666666666668</v>
      </c>
      <c r="O52" s="118"/>
      <c r="P52" s="118"/>
      <c r="Q52" s="118"/>
      <c r="R52" s="117" t="s">
        <v>722</v>
      </c>
      <c r="S52" s="177"/>
      <c r="T52" s="33"/>
      <c r="U52" s="33"/>
      <c r="V52" s="39">
        <f>$F$51/3</f>
        <v>16.666666666666668</v>
      </c>
      <c r="W52" s="118"/>
      <c r="X52" s="118"/>
      <c r="Y52" s="118"/>
      <c r="Z52" s="117"/>
      <c r="AA52" s="177"/>
      <c r="AB52" s="33"/>
      <c r="AC52" s="33"/>
      <c r="AD52" s="39">
        <f>$F$51/3</f>
        <v>16.666666666666668</v>
      </c>
      <c r="AE52" s="118"/>
      <c r="AF52" s="118"/>
      <c r="AG52" s="118"/>
      <c r="AH52" s="117" t="s">
        <v>723</v>
      </c>
      <c r="AI52" s="177"/>
      <c r="AJ52" s="219"/>
      <c r="AK52" s="219"/>
      <c r="AL52" s="39">
        <f>$F$51/3</f>
        <v>16.666666666666668</v>
      </c>
      <c r="AM52" s="118"/>
      <c r="AN52" s="118"/>
      <c r="AO52" s="118"/>
      <c r="AP52" s="117"/>
      <c r="AQ52" s="177"/>
      <c r="AR52" s="219"/>
      <c r="AS52" s="219"/>
      <c r="AT52" s="39">
        <f>$F$51/3</f>
        <v>16.666666666666668</v>
      </c>
      <c r="AU52" s="118"/>
      <c r="AV52" s="118"/>
      <c r="AW52" s="118"/>
      <c r="AX52" s="117" t="s">
        <v>657</v>
      </c>
      <c r="AY52" s="177"/>
      <c r="AZ52" s="219"/>
      <c r="BA52" s="219"/>
      <c r="BB52" s="39">
        <f>$F$51/3</f>
        <v>16.666666666666668</v>
      </c>
      <c r="BC52" s="118"/>
      <c r="BD52" s="118"/>
      <c r="BE52" s="118"/>
      <c r="BF52" s="117"/>
      <c r="BG52" s="177"/>
      <c r="BH52" s="219"/>
      <c r="BI52" s="219"/>
      <c r="BJ52" s="39">
        <f>$F$51/3</f>
        <v>16.666666666666668</v>
      </c>
      <c r="BK52" s="118"/>
      <c r="BL52" s="118"/>
      <c r="BM52" s="118"/>
      <c r="BN52" s="117" t="s">
        <v>722</v>
      </c>
      <c r="BO52" s="177"/>
      <c r="BP52" s="219"/>
      <c r="BQ52" s="219"/>
      <c r="BR52" s="39">
        <f>$F$51/3</f>
        <v>16.666666666666668</v>
      </c>
      <c r="BS52" s="118"/>
      <c r="BT52" s="118"/>
      <c r="BU52" s="118"/>
      <c r="BV52" s="117" t="s">
        <v>724</v>
      </c>
      <c r="BW52" s="177"/>
      <c r="BX52" s="219"/>
      <c r="BY52" s="219"/>
      <c r="BZ52" s="39">
        <f>$F$51/3</f>
        <v>16.666666666666668</v>
      </c>
      <c r="CA52" s="118"/>
      <c r="CB52" s="118"/>
      <c r="CC52" s="118"/>
      <c r="CD52" s="117" t="s">
        <v>722</v>
      </c>
    </row>
    <row r="53" spans="1:82" s="120" customFormat="1" ht="24.75" customHeight="1">
      <c r="A53" s="33" t="s">
        <v>725</v>
      </c>
      <c r="B53" s="711" t="s">
        <v>726</v>
      </c>
      <c r="C53" s="739" t="s">
        <v>1495</v>
      </c>
      <c r="D53" s="39">
        <f t="shared" si="0"/>
        <v>1.0416666666666667</v>
      </c>
      <c r="E53" s="33">
        <f t="shared" si="1"/>
        <v>0</v>
      </c>
      <c r="F53" s="465">
        <f>$F$52/4</f>
        <v>4.166666666666667</v>
      </c>
      <c r="G53" s="118" t="s">
        <v>76</v>
      </c>
      <c r="H53" s="33">
        <f>IF(G53="Yes",F53,IF(G53="partial",F53*0.25,0))</f>
        <v>1.0416666666666667</v>
      </c>
      <c r="I53" s="118"/>
      <c r="J53" s="646" t="s">
        <v>1217</v>
      </c>
      <c r="K53" s="177"/>
      <c r="L53" s="33">
        <f t="shared" ref="L53:L58" si="2">IF($C53="M", P53, 0)</f>
        <v>3.3333333333333335</v>
      </c>
      <c r="M53" s="33">
        <f t="shared" ref="M53:M58" si="3">IF($C53="R", P53, 0)</f>
        <v>0</v>
      </c>
      <c r="N53" s="465">
        <f>$F$52/5</f>
        <v>3.3333333333333335</v>
      </c>
      <c r="O53" s="289" t="s">
        <v>44</v>
      </c>
      <c r="P53" s="288">
        <f>IF(O53="Yes",N53,IF(O53="partial",N53*0.25,0))</f>
        <v>3.3333333333333335</v>
      </c>
      <c r="Q53" s="289"/>
      <c r="R53" s="117" t="s">
        <v>722</v>
      </c>
      <c r="S53" s="177"/>
      <c r="T53" s="33">
        <f t="shared" ref="T53:T58" si="4">IF($C53="M", X53, 0)</f>
        <v>3.3333333333333335</v>
      </c>
      <c r="U53" s="33">
        <f t="shared" ref="U53:U58" si="5">IF($C53="R", X53, 0)</f>
        <v>0</v>
      </c>
      <c r="V53" s="465">
        <f>$F$52/5</f>
        <v>3.3333333333333335</v>
      </c>
      <c r="W53" s="118" t="s">
        <v>44</v>
      </c>
      <c r="X53" s="33">
        <f>IF(W53="Yes",V53,IF(W53="partial",V53*0.25,0))</f>
        <v>3.3333333333333335</v>
      </c>
      <c r="Y53" s="118"/>
      <c r="Z53" s="117" t="s">
        <v>727</v>
      </c>
      <c r="AA53" s="177"/>
      <c r="AB53" s="33">
        <f t="shared" ref="AB53:AB58" si="6">IF($C53="M", AF53, 0)</f>
        <v>3.3333333333333335</v>
      </c>
      <c r="AC53" s="33">
        <f t="shared" ref="AC53:AC58" si="7">IF($C53="R", AF53, 0)</f>
        <v>0</v>
      </c>
      <c r="AD53" s="57">
        <f>$F$52/5</f>
        <v>3.3333333333333335</v>
      </c>
      <c r="AE53" s="118" t="s">
        <v>44</v>
      </c>
      <c r="AF53" s="33">
        <f>IF(AE53="Yes",AD53,IF(AE53="partial",AD53*0.25,0))</f>
        <v>3.3333333333333335</v>
      </c>
      <c r="AG53" s="118"/>
      <c r="AH53" s="117" t="s">
        <v>727</v>
      </c>
      <c r="AI53" s="177"/>
      <c r="AJ53" s="33">
        <f t="shared" ref="AJ53:AJ58" si="8">IF($C53="M", AN53, 0)</f>
        <v>3.3333333333333335</v>
      </c>
      <c r="AK53" s="33">
        <f t="shared" ref="AK53:AK58" si="9">IF($C53="R", AN53, 0)</f>
        <v>0</v>
      </c>
      <c r="AL53" s="465">
        <f>$F$52/5</f>
        <v>3.3333333333333335</v>
      </c>
      <c r="AM53" s="118" t="s">
        <v>44</v>
      </c>
      <c r="AN53" s="33">
        <f>IF(AM53="Yes",AL53,IF(AM53="partial",AL53*0.25,0))</f>
        <v>3.3333333333333335</v>
      </c>
      <c r="AO53" s="118"/>
      <c r="AP53" s="117" t="s">
        <v>727</v>
      </c>
      <c r="AQ53" s="177"/>
      <c r="AR53" s="33">
        <f t="shared" ref="AR53:AR58" si="10">IF($C53="M", AV53, 0)</f>
        <v>3.3333333333333335</v>
      </c>
      <c r="AS53" s="33">
        <f t="shared" ref="AS53:AS58" si="11">IF($C53="R", AV53, 0)</f>
        <v>0</v>
      </c>
      <c r="AT53" s="465">
        <f>$AT$52/5</f>
        <v>3.3333333333333335</v>
      </c>
      <c r="AU53" s="118" t="s">
        <v>44</v>
      </c>
      <c r="AV53" s="33">
        <f>IF(AU53="Yes",AT53,IF(AU53="partial",AT53*0.25,0))</f>
        <v>3.3333333333333335</v>
      </c>
      <c r="AW53" s="118"/>
      <c r="AX53" s="117" t="s">
        <v>1283</v>
      </c>
      <c r="AY53" s="177"/>
      <c r="AZ53" s="33">
        <f t="shared" ref="AZ53:AZ58" si="12">IF($C53="M", BD53, 0)</f>
        <v>0</v>
      </c>
      <c r="BA53" s="33">
        <f t="shared" ref="BA53:BA58" si="13">IF($C53="R", BD53, 0)</f>
        <v>0</v>
      </c>
      <c r="BB53" s="465">
        <f>$F$52/5</f>
        <v>3.3333333333333335</v>
      </c>
      <c r="BC53" s="118" t="s">
        <v>47</v>
      </c>
      <c r="BD53" s="33">
        <f>IF(BC53="Yes",BB53,IF(BC53="partial",BB53*0.25,0))</f>
        <v>0</v>
      </c>
      <c r="BE53" s="118"/>
      <c r="BF53" s="117"/>
      <c r="BG53" s="177"/>
      <c r="BH53" s="33">
        <f t="shared" ref="BH53:BH58" si="14">IF($C53="M", BL53, 0)</f>
        <v>3.3333333333333335</v>
      </c>
      <c r="BI53" s="33">
        <f t="shared" ref="BI53:BI58" si="15">IF($C53="R", BL53, 0)</f>
        <v>0</v>
      </c>
      <c r="BJ53" s="465">
        <f>$F$52/5</f>
        <v>3.3333333333333335</v>
      </c>
      <c r="BK53" s="118" t="s">
        <v>44</v>
      </c>
      <c r="BL53" s="33">
        <f>IF(BK53="Yes",BJ53,IF(BK53="partial",BJ53*0.25,0))</f>
        <v>3.3333333333333335</v>
      </c>
      <c r="BM53" s="118"/>
      <c r="BN53" s="117" t="s">
        <v>722</v>
      </c>
      <c r="BO53" s="177"/>
      <c r="BP53" s="33">
        <f t="shared" ref="BP53:BP58" si="16">IF($C53="M", BT53, 0)</f>
        <v>3.3333333333333335</v>
      </c>
      <c r="BQ53" s="33">
        <f t="shared" ref="BQ53:BQ58" si="17">IF($C53="R", BT53, 0)</f>
        <v>0</v>
      </c>
      <c r="BR53" s="465">
        <f>$F$52/5</f>
        <v>3.3333333333333335</v>
      </c>
      <c r="BS53" s="118" t="s">
        <v>44</v>
      </c>
      <c r="BT53" s="33">
        <f>IF(BS53="Yes",BR53,IF(BS53="partial",BR53*0.25,0))</f>
        <v>3.3333333333333335</v>
      </c>
      <c r="BU53" s="118"/>
      <c r="BV53" s="117" t="s">
        <v>724</v>
      </c>
      <c r="BW53" s="177"/>
      <c r="BX53" s="33">
        <f t="shared" ref="BX53:BX58" si="18">IF($C53="M", CB53, 0)</f>
        <v>3.3333333333333335</v>
      </c>
      <c r="BY53" s="33">
        <f t="shared" ref="BY53:BY58" si="19">IF($C53="R", CB53, 0)</f>
        <v>0</v>
      </c>
      <c r="BZ53" s="465">
        <f>$F$52/5</f>
        <v>3.3333333333333335</v>
      </c>
      <c r="CA53" s="118" t="s">
        <v>44</v>
      </c>
      <c r="CB53" s="33">
        <f>IF(CA53="Yes",BZ53,IF(CA53="partial",BZ53*0.25,0))</f>
        <v>3.3333333333333335</v>
      </c>
      <c r="CC53" s="118"/>
      <c r="CD53" s="117" t="s">
        <v>728</v>
      </c>
    </row>
    <row r="54" spans="1:82" s="120" customFormat="1" ht="26.25" customHeight="1">
      <c r="A54" s="33" t="s">
        <v>729</v>
      </c>
      <c r="B54" s="711" t="s">
        <v>730</v>
      </c>
      <c r="C54" s="739" t="s">
        <v>1495</v>
      </c>
      <c r="D54" s="39">
        <f t="shared" si="0"/>
        <v>1.0416666666666667</v>
      </c>
      <c r="E54" s="33">
        <f t="shared" si="1"/>
        <v>0</v>
      </c>
      <c r="F54" s="465">
        <f>$F$52/4</f>
        <v>4.166666666666667</v>
      </c>
      <c r="G54" s="118" t="s">
        <v>76</v>
      </c>
      <c r="H54" s="33">
        <f>IF(G54="Yes",F54,IF(G54="partial",F54*0.25,0))</f>
        <v>1.0416666666666667</v>
      </c>
      <c r="I54" s="118"/>
      <c r="J54" s="646" t="s">
        <v>1217</v>
      </c>
      <c r="K54" s="177"/>
      <c r="L54" s="33">
        <f t="shared" si="2"/>
        <v>3.3333333333333335</v>
      </c>
      <c r="M54" s="33">
        <f t="shared" si="3"/>
        <v>0</v>
      </c>
      <c r="N54" s="465">
        <f>$F$52/5</f>
        <v>3.3333333333333335</v>
      </c>
      <c r="O54" s="289" t="s">
        <v>44</v>
      </c>
      <c r="P54" s="288">
        <f>IF(O54="Yes",N54,IF(O54="partial",N54*0.25,0))</f>
        <v>3.3333333333333335</v>
      </c>
      <c r="Q54" s="289"/>
      <c r="R54" s="33" t="s">
        <v>722</v>
      </c>
      <c r="S54" s="177"/>
      <c r="T54" s="33">
        <f t="shared" si="4"/>
        <v>3.3333333333333335</v>
      </c>
      <c r="U54" s="33">
        <f t="shared" si="5"/>
        <v>0</v>
      </c>
      <c r="V54" s="465">
        <f>$F$52/5</f>
        <v>3.3333333333333335</v>
      </c>
      <c r="W54" s="118" t="s">
        <v>44</v>
      </c>
      <c r="X54" s="33">
        <f>IF(W54="Yes",V54,IF(W54="partial",V54*0.25,0))</f>
        <v>3.3333333333333335</v>
      </c>
      <c r="Y54" s="118"/>
      <c r="Z54" s="33" t="s">
        <v>723</v>
      </c>
      <c r="AA54" s="177"/>
      <c r="AB54" s="33">
        <f t="shared" si="6"/>
        <v>3.3333333333333335</v>
      </c>
      <c r="AC54" s="33">
        <f t="shared" si="7"/>
        <v>0</v>
      </c>
      <c r="AD54" s="57">
        <f>$F$52/5</f>
        <v>3.3333333333333335</v>
      </c>
      <c r="AE54" s="118" t="s">
        <v>44</v>
      </c>
      <c r="AF54" s="33">
        <f>IF(AE54="Yes",AD54,IF(AE54="partial",AD54*0.25,0))</f>
        <v>3.3333333333333335</v>
      </c>
      <c r="AG54" s="118"/>
      <c r="AH54" s="33" t="s">
        <v>723</v>
      </c>
      <c r="AI54" s="177"/>
      <c r="AJ54" s="33">
        <f t="shared" si="8"/>
        <v>3.3333333333333335</v>
      </c>
      <c r="AK54" s="33">
        <f t="shared" si="9"/>
        <v>0</v>
      </c>
      <c r="AL54" s="465">
        <f>$F$52/5</f>
        <v>3.3333333333333335</v>
      </c>
      <c r="AM54" s="118" t="s">
        <v>44</v>
      </c>
      <c r="AN54" s="33">
        <f>IF(AM54="Yes",AL54,IF(AM54="partial",AL54*0.25,0))</f>
        <v>3.3333333333333335</v>
      </c>
      <c r="AO54" s="118"/>
      <c r="AP54" s="33" t="s">
        <v>723</v>
      </c>
      <c r="AQ54" s="177"/>
      <c r="AR54" s="33">
        <f t="shared" si="10"/>
        <v>3.3333333333333335</v>
      </c>
      <c r="AS54" s="33">
        <f t="shared" si="11"/>
        <v>0</v>
      </c>
      <c r="AT54" s="465">
        <f>$AT$52/5</f>
        <v>3.3333333333333335</v>
      </c>
      <c r="AU54" s="118" t="s">
        <v>44</v>
      </c>
      <c r="AV54" s="33">
        <f>IF(AU54="Yes",AT54,IF(AU54="partial",AT54*0.25,0))</f>
        <v>3.3333333333333335</v>
      </c>
      <c r="AW54" s="118"/>
      <c r="AX54" s="117" t="s">
        <v>1283</v>
      </c>
      <c r="AY54" s="177"/>
      <c r="AZ54" s="33">
        <f t="shared" si="12"/>
        <v>3.3333333333333335</v>
      </c>
      <c r="BA54" s="33">
        <f t="shared" si="13"/>
        <v>0</v>
      </c>
      <c r="BB54" s="465">
        <f>$F$52/5</f>
        <v>3.3333333333333335</v>
      </c>
      <c r="BC54" s="118" t="s">
        <v>44</v>
      </c>
      <c r="BD54" s="33">
        <f>IF(BC54="Yes",BB54,IF(BC54="partial",BB54*0.25,0))</f>
        <v>3.3333333333333335</v>
      </c>
      <c r="BE54" s="118"/>
      <c r="BF54" s="33" t="s">
        <v>723</v>
      </c>
      <c r="BG54" s="177"/>
      <c r="BH54" s="33">
        <f t="shared" si="14"/>
        <v>3.3333333333333335</v>
      </c>
      <c r="BI54" s="33">
        <f t="shared" si="15"/>
        <v>0</v>
      </c>
      <c r="BJ54" s="465">
        <f>$F$52/5</f>
        <v>3.3333333333333335</v>
      </c>
      <c r="BK54" s="118" t="s">
        <v>44</v>
      </c>
      <c r="BL54" s="33">
        <f>IF(BK54="Yes",BJ54,IF(BK54="partial",BJ54*0.25,0))</f>
        <v>3.3333333333333335</v>
      </c>
      <c r="BM54" s="118"/>
      <c r="BN54" s="33" t="s">
        <v>722</v>
      </c>
      <c r="BO54" s="177"/>
      <c r="BP54" s="33">
        <f t="shared" si="16"/>
        <v>3.3333333333333335</v>
      </c>
      <c r="BQ54" s="33">
        <f t="shared" si="17"/>
        <v>0</v>
      </c>
      <c r="BR54" s="465">
        <f>$F$52/5</f>
        <v>3.3333333333333335</v>
      </c>
      <c r="BS54" s="118" t="s">
        <v>44</v>
      </c>
      <c r="BT54" s="33">
        <f>IF(BS54="Yes",BR54,IF(BS54="partial",BR54*0.25,0))</f>
        <v>3.3333333333333335</v>
      </c>
      <c r="BU54" s="118"/>
      <c r="BV54" s="33" t="s">
        <v>724</v>
      </c>
      <c r="BW54" s="177"/>
      <c r="BX54" s="33">
        <f t="shared" si="18"/>
        <v>3.3333333333333335</v>
      </c>
      <c r="BY54" s="33">
        <f t="shared" si="19"/>
        <v>0</v>
      </c>
      <c r="BZ54" s="465">
        <f>$F$52/5</f>
        <v>3.3333333333333335</v>
      </c>
      <c r="CA54" s="118" t="s">
        <v>44</v>
      </c>
      <c r="CB54" s="33">
        <f>IF(CA54="Yes",BZ54,IF(CA54="partial",BZ54*0.25,0))</f>
        <v>3.3333333333333335</v>
      </c>
      <c r="CC54" s="118"/>
      <c r="CD54" s="33" t="s">
        <v>723</v>
      </c>
    </row>
    <row r="55" spans="1:82" s="120" customFormat="1" ht="51">
      <c r="A55" s="33" t="s">
        <v>731</v>
      </c>
      <c r="B55" s="716" t="s">
        <v>645</v>
      </c>
      <c r="C55" s="747" t="s">
        <v>1495</v>
      </c>
      <c r="D55" s="39">
        <f t="shared" si="0"/>
        <v>1.0416666666666667</v>
      </c>
      <c r="E55" s="33">
        <f t="shared" si="1"/>
        <v>0</v>
      </c>
      <c r="F55" s="465">
        <f>$F$52/4</f>
        <v>4.166666666666667</v>
      </c>
      <c r="G55" s="118" t="s">
        <v>76</v>
      </c>
      <c r="H55" s="33">
        <f>IF(G55="Yes",F55,IF(G55="partial",F55*0.25,0))</f>
        <v>1.0416666666666667</v>
      </c>
      <c r="I55" s="118"/>
      <c r="J55" s="646" t="s">
        <v>1217</v>
      </c>
      <c r="K55" s="177"/>
      <c r="L55" s="33">
        <f t="shared" si="2"/>
        <v>3.3333333333333335</v>
      </c>
      <c r="M55" s="33">
        <f t="shared" si="3"/>
        <v>0</v>
      </c>
      <c r="N55" s="465">
        <f>$F$52/5</f>
        <v>3.3333333333333335</v>
      </c>
      <c r="O55" s="289" t="s">
        <v>44</v>
      </c>
      <c r="P55" s="288">
        <f>IF(O55="Yes",N55,IF(O55="partial",N55*0.25,0))</f>
        <v>3.3333333333333335</v>
      </c>
      <c r="Q55" s="289"/>
      <c r="R55" s="33" t="s">
        <v>646</v>
      </c>
      <c r="S55" s="177"/>
      <c r="T55" s="33">
        <f t="shared" si="4"/>
        <v>3.3333333333333335</v>
      </c>
      <c r="U55" s="33">
        <f t="shared" si="5"/>
        <v>0</v>
      </c>
      <c r="V55" s="465">
        <f>$F$52/5</f>
        <v>3.3333333333333335</v>
      </c>
      <c r="W55" s="118" t="s">
        <v>44</v>
      </c>
      <c r="X55" s="33">
        <f>IF(W55="Yes",V55,IF(W55="partial",V55*0.25,0))</f>
        <v>3.3333333333333335</v>
      </c>
      <c r="Y55" s="118"/>
      <c r="Z55" s="33" t="s">
        <v>646</v>
      </c>
      <c r="AA55" s="177"/>
      <c r="AB55" s="33">
        <f t="shared" si="6"/>
        <v>3.3333333333333335</v>
      </c>
      <c r="AC55" s="33">
        <f t="shared" si="7"/>
        <v>0</v>
      </c>
      <c r="AD55" s="57">
        <f>$F$52/5</f>
        <v>3.3333333333333335</v>
      </c>
      <c r="AE55" s="118" t="s">
        <v>44</v>
      </c>
      <c r="AF55" s="33">
        <f>IF(AE55="Yes",AD55,IF(AE55="partial",AD55*0.25,0))</f>
        <v>3.3333333333333335</v>
      </c>
      <c r="AG55" s="118"/>
      <c r="AH55" s="33" t="s">
        <v>646</v>
      </c>
      <c r="AI55" s="177"/>
      <c r="AJ55" s="33">
        <f t="shared" si="8"/>
        <v>3.3333333333333335</v>
      </c>
      <c r="AK55" s="33">
        <f t="shared" si="9"/>
        <v>0</v>
      </c>
      <c r="AL55" s="465">
        <f>$F$52/5</f>
        <v>3.3333333333333335</v>
      </c>
      <c r="AM55" s="118" t="s">
        <v>44</v>
      </c>
      <c r="AN55" s="33">
        <f>IF(AM55="Yes",AL55,IF(AM55="partial",AL55*0.25,0))</f>
        <v>3.3333333333333335</v>
      </c>
      <c r="AO55" s="118"/>
      <c r="AP55" s="33" t="s">
        <v>646</v>
      </c>
      <c r="AQ55" s="177"/>
      <c r="AR55" s="33">
        <f t="shared" si="10"/>
        <v>3.3333333333333335</v>
      </c>
      <c r="AS55" s="33">
        <f t="shared" si="11"/>
        <v>0</v>
      </c>
      <c r="AT55" s="465">
        <f>$AT$52/5</f>
        <v>3.3333333333333335</v>
      </c>
      <c r="AU55" s="118" t="s">
        <v>44</v>
      </c>
      <c r="AV55" s="33">
        <f>IF(AU55="Yes",AT55,IF(AU55="partial",AT55*0.25,0))</f>
        <v>3.3333333333333335</v>
      </c>
      <c r="AW55" s="118"/>
      <c r="AX55" s="117" t="s">
        <v>1283</v>
      </c>
      <c r="AY55" s="177"/>
      <c r="AZ55" s="33">
        <f t="shared" si="12"/>
        <v>3.3333333333333335</v>
      </c>
      <c r="BA55" s="33">
        <f t="shared" si="13"/>
        <v>0</v>
      </c>
      <c r="BB55" s="465">
        <f>$F$52/5</f>
        <v>3.3333333333333335</v>
      </c>
      <c r="BC55" s="118" t="s">
        <v>44</v>
      </c>
      <c r="BD55" s="33">
        <f>IF(BC55="Yes",BB55,IF(BC55="partial",BB55*0.25,0))</f>
        <v>3.3333333333333335</v>
      </c>
      <c r="BE55" s="118"/>
      <c r="BF55" s="33" t="s">
        <v>646</v>
      </c>
      <c r="BG55" s="177"/>
      <c r="BH55" s="33">
        <f t="shared" si="14"/>
        <v>3.3333333333333335</v>
      </c>
      <c r="BI55" s="33">
        <f t="shared" si="15"/>
        <v>0</v>
      </c>
      <c r="BJ55" s="465">
        <f>$F$52/5</f>
        <v>3.3333333333333335</v>
      </c>
      <c r="BK55" s="118" t="s">
        <v>44</v>
      </c>
      <c r="BL55" s="33">
        <f>IF(BK55="Yes",BJ55,IF(BK55="partial",BJ55*0.25,0))</f>
        <v>3.3333333333333335</v>
      </c>
      <c r="BM55" s="118"/>
      <c r="BN55" s="33" t="s">
        <v>646</v>
      </c>
      <c r="BO55" s="177"/>
      <c r="BP55" s="33">
        <f t="shared" si="16"/>
        <v>3.3333333333333335</v>
      </c>
      <c r="BQ55" s="33">
        <f t="shared" si="17"/>
        <v>0</v>
      </c>
      <c r="BR55" s="465">
        <f>$F$52/5</f>
        <v>3.3333333333333335</v>
      </c>
      <c r="BS55" s="118" t="s">
        <v>44</v>
      </c>
      <c r="BT55" s="33">
        <f>IF(BS55="Yes",BR55,IF(BS55="partial",BR55*0.25,0))</f>
        <v>3.3333333333333335</v>
      </c>
      <c r="BU55" s="118"/>
      <c r="BV55" s="33" t="s">
        <v>724</v>
      </c>
      <c r="BW55" s="177"/>
      <c r="BX55" s="33">
        <f t="shared" si="18"/>
        <v>3.3333333333333335</v>
      </c>
      <c r="BY55" s="33">
        <f t="shared" si="19"/>
        <v>0</v>
      </c>
      <c r="BZ55" s="465">
        <f>$F$52/5</f>
        <v>3.3333333333333335</v>
      </c>
      <c r="CA55" s="118" t="s">
        <v>44</v>
      </c>
      <c r="CB55" s="33">
        <f>IF(CA55="Yes",BZ55,IF(CA55="partial",BZ55*0.25,0))</f>
        <v>3.3333333333333335</v>
      </c>
      <c r="CC55" s="118"/>
      <c r="CD55" s="33" t="s">
        <v>723</v>
      </c>
    </row>
    <row r="56" spans="1:82" s="120" customFormat="1" ht="51">
      <c r="A56" s="33" t="s">
        <v>647</v>
      </c>
      <c r="B56" s="713" t="s">
        <v>648</v>
      </c>
      <c r="C56" s="739" t="s">
        <v>1495</v>
      </c>
      <c r="D56" s="39">
        <f t="shared" si="0"/>
        <v>4.166666666666667</v>
      </c>
      <c r="E56" s="33">
        <f t="shared" si="1"/>
        <v>0</v>
      </c>
      <c r="F56" s="465">
        <f>$F$52/4</f>
        <v>4.166666666666667</v>
      </c>
      <c r="G56" s="118" t="s">
        <v>44</v>
      </c>
      <c r="H56" s="33">
        <f>IF(G56="Yes",F56,IF(G56="partial",F56*0.25,0))</f>
        <v>4.166666666666667</v>
      </c>
      <c r="I56" s="118"/>
      <c r="J56" s="118" t="s">
        <v>1221</v>
      </c>
      <c r="K56" s="177"/>
      <c r="L56" s="33">
        <f t="shared" si="2"/>
        <v>3.3333333333333335</v>
      </c>
      <c r="M56" s="33">
        <f t="shared" si="3"/>
        <v>0</v>
      </c>
      <c r="N56" s="465">
        <f>$F$52/5</f>
        <v>3.3333333333333335</v>
      </c>
      <c r="O56" s="289" t="s">
        <v>44</v>
      </c>
      <c r="P56" s="288">
        <f>IF(O56="Yes",N56,IF(O56="partial",N56*0.25,0))</f>
        <v>3.3333333333333335</v>
      </c>
      <c r="Q56" s="289"/>
      <c r="R56" s="117" t="s">
        <v>649</v>
      </c>
      <c r="S56" s="177"/>
      <c r="T56" s="33">
        <f t="shared" si="4"/>
        <v>3.3333333333333335</v>
      </c>
      <c r="U56" s="33">
        <f t="shared" si="5"/>
        <v>0</v>
      </c>
      <c r="V56" s="465">
        <f>$F$52/5</f>
        <v>3.3333333333333335</v>
      </c>
      <c r="W56" s="118" t="s">
        <v>44</v>
      </c>
      <c r="X56" s="33">
        <f>IF(W56="Yes",V56,IF(W56="partial",V56*0.25,0))</f>
        <v>3.3333333333333335</v>
      </c>
      <c r="Y56" s="118"/>
      <c r="Z56" s="117" t="s">
        <v>650</v>
      </c>
      <c r="AA56" s="177"/>
      <c r="AB56" s="33">
        <f t="shared" si="6"/>
        <v>3.3333333333333335</v>
      </c>
      <c r="AC56" s="33">
        <f t="shared" si="7"/>
        <v>0</v>
      </c>
      <c r="AD56" s="57">
        <f>$F$52/5</f>
        <v>3.3333333333333335</v>
      </c>
      <c r="AE56" s="118" t="s">
        <v>44</v>
      </c>
      <c r="AF56" s="33">
        <f>IF(AE56="Yes",AD56,IF(AE56="partial",AD56*0.25,0))</f>
        <v>3.3333333333333335</v>
      </c>
      <c r="AG56" s="118"/>
      <c r="AH56" s="117" t="s">
        <v>650</v>
      </c>
      <c r="AI56" s="177"/>
      <c r="AJ56" s="33">
        <f t="shared" si="8"/>
        <v>3.3333333333333335</v>
      </c>
      <c r="AK56" s="33">
        <f t="shared" si="9"/>
        <v>0</v>
      </c>
      <c r="AL56" s="465">
        <f>$F$52/5</f>
        <v>3.3333333333333335</v>
      </c>
      <c r="AM56" s="118" t="s">
        <v>44</v>
      </c>
      <c r="AN56" s="33">
        <f>IF(AM56="Yes",AL56,IF(AM56="partial",AL56*0.25,0))</f>
        <v>3.3333333333333335</v>
      </c>
      <c r="AO56" s="118"/>
      <c r="AP56" s="117" t="s">
        <v>651</v>
      </c>
      <c r="AQ56" s="177"/>
      <c r="AR56" s="33">
        <f t="shared" si="10"/>
        <v>0</v>
      </c>
      <c r="AS56" s="33">
        <f t="shared" si="11"/>
        <v>0</v>
      </c>
      <c r="AT56" s="465">
        <f>$AT$52/5</f>
        <v>3.3333333333333335</v>
      </c>
      <c r="AU56" s="118" t="s">
        <v>47</v>
      </c>
      <c r="AV56" s="33">
        <f>IF(AU56="Yes",AT56,IF(AU56="partial",AT56*0.25,0))</f>
        <v>0</v>
      </c>
      <c r="AW56" s="118"/>
      <c r="AX56" s="117" t="s">
        <v>652</v>
      </c>
      <c r="AY56" s="177"/>
      <c r="AZ56" s="33">
        <f t="shared" si="12"/>
        <v>3.3333333333333335</v>
      </c>
      <c r="BA56" s="33">
        <f t="shared" si="13"/>
        <v>0</v>
      </c>
      <c r="BB56" s="465">
        <f>$F$52/5</f>
        <v>3.3333333333333335</v>
      </c>
      <c r="BC56" s="118" t="s">
        <v>44</v>
      </c>
      <c r="BD56" s="33">
        <f>IF(BC56="Yes",BB56,IF(BC56="partial",BB56*0.25,0))</f>
        <v>3.3333333333333335</v>
      </c>
      <c r="BE56" s="118"/>
      <c r="BF56" s="117" t="s">
        <v>650</v>
      </c>
      <c r="BG56" s="177"/>
      <c r="BH56" s="33">
        <f t="shared" si="14"/>
        <v>3.3333333333333335</v>
      </c>
      <c r="BI56" s="33">
        <f t="shared" si="15"/>
        <v>0</v>
      </c>
      <c r="BJ56" s="465">
        <f>$F$52/5</f>
        <v>3.3333333333333335</v>
      </c>
      <c r="BK56" s="118" t="s">
        <v>44</v>
      </c>
      <c r="BL56" s="33">
        <f>IF(BK56="Yes",BJ56,IF(BK56="partial",BJ56*0.25,0))</f>
        <v>3.3333333333333335</v>
      </c>
      <c r="BM56" s="118"/>
      <c r="BN56" s="117" t="s">
        <v>653</v>
      </c>
      <c r="BO56" s="177"/>
      <c r="BP56" s="33">
        <f t="shared" si="16"/>
        <v>3.3333333333333335</v>
      </c>
      <c r="BQ56" s="33">
        <f t="shared" si="17"/>
        <v>0</v>
      </c>
      <c r="BR56" s="465">
        <f>$F$52/5</f>
        <v>3.3333333333333335</v>
      </c>
      <c r="BS56" s="118" t="s">
        <v>44</v>
      </c>
      <c r="BT56" s="33">
        <f>IF(BS56="Yes",BR56,IF(BS56="partial",BR56*0.25,0))</f>
        <v>3.3333333333333335</v>
      </c>
      <c r="BU56" s="118"/>
      <c r="BV56" s="117" t="s">
        <v>650</v>
      </c>
      <c r="BW56" s="177"/>
      <c r="BX56" s="33">
        <f t="shared" si="18"/>
        <v>3.3333333333333335</v>
      </c>
      <c r="BY56" s="33">
        <f t="shared" si="19"/>
        <v>0</v>
      </c>
      <c r="BZ56" s="465">
        <f>$F$52/5</f>
        <v>3.3333333333333335</v>
      </c>
      <c r="CA56" s="118" t="s">
        <v>44</v>
      </c>
      <c r="CB56" s="33">
        <f>IF(CA56="Yes",BZ56,IF(CA56="partial",BZ56*0.25,0))</f>
        <v>3.3333333333333335</v>
      </c>
      <c r="CC56" s="118"/>
      <c r="CD56" s="117" t="s">
        <v>650</v>
      </c>
    </row>
    <row r="57" spans="1:82" s="120" customFormat="1" ht="76.5" customHeight="1">
      <c r="A57" s="288" t="s">
        <v>654</v>
      </c>
      <c r="B57" s="713" t="s">
        <v>1371</v>
      </c>
      <c r="C57" s="739" t="s">
        <v>1495</v>
      </c>
      <c r="D57" s="39">
        <f t="shared" si="0"/>
        <v>0</v>
      </c>
      <c r="E57" s="33">
        <f t="shared" si="1"/>
        <v>0</v>
      </c>
      <c r="F57" s="364">
        <v>0</v>
      </c>
      <c r="G57" s="118" t="s">
        <v>227</v>
      </c>
      <c r="H57" s="33">
        <f>IF(G57="Yes",F57,IF(G57="partial",F57*0.25,0))</f>
        <v>0</v>
      </c>
      <c r="I57" s="118"/>
      <c r="J57" s="644"/>
      <c r="K57" s="177"/>
      <c r="L57" s="33">
        <f t="shared" si="2"/>
        <v>3.3333333333333335</v>
      </c>
      <c r="M57" s="33">
        <f t="shared" si="3"/>
        <v>0</v>
      </c>
      <c r="N57" s="465">
        <f>$F$52/5</f>
        <v>3.3333333333333335</v>
      </c>
      <c r="O57" s="289" t="s">
        <v>44</v>
      </c>
      <c r="P57" s="288">
        <f>IF(O57="Yes",N57,IF(O57="partial",N57*0.25,0))</f>
        <v>3.3333333333333335</v>
      </c>
      <c r="Q57" s="289"/>
      <c r="R57" s="117" t="s">
        <v>1255</v>
      </c>
      <c r="S57" s="177"/>
      <c r="T57" s="33">
        <f t="shared" si="4"/>
        <v>3.3333333333333335</v>
      </c>
      <c r="U57" s="33">
        <f t="shared" si="5"/>
        <v>0</v>
      </c>
      <c r="V57" s="465">
        <f>$F$52/5</f>
        <v>3.3333333333333335</v>
      </c>
      <c r="W57" s="118" t="s">
        <v>44</v>
      </c>
      <c r="X57" s="33">
        <f>IF(W57="Yes",V57,IF(W57="partial",V57*0.25,0))</f>
        <v>3.3333333333333335</v>
      </c>
      <c r="Y57" s="118"/>
      <c r="Z57" s="118" t="s">
        <v>1336</v>
      </c>
      <c r="AA57" s="177"/>
      <c r="AB57" s="33">
        <f t="shared" si="6"/>
        <v>3.3333333333333335</v>
      </c>
      <c r="AC57" s="33">
        <f t="shared" si="7"/>
        <v>0</v>
      </c>
      <c r="AD57" s="57">
        <f>$F$52/5</f>
        <v>3.3333333333333335</v>
      </c>
      <c r="AE57" s="289" t="s">
        <v>44</v>
      </c>
      <c r="AF57" s="33">
        <f>IF(AE57="Yes",AD57,IF(AE57="partial",AD57*0.25,0))</f>
        <v>3.3333333333333335</v>
      </c>
      <c r="AG57" s="118"/>
      <c r="AH57" s="469" t="s">
        <v>1520</v>
      </c>
      <c r="AI57" s="177"/>
      <c r="AJ57" s="33">
        <f t="shared" si="8"/>
        <v>3.3333333333333335</v>
      </c>
      <c r="AK57" s="33">
        <f t="shared" si="9"/>
        <v>0</v>
      </c>
      <c r="AL57" s="465">
        <f>$F$52/5</f>
        <v>3.3333333333333335</v>
      </c>
      <c r="AM57" s="289" t="s">
        <v>44</v>
      </c>
      <c r="AN57" s="33">
        <f>IF(AM57="Yes",AL57,IF(AM57="partial",AL57*0.25,0))</f>
        <v>3.3333333333333335</v>
      </c>
      <c r="AO57" s="118"/>
      <c r="AP57" s="117" t="s">
        <v>1522</v>
      </c>
      <c r="AQ57" s="177"/>
      <c r="AR57" s="33">
        <f t="shared" si="10"/>
        <v>3.3333333333333335</v>
      </c>
      <c r="AS57" s="33">
        <f t="shared" si="11"/>
        <v>0</v>
      </c>
      <c r="AT57" s="364">
        <f>$AT$52/5</f>
        <v>3.3333333333333335</v>
      </c>
      <c r="AU57" s="289" t="s">
        <v>44</v>
      </c>
      <c r="AV57" s="33">
        <f>IF(AU57="Yes",AT57,IF(AU57="partial",AT57*0.25,0))</f>
        <v>3.3333333333333335</v>
      </c>
      <c r="AW57" s="118"/>
      <c r="AX57" s="318" t="s">
        <v>1530</v>
      </c>
      <c r="AY57" s="177"/>
      <c r="AZ57" s="33">
        <f t="shared" si="12"/>
        <v>0</v>
      </c>
      <c r="BA57" s="33">
        <f t="shared" si="13"/>
        <v>0</v>
      </c>
      <c r="BB57" s="465">
        <f>$F$52/5</f>
        <v>3.3333333333333335</v>
      </c>
      <c r="BC57" s="118" t="s">
        <v>47</v>
      </c>
      <c r="BD57" s="33">
        <f>IF(BC57="Yes",BB57,IF(BC57="partial",BB57*0.25,0))</f>
        <v>0</v>
      </c>
      <c r="BE57" s="118"/>
      <c r="BF57" s="117"/>
      <c r="BG57" s="177"/>
      <c r="BH57" s="33">
        <f t="shared" si="14"/>
        <v>0</v>
      </c>
      <c r="BI57" s="33">
        <f t="shared" si="15"/>
        <v>0</v>
      </c>
      <c r="BJ57" s="465">
        <f>$F$52/5</f>
        <v>3.3333333333333335</v>
      </c>
      <c r="BK57" s="118" t="s">
        <v>47</v>
      </c>
      <c r="BL57" s="33">
        <f>IF(BK57="Yes",BJ57,IF(BK57="partial",BJ57*0.25,0))</f>
        <v>0</v>
      </c>
      <c r="BM57" s="118"/>
      <c r="BN57" s="117"/>
      <c r="BO57" s="177"/>
      <c r="BP57" s="33">
        <f t="shared" si="16"/>
        <v>3.3333333333333335</v>
      </c>
      <c r="BQ57" s="33">
        <f t="shared" si="17"/>
        <v>0</v>
      </c>
      <c r="BR57" s="465">
        <f>$F$52/5</f>
        <v>3.3333333333333335</v>
      </c>
      <c r="BS57" s="118" t="s">
        <v>44</v>
      </c>
      <c r="BT57" s="33">
        <f>IF(BS57="Yes",BR57,IF(BS57="partial",BR57*0.25,0))</f>
        <v>3.3333333333333335</v>
      </c>
      <c r="BU57" s="118"/>
      <c r="BV57" s="117" t="s">
        <v>1293</v>
      </c>
      <c r="BW57" s="177"/>
      <c r="BX57" s="33">
        <f t="shared" si="18"/>
        <v>3.3333333333333335</v>
      </c>
      <c r="BY57" s="33">
        <f t="shared" si="19"/>
        <v>0</v>
      </c>
      <c r="BZ57" s="465">
        <f>$F$52/5</f>
        <v>3.3333333333333335</v>
      </c>
      <c r="CA57" s="118" t="s">
        <v>44</v>
      </c>
      <c r="CB57" s="33">
        <f>IF(CA57="Yes",BZ57,IF(CA57="partial",BZ57*0.25,0))</f>
        <v>3.3333333333333335</v>
      </c>
      <c r="CC57" s="118"/>
      <c r="CD57" s="117" t="s">
        <v>1300</v>
      </c>
    </row>
    <row r="58" spans="1:82" s="120" customFormat="1" ht="51">
      <c r="A58" s="118" t="s">
        <v>655</v>
      </c>
      <c r="B58" s="354" t="s">
        <v>1019</v>
      </c>
      <c r="C58" s="742" t="s">
        <v>1495</v>
      </c>
      <c r="D58" s="39">
        <f t="shared" si="0"/>
        <v>0</v>
      </c>
      <c r="E58" s="33">
        <f t="shared" si="1"/>
        <v>0</v>
      </c>
      <c r="F58" s="39">
        <f>$F$51/3</f>
        <v>16.666666666666668</v>
      </c>
      <c r="G58" s="118" t="s">
        <v>47</v>
      </c>
      <c r="H58" s="118">
        <f>IF(G58="Yes",F58,0)</f>
        <v>0</v>
      </c>
      <c r="I58" s="118"/>
      <c r="J58" s="33"/>
      <c r="K58" s="177"/>
      <c r="L58" s="33">
        <f t="shared" si="2"/>
        <v>16.666666666666668</v>
      </c>
      <c r="M58" s="33">
        <f t="shared" si="3"/>
        <v>0</v>
      </c>
      <c r="N58" s="364">
        <f>$F$51/3</f>
        <v>16.666666666666668</v>
      </c>
      <c r="O58" s="289" t="s">
        <v>44</v>
      </c>
      <c r="P58" s="289">
        <f>IF(O58="Yes",N58,0)</f>
        <v>16.666666666666668</v>
      </c>
      <c r="Q58" s="289"/>
      <c r="R58" s="288" t="s">
        <v>1497</v>
      </c>
      <c r="S58" s="177"/>
      <c r="T58" s="33">
        <f t="shared" si="4"/>
        <v>0</v>
      </c>
      <c r="U58" s="33">
        <f t="shared" si="5"/>
        <v>0</v>
      </c>
      <c r="V58" s="364">
        <f>$F$51/3</f>
        <v>16.666666666666668</v>
      </c>
      <c r="W58" s="289" t="s">
        <v>47</v>
      </c>
      <c r="X58" s="118">
        <f>IF(W58="Yes",V58,0)</f>
        <v>0</v>
      </c>
      <c r="Y58" s="118"/>
      <c r="Z58" s="33"/>
      <c r="AA58" s="177"/>
      <c r="AB58" s="33">
        <f t="shared" si="6"/>
        <v>16.666666666666668</v>
      </c>
      <c r="AC58" s="33">
        <f t="shared" si="7"/>
        <v>0</v>
      </c>
      <c r="AD58" s="39">
        <f>$F$51/3</f>
        <v>16.666666666666668</v>
      </c>
      <c r="AE58" s="289" t="s">
        <v>44</v>
      </c>
      <c r="AF58" s="118">
        <f>IF(AE58="Yes",AD58,0)</f>
        <v>16.666666666666668</v>
      </c>
      <c r="AG58" s="118"/>
      <c r="AH58" s="469" t="s">
        <v>1520</v>
      </c>
      <c r="AI58" s="177"/>
      <c r="AJ58" s="33">
        <f t="shared" si="8"/>
        <v>16.666666666666668</v>
      </c>
      <c r="AK58" s="33">
        <f t="shared" si="9"/>
        <v>0</v>
      </c>
      <c r="AL58" s="39">
        <f>$F$51/3</f>
        <v>16.666666666666668</v>
      </c>
      <c r="AM58" s="289" t="s">
        <v>44</v>
      </c>
      <c r="AN58" s="118">
        <f>IF(AM58="Yes",AL58,0)</f>
        <v>16.666666666666668</v>
      </c>
      <c r="AO58" s="118"/>
      <c r="AP58" s="117" t="s">
        <v>1522</v>
      </c>
      <c r="AQ58" s="177"/>
      <c r="AR58" s="33">
        <f t="shared" si="10"/>
        <v>0</v>
      </c>
      <c r="AS58" s="33">
        <f t="shared" si="11"/>
        <v>0</v>
      </c>
      <c r="AT58" s="39">
        <f>$F$51/3</f>
        <v>16.666666666666668</v>
      </c>
      <c r="AU58" s="289" t="s">
        <v>47</v>
      </c>
      <c r="AV58" s="118">
        <f>IF(AU58="Yes",AT58,0)</f>
        <v>0</v>
      </c>
      <c r="AW58" s="118"/>
      <c r="AX58" s="288"/>
      <c r="AY58" s="177"/>
      <c r="AZ58" s="33">
        <f t="shared" si="12"/>
        <v>0</v>
      </c>
      <c r="BA58" s="33">
        <f t="shared" si="13"/>
        <v>0</v>
      </c>
      <c r="BB58" s="39">
        <f>$F$51/3</f>
        <v>16.666666666666668</v>
      </c>
      <c r="BC58" s="118" t="s">
        <v>47</v>
      </c>
      <c r="BD58" s="118">
        <f>IF(BC58="Yes",BB58,0)</f>
        <v>0</v>
      </c>
      <c r="BE58" s="118"/>
      <c r="BF58" s="33" t="s">
        <v>740</v>
      </c>
      <c r="BG58" s="177"/>
      <c r="BH58" s="33">
        <f t="shared" si="14"/>
        <v>0</v>
      </c>
      <c r="BI58" s="33">
        <f t="shared" si="15"/>
        <v>0</v>
      </c>
      <c r="BJ58" s="364">
        <f>$F$51/3</f>
        <v>16.666666666666668</v>
      </c>
      <c r="BK58" s="118" t="s">
        <v>47</v>
      </c>
      <c r="BL58" s="118">
        <f>IF(BK58="Yes",BJ58,0)</f>
        <v>0</v>
      </c>
      <c r="BM58" s="118"/>
      <c r="BN58" s="33"/>
      <c r="BO58" s="177"/>
      <c r="BP58" s="33">
        <f t="shared" si="16"/>
        <v>0</v>
      </c>
      <c r="BQ58" s="33">
        <f t="shared" si="17"/>
        <v>0</v>
      </c>
      <c r="BR58" s="39">
        <f>$F$51/3</f>
        <v>16.666666666666668</v>
      </c>
      <c r="BS58" s="118" t="s">
        <v>47</v>
      </c>
      <c r="BT58" s="118">
        <f>IF(BS58="Yes",BR58,0)</f>
        <v>0</v>
      </c>
      <c r="BU58" s="118"/>
      <c r="BV58" s="33" t="s">
        <v>739</v>
      </c>
      <c r="BW58" s="177"/>
      <c r="BX58" s="33">
        <f t="shared" si="18"/>
        <v>16.666666666666668</v>
      </c>
      <c r="BY58" s="33">
        <f t="shared" si="19"/>
        <v>0</v>
      </c>
      <c r="BZ58" s="364">
        <f>$F$51/3</f>
        <v>16.666666666666668</v>
      </c>
      <c r="CA58" s="118" t="s">
        <v>44</v>
      </c>
      <c r="CB58" s="118">
        <f>IF(CA58="Yes",BZ58,0)</f>
        <v>16.666666666666668</v>
      </c>
      <c r="CC58" s="118"/>
      <c r="CD58" s="288" t="s">
        <v>1301</v>
      </c>
    </row>
    <row r="59" spans="1:82" s="120" customFormat="1" ht="12.75">
      <c r="A59" s="289" t="s">
        <v>1013</v>
      </c>
      <c r="B59" s="719" t="s">
        <v>1372</v>
      </c>
      <c r="C59" s="742"/>
      <c r="D59" s="39"/>
      <c r="E59" s="33"/>
      <c r="F59" s="39">
        <f>$F$51/3</f>
        <v>16.666666666666668</v>
      </c>
      <c r="G59" s="118"/>
      <c r="H59" s="118"/>
      <c r="I59" s="118"/>
      <c r="J59" s="33"/>
      <c r="K59" s="177"/>
      <c r="L59" s="219"/>
      <c r="M59" s="219"/>
      <c r="N59" s="364">
        <f>$F$51/3</f>
        <v>16.666666666666668</v>
      </c>
      <c r="O59" s="289"/>
      <c r="P59" s="289"/>
      <c r="Q59" s="467"/>
      <c r="R59" s="288"/>
      <c r="S59" s="177"/>
      <c r="T59" s="219"/>
      <c r="U59" s="219"/>
      <c r="V59" s="39">
        <f>$F$51/3</f>
        <v>16.666666666666668</v>
      </c>
      <c r="W59" s="289"/>
      <c r="X59" s="118"/>
      <c r="Y59" s="118"/>
      <c r="Z59" s="33"/>
      <c r="AA59" s="177"/>
      <c r="AB59" s="219"/>
      <c r="AC59" s="219"/>
      <c r="AD59" s="39">
        <f>$F$51/3</f>
        <v>16.666666666666668</v>
      </c>
      <c r="AE59" s="289"/>
      <c r="AF59" s="118"/>
      <c r="AG59" s="118"/>
      <c r="AH59" s="33"/>
      <c r="AI59" s="177"/>
      <c r="AJ59" s="219"/>
      <c r="AK59" s="219"/>
      <c r="AL59" s="39">
        <f>$F$51/3</f>
        <v>16.666666666666668</v>
      </c>
      <c r="AM59" s="118"/>
      <c r="AN59" s="118"/>
      <c r="AO59" s="118"/>
      <c r="AP59" s="33"/>
      <c r="AQ59" s="177"/>
      <c r="AR59" s="219"/>
      <c r="AS59" s="219"/>
      <c r="AT59" s="39">
        <f>$F$51/3</f>
        <v>16.666666666666668</v>
      </c>
      <c r="AU59" s="289"/>
      <c r="AV59" s="118"/>
      <c r="AW59" s="118"/>
      <c r="AX59" s="288"/>
      <c r="AY59" s="177"/>
      <c r="AZ59" s="219"/>
      <c r="BA59" s="219"/>
      <c r="BB59" s="39">
        <f>$F$51/3</f>
        <v>16.666666666666668</v>
      </c>
      <c r="BC59" s="118"/>
      <c r="BD59" s="118"/>
      <c r="BE59" s="314"/>
      <c r="BF59" s="33"/>
      <c r="BG59" s="177"/>
      <c r="BH59" s="219"/>
      <c r="BI59" s="219"/>
      <c r="BJ59" s="39">
        <f>$F$51/3</f>
        <v>16.666666666666668</v>
      </c>
      <c r="BK59" s="118"/>
      <c r="BL59" s="118"/>
      <c r="BM59" s="118"/>
      <c r="BN59" s="33"/>
      <c r="BO59" s="177"/>
      <c r="BP59" s="219"/>
      <c r="BQ59" s="219"/>
      <c r="BR59" s="39">
        <f>$F$51/3</f>
        <v>16.666666666666668</v>
      </c>
      <c r="BS59" s="118"/>
      <c r="BT59" s="118"/>
      <c r="BU59" s="118"/>
      <c r="BV59" s="33"/>
      <c r="BW59" s="177"/>
      <c r="BX59" s="219"/>
      <c r="BY59" s="219"/>
      <c r="BZ59" s="39">
        <f>$F$51/3</f>
        <v>16.666666666666668</v>
      </c>
      <c r="CA59" s="118"/>
      <c r="CB59" s="118"/>
      <c r="CC59" s="118"/>
      <c r="CD59" s="288"/>
    </row>
    <row r="60" spans="1:82" s="97" customFormat="1" ht="42.75" customHeight="1">
      <c r="A60" s="307" t="s">
        <v>1064</v>
      </c>
      <c r="B60" s="354" t="s">
        <v>1018</v>
      </c>
      <c r="C60" s="740" t="s">
        <v>1495</v>
      </c>
      <c r="D60" s="39">
        <f t="shared" si="0"/>
        <v>0</v>
      </c>
      <c r="E60" s="33">
        <f t="shared" si="1"/>
        <v>0</v>
      </c>
      <c r="F60" s="364">
        <f>$F$59/2</f>
        <v>8.3333333333333339</v>
      </c>
      <c r="G60" s="307" t="s">
        <v>47</v>
      </c>
      <c r="H60" s="288">
        <f>IF(G60="Yes",F60,IF(G60="partial",F60*0.25,0))</f>
        <v>0</v>
      </c>
      <c r="I60" s="219"/>
      <c r="J60" s="219"/>
      <c r="K60" s="177"/>
      <c r="L60" s="33">
        <f>IF($C60="M", P60, 0)</f>
        <v>16.666666666666668</v>
      </c>
      <c r="M60" s="33">
        <f>IF($C60="R", P60, 0)</f>
        <v>0</v>
      </c>
      <c r="N60" s="364">
        <f>$F$59/1</f>
        <v>16.666666666666668</v>
      </c>
      <c r="O60" s="307" t="s">
        <v>44</v>
      </c>
      <c r="P60" s="288">
        <f>IF(O60="Yes",N60,IF(O60="partial",N60*0.25,0))</f>
        <v>16.666666666666668</v>
      </c>
      <c r="Q60" s="641"/>
      <c r="R60" s="288" t="s">
        <v>1305</v>
      </c>
      <c r="S60" s="177"/>
      <c r="T60" s="33">
        <f>IF($C60="M", X60, 0)</f>
        <v>8.3333333333333339</v>
      </c>
      <c r="U60" s="33">
        <f>IF($C60="R", X60, 0)</f>
        <v>0</v>
      </c>
      <c r="V60" s="364">
        <f>$F$59/2</f>
        <v>8.3333333333333339</v>
      </c>
      <c r="W60" s="307" t="s">
        <v>44</v>
      </c>
      <c r="X60" s="288">
        <f>IF(W60="Yes",V60,IF(W60="partial",V60*0.25,0))</f>
        <v>8.3333333333333339</v>
      </c>
      <c r="Y60" s="219"/>
      <c r="Z60" s="118" t="s">
        <v>1929</v>
      </c>
      <c r="AA60" s="177"/>
      <c r="AB60" s="33">
        <f>IF($C60="M", AF60, 0)</f>
        <v>8.3333333333333339</v>
      </c>
      <c r="AC60" s="33">
        <f>IF($C60="R", AF60, 0)</f>
        <v>0</v>
      </c>
      <c r="AD60" s="364">
        <f>$F$59/2</f>
        <v>8.3333333333333339</v>
      </c>
      <c r="AE60" s="307" t="s">
        <v>44</v>
      </c>
      <c r="AF60" s="288">
        <f>IF(AE60="Yes",AD60,IF(AE60="partial",AD60*0.25,0))</f>
        <v>8.3333333333333339</v>
      </c>
      <c r="AG60" s="219"/>
      <c r="AH60" s="469" t="s">
        <v>1270</v>
      </c>
      <c r="AI60" s="177"/>
      <c r="AJ60" s="33">
        <f>IF($C60="M", AN60, 0)</f>
        <v>8.3333333333333339</v>
      </c>
      <c r="AK60" s="33">
        <f>IF($C60="R", AN60, 0)</f>
        <v>0</v>
      </c>
      <c r="AL60" s="364">
        <f>$F$59/2</f>
        <v>8.3333333333333339</v>
      </c>
      <c r="AM60" s="307" t="s">
        <v>44</v>
      </c>
      <c r="AN60" s="288">
        <f>IF(AM60="Yes",AL60,IF(AM60="partial",AL60*0.25,0))</f>
        <v>8.3333333333333339</v>
      </c>
      <c r="AO60" s="219"/>
      <c r="AP60" s="117" t="s">
        <v>1270</v>
      </c>
      <c r="AQ60" s="177"/>
      <c r="AR60" s="33">
        <f>IF($C60="M", AV60, 0)</f>
        <v>8.3333333333333339</v>
      </c>
      <c r="AS60" s="33">
        <f>IF($C60="R", AV60, 0)</f>
        <v>0</v>
      </c>
      <c r="AT60" s="364">
        <f>$F$59/2</f>
        <v>8.3333333333333339</v>
      </c>
      <c r="AU60" s="307" t="s">
        <v>44</v>
      </c>
      <c r="AV60" s="288">
        <f>IF(AU60="Yes",AT60,IF(AU60="partial",AT60*0.25,0))</f>
        <v>8.3333333333333339</v>
      </c>
      <c r="AW60" s="219"/>
      <c r="AX60" s="288" t="s">
        <v>1270</v>
      </c>
      <c r="AY60" s="177"/>
      <c r="AZ60" s="33">
        <f>IF($C60="M", BD60, 0)</f>
        <v>8.3333333333333339</v>
      </c>
      <c r="BA60" s="33">
        <f>IF($C60="R", BD60, 0)</f>
        <v>0</v>
      </c>
      <c r="BB60" s="364">
        <f>$F$59/2</f>
        <v>8.3333333333333339</v>
      </c>
      <c r="BC60" s="307" t="s">
        <v>44</v>
      </c>
      <c r="BD60" s="288">
        <f>IF(BC60="Yes",BB60,IF(BC60="partial",BB60*0.25,0))</f>
        <v>8.3333333333333339</v>
      </c>
      <c r="BE60" s="219"/>
      <c r="BF60" s="905" t="s">
        <v>1270</v>
      </c>
      <c r="BG60" s="177"/>
      <c r="BH60" s="33">
        <f>IF($C60="M", BL60, 0)</f>
        <v>8.3333333333333339</v>
      </c>
      <c r="BI60" s="33">
        <f>IF($C60="R", BL60, 0)</f>
        <v>0</v>
      </c>
      <c r="BJ60" s="364">
        <f>$F$59/2</f>
        <v>8.3333333333333339</v>
      </c>
      <c r="BK60" s="307" t="s">
        <v>44</v>
      </c>
      <c r="BL60" s="288">
        <f>IF(BK60="Yes",BJ60,IF(BK60="partial",BJ60*0.25,0))</f>
        <v>8.3333333333333339</v>
      </c>
      <c r="BM60" s="219"/>
      <c r="BN60" s="469" t="s">
        <v>1281</v>
      </c>
      <c r="BO60" s="177"/>
      <c r="BP60" s="33">
        <f>IF($C60="M", BT60, 0)</f>
        <v>8.3333333333333339</v>
      </c>
      <c r="BQ60" s="33">
        <f>IF($C60="R", BT60, 0)</f>
        <v>0</v>
      </c>
      <c r="BR60" s="39">
        <f>$F$59/2</f>
        <v>8.3333333333333339</v>
      </c>
      <c r="BS60" s="296" t="s">
        <v>44</v>
      </c>
      <c r="BT60" s="33">
        <f>IF(BS60="Yes",BR60,IF(BS60="partial",BR60*0.25,0))</f>
        <v>8.3333333333333339</v>
      </c>
      <c r="BU60" s="219"/>
      <c r="BV60" s="117" t="s">
        <v>1270</v>
      </c>
      <c r="BW60" s="177"/>
      <c r="BX60" s="33">
        <f>IF($C60="M", CB60, 0)</f>
        <v>8.3333333333333339</v>
      </c>
      <c r="BY60" s="33">
        <f>IF($C60="R", CB60, 0)</f>
        <v>0</v>
      </c>
      <c r="BZ60" s="39">
        <f>$F$59/2</f>
        <v>8.3333333333333339</v>
      </c>
      <c r="CA60" s="296" t="s">
        <v>44</v>
      </c>
      <c r="CB60" s="33">
        <f>IF(CA60="Yes",BZ60,IF(CA60="partial",BZ60*0.25,0))</f>
        <v>8.3333333333333339</v>
      </c>
      <c r="CC60" s="219"/>
      <c r="CD60" s="469" t="s">
        <v>1270</v>
      </c>
    </row>
    <row r="61" spans="1:82" s="97" customFormat="1" ht="42.75" customHeight="1">
      <c r="A61" s="341" t="s">
        <v>1061</v>
      </c>
      <c r="B61" s="719" t="s">
        <v>1373</v>
      </c>
      <c r="C61" s="740"/>
      <c r="D61" s="39"/>
      <c r="E61" s="33"/>
      <c r="F61" s="364">
        <f>$F$59/2</f>
        <v>8.3333333333333339</v>
      </c>
      <c r="G61" s="307"/>
      <c r="H61" s="288"/>
      <c r="I61" s="219"/>
      <c r="J61" s="219"/>
      <c r="K61" s="177"/>
      <c r="L61" s="33"/>
      <c r="M61" s="33"/>
      <c r="N61" s="364">
        <v>0</v>
      </c>
      <c r="O61" s="307"/>
      <c r="P61" s="288"/>
      <c r="Q61" s="219"/>
      <c r="R61" s="472"/>
      <c r="S61" s="177"/>
      <c r="T61" s="219"/>
      <c r="U61" s="219"/>
      <c r="V61" s="364">
        <f>$F$59/2</f>
        <v>8.3333333333333339</v>
      </c>
      <c r="W61" s="307"/>
      <c r="X61" s="288"/>
      <c r="Y61" s="219"/>
      <c r="Z61" s="469"/>
      <c r="AA61" s="177"/>
      <c r="AB61" s="219"/>
      <c r="AC61" s="219"/>
      <c r="AD61" s="364">
        <f>$F$59/2</f>
        <v>8.3333333333333339</v>
      </c>
      <c r="AE61" s="307"/>
      <c r="AF61" s="288"/>
      <c r="AG61" s="219"/>
      <c r="AH61" s="469"/>
      <c r="AI61" s="177"/>
      <c r="AJ61" s="219"/>
      <c r="AK61" s="219"/>
      <c r="AL61" s="364">
        <f>$F$59/2</f>
        <v>8.3333333333333339</v>
      </c>
      <c r="AM61" s="307"/>
      <c r="AN61" s="288"/>
      <c r="AO61" s="219"/>
      <c r="AP61" s="469"/>
      <c r="AQ61" s="177"/>
      <c r="AR61" s="219"/>
      <c r="AS61" s="219"/>
      <c r="AT61" s="364">
        <f>$F$59/2</f>
        <v>8.3333333333333339</v>
      </c>
      <c r="AU61" s="307"/>
      <c r="AV61" s="288"/>
      <c r="AW61" s="219"/>
      <c r="AX61" s="472"/>
      <c r="AY61" s="177"/>
      <c r="AZ61" s="219"/>
      <c r="BA61" s="219"/>
      <c r="BB61" s="364">
        <f>$F$59/2</f>
        <v>8.3333333333333339</v>
      </c>
      <c r="BC61" s="307"/>
      <c r="BD61" s="288"/>
      <c r="BE61" s="219"/>
      <c r="BF61" s="469"/>
      <c r="BG61" s="177"/>
      <c r="BH61" s="219"/>
      <c r="BI61" s="219"/>
      <c r="BJ61" s="364">
        <f>$F$59/2</f>
        <v>8.3333333333333339</v>
      </c>
      <c r="BK61" s="307"/>
      <c r="BL61" s="288"/>
      <c r="BM61" s="219"/>
      <c r="BN61" s="469"/>
      <c r="BO61" s="177"/>
      <c r="BP61" s="219"/>
      <c r="BQ61" s="219"/>
      <c r="BR61" s="364">
        <f>$F$59/2</f>
        <v>8.3333333333333339</v>
      </c>
      <c r="BS61" s="307"/>
      <c r="BT61" s="288"/>
      <c r="BU61" s="219"/>
      <c r="BV61" s="469"/>
      <c r="BW61" s="177"/>
      <c r="BX61" s="219"/>
      <c r="BY61" s="219"/>
      <c r="BZ61" s="39">
        <f>$F$59/2</f>
        <v>8.3333333333333339</v>
      </c>
      <c r="CA61" s="296"/>
      <c r="CB61" s="33"/>
      <c r="CC61" s="219"/>
      <c r="CD61" s="469"/>
    </row>
    <row r="62" spans="1:82" s="97" customFormat="1" ht="76.5">
      <c r="A62" s="307" t="s">
        <v>1062</v>
      </c>
      <c r="B62" s="711" t="s">
        <v>1374</v>
      </c>
      <c r="C62" s="740" t="s">
        <v>1495</v>
      </c>
      <c r="D62" s="39">
        <f t="shared" si="0"/>
        <v>0</v>
      </c>
      <c r="E62" s="33">
        <f t="shared" si="1"/>
        <v>0</v>
      </c>
      <c r="F62" s="364">
        <f>$F$61/2</f>
        <v>4.166666666666667</v>
      </c>
      <c r="G62" s="307" t="s">
        <v>47</v>
      </c>
      <c r="H62" s="288">
        <f>IF(G62="Yes",F62,0)</f>
        <v>0</v>
      </c>
      <c r="I62" s="219"/>
      <c r="J62" s="219"/>
      <c r="K62" s="177"/>
      <c r="L62" s="33">
        <f>IF($C62="M", P62, 0)</f>
        <v>0</v>
      </c>
      <c r="M62" s="33">
        <f>IF($C62="R", P62, 0)</f>
        <v>0</v>
      </c>
      <c r="N62" s="364">
        <v>0</v>
      </c>
      <c r="O62" s="307" t="s">
        <v>227</v>
      </c>
      <c r="P62" s="288">
        <f>IF(O62="Yes",N62,0)</f>
        <v>0</v>
      </c>
      <c r="Q62" s="282"/>
      <c r="R62" s="469"/>
      <c r="S62" s="177"/>
      <c r="T62" s="33">
        <f>IF($C62="M", X62, 0)</f>
        <v>4.166666666666667</v>
      </c>
      <c r="U62" s="33">
        <f>IF($C62="R", X62, 0)</f>
        <v>0</v>
      </c>
      <c r="V62" s="364">
        <f>$F$61/2</f>
        <v>4.166666666666667</v>
      </c>
      <c r="W62" s="307" t="s">
        <v>44</v>
      </c>
      <c r="X62" s="288">
        <f>IF(W62="Yes",V62,0)</f>
        <v>4.166666666666667</v>
      </c>
      <c r="Y62" s="219"/>
      <c r="Z62" s="118" t="s">
        <v>1516</v>
      </c>
      <c r="AA62" s="177"/>
      <c r="AB62" s="33">
        <f>IF($C62="M", AF62, 0)</f>
        <v>4.166666666666667</v>
      </c>
      <c r="AC62" s="33">
        <f>IF($C62="R", AF62, 0)</f>
        <v>0</v>
      </c>
      <c r="AD62" s="364">
        <f>$F$61/2</f>
        <v>4.166666666666667</v>
      </c>
      <c r="AE62" s="307" t="s">
        <v>44</v>
      </c>
      <c r="AF62" s="288">
        <f>IF(AE62="Yes",AD62,0)</f>
        <v>4.166666666666667</v>
      </c>
      <c r="AG62" s="219"/>
      <c r="AH62" s="469" t="s">
        <v>1521</v>
      </c>
      <c r="AI62" s="177"/>
      <c r="AJ62" s="33">
        <f>IF($C62="M", AN62, 0)</f>
        <v>4.166666666666667</v>
      </c>
      <c r="AK62" s="33">
        <f>IF($C62="R", AN62, 0)</f>
        <v>0</v>
      </c>
      <c r="AL62" s="364">
        <f>$F$61/2</f>
        <v>4.166666666666667</v>
      </c>
      <c r="AM62" s="307" t="s">
        <v>44</v>
      </c>
      <c r="AN62" s="288">
        <f>IF(AM62="Yes",AL62,0)</f>
        <v>4.166666666666667</v>
      </c>
      <c r="AO62" s="219"/>
      <c r="AP62" s="469" t="s">
        <v>1986</v>
      </c>
      <c r="AQ62" s="177"/>
      <c r="AR62" s="33">
        <f>IF($C62="M", AV62, 0)</f>
        <v>4.166666666666667</v>
      </c>
      <c r="AS62" s="33">
        <f>IF($C62="R", AV62, 0)</f>
        <v>0</v>
      </c>
      <c r="AT62" s="364">
        <f>$F$61/2</f>
        <v>4.166666666666667</v>
      </c>
      <c r="AU62" s="307" t="s">
        <v>44</v>
      </c>
      <c r="AV62" s="288">
        <f>IF(AU62="Yes",AT62,0)</f>
        <v>4.166666666666667</v>
      </c>
      <c r="AW62" s="219"/>
      <c r="AX62" s="472" t="s">
        <v>1525</v>
      </c>
      <c r="AY62" s="177"/>
      <c r="AZ62" s="33">
        <f>IF($C62="M", BD62, 0)</f>
        <v>4.166666666666667</v>
      </c>
      <c r="BA62" s="33">
        <f>IF($C62="R", BD62, 0)</f>
        <v>0</v>
      </c>
      <c r="BB62" s="364">
        <f>$F$61/2</f>
        <v>4.166666666666667</v>
      </c>
      <c r="BC62" s="307" t="s">
        <v>44</v>
      </c>
      <c r="BD62" s="288">
        <f>IF(BC62="Yes",BB62,0)</f>
        <v>4.166666666666667</v>
      </c>
      <c r="BE62" s="219"/>
      <c r="BF62" s="905" t="s">
        <v>1527</v>
      </c>
      <c r="BG62" s="177"/>
      <c r="BH62" s="33">
        <f>IF($C62="M", BL62, 0)</f>
        <v>4.166666666666667</v>
      </c>
      <c r="BI62" s="33">
        <f>IF($C62="R", BL62, 0)</f>
        <v>0</v>
      </c>
      <c r="BJ62" s="364">
        <f>$F$61/2</f>
        <v>4.166666666666667</v>
      </c>
      <c r="BK62" s="307" t="s">
        <v>44</v>
      </c>
      <c r="BL62" s="288">
        <f>IF(BK62="Yes",BJ62,0)</f>
        <v>4.166666666666667</v>
      </c>
      <c r="BM62" s="219"/>
      <c r="BN62" s="469" t="s">
        <v>1282</v>
      </c>
      <c r="BO62" s="177"/>
      <c r="BP62" s="33">
        <f>IF($C62="M", BT62, 0)</f>
        <v>4.166666666666667</v>
      </c>
      <c r="BQ62" s="33">
        <f>IF($C62="R", BT62, 0)</f>
        <v>0</v>
      </c>
      <c r="BR62" s="364">
        <f>$F$61/2</f>
        <v>4.166666666666667</v>
      </c>
      <c r="BS62" s="307" t="s">
        <v>44</v>
      </c>
      <c r="BT62" s="288">
        <f>IF(BS62="Yes",BR62,0)</f>
        <v>4.166666666666667</v>
      </c>
      <c r="BU62" s="219"/>
      <c r="BV62" s="154" t="s">
        <v>1935</v>
      </c>
      <c r="BW62" s="177"/>
      <c r="BX62" s="33">
        <f>IF($C62="M", CB62, 0)</f>
        <v>4.166666666666667</v>
      </c>
      <c r="BY62" s="33">
        <f>IF($C62="R", CB62, 0)</f>
        <v>0</v>
      </c>
      <c r="BZ62" s="39">
        <f>$F$61/2</f>
        <v>4.166666666666667</v>
      </c>
      <c r="CA62" s="296" t="s">
        <v>44</v>
      </c>
      <c r="CB62" s="288">
        <f>IF(CA62="Yes",BZ62,0)</f>
        <v>4.166666666666667</v>
      </c>
      <c r="CC62" s="219"/>
      <c r="CD62" s="469" t="s">
        <v>1302</v>
      </c>
    </row>
    <row r="63" spans="1:82" s="97" customFormat="1" ht="102">
      <c r="A63" s="307" t="s">
        <v>1063</v>
      </c>
      <c r="B63" s="711" t="s">
        <v>1375</v>
      </c>
      <c r="C63" s="740" t="s">
        <v>1495</v>
      </c>
      <c r="D63" s="39">
        <f t="shared" si="0"/>
        <v>0</v>
      </c>
      <c r="E63" s="33">
        <f t="shared" si="1"/>
        <v>0</v>
      </c>
      <c r="F63" s="364">
        <f>$F$61/2</f>
        <v>4.166666666666667</v>
      </c>
      <c r="G63" s="307" t="s">
        <v>47</v>
      </c>
      <c r="H63" s="288">
        <f>IF(G63="Yes",F63,0)</f>
        <v>0</v>
      </c>
      <c r="I63" s="219"/>
      <c r="J63" s="219"/>
      <c r="K63" s="177"/>
      <c r="L63" s="33">
        <f>IF($C63="M", P63, 0)</f>
        <v>0</v>
      </c>
      <c r="M63" s="33">
        <f>IF($C63="R", P63, 0)</f>
        <v>0</v>
      </c>
      <c r="N63" s="364">
        <v>0</v>
      </c>
      <c r="O63" s="307" t="s">
        <v>227</v>
      </c>
      <c r="P63" s="288">
        <f>IF(O63="Yes",N63,0)</f>
        <v>0</v>
      </c>
      <c r="Q63" s="219"/>
      <c r="R63" s="469"/>
      <c r="S63" s="177"/>
      <c r="T63" s="33">
        <f>IF($C63="M", X63, 0)</f>
        <v>0</v>
      </c>
      <c r="U63" s="33">
        <f>IF($C63="R", X63, 0)</f>
        <v>0</v>
      </c>
      <c r="V63" s="364">
        <f>$F$61/2</f>
        <v>4.166666666666667</v>
      </c>
      <c r="W63" s="307" t="s">
        <v>47</v>
      </c>
      <c r="X63" s="288">
        <f>IF(W63="Yes",V63,0)</f>
        <v>0</v>
      </c>
      <c r="Y63" s="219"/>
      <c r="Z63" s="469"/>
      <c r="AA63" s="177"/>
      <c r="AB63" s="33">
        <f>IF($C63="M", AF63, 0)</f>
        <v>0</v>
      </c>
      <c r="AC63" s="33">
        <f>IF($C63="R", AF63, 0)</f>
        <v>0</v>
      </c>
      <c r="AD63" s="364">
        <f>$F$61/2</f>
        <v>4.166666666666667</v>
      </c>
      <c r="AE63" s="307" t="s">
        <v>47</v>
      </c>
      <c r="AF63" s="288">
        <f>IF(AE63="Yes",AD63,0)</f>
        <v>0</v>
      </c>
      <c r="AG63" s="219"/>
      <c r="AH63" s="469"/>
      <c r="AI63" s="177"/>
      <c r="AJ63" s="33">
        <f>IF($C63="M", AN63, 0)</f>
        <v>0</v>
      </c>
      <c r="AK63" s="33">
        <f>IF($C63="R", AN63, 0)</f>
        <v>0</v>
      </c>
      <c r="AL63" s="364">
        <f>$F$61/2</f>
        <v>4.166666666666667</v>
      </c>
      <c r="AM63" s="307" t="s">
        <v>47</v>
      </c>
      <c r="AN63" s="288">
        <f>IF(AM63="Yes",AL63,0)</f>
        <v>0</v>
      </c>
      <c r="AO63" s="219"/>
      <c r="AP63" s="469"/>
      <c r="AQ63" s="177"/>
      <c r="AR63" s="33">
        <f>IF($C63="M", AV63, 0)</f>
        <v>0</v>
      </c>
      <c r="AS63" s="33">
        <f>IF($C63="R", AV63, 0)</f>
        <v>0</v>
      </c>
      <c r="AT63" s="364">
        <f>$F$61/2</f>
        <v>4.166666666666667</v>
      </c>
      <c r="AU63" s="307" t="s">
        <v>47</v>
      </c>
      <c r="AV63" s="288">
        <f>IF(AU63="Yes",AT63,0)</f>
        <v>0</v>
      </c>
      <c r="AW63" s="219"/>
      <c r="AX63" s="469"/>
      <c r="AY63" s="177"/>
      <c r="AZ63" s="33">
        <f>IF($C63="M", BD63, 0)</f>
        <v>0</v>
      </c>
      <c r="BA63" s="33">
        <f>IF($C63="R", BD63, 0)</f>
        <v>0</v>
      </c>
      <c r="BB63" s="364">
        <f>$F$61/2</f>
        <v>4.166666666666667</v>
      </c>
      <c r="BC63" s="307" t="s">
        <v>47</v>
      </c>
      <c r="BD63" s="288">
        <f>IF(BC63="Yes",BB63,0)</f>
        <v>0</v>
      </c>
      <c r="BE63" s="689"/>
      <c r="BF63" s="469"/>
      <c r="BG63" s="177"/>
      <c r="BH63" s="33">
        <f>IF($C63="M", BL63, 0)</f>
        <v>0</v>
      </c>
      <c r="BI63" s="33">
        <f>IF($C63="R", BL63, 0)</f>
        <v>0</v>
      </c>
      <c r="BJ63" s="364">
        <f>$F$61/2</f>
        <v>4.166666666666667</v>
      </c>
      <c r="BK63" s="307" t="s">
        <v>47</v>
      </c>
      <c r="BL63" s="288">
        <f>IF(BK63="Yes",BJ63,0)</f>
        <v>0</v>
      </c>
      <c r="BM63" s="219"/>
      <c r="BN63" s="469"/>
      <c r="BO63" s="177"/>
      <c r="BP63" s="33">
        <f>IF($C63="M", BT63, 0)</f>
        <v>0</v>
      </c>
      <c r="BQ63" s="33">
        <f>IF($C63="R", BT63, 0)</f>
        <v>0</v>
      </c>
      <c r="BR63" s="364">
        <f>$F$61/2</f>
        <v>4.166666666666667</v>
      </c>
      <c r="BS63" s="307" t="s">
        <v>47</v>
      </c>
      <c r="BT63" s="288">
        <f>IF(BS63="Yes",BR63,0)</f>
        <v>0</v>
      </c>
      <c r="BU63" s="219"/>
      <c r="BV63" s="469"/>
      <c r="BW63" s="177"/>
      <c r="BX63" s="33">
        <f>IF($C63="M", CB63, 0)</f>
        <v>0</v>
      </c>
      <c r="BY63" s="33">
        <f>IF($C63="R", CB63, 0)</f>
        <v>0</v>
      </c>
      <c r="BZ63" s="39">
        <f>$F$61/2</f>
        <v>4.166666666666667</v>
      </c>
      <c r="CA63" s="296" t="s">
        <v>47</v>
      </c>
      <c r="CB63" s="288">
        <f>IF(CA63="Yes",BZ63,0)</f>
        <v>0</v>
      </c>
      <c r="CC63" s="219"/>
      <c r="CD63" s="469"/>
    </row>
    <row r="64" spans="1:82" s="120" customFormat="1" ht="12.75">
      <c r="A64" s="33"/>
      <c r="B64" s="713"/>
      <c r="C64" s="751"/>
      <c r="D64" s="39"/>
      <c r="E64" s="33"/>
      <c r="F64" s="364"/>
      <c r="G64" s="289"/>
      <c r="H64" s="289"/>
      <c r="I64" s="118"/>
      <c r="J64" s="33"/>
      <c r="K64" s="177"/>
      <c r="L64" s="219"/>
      <c r="M64" s="219"/>
      <c r="N64" s="39"/>
      <c r="O64" s="118"/>
      <c r="P64" s="118"/>
      <c r="Q64" s="118"/>
      <c r="R64" s="33"/>
      <c r="S64" s="177"/>
      <c r="T64" s="219"/>
      <c r="U64" s="219"/>
      <c r="V64" s="364"/>
      <c r="W64" s="289"/>
      <c r="X64" s="289"/>
      <c r="Y64" s="118"/>
      <c r="Z64" s="33"/>
      <c r="AA64" s="177"/>
      <c r="AB64" s="219"/>
      <c r="AC64" s="219"/>
      <c r="AD64" s="39"/>
      <c r="AE64" s="118"/>
      <c r="AF64" s="118"/>
      <c r="AG64" s="118"/>
      <c r="AH64" s="33"/>
      <c r="AI64" s="177"/>
      <c r="AJ64" s="219"/>
      <c r="AK64" s="219"/>
      <c r="AL64" s="39"/>
      <c r="AM64" s="289"/>
      <c r="AN64" s="118"/>
      <c r="AO64" s="118"/>
      <c r="AP64" s="33"/>
      <c r="AQ64" s="177"/>
      <c r="AR64" s="219"/>
      <c r="AS64" s="219"/>
      <c r="AT64" s="39"/>
      <c r="AU64" s="118"/>
      <c r="AV64" s="118"/>
      <c r="AW64" s="118"/>
      <c r="AX64" s="33"/>
      <c r="AY64" s="177"/>
      <c r="AZ64" s="219"/>
      <c r="BA64" s="219"/>
      <c r="BB64" s="39"/>
      <c r="BC64" s="118"/>
      <c r="BD64" s="118"/>
      <c r="BE64" s="118"/>
      <c r="BF64" s="636"/>
      <c r="BG64" s="177"/>
      <c r="BH64" s="219"/>
      <c r="BI64" s="219"/>
      <c r="BJ64" s="39"/>
      <c r="BK64" s="118"/>
      <c r="BL64" s="118"/>
      <c r="BM64" s="118"/>
      <c r="BN64" s="33"/>
      <c r="BO64" s="177"/>
      <c r="BP64" s="219"/>
      <c r="BQ64" s="219"/>
      <c r="BR64" s="39"/>
      <c r="BS64" s="118"/>
      <c r="BT64" s="118"/>
      <c r="BU64" s="118"/>
      <c r="BV64" s="33"/>
      <c r="BW64" s="177"/>
      <c r="BX64" s="219"/>
      <c r="BY64" s="219"/>
      <c r="BZ64" s="39"/>
      <c r="CA64" s="118"/>
      <c r="CB64" s="118"/>
      <c r="CC64" s="118"/>
      <c r="CD64" s="33"/>
    </row>
    <row r="65" spans="1:82" s="120" customFormat="1" ht="12.75">
      <c r="A65" s="32" t="s">
        <v>741</v>
      </c>
      <c r="B65" s="719" t="s">
        <v>742</v>
      </c>
      <c r="C65" s="748"/>
      <c r="D65" s="39"/>
      <c r="E65" s="33"/>
      <c r="F65" s="31">
        <f>$F$50/2</f>
        <v>50</v>
      </c>
      <c r="G65" s="187"/>
      <c r="H65" s="118"/>
      <c r="I65" s="134">
        <f>H66+H67</f>
        <v>0</v>
      </c>
      <c r="J65" s="33"/>
      <c r="K65" s="177"/>
      <c r="L65" s="219"/>
      <c r="M65" s="219"/>
      <c r="N65" s="31">
        <f>$F$50/2</f>
        <v>50</v>
      </c>
      <c r="O65" s="187"/>
      <c r="P65" s="118"/>
      <c r="Q65" s="134">
        <f>P66+P67</f>
        <v>25</v>
      </c>
      <c r="R65" s="33"/>
      <c r="S65" s="177"/>
      <c r="T65" s="219"/>
      <c r="U65" s="219"/>
      <c r="V65" s="31">
        <f>$F$50/2</f>
        <v>50</v>
      </c>
      <c r="W65" s="187"/>
      <c r="X65" s="118"/>
      <c r="Y65" s="134">
        <f>X66+X67</f>
        <v>0</v>
      </c>
      <c r="Z65" s="33"/>
      <c r="AA65" s="177"/>
      <c r="AB65" s="219"/>
      <c r="AC65" s="219"/>
      <c r="AD65" s="31">
        <f>$F$50/2</f>
        <v>50</v>
      </c>
      <c r="AE65" s="187"/>
      <c r="AF65" s="118"/>
      <c r="AG65" s="134">
        <f>AF66+AF67</f>
        <v>0</v>
      </c>
      <c r="AH65" s="33"/>
      <c r="AI65" s="177"/>
      <c r="AJ65" s="219"/>
      <c r="AK65" s="219"/>
      <c r="AL65" s="31">
        <f>$F$50/2</f>
        <v>50</v>
      </c>
      <c r="AM65" s="968"/>
      <c r="AN65" s="118"/>
      <c r="AO65" s="134">
        <f>AN66+AN67</f>
        <v>0</v>
      </c>
      <c r="AP65" s="33"/>
      <c r="AQ65" s="177"/>
      <c r="AR65" s="219"/>
      <c r="AS65" s="219"/>
      <c r="AT65" s="31">
        <f>$F$50/2</f>
        <v>50</v>
      </c>
      <c r="AU65" s="187"/>
      <c r="AV65" s="118"/>
      <c r="AW65" s="134">
        <f>AV66+AV67</f>
        <v>0</v>
      </c>
      <c r="AX65" s="33"/>
      <c r="AY65" s="177"/>
      <c r="AZ65" s="219"/>
      <c r="BA65" s="219"/>
      <c r="BB65" s="31">
        <f>$F$50/2</f>
        <v>50</v>
      </c>
      <c r="BC65" s="187"/>
      <c r="BD65" s="118"/>
      <c r="BE65" s="134">
        <f>BD66+BD67</f>
        <v>0</v>
      </c>
      <c r="BF65" s="33"/>
      <c r="BG65" s="177"/>
      <c r="BH65" s="219"/>
      <c r="BI65" s="219"/>
      <c r="BJ65" s="31">
        <f>$F$50/2</f>
        <v>50</v>
      </c>
      <c r="BK65" s="187"/>
      <c r="BL65" s="118"/>
      <c r="BM65" s="134">
        <f>BL66+BL67</f>
        <v>50</v>
      </c>
      <c r="BN65" s="33"/>
      <c r="BO65" s="177"/>
      <c r="BP65" s="219"/>
      <c r="BQ65" s="219"/>
      <c r="BR65" s="31">
        <f>$F$50/2</f>
        <v>50</v>
      </c>
      <c r="BS65" s="187"/>
      <c r="BT65" s="118"/>
      <c r="BU65" s="134">
        <f>BT66+BT67</f>
        <v>0</v>
      </c>
      <c r="BV65" s="33"/>
      <c r="BW65" s="177"/>
      <c r="BX65" s="219"/>
      <c r="BY65" s="219"/>
      <c r="BZ65" s="31">
        <f>$F$50/2</f>
        <v>50</v>
      </c>
      <c r="CA65" s="187"/>
      <c r="CB65" s="118"/>
      <c r="CC65" s="134">
        <f>CB66+CB67</f>
        <v>0</v>
      </c>
      <c r="CD65" s="33"/>
    </row>
    <row r="66" spans="1:82" s="120" customFormat="1" ht="76.5">
      <c r="A66" s="37" t="s">
        <v>743</v>
      </c>
      <c r="B66" s="711" t="s">
        <v>662</v>
      </c>
      <c r="C66" s="739" t="s">
        <v>1496</v>
      </c>
      <c r="D66" s="39">
        <f t="shared" si="0"/>
        <v>0</v>
      </c>
      <c r="E66" s="33">
        <f t="shared" si="1"/>
        <v>0</v>
      </c>
      <c r="F66" s="57">
        <f>F65/2</f>
        <v>25</v>
      </c>
      <c r="G66" s="118" t="s">
        <v>47</v>
      </c>
      <c r="H66" s="118">
        <f>IF(G66="Yes",F66,0)</f>
        <v>0</v>
      </c>
      <c r="I66" s="118"/>
      <c r="J66" s="33"/>
      <c r="K66" s="177"/>
      <c r="L66" s="33">
        <f>IF($C66="M", P66, 0)</f>
        <v>0</v>
      </c>
      <c r="M66" s="33">
        <f>IF($C66="R", P66, 0)</f>
        <v>0</v>
      </c>
      <c r="N66" s="57">
        <f>N65/2</f>
        <v>25</v>
      </c>
      <c r="O66" s="118" t="s">
        <v>47</v>
      </c>
      <c r="P66" s="118">
        <f>IF(O66="Yes",N66,0)</f>
        <v>0</v>
      </c>
      <c r="Q66" s="118"/>
      <c r="R66" s="33"/>
      <c r="S66" s="177"/>
      <c r="T66" s="33">
        <f>IF($C66="M", X66, 0)</f>
        <v>0</v>
      </c>
      <c r="U66" s="33">
        <f>IF($C66="R", X66, 0)</f>
        <v>0</v>
      </c>
      <c r="V66" s="57">
        <f>V65/2</f>
        <v>25</v>
      </c>
      <c r="W66" s="118" t="s">
        <v>47</v>
      </c>
      <c r="X66" s="118">
        <f>IF(W66="Yes",V66,0)</f>
        <v>0</v>
      </c>
      <c r="Y66" s="118"/>
      <c r="Z66" s="118"/>
      <c r="AA66" s="177"/>
      <c r="AB66" s="33">
        <f>IF($C66="M", AF66, 0)</f>
        <v>0</v>
      </c>
      <c r="AC66" s="33">
        <f>IF($C66="R", AF66, 0)</f>
        <v>0</v>
      </c>
      <c r="AD66" s="57">
        <f>AD65/2</f>
        <v>25</v>
      </c>
      <c r="AE66" s="118" t="s">
        <v>47</v>
      </c>
      <c r="AF66" s="118">
        <f>IF(AE66="Yes",AD66,0)</f>
        <v>0</v>
      </c>
      <c r="AG66" s="118"/>
      <c r="AH66" s="33"/>
      <c r="AI66" s="177"/>
      <c r="AJ66" s="33">
        <f>IF($C66="M", AN66, 0)</f>
        <v>0</v>
      </c>
      <c r="AK66" s="33">
        <f>IF($C66="R", AN66, 0)</f>
        <v>0</v>
      </c>
      <c r="AL66" s="57">
        <f>AL65/2</f>
        <v>25</v>
      </c>
      <c r="AM66" s="289" t="s">
        <v>47</v>
      </c>
      <c r="AN66" s="118">
        <f>IF(AM66="Yes",AL66,0)</f>
        <v>0</v>
      </c>
      <c r="AO66" s="118"/>
      <c r="AP66" s="469"/>
      <c r="AQ66" s="177"/>
      <c r="AR66" s="33">
        <f>IF($C66="M", AV66, 0)</f>
        <v>0</v>
      </c>
      <c r="AS66" s="33">
        <f>IF($C66="R", AV66, 0)</f>
        <v>0</v>
      </c>
      <c r="AT66" s="57">
        <f>AT65/2</f>
        <v>25</v>
      </c>
      <c r="AU66" s="118" t="s">
        <v>47</v>
      </c>
      <c r="AV66" s="118">
        <f>IF(AU66="Yes",AT66,0)</f>
        <v>0</v>
      </c>
      <c r="AW66" s="118"/>
      <c r="AX66" s="33"/>
      <c r="AY66" s="177"/>
      <c r="AZ66" s="33">
        <f>IF($C66="M", BD66, 0)</f>
        <v>0</v>
      </c>
      <c r="BA66" s="33">
        <f>IF($C66="R", BD66, 0)</f>
        <v>0</v>
      </c>
      <c r="BB66" s="57">
        <f>BB65/2</f>
        <v>25</v>
      </c>
      <c r="BC66" s="118" t="s">
        <v>47</v>
      </c>
      <c r="BD66" s="118">
        <f>IF(BC66="Yes",BB66,0)</f>
        <v>0</v>
      </c>
      <c r="BE66" s="118"/>
      <c r="BF66" s="33"/>
      <c r="BG66" s="177"/>
      <c r="BH66" s="33">
        <f>IF($C66="M", BL66, 0)</f>
        <v>0</v>
      </c>
      <c r="BI66" s="33">
        <f>IF($C66="R", BL66, 0)</f>
        <v>25</v>
      </c>
      <c r="BJ66" s="57">
        <f>BJ65/2</f>
        <v>25</v>
      </c>
      <c r="BK66" s="118" t="s">
        <v>44</v>
      </c>
      <c r="BL66" s="118">
        <f>IF(BK66="Yes",BJ66,0)</f>
        <v>25</v>
      </c>
      <c r="BM66" s="118"/>
      <c r="BN66" s="33" t="s">
        <v>1306</v>
      </c>
      <c r="BO66" s="177"/>
      <c r="BP66" s="33">
        <f>IF($C66="M", BT66, 0)</f>
        <v>0</v>
      </c>
      <c r="BQ66" s="33">
        <f>IF($C66="R", BT66, 0)</f>
        <v>0</v>
      </c>
      <c r="BR66" s="57">
        <f>BR65/2</f>
        <v>25</v>
      </c>
      <c r="BS66" s="118" t="s">
        <v>47</v>
      </c>
      <c r="BT66" s="118">
        <f>IF(BS66="Yes",BR66,0)</f>
        <v>0</v>
      </c>
      <c r="BU66" s="118"/>
      <c r="BV66" s="33"/>
      <c r="BW66" s="177"/>
      <c r="BX66" s="33">
        <f>IF($C66="M", CB66, 0)</f>
        <v>0</v>
      </c>
      <c r="BY66" s="33">
        <f>IF($C66="R", CB66, 0)</f>
        <v>0</v>
      </c>
      <c r="BZ66" s="57">
        <f>BZ65/2</f>
        <v>25</v>
      </c>
      <c r="CA66" s="118" t="s">
        <v>47</v>
      </c>
      <c r="CB66" s="118">
        <f>IF(CA66="Yes",BZ66,0)</f>
        <v>0</v>
      </c>
      <c r="CC66" s="118"/>
      <c r="CD66" s="33"/>
    </row>
    <row r="67" spans="1:82" s="120" customFormat="1" ht="76.5">
      <c r="A67" s="33" t="s">
        <v>1017</v>
      </c>
      <c r="B67" s="711" t="s">
        <v>745</v>
      </c>
      <c r="C67" s="739" t="s">
        <v>1496</v>
      </c>
      <c r="D67" s="39">
        <f t="shared" si="0"/>
        <v>0</v>
      </c>
      <c r="E67" s="33">
        <f t="shared" si="1"/>
        <v>0</v>
      </c>
      <c r="F67" s="57">
        <f>F65/2</f>
        <v>25</v>
      </c>
      <c r="G67" s="118" t="s">
        <v>47</v>
      </c>
      <c r="H67" s="118">
        <f>IF(G67="Yes",F67,0)</f>
        <v>0</v>
      </c>
      <c r="I67" s="118"/>
      <c r="J67" s="33"/>
      <c r="K67" s="177"/>
      <c r="L67" s="33">
        <f>IF($C67="M", P67, 0)</f>
        <v>0</v>
      </c>
      <c r="M67" s="33">
        <f>IF($C67="R", P67, 0)</f>
        <v>25</v>
      </c>
      <c r="N67" s="57">
        <f>N65/2</f>
        <v>25</v>
      </c>
      <c r="O67" s="118" t="s">
        <v>44</v>
      </c>
      <c r="P67" s="118">
        <f>IF(O67="Yes",N67,0)</f>
        <v>25</v>
      </c>
      <c r="Q67" s="118"/>
      <c r="R67" s="33" t="s">
        <v>1256</v>
      </c>
      <c r="S67" s="177"/>
      <c r="T67" s="33">
        <f>IF($C67="M", X67, 0)</f>
        <v>0</v>
      </c>
      <c r="U67" s="33">
        <f>IF($C67="R", X67, 0)</f>
        <v>0</v>
      </c>
      <c r="V67" s="57">
        <f>V65/2</f>
        <v>25</v>
      </c>
      <c r="W67" s="118" t="s">
        <v>47</v>
      </c>
      <c r="X67" s="118">
        <f>IF(W67="Yes",V67,0)</f>
        <v>0</v>
      </c>
      <c r="Y67" s="118"/>
      <c r="Z67" s="118"/>
      <c r="AA67" s="177"/>
      <c r="AB67" s="33">
        <f>IF($C67="M", AF67, 0)</f>
        <v>0</v>
      </c>
      <c r="AC67" s="33">
        <f>IF($C67="R", AF67, 0)</f>
        <v>0</v>
      </c>
      <c r="AD67" s="57">
        <f>AD65/2</f>
        <v>25</v>
      </c>
      <c r="AE67" s="118" t="s">
        <v>47</v>
      </c>
      <c r="AF67" s="118">
        <f>IF(AE67="Yes",AD67,0)</f>
        <v>0</v>
      </c>
      <c r="AG67" s="118"/>
      <c r="AH67" s="33"/>
      <c r="AI67" s="177"/>
      <c r="AJ67" s="33">
        <f>IF($C67="M", AN67, 0)</f>
        <v>0</v>
      </c>
      <c r="AK67" s="33">
        <f>IF($C67="R", AN67, 0)</f>
        <v>0</v>
      </c>
      <c r="AL67" s="57">
        <f>AL65/2</f>
        <v>25</v>
      </c>
      <c r="AM67" s="289" t="s">
        <v>47</v>
      </c>
      <c r="AN67" s="118">
        <f>IF(AM67="Yes",AL67,0)</f>
        <v>0</v>
      </c>
      <c r="AO67" s="118"/>
      <c r="AP67" s="469"/>
      <c r="AQ67" s="177"/>
      <c r="AR67" s="33">
        <f>IF($C67="M", AV67, 0)</f>
        <v>0</v>
      </c>
      <c r="AS67" s="33">
        <f>IF($C67="R", AV67, 0)</f>
        <v>0</v>
      </c>
      <c r="AT67" s="57">
        <f>AT65/2</f>
        <v>25</v>
      </c>
      <c r="AU67" s="118" t="s">
        <v>47</v>
      </c>
      <c r="AV67" s="118">
        <f>IF(AU67="Yes",AT67,0)</f>
        <v>0</v>
      </c>
      <c r="AW67" s="118"/>
      <c r="AX67" s="33"/>
      <c r="AY67" s="177"/>
      <c r="AZ67" s="33">
        <f>IF($C67="M", BD67, 0)</f>
        <v>0</v>
      </c>
      <c r="BA67" s="33">
        <f>IF($C67="R", BD67, 0)</f>
        <v>0</v>
      </c>
      <c r="BB67" s="57">
        <f>BB65/2</f>
        <v>25</v>
      </c>
      <c r="BC67" s="118" t="s">
        <v>47</v>
      </c>
      <c r="BD67" s="118">
        <f>IF(BC67="Yes",BB67,0)</f>
        <v>0</v>
      </c>
      <c r="BE67" s="118"/>
      <c r="BF67" s="33"/>
      <c r="BG67" s="177"/>
      <c r="BH67" s="33">
        <f>IF($C67="M", BL67, 0)</f>
        <v>0</v>
      </c>
      <c r="BI67" s="33">
        <f>IF($C67="R", BL67, 0)</f>
        <v>25</v>
      </c>
      <c r="BJ67" s="57">
        <f>BJ65/2</f>
        <v>25</v>
      </c>
      <c r="BK67" s="118" t="s">
        <v>44</v>
      </c>
      <c r="BL67" s="118">
        <f>IF(BK67="Yes",BJ67,0)</f>
        <v>25</v>
      </c>
      <c r="BM67" s="118"/>
      <c r="BN67" s="33" t="s">
        <v>1306</v>
      </c>
      <c r="BO67" s="177"/>
      <c r="BP67" s="33">
        <f>IF($C67="M", BT67, 0)</f>
        <v>0</v>
      </c>
      <c r="BQ67" s="33">
        <f>IF($C67="R", BT67, 0)</f>
        <v>0</v>
      </c>
      <c r="BR67" s="57">
        <f>BR65/2</f>
        <v>25</v>
      </c>
      <c r="BS67" s="118" t="s">
        <v>47</v>
      </c>
      <c r="BT67" s="118">
        <f>IF(BS67="Yes",BR67,0)</f>
        <v>0</v>
      </c>
      <c r="BU67" s="118"/>
      <c r="BV67" s="33"/>
      <c r="BW67" s="177"/>
      <c r="BX67" s="33">
        <f>IF($C67="M", CB67, 0)</f>
        <v>0</v>
      </c>
      <c r="BY67" s="33">
        <f>IF($C67="R", CB67, 0)</f>
        <v>0</v>
      </c>
      <c r="BZ67" s="57">
        <f>BZ65/2</f>
        <v>25</v>
      </c>
      <c r="CA67" s="118" t="s">
        <v>47</v>
      </c>
      <c r="CB67" s="118">
        <f>IF(CA67="Yes",BZ67,0)</f>
        <v>0</v>
      </c>
      <c r="CC67" s="118"/>
      <c r="CD67" s="33"/>
    </row>
    <row r="68" spans="1:82" s="120" customFormat="1" ht="12.75">
      <c r="A68" s="33"/>
      <c r="B68" s="711"/>
      <c r="C68" s="745"/>
      <c r="D68" s="39"/>
      <c r="E68" s="33"/>
      <c r="F68" s="57"/>
      <c r="G68" s="118"/>
      <c r="H68" s="118"/>
      <c r="I68" s="118"/>
      <c r="J68" s="33"/>
      <c r="K68" s="177"/>
      <c r="L68" s="33"/>
      <c r="M68" s="33"/>
      <c r="N68" s="57"/>
      <c r="O68" s="118"/>
      <c r="P68" s="118"/>
      <c r="Q68" s="118"/>
      <c r="R68" s="33"/>
      <c r="S68" s="177"/>
      <c r="T68" s="33"/>
      <c r="U68" s="33"/>
      <c r="V68" s="57"/>
      <c r="W68" s="118"/>
      <c r="X68" s="118"/>
      <c r="Y68" s="118"/>
      <c r="Z68" s="33"/>
      <c r="AA68" s="177"/>
      <c r="AB68" s="33"/>
      <c r="AC68" s="33"/>
      <c r="AD68" s="57"/>
      <c r="AE68" s="118"/>
      <c r="AF68" s="118"/>
      <c r="AG68" s="118"/>
      <c r="AH68" s="33"/>
      <c r="AI68" s="177"/>
      <c r="AJ68" s="33"/>
      <c r="AK68" s="33"/>
      <c r="AL68" s="57"/>
      <c r="AM68" s="118"/>
      <c r="AN68" s="118"/>
      <c r="AO68" s="118"/>
      <c r="AP68" s="33"/>
      <c r="AQ68" s="177"/>
      <c r="AR68" s="33"/>
      <c r="AS68" s="33"/>
      <c r="AT68" s="57"/>
      <c r="AU68" s="118"/>
      <c r="AV68" s="118"/>
      <c r="AW68" s="118"/>
      <c r="AX68" s="33"/>
      <c r="AY68" s="177"/>
      <c r="AZ68" s="33"/>
      <c r="BA68" s="33"/>
      <c r="BB68" s="57"/>
      <c r="BC68" s="118"/>
      <c r="BD68" s="118"/>
      <c r="BE68" s="118"/>
      <c r="BF68" s="33"/>
      <c r="BG68" s="177"/>
      <c r="BH68" s="33"/>
      <c r="BI68" s="33"/>
      <c r="BJ68" s="57"/>
      <c r="BK68" s="118"/>
      <c r="BL68" s="118"/>
      <c r="BM68" s="118"/>
      <c r="BN68" s="33"/>
      <c r="BO68" s="177"/>
      <c r="BP68" s="33"/>
      <c r="BQ68" s="33"/>
      <c r="BR68" s="57"/>
      <c r="BS68" s="118"/>
      <c r="BT68" s="118"/>
      <c r="BU68" s="118"/>
      <c r="BV68" s="33"/>
      <c r="BW68" s="177"/>
      <c r="BX68" s="33"/>
      <c r="BY68" s="33"/>
      <c r="BZ68" s="57"/>
      <c r="CA68" s="118"/>
      <c r="CB68" s="118"/>
      <c r="CC68" s="118"/>
      <c r="CD68" s="33"/>
    </row>
    <row r="69" spans="1:82" s="120" customFormat="1" ht="38.25">
      <c r="A69" s="178" t="s">
        <v>746</v>
      </c>
      <c r="B69" s="715" t="s">
        <v>747</v>
      </c>
      <c r="C69" s="746"/>
      <c r="D69" s="179"/>
      <c r="E69" s="178"/>
      <c r="F69" s="179">
        <v>100</v>
      </c>
      <c r="G69" s="180"/>
      <c r="H69" s="180"/>
      <c r="I69" s="180">
        <f>SUM(I71:I84)</f>
        <v>19.444444444444446</v>
      </c>
      <c r="J69" s="180"/>
      <c r="K69" s="177"/>
      <c r="L69" s="180"/>
      <c r="M69" s="180"/>
      <c r="N69" s="179">
        <v>100</v>
      </c>
      <c r="O69" s="180"/>
      <c r="P69" s="180"/>
      <c r="Q69" s="180">
        <f>SUM(Q71:Q84)</f>
        <v>22.222222222222225</v>
      </c>
      <c r="R69" s="180"/>
      <c r="S69" s="177"/>
      <c r="T69" s="190"/>
      <c r="U69" s="191"/>
      <c r="V69" s="179">
        <v>100</v>
      </c>
      <c r="W69" s="180"/>
      <c r="X69" s="180"/>
      <c r="Y69" s="180">
        <f>SUM(Y71:Y84)</f>
        <v>38.888888888888893</v>
      </c>
      <c r="Z69" s="180"/>
      <c r="AA69" s="177"/>
      <c r="AB69" s="190"/>
      <c r="AC69" s="191"/>
      <c r="AD69" s="179">
        <v>100</v>
      </c>
      <c r="AE69" s="180"/>
      <c r="AF69" s="180"/>
      <c r="AG69" s="180">
        <f>SUM(AG71:AG84)</f>
        <v>0</v>
      </c>
      <c r="AH69" s="180"/>
      <c r="AI69" s="177"/>
      <c r="AJ69" s="190"/>
      <c r="AK69" s="191"/>
      <c r="AL69" s="179">
        <v>100</v>
      </c>
      <c r="AM69" s="180"/>
      <c r="AN69" s="180"/>
      <c r="AO69" s="180">
        <f>SUM(AO71:AO84)</f>
        <v>50</v>
      </c>
      <c r="AP69" s="180"/>
      <c r="AQ69" s="177"/>
      <c r="AR69" s="190"/>
      <c r="AS69" s="191"/>
      <c r="AT69" s="179">
        <v>100</v>
      </c>
      <c r="AU69" s="180"/>
      <c r="AV69" s="180"/>
      <c r="AW69" s="180">
        <f>SUM(AW71:AW84)</f>
        <v>0</v>
      </c>
      <c r="AX69" s="180"/>
      <c r="AY69" s="177"/>
      <c r="AZ69" s="190"/>
      <c r="BA69" s="191"/>
      <c r="BB69" s="179">
        <v>100</v>
      </c>
      <c r="BC69" s="180"/>
      <c r="BD69" s="180"/>
      <c r="BE69" s="180">
        <f>SUM(BE71:BE84)</f>
        <v>0</v>
      </c>
      <c r="BF69" s="180"/>
      <c r="BG69" s="177"/>
      <c r="BH69" s="190"/>
      <c r="BI69" s="191"/>
      <c r="BJ69" s="179">
        <v>100</v>
      </c>
      <c r="BK69" s="180"/>
      <c r="BL69" s="180"/>
      <c r="BM69" s="180">
        <f>SUM(BM71:BM84)</f>
        <v>72.222222222222229</v>
      </c>
      <c r="BN69" s="180"/>
      <c r="BO69" s="177"/>
      <c r="BP69" s="190"/>
      <c r="BQ69" s="191"/>
      <c r="BR69" s="179">
        <v>100</v>
      </c>
      <c r="BS69" s="180"/>
      <c r="BT69" s="180"/>
      <c r="BU69" s="180">
        <f>SUM(BU71:BU84)</f>
        <v>55.555555555555557</v>
      </c>
      <c r="BV69" s="180"/>
      <c r="BW69" s="177"/>
      <c r="BX69" s="190"/>
      <c r="BY69" s="191"/>
      <c r="BZ69" s="179">
        <v>100</v>
      </c>
      <c r="CA69" s="180"/>
      <c r="CB69" s="180"/>
      <c r="CC69" s="180">
        <f>SUM(CC71:CC84)</f>
        <v>66.666666666666671</v>
      </c>
      <c r="CD69" s="180"/>
    </row>
    <row r="70" spans="1:82" s="120" customFormat="1" ht="12.75">
      <c r="A70" s="32"/>
      <c r="B70" s="720" t="s">
        <v>1421</v>
      </c>
      <c r="C70" s="748"/>
      <c r="D70" s="39"/>
      <c r="E70" s="33"/>
      <c r="F70" s="31"/>
      <c r="G70" s="134"/>
      <c r="H70" s="134"/>
      <c r="I70" s="134"/>
      <c r="J70" s="33"/>
      <c r="K70" s="177"/>
      <c r="L70" s="219"/>
      <c r="M70" s="219"/>
      <c r="N70" s="31"/>
      <c r="O70" s="134"/>
      <c r="P70" s="134"/>
      <c r="Q70" s="134"/>
      <c r="R70" s="33"/>
      <c r="S70" s="177"/>
      <c r="T70" s="219"/>
      <c r="U70" s="219"/>
      <c r="V70" s="31"/>
      <c r="W70" s="134"/>
      <c r="X70" s="134"/>
      <c r="Y70" s="134"/>
      <c r="Z70" s="33"/>
      <c r="AA70" s="177"/>
      <c r="AB70" s="219"/>
      <c r="AC70" s="219"/>
      <c r="AD70" s="31"/>
      <c r="AE70" s="134"/>
      <c r="AF70" s="134"/>
      <c r="AG70" s="134"/>
      <c r="AH70" s="33"/>
      <c r="AI70" s="177"/>
      <c r="AJ70" s="219"/>
      <c r="AK70" s="219"/>
      <c r="AL70" s="31"/>
      <c r="AM70" s="134"/>
      <c r="AN70" s="134"/>
      <c r="AO70" s="134"/>
      <c r="AP70" s="33"/>
      <c r="AQ70" s="177"/>
      <c r="AR70" s="219"/>
      <c r="AS70" s="219"/>
      <c r="AT70" s="31"/>
      <c r="AU70" s="134"/>
      <c r="AV70" s="134"/>
      <c r="AW70" s="134"/>
      <c r="AX70" s="33"/>
      <c r="AY70" s="177"/>
      <c r="AZ70" s="219"/>
      <c r="BA70" s="219"/>
      <c r="BB70" s="31"/>
      <c r="BC70" s="134"/>
      <c r="BD70" s="134"/>
      <c r="BE70" s="134"/>
      <c r="BF70" s="33"/>
      <c r="BG70" s="177"/>
      <c r="BH70" s="219"/>
      <c r="BI70" s="219"/>
      <c r="BJ70" s="31"/>
      <c r="BK70" s="134"/>
      <c r="BL70" s="134"/>
      <c r="BM70" s="134"/>
      <c r="BN70" s="33"/>
      <c r="BO70" s="177"/>
      <c r="BP70" s="219"/>
      <c r="BQ70" s="219"/>
      <c r="BR70" s="31"/>
      <c r="BS70" s="134"/>
      <c r="BT70" s="134"/>
      <c r="BU70" s="134"/>
      <c r="BV70" s="33"/>
      <c r="BW70" s="177"/>
      <c r="BX70" s="219"/>
      <c r="BY70" s="219"/>
      <c r="BZ70" s="31"/>
      <c r="CA70" s="134"/>
      <c r="CB70" s="134"/>
      <c r="CC70" s="134"/>
      <c r="CD70" s="33"/>
    </row>
    <row r="71" spans="1:82" s="120" customFormat="1" ht="12.75">
      <c r="A71" s="32" t="s">
        <v>748</v>
      </c>
      <c r="B71" s="721" t="s">
        <v>749</v>
      </c>
      <c r="C71" s="748"/>
      <c r="D71" s="39"/>
      <c r="E71" s="33"/>
      <c r="F71" s="31">
        <f>$F$69/3</f>
        <v>33.333333333333336</v>
      </c>
      <c r="G71" s="134"/>
      <c r="H71" s="134"/>
      <c r="I71" s="134">
        <f>SUM(H72:H74)</f>
        <v>0</v>
      </c>
      <c r="J71" s="33"/>
      <c r="K71" s="177"/>
      <c r="L71" s="219"/>
      <c r="M71" s="219"/>
      <c r="N71" s="31">
        <f>$F$69/3</f>
        <v>33.333333333333336</v>
      </c>
      <c r="O71" s="134"/>
      <c r="P71" s="134"/>
      <c r="Q71" s="134">
        <f>SUM(P72:P74)</f>
        <v>0</v>
      </c>
      <c r="R71" s="33"/>
      <c r="S71" s="177"/>
      <c r="T71" s="219"/>
      <c r="U71" s="219"/>
      <c r="V71" s="31">
        <f>$F$69/3</f>
        <v>33.333333333333336</v>
      </c>
      <c r="W71" s="134"/>
      <c r="X71" s="134"/>
      <c r="Y71" s="134">
        <f>SUM(X72:X74)</f>
        <v>0</v>
      </c>
      <c r="Z71" s="33"/>
      <c r="AA71" s="177"/>
      <c r="AB71" s="219"/>
      <c r="AC71" s="219"/>
      <c r="AD71" s="31">
        <f>$F$69/3</f>
        <v>33.333333333333336</v>
      </c>
      <c r="AE71" s="134"/>
      <c r="AF71" s="134"/>
      <c r="AG71" s="134">
        <f>SUM(AF72:AF74)</f>
        <v>0</v>
      </c>
      <c r="AH71" s="33"/>
      <c r="AI71" s="177"/>
      <c r="AJ71" s="219"/>
      <c r="AK71" s="219"/>
      <c r="AL71" s="31">
        <f>$F$69/3</f>
        <v>33.333333333333336</v>
      </c>
      <c r="AM71" s="134"/>
      <c r="AN71" s="134"/>
      <c r="AO71" s="134">
        <f>SUM(AN72:AN74)</f>
        <v>11.111111111111112</v>
      </c>
      <c r="AP71" s="33"/>
      <c r="AQ71" s="177"/>
      <c r="AR71" s="219"/>
      <c r="AS71" s="219"/>
      <c r="AT71" s="31">
        <f>$F$69/3</f>
        <v>33.333333333333336</v>
      </c>
      <c r="AU71" s="134"/>
      <c r="AV71" s="134"/>
      <c r="AW71" s="134">
        <f>SUM(AV72:AV74)</f>
        <v>0</v>
      </c>
      <c r="AX71" s="33"/>
      <c r="AY71" s="177"/>
      <c r="AZ71" s="219"/>
      <c r="BA71" s="219"/>
      <c r="BB71" s="31">
        <f>$F$69/3</f>
        <v>33.333333333333336</v>
      </c>
      <c r="BC71" s="134"/>
      <c r="BD71" s="134"/>
      <c r="BE71" s="134">
        <f>SUM(BD72:BD74)</f>
        <v>0</v>
      </c>
      <c r="BF71" s="33"/>
      <c r="BG71" s="177"/>
      <c r="BH71" s="219"/>
      <c r="BI71" s="219"/>
      <c r="BJ71" s="31">
        <f>$F$69/3</f>
        <v>33.333333333333336</v>
      </c>
      <c r="BK71" s="134"/>
      <c r="BL71" s="134"/>
      <c r="BM71" s="134">
        <f>SUM(BL72:BL74)</f>
        <v>22.222222222222225</v>
      </c>
      <c r="BO71" s="177"/>
      <c r="BP71" s="219"/>
      <c r="BQ71" s="219"/>
      <c r="BR71" s="31">
        <f>$F$69/3</f>
        <v>33.333333333333336</v>
      </c>
      <c r="BS71" s="134"/>
      <c r="BT71" s="134"/>
      <c r="BU71" s="134">
        <f>SUM(BT72:BT74)</f>
        <v>0</v>
      </c>
      <c r="BV71" s="33"/>
      <c r="BW71" s="177"/>
      <c r="BX71" s="219"/>
      <c r="BY71" s="219"/>
      <c r="BZ71" s="31">
        <f>$F$69/3</f>
        <v>33.333333333333336</v>
      </c>
      <c r="CA71" s="134"/>
      <c r="CB71" s="134"/>
      <c r="CC71" s="134">
        <f>SUM(CB72:CB74)</f>
        <v>11.111111111111112</v>
      </c>
      <c r="CD71" s="33"/>
    </row>
    <row r="72" spans="1:82" s="120" customFormat="1" ht="51">
      <c r="A72" s="117" t="s">
        <v>750</v>
      </c>
      <c r="B72" s="711" t="s">
        <v>751</v>
      </c>
      <c r="C72" s="739" t="s">
        <v>1495</v>
      </c>
      <c r="D72" s="39">
        <f t="shared" si="0"/>
        <v>0</v>
      </c>
      <c r="E72" s="33">
        <f t="shared" si="1"/>
        <v>0</v>
      </c>
      <c r="F72" s="57">
        <f>F71/3</f>
        <v>11.111111111111112</v>
      </c>
      <c r="G72" s="118" t="s">
        <v>47</v>
      </c>
      <c r="H72" s="118">
        <f>IF(G72="Yes",F72,0)</f>
        <v>0</v>
      </c>
      <c r="I72" s="118"/>
      <c r="J72" s="33"/>
      <c r="K72" s="177"/>
      <c r="L72" s="33">
        <f>IF($C72="M", P72, 0)</f>
        <v>0</v>
      </c>
      <c r="M72" s="33">
        <f>IF($C72="R", P72, 0)</f>
        <v>0</v>
      </c>
      <c r="N72" s="57">
        <f>N71/3</f>
        <v>11.111111111111112</v>
      </c>
      <c r="O72" s="118" t="s">
        <v>47</v>
      </c>
      <c r="P72" s="118">
        <f>IF(O72="Yes",N72,0)</f>
        <v>0</v>
      </c>
      <c r="Q72" s="118"/>
      <c r="R72" s="33"/>
      <c r="S72" s="177"/>
      <c r="T72" s="33">
        <f>IF($C72="M", X72, 0)</f>
        <v>0</v>
      </c>
      <c r="U72" s="33">
        <f>IF($C72="R", X72, 0)</f>
        <v>0</v>
      </c>
      <c r="V72" s="57">
        <f>V71/3</f>
        <v>11.111111111111112</v>
      </c>
      <c r="W72" s="118" t="s">
        <v>47</v>
      </c>
      <c r="X72" s="118">
        <f>IF(W72="Yes",V72,0)</f>
        <v>0</v>
      </c>
      <c r="Y72" s="118"/>
      <c r="Z72" s="33"/>
      <c r="AA72" s="177"/>
      <c r="AB72" s="33">
        <f>IF($C72="M", AF72, 0)</f>
        <v>0</v>
      </c>
      <c r="AC72" s="33">
        <f>IF($C72="R", AF72, 0)</f>
        <v>0</v>
      </c>
      <c r="AD72" s="57">
        <f>AD71/3</f>
        <v>11.111111111111112</v>
      </c>
      <c r="AE72" s="118" t="s">
        <v>47</v>
      </c>
      <c r="AF72" s="118">
        <f>IF(AE72="Yes",AD72,0)</f>
        <v>0</v>
      </c>
      <c r="AG72" s="118"/>
      <c r="AH72" s="33"/>
      <c r="AI72" s="177"/>
      <c r="AJ72" s="33">
        <f>IF($C72="M", AN72, 0)</f>
        <v>11.111111111111112</v>
      </c>
      <c r="AK72" s="33">
        <f>IF($C72="R", AN72, 0)</f>
        <v>0</v>
      </c>
      <c r="AL72" s="57">
        <f>AL71/3</f>
        <v>11.111111111111112</v>
      </c>
      <c r="AM72" s="118" t="s">
        <v>44</v>
      </c>
      <c r="AN72" s="118">
        <f>IF(AM72="Yes",AL72,0)</f>
        <v>11.111111111111112</v>
      </c>
      <c r="AO72" s="118"/>
      <c r="AP72" s="33" t="s">
        <v>1277</v>
      </c>
      <c r="AQ72" s="177"/>
      <c r="AR72" s="33">
        <f>IF($C72="M", AV72, 0)</f>
        <v>0</v>
      </c>
      <c r="AS72" s="33">
        <f>IF($C72="R", AV72, 0)</f>
        <v>0</v>
      </c>
      <c r="AT72" s="57">
        <f>AT71/3</f>
        <v>11.111111111111112</v>
      </c>
      <c r="AU72" s="118" t="s">
        <v>47</v>
      </c>
      <c r="AV72" s="118">
        <f>IF(AU72="Yes",AT72,0)</f>
        <v>0</v>
      </c>
      <c r="AW72" s="118"/>
      <c r="AX72" s="33"/>
      <c r="AY72" s="177"/>
      <c r="AZ72" s="33">
        <f>IF($C72="M", BD72, 0)</f>
        <v>0</v>
      </c>
      <c r="BA72" s="33">
        <f>IF($C72="R", BD72, 0)</f>
        <v>0</v>
      </c>
      <c r="BB72" s="57">
        <f>BB71/3</f>
        <v>11.111111111111112</v>
      </c>
      <c r="BC72" s="118" t="s">
        <v>47</v>
      </c>
      <c r="BD72" s="118">
        <f>IF(BC72="Yes",BB72,0)</f>
        <v>0</v>
      </c>
      <c r="BE72" s="118"/>
      <c r="BF72" s="33"/>
      <c r="BG72" s="177"/>
      <c r="BH72" s="33">
        <f>IF($C72="M", BL72, 0)</f>
        <v>11.111111111111112</v>
      </c>
      <c r="BI72" s="33">
        <f>IF($C72="R", BL72, 0)</f>
        <v>0</v>
      </c>
      <c r="BJ72" s="57">
        <f>BJ71/3</f>
        <v>11.111111111111112</v>
      </c>
      <c r="BK72" s="118" t="s">
        <v>44</v>
      </c>
      <c r="BL72" s="118">
        <f>IF(BK72="Yes",BJ72,0)</f>
        <v>11.111111111111112</v>
      </c>
      <c r="BM72" s="118"/>
      <c r="BN72" s="33" t="s">
        <v>1307</v>
      </c>
      <c r="BO72" s="177"/>
      <c r="BP72" s="33">
        <f>IF($C72="M", BT72, 0)</f>
        <v>0</v>
      </c>
      <c r="BQ72" s="33">
        <f>IF($C72="R", BT72, 0)</f>
        <v>0</v>
      </c>
      <c r="BR72" s="57">
        <f>BR71/3</f>
        <v>11.111111111111112</v>
      </c>
      <c r="BS72" s="118" t="s">
        <v>47</v>
      </c>
      <c r="BT72" s="118">
        <f>IF(BS72="Yes",BR72,0)</f>
        <v>0</v>
      </c>
      <c r="BU72" s="118"/>
      <c r="BV72" s="33"/>
      <c r="BW72" s="177"/>
      <c r="BX72" s="33">
        <f>IF($C72="M", CB72, 0)</f>
        <v>0</v>
      </c>
      <c r="BY72" s="33">
        <f>IF($C72="R", CB72, 0)</f>
        <v>0</v>
      </c>
      <c r="BZ72" s="57">
        <f>BZ71/3</f>
        <v>11.111111111111112</v>
      </c>
      <c r="CA72" s="118" t="s">
        <v>47</v>
      </c>
      <c r="CB72" s="118">
        <f>IF(CA72="Yes",BZ72,0)</f>
        <v>0</v>
      </c>
      <c r="CC72" s="118"/>
      <c r="CD72" s="33"/>
    </row>
    <row r="73" spans="1:82" s="120" customFormat="1" ht="38.25">
      <c r="A73" s="117" t="s">
        <v>752</v>
      </c>
      <c r="B73" s="711" t="s">
        <v>753</v>
      </c>
      <c r="C73" s="739" t="s">
        <v>1495</v>
      </c>
      <c r="D73" s="39">
        <f t="shared" si="0"/>
        <v>0</v>
      </c>
      <c r="E73" s="33">
        <f t="shared" si="1"/>
        <v>0</v>
      </c>
      <c r="F73" s="57">
        <f>F71/3</f>
        <v>11.111111111111112</v>
      </c>
      <c r="G73" s="118" t="s">
        <v>47</v>
      </c>
      <c r="H73" s="118">
        <f>IF(G73="Yes",F73,0)</f>
        <v>0</v>
      </c>
      <c r="I73" s="118"/>
      <c r="J73" s="33"/>
      <c r="K73" s="177"/>
      <c r="L73" s="33">
        <f>IF($C73="M", P73, 0)</f>
        <v>0</v>
      </c>
      <c r="M73" s="33">
        <f>IF($C73="R", P73, 0)</f>
        <v>0</v>
      </c>
      <c r="N73" s="57">
        <f>N71/3</f>
        <v>11.111111111111112</v>
      </c>
      <c r="O73" s="118" t="s">
        <v>47</v>
      </c>
      <c r="P73" s="118">
        <f>IF(O73="Yes",N73,0)</f>
        <v>0</v>
      </c>
      <c r="Q73" s="118"/>
      <c r="R73" s="33"/>
      <c r="S73" s="177"/>
      <c r="T73" s="33">
        <f>IF($C73="M", X73, 0)</f>
        <v>0</v>
      </c>
      <c r="U73" s="33">
        <f>IF($C73="R", X73, 0)</f>
        <v>0</v>
      </c>
      <c r="V73" s="57">
        <f>V71/3</f>
        <v>11.111111111111112</v>
      </c>
      <c r="W73" s="118" t="s">
        <v>47</v>
      </c>
      <c r="X73" s="118">
        <f>IF(W73="Yes",V73,0)</f>
        <v>0</v>
      </c>
      <c r="Y73" s="118"/>
      <c r="Z73" s="33"/>
      <c r="AA73" s="177"/>
      <c r="AB73" s="33">
        <f>IF($C73="M", AF73, 0)</f>
        <v>0</v>
      </c>
      <c r="AC73" s="33">
        <f>IF($C73="R", AF73, 0)</f>
        <v>0</v>
      </c>
      <c r="AD73" s="57">
        <f>AD71/3</f>
        <v>11.111111111111112</v>
      </c>
      <c r="AE73" s="118" t="s">
        <v>47</v>
      </c>
      <c r="AF73" s="118">
        <f>IF(AE73="Yes",AD73,0)</f>
        <v>0</v>
      </c>
      <c r="AG73" s="118"/>
      <c r="AH73" s="33"/>
      <c r="AI73" s="177"/>
      <c r="AJ73" s="33">
        <f>IF($C73="M", AN73, 0)</f>
        <v>0</v>
      </c>
      <c r="AK73" s="33">
        <f>IF($C73="R", AN73, 0)</f>
        <v>0</v>
      </c>
      <c r="AL73" s="57">
        <f>AL71/3</f>
        <v>11.111111111111112</v>
      </c>
      <c r="AM73" s="289" t="s">
        <v>47</v>
      </c>
      <c r="AN73" s="118">
        <f>IF(AM73="Yes",AL73,0)</f>
        <v>0</v>
      </c>
      <c r="AO73" s="118"/>
      <c r="AP73" s="33"/>
      <c r="AQ73" s="177"/>
      <c r="AR73" s="33">
        <f>IF($C73="M", AV73, 0)</f>
        <v>0</v>
      </c>
      <c r="AS73" s="33">
        <f>IF($C73="R", AV73, 0)</f>
        <v>0</v>
      </c>
      <c r="AT73" s="57">
        <f>AT71/3</f>
        <v>11.111111111111112</v>
      </c>
      <c r="AU73" s="118" t="s">
        <v>47</v>
      </c>
      <c r="AV73" s="118">
        <f>IF(AU73="Yes",AT73,0)</f>
        <v>0</v>
      </c>
      <c r="AW73" s="118"/>
      <c r="AX73" s="33"/>
      <c r="AY73" s="177"/>
      <c r="AZ73" s="33">
        <f>IF($C73="M", BD73, 0)</f>
        <v>0</v>
      </c>
      <c r="BA73" s="33">
        <f>IF($C73="R", BD73, 0)</f>
        <v>0</v>
      </c>
      <c r="BB73" s="57">
        <f>BB71/3</f>
        <v>11.111111111111112</v>
      </c>
      <c r="BC73" s="118" t="s">
        <v>47</v>
      </c>
      <c r="BD73" s="118">
        <f>IF(BC73="Yes",BB73,0)</f>
        <v>0</v>
      </c>
      <c r="BE73" s="118"/>
      <c r="BF73" s="33"/>
      <c r="BG73" s="177"/>
      <c r="BH73" s="33">
        <f>IF($C73="M", BL73, 0)</f>
        <v>0</v>
      </c>
      <c r="BI73" s="33">
        <f>IF($C73="R", BL73, 0)</f>
        <v>0</v>
      </c>
      <c r="BJ73" s="57">
        <f>BJ71/3</f>
        <v>11.111111111111112</v>
      </c>
      <c r="BK73" s="118" t="s">
        <v>47</v>
      </c>
      <c r="BL73" s="118">
        <f>IF(BK73="Yes",BJ73,0)</f>
        <v>0</v>
      </c>
      <c r="BM73" s="118"/>
      <c r="BN73" s="906"/>
      <c r="BO73" s="177"/>
      <c r="BP73" s="33">
        <f>IF($C73="M", BT73, 0)</f>
        <v>0</v>
      </c>
      <c r="BQ73" s="33">
        <f>IF($C73="R", BT73, 0)</f>
        <v>0</v>
      </c>
      <c r="BR73" s="57">
        <f>BR71/3</f>
        <v>11.111111111111112</v>
      </c>
      <c r="BS73" s="118" t="s">
        <v>47</v>
      </c>
      <c r="BT73" s="118">
        <f>IF(BS73="Yes",BR73,0)</f>
        <v>0</v>
      </c>
      <c r="BU73" s="118"/>
      <c r="BV73" s="33"/>
      <c r="BW73" s="177"/>
      <c r="BX73" s="33">
        <f>IF($C73="M", CB73, 0)</f>
        <v>11.111111111111112</v>
      </c>
      <c r="BY73" s="33">
        <f>IF($C73="R", CB73, 0)</f>
        <v>0</v>
      </c>
      <c r="BZ73" s="57">
        <f>BZ71/3</f>
        <v>11.111111111111112</v>
      </c>
      <c r="CA73" s="118" t="s">
        <v>44</v>
      </c>
      <c r="CB73" s="118">
        <f>IF(CA73="Yes",BZ73,0)</f>
        <v>11.111111111111112</v>
      </c>
      <c r="CC73" s="118"/>
      <c r="CD73" s="33" t="s">
        <v>1303</v>
      </c>
    </row>
    <row r="74" spans="1:82" s="120" customFormat="1" ht="25.5">
      <c r="A74" s="117" t="s">
        <v>754</v>
      </c>
      <c r="B74" s="716" t="s">
        <v>755</v>
      </c>
      <c r="C74" s="747" t="s">
        <v>1496</v>
      </c>
      <c r="D74" s="39">
        <f t="shared" si="0"/>
        <v>0</v>
      </c>
      <c r="E74" s="33">
        <f t="shared" si="1"/>
        <v>0</v>
      </c>
      <c r="F74" s="57">
        <f>F71/3</f>
        <v>11.111111111111112</v>
      </c>
      <c r="G74" s="118" t="s">
        <v>47</v>
      </c>
      <c r="H74" s="118">
        <f>IF(G74="Yes",F74,0)</f>
        <v>0</v>
      </c>
      <c r="I74" s="118"/>
      <c r="J74" s="33"/>
      <c r="K74" s="177"/>
      <c r="L74" s="33">
        <f>IF($C74="M", P74, 0)</f>
        <v>0</v>
      </c>
      <c r="M74" s="33">
        <f>IF($C74="R", P74, 0)</f>
        <v>0</v>
      </c>
      <c r="N74" s="57">
        <f>N71/3</f>
        <v>11.111111111111112</v>
      </c>
      <c r="O74" s="118" t="s">
        <v>47</v>
      </c>
      <c r="P74" s="118">
        <f>IF(O74="Yes",N74,0)</f>
        <v>0</v>
      </c>
      <c r="Q74" s="118"/>
      <c r="R74" s="33"/>
      <c r="S74" s="177"/>
      <c r="T74" s="33">
        <f>IF($C74="M", X74, 0)</f>
        <v>0</v>
      </c>
      <c r="U74" s="33">
        <f>IF($C74="R", X74, 0)</f>
        <v>0</v>
      </c>
      <c r="V74" s="57">
        <f>V71/3</f>
        <v>11.111111111111112</v>
      </c>
      <c r="W74" s="118" t="s">
        <v>47</v>
      </c>
      <c r="X74" s="118">
        <f>IF(W74="Yes",V74,0)</f>
        <v>0</v>
      </c>
      <c r="Y74" s="118"/>
      <c r="Z74" s="33"/>
      <c r="AA74" s="177"/>
      <c r="AB74" s="33">
        <f>IF($C74="M", AF74, 0)</f>
        <v>0</v>
      </c>
      <c r="AC74" s="33">
        <f>IF($C74="R", AF74, 0)</f>
        <v>0</v>
      </c>
      <c r="AD74" s="57">
        <f>AD71/3</f>
        <v>11.111111111111112</v>
      </c>
      <c r="AE74" s="118" t="s">
        <v>47</v>
      </c>
      <c r="AF74" s="118">
        <f>IF(AE74="Yes",AD74,0)</f>
        <v>0</v>
      </c>
      <c r="AG74" s="118"/>
      <c r="AH74" s="33"/>
      <c r="AI74" s="177"/>
      <c r="AJ74" s="33">
        <f>IF($C74="M", AN74, 0)</f>
        <v>0</v>
      </c>
      <c r="AK74" s="33">
        <f>IF($C74="R", AN74, 0)</f>
        <v>0</v>
      </c>
      <c r="AL74" s="57">
        <f>AL71/3</f>
        <v>11.111111111111112</v>
      </c>
      <c r="AM74" s="289" t="s">
        <v>47</v>
      </c>
      <c r="AN74" s="118">
        <f>IF(AM74="Yes",AL74,0)</f>
        <v>0</v>
      </c>
      <c r="AO74" s="118"/>
      <c r="AP74" s="33"/>
      <c r="AQ74" s="177"/>
      <c r="AR74" s="33">
        <f>IF($C74="M", AV74, 0)</f>
        <v>0</v>
      </c>
      <c r="AS74" s="33">
        <f>IF($C74="R", AV74, 0)</f>
        <v>0</v>
      </c>
      <c r="AT74" s="57">
        <f>AT71/3</f>
        <v>11.111111111111112</v>
      </c>
      <c r="AU74" s="118" t="s">
        <v>47</v>
      </c>
      <c r="AV74" s="118">
        <f>IF(AU74="Yes",AT74,0)</f>
        <v>0</v>
      </c>
      <c r="AW74" s="118"/>
      <c r="AX74" s="33"/>
      <c r="AY74" s="177"/>
      <c r="AZ74" s="33">
        <f>IF($C74="M", BD74, 0)</f>
        <v>0</v>
      </c>
      <c r="BA74" s="33">
        <f>IF($C74="R", BD74, 0)</f>
        <v>0</v>
      </c>
      <c r="BB74" s="57">
        <f>BB71/3</f>
        <v>11.111111111111112</v>
      </c>
      <c r="BC74" s="118" t="s">
        <v>47</v>
      </c>
      <c r="BD74" s="118">
        <f>IF(BC74="Yes",BB74,0)</f>
        <v>0</v>
      </c>
      <c r="BE74" s="118"/>
      <c r="BF74" s="33"/>
      <c r="BG74" s="177"/>
      <c r="BH74" s="33">
        <f>IF($C74="M", BL74, 0)</f>
        <v>0</v>
      </c>
      <c r="BI74" s="33">
        <f>IF($C74="R", BL74, 0)</f>
        <v>11.111111111111112</v>
      </c>
      <c r="BJ74" s="57">
        <f>BJ71/3</f>
        <v>11.111111111111112</v>
      </c>
      <c r="BK74" s="289" t="s">
        <v>44</v>
      </c>
      <c r="BL74" s="118">
        <f>IF(BK74="Yes",BJ74,0)</f>
        <v>11.111111111111112</v>
      </c>
      <c r="BM74" s="118"/>
      <c r="BN74" s="907" t="s">
        <v>1934</v>
      </c>
      <c r="BO74" s="177"/>
      <c r="BP74" s="33">
        <f>IF($C74="M", BT74, 0)</f>
        <v>0</v>
      </c>
      <c r="BQ74" s="33">
        <f>IF($C74="R", BT74, 0)</f>
        <v>0</v>
      </c>
      <c r="BR74" s="57">
        <f>BR71/3</f>
        <v>11.111111111111112</v>
      </c>
      <c r="BS74" s="118" t="s">
        <v>47</v>
      </c>
      <c r="BT74" s="118">
        <f>IF(BS74="Yes",BR74,0)</f>
        <v>0</v>
      </c>
      <c r="BU74" s="118"/>
      <c r="BV74" s="33"/>
      <c r="BW74" s="177"/>
      <c r="BX74" s="33">
        <f>IF($C74="M", CB74, 0)</f>
        <v>0</v>
      </c>
      <c r="BY74" s="33">
        <f>IF($C74="R", CB74, 0)</f>
        <v>0</v>
      </c>
      <c r="BZ74" s="57">
        <f>BZ71/3</f>
        <v>11.111111111111112</v>
      </c>
      <c r="CA74" s="118" t="s">
        <v>47</v>
      </c>
      <c r="CB74" s="118">
        <f>IF(CA74="Yes",BZ74,0)</f>
        <v>0</v>
      </c>
      <c r="CC74" s="118"/>
      <c r="CD74" s="33"/>
    </row>
    <row r="75" spans="1:82" s="120" customFormat="1" ht="12.75">
      <c r="A75" s="117"/>
      <c r="B75" s="716"/>
      <c r="C75" s="747"/>
      <c r="D75" s="39"/>
      <c r="E75" s="33"/>
      <c r="F75" s="57"/>
      <c r="G75" s="118"/>
      <c r="H75" s="118"/>
      <c r="I75" s="118"/>
      <c r="J75" s="33"/>
      <c r="K75" s="177"/>
      <c r="L75" s="219"/>
      <c r="M75" s="219"/>
      <c r="N75" s="57"/>
      <c r="O75" s="118"/>
      <c r="P75" s="118"/>
      <c r="Q75" s="118"/>
      <c r="R75" s="33"/>
      <c r="S75" s="177"/>
      <c r="T75" s="219"/>
      <c r="U75" s="219"/>
      <c r="V75" s="57"/>
      <c r="W75" s="118"/>
      <c r="X75" s="118"/>
      <c r="Y75" s="118"/>
      <c r="Z75" s="33"/>
      <c r="AA75" s="177"/>
      <c r="AB75" s="219"/>
      <c r="AC75" s="219"/>
      <c r="AD75" s="57"/>
      <c r="AE75" s="118"/>
      <c r="AF75" s="118"/>
      <c r="AG75" s="118"/>
      <c r="AH75" s="33"/>
      <c r="AI75" s="177"/>
      <c r="AJ75" s="219"/>
      <c r="AK75" s="219"/>
      <c r="AL75" s="57"/>
      <c r="AM75" s="289"/>
      <c r="AN75" s="118"/>
      <c r="AO75" s="118"/>
      <c r="AP75" s="33"/>
      <c r="AQ75" s="177"/>
      <c r="AR75" s="219"/>
      <c r="AS75" s="219"/>
      <c r="AT75" s="57"/>
      <c r="AU75" s="118"/>
      <c r="AV75" s="118"/>
      <c r="AW75" s="118"/>
      <c r="AX75" s="33"/>
      <c r="AY75" s="177"/>
      <c r="AZ75" s="219"/>
      <c r="BA75" s="219"/>
      <c r="BB75" s="57"/>
      <c r="BC75" s="118"/>
      <c r="BD75" s="118"/>
      <c r="BE75" s="118"/>
      <c r="BF75" s="33"/>
      <c r="BG75" s="177"/>
      <c r="BH75" s="219"/>
      <c r="BI75" s="219"/>
      <c r="BJ75" s="57"/>
      <c r="BK75" s="118"/>
      <c r="BL75" s="118"/>
      <c r="BM75" s="118"/>
      <c r="BN75" s="902"/>
      <c r="BO75" s="177"/>
      <c r="BP75" s="219"/>
      <c r="BQ75" s="219"/>
      <c r="BR75" s="57"/>
      <c r="BS75" s="118"/>
      <c r="BT75" s="118"/>
      <c r="BU75" s="118"/>
      <c r="BV75" s="33"/>
      <c r="BW75" s="177"/>
      <c r="BX75" s="219"/>
      <c r="BY75" s="219"/>
      <c r="BZ75" s="57"/>
      <c r="CA75" s="118"/>
      <c r="CB75" s="118"/>
      <c r="CC75" s="118"/>
      <c r="CD75" s="33"/>
    </row>
    <row r="76" spans="1:82" s="120" customFormat="1" ht="12.75">
      <c r="A76" s="117"/>
      <c r="B76" s="720" t="s">
        <v>1419</v>
      </c>
      <c r="C76" s="747"/>
      <c r="D76" s="39"/>
      <c r="E76" s="33"/>
      <c r="F76" s="57"/>
      <c r="G76" s="118"/>
      <c r="H76" s="118"/>
      <c r="I76" s="118"/>
      <c r="J76" s="33"/>
      <c r="K76" s="177"/>
      <c r="L76" s="219"/>
      <c r="M76" s="219"/>
      <c r="N76" s="57"/>
      <c r="O76" s="118"/>
      <c r="P76" s="118"/>
      <c r="Q76" s="118"/>
      <c r="R76" s="33"/>
      <c r="S76" s="177"/>
      <c r="T76" s="219"/>
      <c r="U76" s="219"/>
      <c r="V76" s="57"/>
      <c r="W76" s="118"/>
      <c r="X76" s="118"/>
      <c r="Y76" s="118"/>
      <c r="Z76" s="33"/>
      <c r="AA76" s="177"/>
      <c r="AB76" s="219"/>
      <c r="AC76" s="219"/>
      <c r="AD76" s="57"/>
      <c r="AE76" s="118"/>
      <c r="AF76" s="118"/>
      <c r="AG76" s="118"/>
      <c r="AH76" s="33"/>
      <c r="AI76" s="177"/>
      <c r="AJ76" s="219"/>
      <c r="AK76" s="219"/>
      <c r="AL76" s="57"/>
      <c r="AM76" s="289"/>
      <c r="AN76" s="118"/>
      <c r="AO76" s="118"/>
      <c r="AP76" s="33"/>
      <c r="AQ76" s="177"/>
      <c r="AR76" s="219"/>
      <c r="AS76" s="219"/>
      <c r="AT76" s="57"/>
      <c r="AU76" s="118"/>
      <c r="AV76" s="118"/>
      <c r="AW76" s="118"/>
      <c r="AX76" s="33"/>
      <c r="AY76" s="177"/>
      <c r="AZ76" s="219"/>
      <c r="BA76" s="219"/>
      <c r="BB76" s="57"/>
      <c r="BC76" s="118"/>
      <c r="BD76" s="118"/>
      <c r="BE76" s="118"/>
      <c r="BF76" s="33"/>
      <c r="BG76" s="177"/>
      <c r="BH76" s="219"/>
      <c r="BI76" s="219"/>
      <c r="BJ76" s="57"/>
      <c r="BK76" s="118"/>
      <c r="BL76" s="118"/>
      <c r="BM76" s="118"/>
      <c r="BN76" s="902"/>
      <c r="BO76" s="177"/>
      <c r="BP76" s="219"/>
      <c r="BQ76" s="219"/>
      <c r="BR76" s="57"/>
      <c r="BS76" s="118"/>
      <c r="BT76" s="118"/>
      <c r="BU76" s="118"/>
      <c r="BV76" s="33"/>
      <c r="BW76" s="177"/>
      <c r="BX76" s="219"/>
      <c r="BY76" s="219"/>
      <c r="BZ76" s="57"/>
      <c r="CA76" s="118"/>
      <c r="CB76" s="118"/>
      <c r="CC76" s="118"/>
      <c r="CD76" s="33"/>
    </row>
    <row r="77" spans="1:82" s="120" customFormat="1" ht="25.5">
      <c r="A77" s="188" t="s">
        <v>756</v>
      </c>
      <c r="B77" s="722" t="s">
        <v>757</v>
      </c>
      <c r="C77" s="744"/>
      <c r="D77" s="39"/>
      <c r="E77" s="33"/>
      <c r="F77" s="31">
        <f>$F$69/3</f>
        <v>33.333333333333336</v>
      </c>
      <c r="G77" s="134"/>
      <c r="H77" s="134"/>
      <c r="I77" s="134">
        <f>SUM(H78:H80)</f>
        <v>2.7777777777777781</v>
      </c>
      <c r="J77" s="33"/>
      <c r="K77" s="177"/>
      <c r="L77" s="219"/>
      <c r="M77" s="219"/>
      <c r="N77" s="31">
        <f>$F$69/3</f>
        <v>33.333333333333336</v>
      </c>
      <c r="O77" s="134"/>
      <c r="P77" s="134"/>
      <c r="Q77" s="134">
        <f>SUM(P78:P80)</f>
        <v>22.222222222222225</v>
      </c>
      <c r="R77" s="118"/>
      <c r="S77" s="177"/>
      <c r="T77" s="219"/>
      <c r="U77" s="219"/>
      <c r="V77" s="31">
        <f>$F$69/3</f>
        <v>33.333333333333336</v>
      </c>
      <c r="W77" s="134"/>
      <c r="X77" s="134"/>
      <c r="Y77" s="134">
        <f>SUM(X78:X80)</f>
        <v>22.222222222222225</v>
      </c>
      <c r="Z77" s="33"/>
      <c r="AA77" s="177"/>
      <c r="AB77" s="219"/>
      <c r="AC77" s="219"/>
      <c r="AD77" s="31">
        <f>$F$69/3</f>
        <v>33.333333333333336</v>
      </c>
      <c r="AE77" s="134"/>
      <c r="AF77" s="134"/>
      <c r="AG77" s="134">
        <f>SUM(AF78:AF80)</f>
        <v>0</v>
      </c>
      <c r="AH77" s="33"/>
      <c r="AI77" s="177"/>
      <c r="AJ77" s="219"/>
      <c r="AK77" s="219"/>
      <c r="AL77" s="31">
        <f>$F$69/3</f>
        <v>33.333333333333336</v>
      </c>
      <c r="AM77" s="344"/>
      <c r="AN77" s="134"/>
      <c r="AO77" s="134">
        <f>SUM(AN78:AN80)</f>
        <v>22.222222222222225</v>
      </c>
      <c r="AP77" s="33"/>
      <c r="AQ77" s="177"/>
      <c r="AR77" s="219"/>
      <c r="AS77" s="219"/>
      <c r="AT77" s="31">
        <f>$F$69/3</f>
        <v>33.333333333333336</v>
      </c>
      <c r="AU77" s="134"/>
      <c r="AV77" s="134"/>
      <c r="AW77" s="134">
        <f>SUM(AV78:AV80)</f>
        <v>0</v>
      </c>
      <c r="AX77" s="33"/>
      <c r="AY77" s="177"/>
      <c r="AZ77" s="219"/>
      <c r="BA77" s="219"/>
      <c r="BB77" s="31">
        <f>$F$69/3</f>
        <v>33.333333333333336</v>
      </c>
      <c r="BC77" s="134"/>
      <c r="BD77" s="134"/>
      <c r="BE77" s="134">
        <f>SUM(BD78:BD80)</f>
        <v>0</v>
      </c>
      <c r="BF77" s="33"/>
      <c r="BG77" s="177"/>
      <c r="BH77" s="219"/>
      <c r="BI77" s="219"/>
      <c r="BJ77" s="31">
        <f>$F$69/3</f>
        <v>33.333333333333336</v>
      </c>
      <c r="BK77" s="134"/>
      <c r="BL77" s="134"/>
      <c r="BM77" s="134">
        <f>SUM(BL78:BL80)</f>
        <v>33.333333333333336</v>
      </c>
      <c r="BN77" s="33"/>
      <c r="BO77" s="177"/>
      <c r="BP77" s="219"/>
      <c r="BQ77" s="219"/>
      <c r="BR77" s="31">
        <f>$F$69/3</f>
        <v>33.333333333333336</v>
      </c>
      <c r="BS77" s="134"/>
      <c r="BT77" s="134"/>
      <c r="BU77" s="134">
        <f>SUM(BT78:BT80)</f>
        <v>22.222222222222225</v>
      </c>
      <c r="BV77" s="33"/>
      <c r="BW77" s="177"/>
      <c r="BX77" s="219"/>
      <c r="BY77" s="219"/>
      <c r="BZ77" s="31">
        <f>$F$69/3</f>
        <v>33.333333333333336</v>
      </c>
      <c r="CA77" s="134"/>
      <c r="CB77" s="134"/>
      <c r="CC77" s="134">
        <f>SUM(CB78:CB80)</f>
        <v>22.222222222222225</v>
      </c>
      <c r="CD77" s="33"/>
    </row>
    <row r="78" spans="1:82" s="120" customFormat="1" ht="55.5">
      <c r="A78" s="117" t="s">
        <v>758</v>
      </c>
      <c r="B78" s="716" t="s">
        <v>1376</v>
      </c>
      <c r="C78" s="747" t="s">
        <v>1495</v>
      </c>
      <c r="D78" s="39">
        <f t="shared" ref="D78:D84" si="20">IF($C78="M", H78, 0)</f>
        <v>0</v>
      </c>
      <c r="E78" s="33">
        <f t="shared" ref="E78:E84" si="21">IF($C78="R", H78, 0)</f>
        <v>0</v>
      </c>
      <c r="F78" s="465">
        <f>$F$77/3</f>
        <v>11.111111111111112</v>
      </c>
      <c r="G78" s="118" t="s">
        <v>47</v>
      </c>
      <c r="H78" s="118">
        <f>IF(G78="Yes",F78,0)</f>
        <v>0</v>
      </c>
      <c r="I78" s="118"/>
      <c r="J78" s="33"/>
      <c r="K78" s="177"/>
      <c r="L78" s="33">
        <f>IF($C78="M", P78, 0)</f>
        <v>11.111111111111112</v>
      </c>
      <c r="M78" s="33">
        <f>IF($C78="R", P78, 0)</f>
        <v>0</v>
      </c>
      <c r="N78" s="465">
        <f>$F$77/3</f>
        <v>11.111111111111112</v>
      </c>
      <c r="O78" s="185" t="s">
        <v>44</v>
      </c>
      <c r="P78" s="118">
        <f>IF(O78="Yes",N78,0)</f>
        <v>11.111111111111112</v>
      </c>
      <c r="Q78" s="118"/>
      <c r="R78" s="118" t="s">
        <v>1235</v>
      </c>
      <c r="S78" s="177"/>
      <c r="T78" s="33">
        <f>IF($C78="M", X78, 0)</f>
        <v>11.111111111111112</v>
      </c>
      <c r="U78" s="33">
        <f>IF($C78="R", X78, 0)</f>
        <v>0</v>
      </c>
      <c r="V78" s="465">
        <f>$F$77/3</f>
        <v>11.111111111111112</v>
      </c>
      <c r="W78" s="118" t="s">
        <v>44</v>
      </c>
      <c r="X78" s="118">
        <f>IF(W78="Yes",V78,0)</f>
        <v>11.111111111111112</v>
      </c>
      <c r="Y78" s="118"/>
      <c r="Z78" s="33" t="s">
        <v>1267</v>
      </c>
      <c r="AA78" s="177"/>
      <c r="AB78" s="33">
        <f>IF($C78="M", AF78, 0)</f>
        <v>0</v>
      </c>
      <c r="AC78" s="33">
        <f>IF($C78="R", AF78, 0)</f>
        <v>0</v>
      </c>
      <c r="AD78" s="465">
        <f>$F$77/3</f>
        <v>11.111111111111112</v>
      </c>
      <c r="AE78" s="118" t="s">
        <v>47</v>
      </c>
      <c r="AF78" s="118">
        <f>IF(AE78="Yes",AD78,0)</f>
        <v>0</v>
      </c>
      <c r="AG78" s="118"/>
      <c r="AH78" s="33"/>
      <c r="AI78" s="177"/>
      <c r="AJ78" s="33">
        <f>IF($C78="M", AN78, 0)</f>
        <v>11.111111111111112</v>
      </c>
      <c r="AK78" s="33">
        <f>IF($C78="R", AN78, 0)</f>
        <v>0</v>
      </c>
      <c r="AL78" s="465">
        <f>$F$77/3</f>
        <v>11.111111111111112</v>
      </c>
      <c r="AM78" s="289" t="s">
        <v>44</v>
      </c>
      <c r="AN78" s="118">
        <f>IF(AM78="Yes",AL78,0)</f>
        <v>11.111111111111112</v>
      </c>
      <c r="AO78" s="118"/>
      <c r="AP78" s="33" t="s">
        <v>1277</v>
      </c>
      <c r="AQ78" s="177"/>
      <c r="AR78" s="33">
        <f>IF($C78="M", AV78, 0)</f>
        <v>0</v>
      </c>
      <c r="AS78" s="33">
        <f>IF($C78="R", AV78, 0)</f>
        <v>0</v>
      </c>
      <c r="AT78" s="465">
        <f>$F$77/3</f>
        <v>11.111111111111112</v>
      </c>
      <c r="AU78" s="118" t="s">
        <v>47</v>
      </c>
      <c r="AV78" s="118">
        <f>IF(AU78="Yes",AT78,0)</f>
        <v>0</v>
      </c>
      <c r="AW78" s="118"/>
      <c r="AX78" s="33"/>
      <c r="AY78" s="177"/>
      <c r="AZ78" s="33">
        <f>IF($C78="M", BD78, 0)</f>
        <v>0</v>
      </c>
      <c r="BA78" s="33">
        <f>IF($C78="R", BD78, 0)</f>
        <v>0</v>
      </c>
      <c r="BB78" s="465">
        <f>$F$77/3</f>
        <v>11.111111111111112</v>
      </c>
      <c r="BC78" s="118" t="s">
        <v>47</v>
      </c>
      <c r="BD78" s="118">
        <f>IF(BC78="Yes",BB78,0)</f>
        <v>0</v>
      </c>
      <c r="BE78" s="118"/>
      <c r="BF78" s="33"/>
      <c r="BG78" s="177"/>
      <c r="BH78" s="33">
        <f>IF($C78="M", BL78, 0)</f>
        <v>11.111111111111112</v>
      </c>
      <c r="BI78" s="33">
        <f>IF($C78="R", BL78, 0)</f>
        <v>0</v>
      </c>
      <c r="BJ78" s="465">
        <f>$F$77/3</f>
        <v>11.111111111111112</v>
      </c>
      <c r="BK78" s="118" t="s">
        <v>44</v>
      </c>
      <c r="BL78" s="118">
        <f>IF(BK78="Yes",BJ78,0)</f>
        <v>11.111111111111112</v>
      </c>
      <c r="BM78" s="118"/>
      <c r="BN78" s="33" t="s">
        <v>1987</v>
      </c>
      <c r="BO78" s="177"/>
      <c r="BP78" s="33">
        <f>IF($C78="M", BT78, 0)</f>
        <v>11.111111111111112</v>
      </c>
      <c r="BQ78" s="33">
        <f>IF($C78="R", BT78, 0)</f>
        <v>0</v>
      </c>
      <c r="BR78" s="465">
        <f>$F$77/3</f>
        <v>11.111111111111112</v>
      </c>
      <c r="BS78" s="289" t="s">
        <v>44</v>
      </c>
      <c r="BT78" s="118">
        <f>IF(BS78="Yes",BR78,0)</f>
        <v>11.111111111111112</v>
      </c>
      <c r="BU78" s="118"/>
      <c r="BV78" s="154" t="s">
        <v>1988</v>
      </c>
      <c r="BW78" s="177"/>
      <c r="BX78" s="33">
        <f>IF($C78="M", CB78, 0)</f>
        <v>11.111111111111112</v>
      </c>
      <c r="BY78" s="33">
        <f>IF($C78="R", CB78, 0)</f>
        <v>0</v>
      </c>
      <c r="BZ78" s="465">
        <f>$F$77/3</f>
        <v>11.111111111111112</v>
      </c>
      <c r="CA78" s="118" t="s">
        <v>44</v>
      </c>
      <c r="CB78" s="118">
        <f>IF(CA78="Yes",BZ78,0)</f>
        <v>11.111111111111112</v>
      </c>
      <c r="CC78" s="118"/>
      <c r="CD78" s="33" t="s">
        <v>1303</v>
      </c>
    </row>
    <row r="79" spans="1:82" s="120" customFormat="1" ht="51">
      <c r="A79" s="117" t="s">
        <v>759</v>
      </c>
      <c r="B79" s="716" t="s">
        <v>1439</v>
      </c>
      <c r="C79" s="747" t="s">
        <v>1495</v>
      </c>
      <c r="D79" s="39">
        <f t="shared" si="20"/>
        <v>0</v>
      </c>
      <c r="E79" s="33">
        <f t="shared" si="21"/>
        <v>0</v>
      </c>
      <c r="F79" s="465">
        <f>$F$77/3</f>
        <v>11.111111111111112</v>
      </c>
      <c r="G79" s="118" t="s">
        <v>47</v>
      </c>
      <c r="H79" s="33">
        <f>IF(G79="Yes",F79,IF(G79="partial",F79*0.25,0))</f>
        <v>0</v>
      </c>
      <c r="I79" s="118"/>
      <c r="J79" s="33"/>
      <c r="K79" s="177"/>
      <c r="L79" s="33">
        <f>IF($C79="M", P79, 0)</f>
        <v>11.111111111111112</v>
      </c>
      <c r="M79" s="33">
        <f>IF($C79="R", P79, 0)</f>
        <v>0</v>
      </c>
      <c r="N79" s="465">
        <f>$F$77/3</f>
        <v>11.111111111111112</v>
      </c>
      <c r="O79" s="185" t="s">
        <v>44</v>
      </c>
      <c r="P79" s="33">
        <f>IF(O79="Yes",N79,IF(O79="partial",N79*0.25,0))</f>
        <v>11.111111111111112</v>
      </c>
      <c r="Q79" s="118"/>
      <c r="R79" s="118" t="s">
        <v>1235</v>
      </c>
      <c r="S79" s="177"/>
      <c r="T79" s="33">
        <f>IF($C79="M", X79, 0)</f>
        <v>11.111111111111112</v>
      </c>
      <c r="U79" s="33">
        <f>IF($C79="R", X79, 0)</f>
        <v>0</v>
      </c>
      <c r="V79" s="465">
        <f>$F$77/3</f>
        <v>11.111111111111112</v>
      </c>
      <c r="W79" s="118" t="s">
        <v>44</v>
      </c>
      <c r="X79" s="33">
        <f>IF(W79="Yes",V79,IF(W79="partial",V79*0.25,0))</f>
        <v>11.111111111111112</v>
      </c>
      <c r="Y79" s="118"/>
      <c r="Z79" s="33" t="s">
        <v>1268</v>
      </c>
      <c r="AA79" s="177"/>
      <c r="AB79" s="33">
        <f>IF($C79="M", AF79, 0)</f>
        <v>0</v>
      </c>
      <c r="AC79" s="33">
        <f>IF($C79="R", AF79, 0)</f>
        <v>0</v>
      </c>
      <c r="AD79" s="465">
        <f>$F$77/3</f>
        <v>11.111111111111112</v>
      </c>
      <c r="AE79" s="118" t="s">
        <v>47</v>
      </c>
      <c r="AF79" s="33">
        <f>IF(AE79="Yes",AD79,IF(AE79="partial",AD79*0.25,0))</f>
        <v>0</v>
      </c>
      <c r="AG79" s="118"/>
      <c r="AH79" s="33"/>
      <c r="AI79" s="177"/>
      <c r="AJ79" s="33">
        <f>IF($C79="M", AN79, 0)</f>
        <v>11.111111111111112</v>
      </c>
      <c r="AK79" s="33">
        <f>IF($C79="R", AN79, 0)</f>
        <v>0</v>
      </c>
      <c r="AL79" s="465">
        <f>$F$77/3</f>
        <v>11.111111111111112</v>
      </c>
      <c r="AM79" s="289" t="s">
        <v>44</v>
      </c>
      <c r="AN79" s="33">
        <f>IF(AM79="Yes",AL79,IF(AM79="partial",AL79*0.25,0))</f>
        <v>11.111111111111112</v>
      </c>
      <c r="AO79" s="118"/>
      <c r="AP79" s="33" t="s">
        <v>1522</v>
      </c>
      <c r="AQ79" s="177"/>
      <c r="AR79" s="33">
        <f>IF($C79="M", AV79, 0)</f>
        <v>0</v>
      </c>
      <c r="AS79" s="33">
        <f>IF($C79="R", AV79, 0)</f>
        <v>0</v>
      </c>
      <c r="AT79" s="465">
        <f>$F$77/3</f>
        <v>11.111111111111112</v>
      </c>
      <c r="AU79" s="118" t="s">
        <v>47</v>
      </c>
      <c r="AV79" s="33">
        <f>IF(AU79="Yes",AT79,IF(AU79="partial",AT79*0.25,0))</f>
        <v>0</v>
      </c>
      <c r="AW79" s="118"/>
      <c r="AX79" s="33"/>
      <c r="AY79" s="177"/>
      <c r="AZ79" s="33">
        <f>IF($C79="M", BD79, 0)</f>
        <v>0</v>
      </c>
      <c r="BA79" s="33">
        <f>IF($C79="R", BD79, 0)</f>
        <v>0</v>
      </c>
      <c r="BB79" s="465">
        <f>$F$77/3</f>
        <v>11.111111111111112</v>
      </c>
      <c r="BC79" s="118" t="s">
        <v>47</v>
      </c>
      <c r="BD79" s="33">
        <f>IF(BC79="Yes",BB79,IF(BC79="partial",BB79*0.25,0))</f>
        <v>0</v>
      </c>
      <c r="BE79" s="118"/>
      <c r="BF79" s="33"/>
      <c r="BG79" s="177"/>
      <c r="BH79" s="33">
        <f>IF($C79="M", BL79, 0)</f>
        <v>11.111111111111112</v>
      </c>
      <c r="BI79" s="33">
        <f>IF($C79="R", BL79, 0)</f>
        <v>0</v>
      </c>
      <c r="BJ79" s="465">
        <f>$F$77/3</f>
        <v>11.111111111111112</v>
      </c>
      <c r="BK79" s="118" t="s">
        <v>44</v>
      </c>
      <c r="BL79" s="33">
        <f>IF(BK79="Yes",BJ79,IF(BK79="partial",BJ79*0.25,0))</f>
        <v>11.111111111111112</v>
      </c>
      <c r="BM79" s="118"/>
      <c r="BN79" s="33" t="s">
        <v>1286</v>
      </c>
      <c r="BO79" s="177"/>
      <c r="BP79" s="33">
        <f>IF($C79="M", BT79, 0)</f>
        <v>11.111111111111112</v>
      </c>
      <c r="BQ79" s="33">
        <f>IF($C79="R", BT79, 0)</f>
        <v>0</v>
      </c>
      <c r="BR79" s="465">
        <f>$F$77/3</f>
        <v>11.111111111111112</v>
      </c>
      <c r="BS79" s="289" t="s">
        <v>44</v>
      </c>
      <c r="BT79" s="33">
        <f>IF(BS79="Yes",BR79,IF(BS79="partial",BR79*0.25,0))</f>
        <v>11.111111111111112</v>
      </c>
      <c r="BU79" s="118"/>
      <c r="BV79" s="154" t="s">
        <v>1988</v>
      </c>
      <c r="BW79" s="177"/>
      <c r="BX79" s="33">
        <f>IF($C79="M", CB79, 0)</f>
        <v>11.111111111111112</v>
      </c>
      <c r="BY79" s="33">
        <f>IF($C79="R", CB79, 0)</f>
        <v>0</v>
      </c>
      <c r="BZ79" s="465">
        <f>$F$77/3</f>
        <v>11.111111111111112</v>
      </c>
      <c r="CA79" s="118" t="s">
        <v>44</v>
      </c>
      <c r="CB79" s="33">
        <f>IF(CA79="Yes",BZ79,IF(CA79="partial",BZ79*0.25,0))</f>
        <v>11.111111111111112</v>
      </c>
      <c r="CC79" s="118"/>
      <c r="CD79" s="33" t="s">
        <v>1303</v>
      </c>
    </row>
    <row r="80" spans="1:82" s="120" customFormat="1" ht="38.25">
      <c r="A80" s="117" t="s">
        <v>760</v>
      </c>
      <c r="B80" s="716" t="s">
        <v>1377</v>
      </c>
      <c r="C80" s="747" t="s">
        <v>1496</v>
      </c>
      <c r="D80" s="39">
        <f t="shared" si="20"/>
        <v>0</v>
      </c>
      <c r="E80" s="33">
        <f t="shared" si="21"/>
        <v>2.7777777777777781</v>
      </c>
      <c r="F80" s="465">
        <f>$F$77/3</f>
        <v>11.111111111111112</v>
      </c>
      <c r="G80" s="118" t="s">
        <v>76</v>
      </c>
      <c r="H80" s="33">
        <f>IF(G80="Yes",F80,IF(G80="partial",F80*0.25,0))</f>
        <v>2.7777777777777781</v>
      </c>
      <c r="I80" s="118"/>
      <c r="J80" s="646" t="s">
        <v>1242</v>
      </c>
      <c r="K80" s="177"/>
      <c r="L80" s="33">
        <f>IF($C80="M", P80, 0)</f>
        <v>0</v>
      </c>
      <c r="M80" s="33">
        <f>IF($C80="R", P80, 0)</f>
        <v>0</v>
      </c>
      <c r="N80" s="465">
        <f>$F$77/3</f>
        <v>11.111111111111112</v>
      </c>
      <c r="O80" s="185" t="s">
        <v>47</v>
      </c>
      <c r="P80" s="33">
        <f>IF(O80="Yes",N80,IF(O80="partial",N80*0.25,0))</f>
        <v>0</v>
      </c>
      <c r="Q80" s="118"/>
      <c r="R80" s="118"/>
      <c r="S80" s="177"/>
      <c r="T80" s="33">
        <f>IF($C80="M", X80, 0)</f>
        <v>0</v>
      </c>
      <c r="U80" s="33">
        <f>IF($C80="R", X80, 0)</f>
        <v>0</v>
      </c>
      <c r="V80" s="465">
        <f>$F$77/3</f>
        <v>11.111111111111112</v>
      </c>
      <c r="W80" s="118" t="s">
        <v>47</v>
      </c>
      <c r="X80" s="33">
        <f>IF(W80="Yes",V80,IF(W80="partial",V80*0.25,0))</f>
        <v>0</v>
      </c>
      <c r="Y80" s="118"/>
      <c r="AA80" s="177"/>
      <c r="AB80" s="33">
        <f>IF($C80="M", AF80, 0)</f>
        <v>0</v>
      </c>
      <c r="AC80" s="33">
        <f>IF($C80="R", AF80, 0)</f>
        <v>0</v>
      </c>
      <c r="AD80" s="465">
        <f>$F$77/3</f>
        <v>11.111111111111112</v>
      </c>
      <c r="AE80" s="118" t="s">
        <v>47</v>
      </c>
      <c r="AF80" s="33">
        <f>IF(AE80="Yes",AD80,IF(AE80="partial",AD80*0.25,0))</f>
        <v>0</v>
      </c>
      <c r="AG80" s="118"/>
      <c r="AH80" s="118"/>
      <c r="AI80" s="177"/>
      <c r="AJ80" s="33">
        <f>IF($C80="M", AN80, 0)</f>
        <v>0</v>
      </c>
      <c r="AK80" s="33">
        <f>IF($C80="R", AN80, 0)</f>
        <v>0</v>
      </c>
      <c r="AL80" s="465">
        <f>$F$77/3</f>
        <v>11.111111111111112</v>
      </c>
      <c r="AM80" s="289" t="s">
        <v>47</v>
      </c>
      <c r="AN80" s="33">
        <f>IF(AM80="Yes",AL80,IF(AM80="partial",AL80*0.25,0))</f>
        <v>0</v>
      </c>
      <c r="AO80" s="118"/>
      <c r="AP80" s="118"/>
      <c r="AQ80" s="177"/>
      <c r="AR80" s="33">
        <f>IF($C80="M", AV80, 0)</f>
        <v>0</v>
      </c>
      <c r="AS80" s="33">
        <f>IF($C80="R", AV80, 0)</f>
        <v>0</v>
      </c>
      <c r="AT80" s="465">
        <f>$F$77/3</f>
        <v>11.111111111111112</v>
      </c>
      <c r="AU80" s="118" t="s">
        <v>47</v>
      </c>
      <c r="AV80" s="33">
        <f>IF(AU80="Yes",AT80,IF(AU80="partial",AT80*0.25,0))</f>
        <v>0</v>
      </c>
      <c r="AW80" s="118"/>
      <c r="AX80" s="33"/>
      <c r="AY80" s="177"/>
      <c r="AZ80" s="33">
        <f>IF($C80="M", BD80, 0)</f>
        <v>0</v>
      </c>
      <c r="BA80" s="33">
        <f>IF($C80="R", BD80, 0)</f>
        <v>0</v>
      </c>
      <c r="BB80" s="465">
        <f>$F$77/3</f>
        <v>11.111111111111112</v>
      </c>
      <c r="BC80" s="118" t="s">
        <v>47</v>
      </c>
      <c r="BD80" s="33">
        <f>IF(BC80="Yes",BB80,IF(BC80="partial",BB80*0.25,0))</f>
        <v>0</v>
      </c>
      <c r="BE80" s="118"/>
      <c r="BF80" s="118"/>
      <c r="BG80" s="177"/>
      <c r="BH80" s="33">
        <f>IF($C80="M", BL80, 0)</f>
        <v>0</v>
      </c>
      <c r="BI80" s="33">
        <f>IF($C80="R", BL80, 0)</f>
        <v>11.111111111111112</v>
      </c>
      <c r="BJ80" s="465">
        <f>$F$77/3</f>
        <v>11.111111111111112</v>
      </c>
      <c r="BK80" s="118" t="s">
        <v>44</v>
      </c>
      <c r="BL80" s="33">
        <f>IF(BK80="Yes",BJ80,IF(BK80="partial",BJ80*0.25,0))</f>
        <v>11.111111111111112</v>
      </c>
      <c r="BM80" s="118"/>
      <c r="BN80" s="479" t="s">
        <v>1287</v>
      </c>
      <c r="BO80" s="177"/>
      <c r="BP80" s="33">
        <f>IF($C80="M", BT80, 0)</f>
        <v>0</v>
      </c>
      <c r="BQ80" s="33">
        <f>IF($C80="R", BT80, 0)</f>
        <v>0</v>
      </c>
      <c r="BR80" s="465">
        <f>$F$77/3</f>
        <v>11.111111111111112</v>
      </c>
      <c r="BS80" s="118" t="s">
        <v>47</v>
      </c>
      <c r="BT80" s="33">
        <f>IF(BS80="Yes",BR80,IF(BS80="partial",BR80*0.25,0))</f>
        <v>0</v>
      </c>
      <c r="BU80" s="118"/>
      <c r="BV80" s="33"/>
      <c r="BW80" s="177"/>
      <c r="BX80" s="33">
        <f>IF($C80="M", CB80, 0)</f>
        <v>0</v>
      </c>
      <c r="BY80" s="33">
        <f>IF($C80="R", CB80, 0)</f>
        <v>0</v>
      </c>
      <c r="BZ80" s="465">
        <f>$F$77/3</f>
        <v>11.111111111111112</v>
      </c>
      <c r="CA80" s="118" t="s">
        <v>47</v>
      </c>
      <c r="CB80" s="33">
        <f>IF(CA80="Yes",BZ80,IF(CA80="partial",BZ80*0.25,0))</f>
        <v>0</v>
      </c>
      <c r="CC80" s="118"/>
      <c r="CD80" s="33"/>
    </row>
    <row r="81" spans="1:82" s="120" customFormat="1">
      <c r="A81" s="117"/>
      <c r="B81" s="716"/>
      <c r="C81" s="747"/>
      <c r="D81" s="39"/>
      <c r="E81" s="33"/>
      <c r="F81" s="465"/>
      <c r="G81" s="118"/>
      <c r="H81" s="33"/>
      <c r="I81" s="118"/>
      <c r="J81" s="691"/>
      <c r="K81" s="177"/>
      <c r="L81" s="219"/>
      <c r="M81" s="219"/>
      <c r="N81" s="465"/>
      <c r="O81" s="185"/>
      <c r="P81" s="33"/>
      <c r="Q81" s="118"/>
      <c r="R81" s="118"/>
      <c r="S81" s="177"/>
      <c r="T81" s="219"/>
      <c r="U81" s="219"/>
      <c r="V81" s="465"/>
      <c r="W81" s="118"/>
      <c r="X81" s="33"/>
      <c r="Y81" s="118"/>
      <c r="Z81" s="33"/>
      <c r="AA81" s="177"/>
      <c r="AB81" s="219"/>
      <c r="AC81" s="219"/>
      <c r="AD81" s="465"/>
      <c r="AE81" s="118"/>
      <c r="AF81" s="33"/>
      <c r="AG81" s="118"/>
      <c r="AH81" s="118"/>
      <c r="AI81" s="177"/>
      <c r="AJ81" s="219"/>
      <c r="AK81" s="219"/>
      <c r="AL81" s="465"/>
      <c r="AM81" s="289"/>
      <c r="AN81" s="33"/>
      <c r="AO81" s="118"/>
      <c r="AP81" s="118"/>
      <c r="AQ81" s="177"/>
      <c r="AR81" s="219"/>
      <c r="AS81" s="219"/>
      <c r="AT81" s="465"/>
      <c r="AU81" s="118"/>
      <c r="AV81" s="33"/>
      <c r="AW81" s="118"/>
      <c r="AX81" s="118"/>
      <c r="AY81" s="177"/>
      <c r="AZ81" s="219"/>
      <c r="BA81" s="219"/>
      <c r="BB81" s="465"/>
      <c r="BC81" s="118"/>
      <c r="BD81" s="33"/>
      <c r="BE81" s="118"/>
      <c r="BF81" s="118"/>
      <c r="BG81" s="177"/>
      <c r="BH81" s="219"/>
      <c r="BI81" s="219"/>
      <c r="BJ81" s="465"/>
      <c r="BK81" s="118"/>
      <c r="BL81" s="33"/>
      <c r="BM81" s="118"/>
      <c r="BN81" s="479"/>
      <c r="BO81" s="177"/>
      <c r="BP81" s="219"/>
      <c r="BQ81" s="219"/>
      <c r="BR81" s="465"/>
      <c r="BS81" s="118"/>
      <c r="BT81" s="33"/>
      <c r="BU81" s="118"/>
      <c r="BV81" s="33"/>
      <c r="BW81" s="177"/>
      <c r="BX81" s="219"/>
      <c r="BY81" s="219"/>
      <c r="BZ81" s="57"/>
      <c r="CA81" s="118"/>
      <c r="CB81" s="33"/>
      <c r="CC81" s="118"/>
      <c r="CD81" s="33"/>
    </row>
    <row r="82" spans="1:82" s="120" customFormat="1">
      <c r="A82" s="188" t="s">
        <v>1014</v>
      </c>
      <c r="B82" s="720" t="s">
        <v>1012</v>
      </c>
      <c r="C82" s="747"/>
      <c r="D82" s="39"/>
      <c r="E82" s="33"/>
      <c r="F82" s="466">
        <f>$F$69/3</f>
        <v>33.333333333333336</v>
      </c>
      <c r="G82" s="118"/>
      <c r="H82" s="33"/>
      <c r="I82" s="134">
        <f>H83+H84</f>
        <v>16.666666666666668</v>
      </c>
      <c r="J82" s="691"/>
      <c r="K82" s="177"/>
      <c r="L82" s="219"/>
      <c r="M82" s="219"/>
      <c r="N82" s="466">
        <f>$F$69/3</f>
        <v>33.333333333333336</v>
      </c>
      <c r="O82" s="185"/>
      <c r="P82" s="33"/>
      <c r="Q82" s="134">
        <f>P83+P84</f>
        <v>0</v>
      </c>
      <c r="R82" s="118"/>
      <c r="S82" s="177"/>
      <c r="T82" s="219"/>
      <c r="U82" s="219"/>
      <c r="V82" s="466">
        <f>$F$69/3</f>
        <v>33.333333333333336</v>
      </c>
      <c r="W82" s="118"/>
      <c r="X82" s="33"/>
      <c r="Y82" s="134">
        <f>X83+X84</f>
        <v>16.666666666666668</v>
      </c>
      <c r="Z82" s="118"/>
      <c r="AA82" s="177"/>
      <c r="AB82" s="219"/>
      <c r="AC82" s="219"/>
      <c r="AD82" s="466">
        <f>$F$69/3</f>
        <v>33.333333333333336</v>
      </c>
      <c r="AE82" s="118"/>
      <c r="AF82" s="33"/>
      <c r="AG82" s="134">
        <f>AF83+AF84</f>
        <v>0</v>
      </c>
      <c r="AH82" s="118"/>
      <c r="AI82" s="177"/>
      <c r="AJ82" s="219"/>
      <c r="AK82" s="219"/>
      <c r="AL82" s="466">
        <f>$F$69/3</f>
        <v>33.333333333333336</v>
      </c>
      <c r="AM82" s="289"/>
      <c r="AN82" s="33"/>
      <c r="AO82" s="134">
        <f>AN83+AN84</f>
        <v>16.666666666666668</v>
      </c>
      <c r="AP82" s="118"/>
      <c r="AQ82" s="177"/>
      <c r="AR82" s="219"/>
      <c r="AS82" s="219"/>
      <c r="AT82" s="466">
        <f>$F$69/3</f>
        <v>33.333333333333336</v>
      </c>
      <c r="AU82" s="118"/>
      <c r="AV82" s="33"/>
      <c r="AW82" s="134">
        <f>AV83+AV84</f>
        <v>0</v>
      </c>
      <c r="AX82" s="118"/>
      <c r="AY82" s="177"/>
      <c r="AZ82" s="219"/>
      <c r="BA82" s="219"/>
      <c r="BB82" s="466">
        <f>$F$69/3</f>
        <v>33.333333333333336</v>
      </c>
      <c r="BC82" s="118"/>
      <c r="BD82" s="33"/>
      <c r="BE82" s="134">
        <f>BD83+BD84</f>
        <v>0</v>
      </c>
      <c r="BF82" s="118"/>
      <c r="BG82" s="177"/>
      <c r="BH82" s="219"/>
      <c r="BI82" s="219"/>
      <c r="BJ82" s="466">
        <f>$F$69/3</f>
        <v>33.333333333333336</v>
      </c>
      <c r="BK82" s="118"/>
      <c r="BL82" s="33"/>
      <c r="BM82" s="134">
        <f>BL83+BL84</f>
        <v>16.666666666666668</v>
      </c>
      <c r="BN82" s="479"/>
      <c r="BO82" s="177"/>
      <c r="BP82" s="219"/>
      <c r="BQ82" s="219"/>
      <c r="BR82" s="466">
        <f>$F$69/3</f>
        <v>33.333333333333336</v>
      </c>
      <c r="BS82" s="118"/>
      <c r="BT82" s="33"/>
      <c r="BU82" s="134">
        <f>BT83+BT84</f>
        <v>33.333333333333336</v>
      </c>
      <c r="BV82" s="33"/>
      <c r="BW82" s="177"/>
      <c r="BX82" s="219"/>
      <c r="BY82" s="219"/>
      <c r="BZ82" s="31">
        <f>$F$69/3</f>
        <v>33.333333333333336</v>
      </c>
      <c r="CA82" s="118"/>
      <c r="CB82" s="33"/>
      <c r="CC82" s="134">
        <f>CB83+CB84</f>
        <v>33.333333333333336</v>
      </c>
      <c r="CD82" s="33"/>
    </row>
    <row r="83" spans="1:82" s="120" customFormat="1" ht="51">
      <c r="A83" s="117" t="s">
        <v>1015</v>
      </c>
      <c r="B83" s="716" t="s">
        <v>761</v>
      </c>
      <c r="C83" s="747" t="s">
        <v>1495</v>
      </c>
      <c r="D83" s="39">
        <f t="shared" si="20"/>
        <v>16.666666666666668</v>
      </c>
      <c r="E83" s="33">
        <f t="shared" si="21"/>
        <v>0</v>
      </c>
      <c r="F83" s="465">
        <f>$F$82/2</f>
        <v>16.666666666666668</v>
      </c>
      <c r="G83" s="118" t="s">
        <v>44</v>
      </c>
      <c r="H83" s="33">
        <f>IF(G83="Yes",F83,IF(G83="partial",F83*0.25,0))</f>
        <v>16.666666666666668</v>
      </c>
      <c r="I83" s="289"/>
      <c r="J83" s="646" t="s">
        <v>1304</v>
      </c>
      <c r="K83" s="177"/>
      <c r="L83" s="33">
        <f>IF($C83="M", P83, 0)</f>
        <v>0</v>
      </c>
      <c r="M83" s="33">
        <f>IF($C83="R", P83, 0)</f>
        <v>0</v>
      </c>
      <c r="N83" s="465">
        <v>0</v>
      </c>
      <c r="O83" s="185" t="s">
        <v>227</v>
      </c>
      <c r="P83" s="33">
        <f>IF(O83="Yes",N83,IF(O83="partial",N83*0.25,0))</f>
        <v>0</v>
      </c>
      <c r="Q83" s="118"/>
      <c r="R83" s="118"/>
      <c r="S83" s="177"/>
      <c r="T83" s="33">
        <f>IF($C83="M", X83, 0)</f>
        <v>0</v>
      </c>
      <c r="U83" s="33">
        <f>IF($C83="R", X83, 0)</f>
        <v>0</v>
      </c>
      <c r="V83" s="465">
        <f>$F$82/2</f>
        <v>16.666666666666668</v>
      </c>
      <c r="W83" s="118" t="s">
        <v>47</v>
      </c>
      <c r="X83" s="33">
        <f>IF(W83="Yes",V83,IF(W83="partial",V83*0.25,0))</f>
        <v>0</v>
      </c>
      <c r="Y83" s="118"/>
      <c r="Z83" s="479"/>
      <c r="AA83" s="177"/>
      <c r="AB83" s="33">
        <f>IF($C83="M", AF83, 0)</f>
        <v>0</v>
      </c>
      <c r="AC83" s="33">
        <f>IF($C83="R", AF83, 0)</f>
        <v>0</v>
      </c>
      <c r="AD83" s="465">
        <f>$F$82/2</f>
        <v>16.666666666666668</v>
      </c>
      <c r="AE83" s="118" t="s">
        <v>47</v>
      </c>
      <c r="AF83" s="33">
        <f>IF(AE83="Yes",AD83,IF(AE83="partial",AD83*0.25,0))</f>
        <v>0</v>
      </c>
      <c r="AG83" s="118"/>
      <c r="AH83" s="33" t="s">
        <v>762</v>
      </c>
      <c r="AI83" s="177"/>
      <c r="AJ83" s="33">
        <f>IF($C83="M", AN83, 0)</f>
        <v>0</v>
      </c>
      <c r="AK83" s="33">
        <f>IF($C83="R", AN83, 0)</f>
        <v>0</v>
      </c>
      <c r="AL83" s="465">
        <f>$F$82/2</f>
        <v>16.666666666666668</v>
      </c>
      <c r="AM83" s="289" t="s">
        <v>47</v>
      </c>
      <c r="AN83" s="33">
        <f>IF(AM83="Yes",AL83,IF(AM83="partial",AL83*0.25,0))</f>
        <v>0</v>
      </c>
      <c r="AO83" s="118"/>
      <c r="AP83" s="33" t="s">
        <v>763</v>
      </c>
      <c r="AQ83" s="177"/>
      <c r="AR83" s="33">
        <f>IF($C83="M", AV83, 0)</f>
        <v>0</v>
      </c>
      <c r="AS83" s="33">
        <f>IF($C83="R", AV83, 0)</f>
        <v>0</v>
      </c>
      <c r="AT83" s="465">
        <f>$F$82/2</f>
        <v>16.666666666666668</v>
      </c>
      <c r="AU83" s="118" t="s">
        <v>47</v>
      </c>
      <c r="AV83" s="33">
        <f>IF(AU83="Yes",AT83,IF(AU83="partial",AT83*0.25,0))</f>
        <v>0</v>
      </c>
      <c r="AW83" s="118"/>
      <c r="AX83" s="33" t="s">
        <v>764</v>
      </c>
      <c r="AY83" s="177"/>
      <c r="AZ83" s="33">
        <f>IF($C83="M", BD83, 0)</f>
        <v>0</v>
      </c>
      <c r="BA83" s="33">
        <f>IF($C83="R", BD83, 0)</f>
        <v>0</v>
      </c>
      <c r="BB83" s="465">
        <f>$F$82/2</f>
        <v>16.666666666666668</v>
      </c>
      <c r="BC83" s="118" t="s">
        <v>47</v>
      </c>
      <c r="BD83" s="33">
        <f>IF(BC83="Yes",BB83,IF(BC83="partial",BB83*0.25,0))</f>
        <v>0</v>
      </c>
      <c r="BE83" s="118"/>
      <c r="BF83" s="905" t="s">
        <v>262</v>
      </c>
      <c r="BG83" s="177"/>
      <c r="BH83" s="33">
        <f>IF($C83="M", BL83, 0)</f>
        <v>0</v>
      </c>
      <c r="BI83" s="33">
        <f>IF($C83="R", BL83, 0)</f>
        <v>0</v>
      </c>
      <c r="BJ83" s="465">
        <f>$F$82/2</f>
        <v>16.666666666666668</v>
      </c>
      <c r="BK83" s="118" t="s">
        <v>47</v>
      </c>
      <c r="BL83" s="33">
        <f>IF(BK83="Yes",BJ83,IF(BK83="partial",BJ83*0.25,0))</f>
        <v>0</v>
      </c>
      <c r="BM83" s="118"/>
      <c r="BN83" s="33" t="s">
        <v>687</v>
      </c>
      <c r="BO83" s="177"/>
      <c r="BP83" s="33">
        <f>IF($C83="M", BT83, 0)</f>
        <v>16.666666666666668</v>
      </c>
      <c r="BQ83" s="33">
        <f>IF($C83="R", BT83, 0)</f>
        <v>0</v>
      </c>
      <c r="BR83" s="465">
        <f>$F$82/2</f>
        <v>16.666666666666668</v>
      </c>
      <c r="BS83" s="118" t="s">
        <v>44</v>
      </c>
      <c r="BT83" s="33">
        <f>IF(BS83="Yes",BR83,IF(BS83="partial",BR83*0.25,0))</f>
        <v>16.666666666666668</v>
      </c>
      <c r="BU83" s="118"/>
      <c r="BV83" s="33" t="s">
        <v>1989</v>
      </c>
      <c r="BW83" s="177"/>
      <c r="BX83" s="33">
        <f>IF($C83="M", CB83, 0)</f>
        <v>16.666666666666668</v>
      </c>
      <c r="BY83" s="33">
        <f>IF($C83="R", CB83, 0)</f>
        <v>0</v>
      </c>
      <c r="BZ83" s="57">
        <f>$F$82/2</f>
        <v>16.666666666666668</v>
      </c>
      <c r="CA83" s="118" t="s">
        <v>44</v>
      </c>
      <c r="CB83" s="33">
        <f>IF(CA83="Yes",BZ83,IF(CA83="partial",BZ83*0.25,0))</f>
        <v>16.666666666666668</v>
      </c>
      <c r="CC83" s="118"/>
      <c r="CD83" s="33" t="s">
        <v>1990</v>
      </c>
    </row>
    <row r="84" spans="1:82" s="120" customFormat="1" ht="58.5" customHeight="1">
      <c r="A84" s="33" t="s">
        <v>1016</v>
      </c>
      <c r="B84" s="712" t="s">
        <v>1506</v>
      </c>
      <c r="C84" s="739" t="s">
        <v>1495</v>
      </c>
      <c r="D84" s="39">
        <f t="shared" si="20"/>
        <v>0</v>
      </c>
      <c r="E84" s="33">
        <f t="shared" si="21"/>
        <v>0</v>
      </c>
      <c r="F84" s="465">
        <f>$F$82/2</f>
        <v>16.666666666666668</v>
      </c>
      <c r="G84" s="118" t="s">
        <v>47</v>
      </c>
      <c r="H84" s="33">
        <f>IF(G84="Yes",F84,IF(G84="partial",F84*0.25,0))</f>
        <v>0</v>
      </c>
      <c r="I84" s="118"/>
      <c r="J84" s="646"/>
      <c r="K84" s="177"/>
      <c r="L84" s="33">
        <f>IF($C84="M", P84, 0)</f>
        <v>0</v>
      </c>
      <c r="M84" s="33">
        <f>IF($C84="R", P84, 0)</f>
        <v>0</v>
      </c>
      <c r="N84" s="643">
        <f>$F$82/1</f>
        <v>33.333333333333336</v>
      </c>
      <c r="O84" s="185" t="s">
        <v>47</v>
      </c>
      <c r="P84" s="33">
        <f>IF(O84="Yes",N84,IF(O84="partial",N84*0.25,0))</f>
        <v>0</v>
      </c>
      <c r="Q84" s="118"/>
      <c r="R84" s="33"/>
      <c r="S84" s="177"/>
      <c r="T84" s="33">
        <f>IF($C84="M", X84, 0)</f>
        <v>16.666666666666668</v>
      </c>
      <c r="U84" s="33">
        <f>IF($C84="R", X84, 0)</f>
        <v>0</v>
      </c>
      <c r="V84" s="465">
        <f>$F$82/2</f>
        <v>16.666666666666668</v>
      </c>
      <c r="W84" s="118" t="s">
        <v>44</v>
      </c>
      <c r="X84" s="33">
        <f>IF(W84="Yes",V84,IF(W84="partial",V84*0.25,0))</f>
        <v>16.666666666666668</v>
      </c>
      <c r="Y84" s="118"/>
      <c r="Z84" s="479" t="s">
        <v>1507</v>
      </c>
      <c r="AA84" s="177"/>
      <c r="AB84" s="33">
        <f>IF($C84="M", AF84, 0)</f>
        <v>0</v>
      </c>
      <c r="AC84" s="33">
        <f>IF($C84="R", AF84, 0)</f>
        <v>0</v>
      </c>
      <c r="AD84" s="465">
        <f>$F$82/2</f>
        <v>16.666666666666668</v>
      </c>
      <c r="AE84" s="118" t="s">
        <v>47</v>
      </c>
      <c r="AF84" s="33">
        <f>IF(AE84="Yes",AD84,IF(AE84="partial",AD84*0.25,0))</f>
        <v>0</v>
      </c>
      <c r="AG84" s="118"/>
      <c r="AH84" s="118"/>
      <c r="AI84" s="177"/>
      <c r="AJ84" s="33">
        <f>IF($C84="M", AN84, 0)</f>
        <v>16.666666666666668</v>
      </c>
      <c r="AK84" s="33">
        <f>IF($C84="R", AN84, 0)</f>
        <v>0</v>
      </c>
      <c r="AL84" s="465">
        <f>$F$82/2</f>
        <v>16.666666666666668</v>
      </c>
      <c r="AM84" s="289" t="s">
        <v>44</v>
      </c>
      <c r="AN84" s="33">
        <f>IF(AM84="Yes",AL84,IF(AM84="partial",AL84*0.25,0))</f>
        <v>16.666666666666668</v>
      </c>
      <c r="AO84" s="118"/>
      <c r="AP84" s="154" t="s">
        <v>1932</v>
      </c>
      <c r="AQ84" s="177"/>
      <c r="AR84" s="33">
        <f>IF($C84="M", AV84, 0)</f>
        <v>0</v>
      </c>
      <c r="AS84" s="33">
        <f>IF($C84="R", AV84, 0)</f>
        <v>0</v>
      </c>
      <c r="AT84" s="465">
        <f>$F$82/2</f>
        <v>16.666666666666668</v>
      </c>
      <c r="AU84" s="118" t="s">
        <v>47</v>
      </c>
      <c r="AV84" s="33">
        <f>IF(AU84="Yes",AT84,IF(AU84="partial",AT84*0.25,0))</f>
        <v>0</v>
      </c>
      <c r="AW84" s="118"/>
      <c r="AX84" s="118"/>
      <c r="AY84" s="177"/>
      <c r="AZ84" s="33">
        <f>IF($C84="M", BD84, 0)</f>
        <v>0</v>
      </c>
      <c r="BA84" s="33">
        <f>IF($C84="R", BD84, 0)</f>
        <v>0</v>
      </c>
      <c r="BB84" s="465">
        <f>$F$82/2</f>
        <v>16.666666666666668</v>
      </c>
      <c r="BC84" s="118" t="s">
        <v>47</v>
      </c>
      <c r="BD84" s="33">
        <f>IF(BC84="Yes",BB84,IF(BC84="partial",BB84*0.25,0))</f>
        <v>0</v>
      </c>
      <c r="BE84" s="118"/>
      <c r="BF84" s="905"/>
      <c r="BG84" s="177"/>
      <c r="BH84" s="33">
        <f>IF($C84="M", BL84, 0)</f>
        <v>16.666666666666668</v>
      </c>
      <c r="BI84" s="33">
        <f>IF($C84="R", BL84, 0)</f>
        <v>0</v>
      </c>
      <c r="BJ84" s="465">
        <f>$F$82/2</f>
        <v>16.666666666666668</v>
      </c>
      <c r="BK84" s="118" t="s">
        <v>44</v>
      </c>
      <c r="BL84" s="33">
        <f>IF(BK84="Yes",BJ84,IF(BK84="partial",BJ84*0.25,0))</f>
        <v>16.666666666666668</v>
      </c>
      <c r="BM84" s="118"/>
      <c r="BN84" s="118" t="s">
        <v>1508</v>
      </c>
      <c r="BO84" s="177"/>
      <c r="BP84" s="33">
        <f>IF($C84="M", BT84, 0)</f>
        <v>16.666666666666668</v>
      </c>
      <c r="BQ84" s="33">
        <f>IF($C84="R", BT84, 0)</f>
        <v>0</v>
      </c>
      <c r="BR84" s="465">
        <f>$F$82/2</f>
        <v>16.666666666666668</v>
      </c>
      <c r="BS84" s="118" t="s">
        <v>44</v>
      </c>
      <c r="BT84" s="33">
        <f>IF(BS84="Yes",BR84,IF(BS84="partial",BR84*0.25,0))</f>
        <v>16.666666666666668</v>
      </c>
      <c r="BU84" s="118"/>
      <c r="BV84" s="33" t="s">
        <v>1294</v>
      </c>
      <c r="BW84" s="177"/>
      <c r="BX84" s="33">
        <f>IF($C84="M", CB84, 0)</f>
        <v>16.666666666666668</v>
      </c>
      <c r="BY84" s="33">
        <f>IF($C84="R", CB84, 0)</f>
        <v>0</v>
      </c>
      <c r="BZ84" s="57">
        <f>$F$82/2</f>
        <v>16.666666666666668</v>
      </c>
      <c r="CA84" s="118" t="s">
        <v>44</v>
      </c>
      <c r="CB84" s="33">
        <f>IF(CA84="Yes",BZ84,IF(CA84="partial",BZ84*0.25,0))</f>
        <v>16.666666666666668</v>
      </c>
      <c r="CC84" s="118"/>
      <c r="CD84" s="33" t="s">
        <v>1294</v>
      </c>
    </row>
    <row r="85" spans="1:82" s="120" customFormat="1" ht="12.75">
      <c r="A85" s="33"/>
      <c r="B85" s="713"/>
      <c r="C85" s="739"/>
      <c r="D85" s="39"/>
      <c r="E85" s="33"/>
      <c r="F85" s="39"/>
      <c r="G85" s="118"/>
      <c r="H85" s="118"/>
      <c r="I85" s="118"/>
      <c r="J85" s="33"/>
      <c r="K85" s="177"/>
      <c r="L85" s="219"/>
      <c r="M85" s="219"/>
      <c r="N85" s="642"/>
      <c r="O85" s="118"/>
      <c r="P85" s="118"/>
      <c r="Q85" s="118"/>
      <c r="R85" s="33"/>
      <c r="S85" s="177"/>
      <c r="T85" s="219"/>
      <c r="U85" s="219"/>
      <c r="V85" s="39"/>
      <c r="W85" s="118"/>
      <c r="X85" s="118"/>
      <c r="Y85" s="118"/>
      <c r="Z85" s="33"/>
      <c r="AA85" s="177"/>
      <c r="AB85" s="219"/>
      <c r="AC85" s="219"/>
      <c r="AD85" s="39"/>
      <c r="AE85" s="118"/>
      <c r="AF85" s="118"/>
      <c r="AG85" s="118"/>
      <c r="AH85" s="33"/>
      <c r="AI85" s="177"/>
      <c r="AJ85" s="219"/>
      <c r="AK85" s="219"/>
      <c r="AL85" s="39"/>
      <c r="AM85" s="118"/>
      <c r="AN85" s="118"/>
      <c r="AO85" s="118"/>
      <c r="AP85" s="33"/>
      <c r="AQ85" s="177"/>
      <c r="AR85" s="219"/>
      <c r="AS85" s="219"/>
      <c r="AT85" s="39"/>
      <c r="AU85" s="118"/>
      <c r="AV85" s="118"/>
      <c r="AW85" s="118"/>
      <c r="AX85" s="33"/>
      <c r="AY85" s="177"/>
      <c r="AZ85" s="219"/>
      <c r="BA85" s="219"/>
      <c r="BB85" s="39"/>
      <c r="BC85" s="118"/>
      <c r="BD85" s="118"/>
      <c r="BE85" s="118"/>
      <c r="BF85" s="33"/>
      <c r="BG85" s="177"/>
      <c r="BH85" s="219"/>
      <c r="BI85" s="219"/>
      <c r="BJ85" s="39"/>
      <c r="BK85" s="118"/>
      <c r="BL85" s="118"/>
      <c r="BM85" s="118"/>
      <c r="BN85" s="33"/>
      <c r="BO85" s="177"/>
      <c r="BP85" s="219"/>
      <c r="BQ85" s="219"/>
      <c r="BR85" s="39"/>
      <c r="BS85" s="118"/>
      <c r="BT85" s="118"/>
      <c r="BU85" s="118"/>
      <c r="BV85" s="33"/>
      <c r="BW85" s="177"/>
      <c r="BX85" s="219"/>
      <c r="BY85" s="219"/>
      <c r="BZ85" s="39"/>
      <c r="CA85" s="118"/>
      <c r="CB85" s="118"/>
      <c r="CC85" s="118"/>
      <c r="CD85" s="33"/>
    </row>
    <row r="86" spans="1:82" s="194" customFormat="1" ht="18.75">
      <c r="A86" s="189"/>
      <c r="B86" s="753" t="s">
        <v>114</v>
      </c>
      <c r="C86" s="752"/>
      <c r="D86" s="704"/>
      <c r="E86" s="704"/>
      <c r="F86" s="190"/>
      <c r="G86" s="191"/>
      <c r="H86" s="191"/>
      <c r="I86" s="192">
        <f>(I8+I28+I50+I69)</f>
        <v>153.4027777777778</v>
      </c>
      <c r="J86" s="191"/>
      <c r="K86" s="193"/>
      <c r="L86" s="190"/>
      <c r="M86" s="191"/>
      <c r="N86" s="190"/>
      <c r="O86" s="191"/>
      <c r="P86" s="191"/>
      <c r="Q86" s="192">
        <f>(Q8+Q28+Q50+Q69)</f>
        <v>265</v>
      </c>
      <c r="R86" s="191"/>
      <c r="S86" s="193"/>
      <c r="T86" s="190"/>
      <c r="U86" s="191"/>
      <c r="V86" s="190"/>
      <c r="W86" s="191"/>
      <c r="X86" s="191"/>
      <c r="Y86" s="192">
        <f>(Y8+Y28+Y50+Y69)</f>
        <v>206.38888888888889</v>
      </c>
      <c r="Z86" s="191"/>
      <c r="AA86" s="193"/>
      <c r="AB86" s="190"/>
      <c r="AC86" s="191"/>
      <c r="AD86" s="190"/>
      <c r="AE86" s="191"/>
      <c r="AF86" s="191"/>
      <c r="AG86" s="192">
        <f>(AG8+AG28+AG50+AG69)</f>
        <v>194.16666666666669</v>
      </c>
      <c r="AH86" s="191"/>
      <c r="AI86" s="193"/>
      <c r="AJ86" s="190"/>
      <c r="AK86" s="191"/>
      <c r="AL86" s="190"/>
      <c r="AM86" s="191"/>
      <c r="AN86" s="191"/>
      <c r="AO86" s="192">
        <f>(AO8+AO28+AO50+AO69)</f>
        <v>243.61111111111114</v>
      </c>
      <c r="AP86" s="191"/>
      <c r="AQ86" s="193"/>
      <c r="AR86" s="190"/>
      <c r="AS86" s="191"/>
      <c r="AT86" s="190"/>
      <c r="AU86" s="191"/>
      <c r="AV86" s="191"/>
      <c r="AW86" s="192">
        <f>(AW8+AW28+AW50+AW69)</f>
        <v>168.61111111111111</v>
      </c>
      <c r="AX86" s="191"/>
      <c r="AY86" s="193"/>
      <c r="AZ86" s="190"/>
      <c r="BA86" s="191"/>
      <c r="BB86" s="190"/>
      <c r="BC86" s="191"/>
      <c r="BD86" s="191"/>
      <c r="BE86" s="192">
        <f>(BE8+BE28+BE50+BE69)</f>
        <v>104.72222222222223</v>
      </c>
      <c r="BF86" s="191"/>
      <c r="BG86" s="193"/>
      <c r="BH86" s="190"/>
      <c r="BI86" s="191"/>
      <c r="BJ86" s="190"/>
      <c r="BK86" s="191"/>
      <c r="BL86" s="191"/>
      <c r="BM86" s="192">
        <f>(BM8+BM28+BM50+BM69)</f>
        <v>348.0555555555556</v>
      </c>
      <c r="BN86" s="191"/>
      <c r="BO86" s="193"/>
      <c r="BP86" s="190"/>
      <c r="BQ86" s="191"/>
      <c r="BR86" s="190"/>
      <c r="BS86" s="191"/>
      <c r="BT86" s="191"/>
      <c r="BU86" s="192">
        <f>(BU8+BU28+BU50+BU69)</f>
        <v>251.38888888888891</v>
      </c>
      <c r="BV86" s="191"/>
      <c r="BW86" s="193"/>
      <c r="BX86" s="190"/>
      <c r="BY86" s="191"/>
      <c r="BZ86" s="190"/>
      <c r="CA86" s="191"/>
      <c r="CB86" s="191"/>
      <c r="CC86" s="192">
        <f>(CC8+CC28+CC50+CC69)</f>
        <v>292.5</v>
      </c>
      <c r="CD86" s="191"/>
    </row>
    <row r="87" spans="1:82" s="194" customFormat="1" ht="18.75">
      <c r="A87" s="189"/>
      <c r="B87" s="753" t="s">
        <v>212</v>
      </c>
      <c r="C87" s="752"/>
      <c r="D87" s="704"/>
      <c r="E87" s="704"/>
      <c r="F87" s="190"/>
      <c r="G87" s="191"/>
      <c r="H87" s="191"/>
      <c r="I87" s="192">
        <f>(I86/4)</f>
        <v>38.35069444444445</v>
      </c>
      <c r="J87" s="191"/>
      <c r="K87" s="193"/>
      <c r="L87" s="190"/>
      <c r="M87" s="191"/>
      <c r="N87" s="190"/>
      <c r="O87" s="191"/>
      <c r="P87" s="191"/>
      <c r="Q87" s="192">
        <f>(Q86/4)</f>
        <v>66.25</v>
      </c>
      <c r="R87" s="191"/>
      <c r="S87" s="193"/>
      <c r="T87" s="190"/>
      <c r="U87" s="191"/>
      <c r="V87" s="190"/>
      <c r="W87" s="191"/>
      <c r="X87" s="191"/>
      <c r="Y87" s="192">
        <f>(Y86/4)</f>
        <v>51.597222222222221</v>
      </c>
      <c r="Z87" s="191"/>
      <c r="AA87" s="193"/>
      <c r="AB87" s="190"/>
      <c r="AC87" s="191"/>
      <c r="AD87" s="190"/>
      <c r="AE87" s="191"/>
      <c r="AF87" s="191"/>
      <c r="AG87" s="192">
        <f>(AG86/4)</f>
        <v>48.541666666666671</v>
      </c>
      <c r="AH87" s="191"/>
      <c r="AI87" s="193"/>
      <c r="AJ87" s="190"/>
      <c r="AK87" s="191"/>
      <c r="AL87" s="190"/>
      <c r="AM87" s="191"/>
      <c r="AN87" s="191"/>
      <c r="AO87" s="192">
        <f>(AO86/4)</f>
        <v>60.902777777777786</v>
      </c>
      <c r="AP87" s="191"/>
      <c r="AQ87" s="193"/>
      <c r="AR87" s="190"/>
      <c r="AS87" s="191"/>
      <c r="AT87" s="190"/>
      <c r="AU87" s="191"/>
      <c r="AV87" s="191"/>
      <c r="AW87" s="192">
        <f>(AW86/4)</f>
        <v>42.152777777777779</v>
      </c>
      <c r="AX87" s="191"/>
      <c r="AY87" s="193"/>
      <c r="AZ87" s="190"/>
      <c r="BA87" s="191"/>
      <c r="BB87" s="190"/>
      <c r="BC87" s="191"/>
      <c r="BD87" s="191"/>
      <c r="BE87" s="192">
        <f>(BE86/4)</f>
        <v>26.180555555555557</v>
      </c>
      <c r="BF87" s="191"/>
      <c r="BG87" s="193"/>
      <c r="BH87" s="190"/>
      <c r="BI87" s="191"/>
      <c r="BJ87" s="190"/>
      <c r="BK87" s="191"/>
      <c r="BL87" s="191"/>
      <c r="BM87" s="192">
        <f>(BM86/4)</f>
        <v>87.0138888888889</v>
      </c>
      <c r="BN87" s="191"/>
      <c r="BO87" s="193"/>
      <c r="BP87" s="190"/>
      <c r="BQ87" s="191"/>
      <c r="BR87" s="190"/>
      <c r="BS87" s="191"/>
      <c r="BT87" s="191"/>
      <c r="BU87" s="192">
        <f>(BU86/4)</f>
        <v>62.847222222222229</v>
      </c>
      <c r="BV87" s="191"/>
      <c r="BW87" s="193"/>
      <c r="BX87" s="190"/>
      <c r="BY87" s="191"/>
      <c r="BZ87" s="190"/>
      <c r="CA87" s="191"/>
      <c r="CB87" s="191"/>
      <c r="CC87" s="192">
        <f>(CC86/4)</f>
        <v>73.125</v>
      </c>
      <c r="CD87" s="191"/>
    </row>
    <row r="89" spans="1:82">
      <c r="F89" s="515" t="s">
        <v>1492</v>
      </c>
    </row>
    <row r="90" spans="1:82">
      <c r="F90" s="72" t="s">
        <v>116</v>
      </c>
      <c r="N90" s="72"/>
      <c r="V90" s="72"/>
      <c r="AD90" s="72"/>
      <c r="AL90" s="72"/>
      <c r="AT90" s="72"/>
      <c r="BB90" s="72"/>
      <c r="BJ90" s="72"/>
      <c r="BR90" s="72"/>
      <c r="BZ90" s="72"/>
    </row>
    <row r="92" spans="1:82" ht="60">
      <c r="B92" s="724" t="s">
        <v>1493</v>
      </c>
    </row>
    <row r="93" spans="1:82" s="509" customFormat="1">
      <c r="A93" s="507"/>
      <c r="B93" s="507" t="s">
        <v>688</v>
      </c>
      <c r="C93" s="507"/>
      <c r="D93" s="507"/>
      <c r="E93" s="507"/>
      <c r="F93" s="707">
        <f>H15+H16+H19+H20+H21+H25+H39+H40+H41+H43+H66+H67+H74+H80</f>
        <v>70</v>
      </c>
      <c r="G93" s="706">
        <f>(F93/$F$96)</f>
        <v>0.4104234527687296</v>
      </c>
      <c r="H93" s="508"/>
      <c r="I93" s="508"/>
      <c r="J93" s="507"/>
      <c r="N93" s="707">
        <f>P15+P16+P19+P20+P21+P25+P39+P40+P41+P43+P66+P67+P74+P80</f>
        <v>111.11111111111111</v>
      </c>
      <c r="O93" s="706">
        <f>(N93/$F$96)</f>
        <v>0.65146579804560256</v>
      </c>
      <c r="P93" s="508"/>
      <c r="Q93" s="508"/>
      <c r="R93" s="507"/>
      <c r="V93" s="707">
        <f>X15+X16+X19+X20+X21+X25+X39+X40+X41+X43+X66+X67+X74+X80</f>
        <v>36.666666666666671</v>
      </c>
      <c r="W93" s="706">
        <f>(V93/$F$96)</f>
        <v>0.21498371335504887</v>
      </c>
      <c r="X93" s="508"/>
      <c r="Y93" s="508"/>
      <c r="Z93" s="507"/>
      <c r="AD93" s="707">
        <f>AF15+AF16+AF19+AF20+AF21+AF25+AF39+AF40+AF41+AF43+AF66+AF67+AF74+AF80</f>
        <v>83.333333333333343</v>
      </c>
      <c r="AE93" s="706">
        <f>(AD93/$F$96)</f>
        <v>0.48859934853420195</v>
      </c>
      <c r="AF93" s="508"/>
      <c r="AG93" s="508"/>
      <c r="AH93" s="507"/>
      <c r="AL93" s="707">
        <f>AN15+AN16+AN19+AN20+AN21+AN25+AN39+AN40+AN41+AN43+AN66+AN67+AN74+AN80</f>
        <v>66.111111111111114</v>
      </c>
      <c r="AM93" s="706">
        <f>(AL93/$F$96)</f>
        <v>0.38762214983713356</v>
      </c>
      <c r="AN93" s="508"/>
      <c r="AO93" s="508"/>
      <c r="AP93" s="507"/>
      <c r="AT93" s="707">
        <f>AV15+AV16+AV19+AV20+AV21+AV25+AV39+AV40+AV41+AV43+AV66+AV67+AV74+AV80</f>
        <v>64.444444444444457</v>
      </c>
      <c r="AU93" s="706">
        <f>(AT93/$F$96)</f>
        <v>0.37785016286644957</v>
      </c>
      <c r="AV93" s="508"/>
      <c r="AW93" s="508"/>
      <c r="AX93" s="507"/>
      <c r="BB93" s="707">
        <f>BD15+BD16+BD19+BD20+BD21+BD25+BD39+BD40+BD41+BD43+BD66+BD67+BD74+BD80</f>
        <v>12.222222222222223</v>
      </c>
      <c r="BC93" s="706">
        <f>(BB93/$F$96)</f>
        <v>7.1661237785016291E-2</v>
      </c>
      <c r="BD93" s="508"/>
      <c r="BE93" s="508"/>
      <c r="BF93" s="507"/>
      <c r="BJ93" s="707">
        <f>BL15+BL16+BL19+BL20+BL21+BL25+BL39+BL40+BL41+BL43+BL66+BL67+BL74+BL80</f>
        <v>170.55555555555557</v>
      </c>
      <c r="BK93" s="706">
        <f>(BJ93/$F$96)</f>
        <v>1</v>
      </c>
      <c r="BL93" s="508"/>
      <c r="BM93" s="508"/>
      <c r="BN93" s="507"/>
      <c r="BR93" s="707">
        <f>BT15+BT16+BT19+BT20+BT21+BT25+BT39+BT40+BT41+BT43+BT66+BT67+BT74+BT80</f>
        <v>71.666666666666686</v>
      </c>
      <c r="BS93" s="706">
        <f>(BR93/$F$96)</f>
        <v>0.42019543973941376</v>
      </c>
      <c r="BT93" s="508"/>
      <c r="BU93" s="508"/>
      <c r="BV93" s="507"/>
      <c r="BZ93" s="707">
        <f>CB15+CB16+CB19+CB20+CB21+CB25+CB39+CB40+CB41+CB43+CB66+CB67+CB74+CB80</f>
        <v>78.333333333333343</v>
      </c>
      <c r="CA93" s="706">
        <f>(BZ93/$F$96)</f>
        <v>0.45928338762214987</v>
      </c>
      <c r="CB93" s="508"/>
      <c r="CC93" s="508"/>
      <c r="CD93" s="507"/>
    </row>
    <row r="94" spans="1:82" s="509" customFormat="1">
      <c r="A94" s="507"/>
      <c r="B94" s="507" t="s">
        <v>689</v>
      </c>
      <c r="C94" s="507"/>
      <c r="D94" s="507"/>
      <c r="E94" s="507"/>
      <c r="F94" s="707">
        <f>H10+H11+H12+H14+H26+H30+H31+H34+H35+H46+H47+H48+H53+H54+H55+H56+H57+H58+H60+H62+H63+H72+H73+H78+H79+H83+H84</f>
        <v>83.402777777777771</v>
      </c>
      <c r="G94" s="706">
        <f>(F94/$F$97)</f>
        <v>0.36349878934624691</v>
      </c>
      <c r="H94" s="508"/>
      <c r="I94" s="508"/>
      <c r="J94" s="507"/>
      <c r="N94" s="707">
        <f>P10+P11+P12+P14+P26+P30+P31+P34+P35+P46+P47+P48+P53+P54+P55+P56+P57+P58+P60+P62+P63+P72+P73+P78+P79+P83+P84</f>
        <v>153.88888888888889</v>
      </c>
      <c r="O94" s="706">
        <f>(N94/$F$97)</f>
        <v>0.67070217917675534</v>
      </c>
      <c r="P94" s="508"/>
      <c r="Q94" s="508"/>
      <c r="R94" s="507"/>
      <c r="V94" s="707">
        <f>X10+X11+X12+X14+X26+X30+X31+X34+X35+X46+X47+X48+X53+X54+X55+X56+X57+X58+X60+X62+X63+X72+X73+X78+X79+X83+X84</f>
        <v>169.7222222222222</v>
      </c>
      <c r="W94" s="706">
        <f>(V94/$F$97)</f>
        <v>0.73970944309927344</v>
      </c>
      <c r="X94" s="508"/>
      <c r="Y94" s="508"/>
      <c r="Z94" s="507"/>
      <c r="AD94" s="707">
        <f>AF10+AF11+AF12+AF14+AF26+AF30+AF31+AF34+AF35+AF46+AF47+AF48+AF53+AF54+AF55+AF56+AF57+AF58+AF60+AF62+AF63+AF72+AF73+AF78+AF79+AF83+AF84</f>
        <v>110.83333333333331</v>
      </c>
      <c r="AE94" s="706">
        <f>(AD94/$F$97)</f>
        <v>0.483050847457627</v>
      </c>
      <c r="AF94" s="508"/>
      <c r="AG94" s="508"/>
      <c r="AH94" s="507"/>
      <c r="AL94" s="707">
        <f>AN10+AN11+AN12+AN14+AN26+AN30+AN31+AN34+AN35+AN46+AN47+AN48+AN53+AN54+AN55+AN56+AN57+AN58+AN60+AN62+AN63+AN72+AN73+AN78+AN79+AN83+AN84</f>
        <v>177.5</v>
      </c>
      <c r="AM94" s="706">
        <f>(AL94/$F$97)</f>
        <v>0.77360774818401934</v>
      </c>
      <c r="AN94" s="508"/>
      <c r="AO94" s="508"/>
      <c r="AP94" s="507"/>
      <c r="AT94" s="707">
        <f>AV10+AV11+AV12+AV14+AV26+AV30+AV31+AV34+AV35+AV46+AV47+AV48+AV53+AV54+AV55+AV56+AV57+AV58+AV60+AV62+AV63+AV72+AV73+AV78+AV79+AV83+AV84</f>
        <v>104.16666666666666</v>
      </c>
      <c r="AU94" s="706">
        <f>(AT94/$F$97)</f>
        <v>0.4539951573849878</v>
      </c>
      <c r="AV94" s="508"/>
      <c r="AW94" s="508"/>
      <c r="AX94" s="507"/>
      <c r="BB94" s="707">
        <f>BD10+BD11+BD12+BD14+BD26+BD30+BD31+BD34+BD35+BD46+BD47+BD48+BD53+BD54+BD55+BD56+BD57+BD58+BD60+BD62+BD63+BD72+BD73+BD78+BD79+BD83+BD84</f>
        <v>92.499999999999986</v>
      </c>
      <c r="BC94" s="706">
        <f>(BB94/$F$97)</f>
        <v>0.40314769975786918</v>
      </c>
      <c r="BD94" s="508"/>
      <c r="BE94" s="508"/>
      <c r="BF94" s="507"/>
      <c r="BJ94" s="707">
        <f>BL10+BL11+BL12+BL14+BL26+BL30+BL31+BL34+BL35+BL46+BL47+BL48+BL53+BL54+BL55+BL56+BL57+BL58+BL60+BL62+BL63+BL72+BL73+BL78+BL79+BL83+BL84</f>
        <v>177.5</v>
      </c>
      <c r="BK94" s="706">
        <f>(BJ94/$F$97)</f>
        <v>0.77360774818401934</v>
      </c>
      <c r="BL94" s="508"/>
      <c r="BM94" s="508"/>
      <c r="BN94" s="507"/>
      <c r="BR94" s="707">
        <f>BT10+BT11+BT12+BT14+BT26+BT30+BT31+BT34+BT35+BT46+BT47+BT48+BT53+BT54+BT55+BT56+BT57+BT58+BT60+BT62+BT63+BT72+BT73+BT78+BT79+BT83+BT84</f>
        <v>179.7222222222222</v>
      </c>
      <c r="BS94" s="706">
        <f>(BR94/$F$97)</f>
        <v>0.78329297820823229</v>
      </c>
      <c r="BT94" s="508"/>
      <c r="BU94" s="508"/>
      <c r="BV94" s="507"/>
      <c r="BZ94" s="707">
        <f>CB10+CB11+CB12+CB14+CB26+CB30+CB31+CB34+CB35+CB46+CB47+CB48+CB53+CB54+CB55+CB56+CB57+CB58+CB60+CB62+CB63+CB72+CB73+CB78+CB79+CB83+CB84</f>
        <v>214.16666666666666</v>
      </c>
      <c r="CA94" s="706">
        <f>(BZ94/$F$97)</f>
        <v>0.93341404358353497</v>
      </c>
      <c r="CB94" s="508"/>
      <c r="CC94" s="508"/>
      <c r="CD94" s="507"/>
    </row>
    <row r="95" spans="1:82">
      <c r="F95" s="705"/>
    </row>
    <row r="96" spans="1:82">
      <c r="F96" s="705">
        <f>F15+F16+F19+F20+F21+F25+F39+F40+F41+F43+F66+F67+F74+F80</f>
        <v>170.55555555555557</v>
      </c>
    </row>
    <row r="97" spans="6:8">
      <c r="F97" s="705">
        <f>F10+F11+F12+F14+F26+F30+F31+F34+F35+F46+F47+F48+F53+F54+F55+F56+F57+F58+F60+F62+F63+F72+F73+F78+F79+F83+F84</f>
        <v>229.44444444444446</v>
      </c>
    </row>
    <row r="98" spans="6:8">
      <c r="G98" s="195"/>
      <c r="H98" s="195"/>
    </row>
  </sheetData>
  <customSheetViews>
    <customSheetView guid="{AC8114FE-0E11-4AA8-B6CA-5B2F81AEBCDF}">
      <pane xSplit="2" ySplit="6" topLeftCell="AS7" activePane="bottomRight" state="frozenSplit"/>
      <selection pane="bottomRight" activeCell="AU73" sqref="AU73"/>
      <pageMargins left="0.7" right="0.7" top="0.75" bottom="0.75" header="0.3" footer="0.3"/>
    </customSheetView>
    <customSheetView guid="{1ACE4EF3-4217-4C29-A5F1-1A754D8682CB}">
      <pane xSplit="2" ySplit="6" topLeftCell="C28" activePane="bottomRight" state="frozenSplit"/>
      <selection pane="bottomRight"/>
      <pageMargins left="0.7" right="0.7" top="0.75" bottom="0.75" header="0.3" footer="0.3"/>
    </customSheetView>
    <customSheetView guid="{733417AD-A81C-41E8-924D-FD406F37F1DB}" scale="60">
      <pane xSplit="3" ySplit="6" topLeftCell="D7" activePane="bottomRight" state="frozenSplit"/>
      <selection pane="bottomRight" activeCell="G57" sqref="G57"/>
      <pageMargins left="0.7" right="0.7" top="0.75" bottom="0.75" header="0.3" footer="0.3"/>
    </customSheetView>
    <customSheetView guid="{956B348E-9ADF-42F8-BE70-7DA67EB885BA}" scale="80">
      <pane xSplit="2" ySplit="6" topLeftCell="P81" activePane="bottomRight" state="frozenSplit"/>
      <selection pane="bottomRight" activeCell="B88" sqref="B88"/>
      <pageMargins left="0.7" right="0.7" top="0.75" bottom="0.75" header="0.3" footer="0.3"/>
    </customSheetView>
    <customSheetView guid="{068A9C4B-C065-024A-BE76-8527014D5B54}" scale="75">
      <pane xSplit="3" ySplit="6.0714285714285712" topLeftCell="V7" activePane="bottomRight" state="frozenSplit"/>
      <selection pane="bottomRight" activeCell="CU87" sqref="CU87"/>
      <pageMargins left="0.7" right="0.7" top="0.75" bottom="0.75" header="0.3" footer="0.3"/>
    </customSheetView>
    <customSheetView guid="{FED14FF2-CBAF-4B29-94DC-47DAE2EED47A}" scale="75">
      <pane xSplit="3" ySplit="6" topLeftCell="AT73" activePane="bottomRight" state="frozenSplit"/>
      <selection pane="bottomRight" activeCell="AU84" sqref="AU84"/>
      <pageMargins left="0.7" right="0.7" top="0.75" bottom="0.75" header="0.3" footer="0.3"/>
    </customSheetView>
  </customSheetViews>
  <mergeCells count="10">
    <mergeCell ref="BB4:BF4"/>
    <mergeCell ref="BJ4:BN4"/>
    <mergeCell ref="BR4:BV4"/>
    <mergeCell ref="BZ4:CD4"/>
    <mergeCell ref="F4:J4"/>
    <mergeCell ref="N4:R4"/>
    <mergeCell ref="V4:Z4"/>
    <mergeCell ref="AD4:AH4"/>
    <mergeCell ref="AL4:AP4"/>
    <mergeCell ref="AT4:AX4"/>
  </mergeCells>
  <phoneticPr fontId="99" type="noConversion"/>
  <hyperlinks>
    <hyperlink ref="BN14" display="http://www.nestle.com/asset-library/documents/library/documents/corporate_social_responsibility/nestle-csv-full-report-2012-en.pdf (page194 &amp; 195 pub.2012 accessed feb. 20 2014)                 http://www.nestle.com/csv/Environment/lifecycleapproach/Pages"/>
    <hyperlink ref="BV20" r:id="rId1"/>
    <hyperlink ref="Z83" r:id="rId2" display="http://www.rspo.org/file/acop2013/submissions/DANONE.pdf"/>
    <hyperlink ref="BN60" r:id="rId3"/>
  </hyperlinks>
  <pageMargins left="0.7" right="0.7" top="0.75" bottom="0.75" header="0.3" footer="0.3"/>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dimension ref="A1:B36"/>
  <sheetViews>
    <sheetView workbookViewId="0">
      <selection activeCell="B39" sqref="B39"/>
    </sheetView>
  </sheetViews>
  <sheetFormatPr defaultColWidth="8.85546875" defaultRowHeight="15"/>
  <cols>
    <col min="1" max="1" width="16.140625" bestFit="1" customWidth="1"/>
  </cols>
  <sheetData>
    <row r="1" spans="1:2">
      <c r="A1" s="506" t="s">
        <v>1452</v>
      </c>
      <c r="B1" s="506" t="s">
        <v>1453</v>
      </c>
    </row>
    <row r="2" spans="1:2">
      <c r="B2" t="s">
        <v>1454</v>
      </c>
    </row>
    <row r="4" spans="1:2">
      <c r="A4" s="506" t="s">
        <v>1455</v>
      </c>
      <c r="B4" s="506" t="s">
        <v>1456</v>
      </c>
    </row>
    <row r="6" spans="1:2">
      <c r="B6" t="s">
        <v>1457</v>
      </c>
    </row>
    <row r="7" spans="1:2">
      <c r="B7" t="s">
        <v>1458</v>
      </c>
    </row>
    <row r="8" spans="1:2">
      <c r="B8" t="s">
        <v>1459</v>
      </c>
    </row>
    <row r="9" spans="1:2">
      <c r="B9" t="s">
        <v>1460</v>
      </c>
    </row>
    <row r="10" spans="1:2">
      <c r="B10" t="s">
        <v>1461</v>
      </c>
    </row>
    <row r="11" spans="1:2">
      <c r="B11" t="s">
        <v>1462</v>
      </c>
    </row>
    <row r="13" spans="1:2">
      <c r="A13" s="506" t="s">
        <v>1463</v>
      </c>
      <c r="B13" s="506" t="s">
        <v>1464</v>
      </c>
    </row>
    <row r="14" spans="1:2">
      <c r="B14" t="s">
        <v>1465</v>
      </c>
    </row>
    <row r="16" spans="1:2">
      <c r="A16" s="506" t="s">
        <v>1466</v>
      </c>
      <c r="B16" s="506" t="s">
        <v>1467</v>
      </c>
    </row>
    <row r="17" spans="1:2">
      <c r="B17" t="s">
        <v>1468</v>
      </c>
    </row>
    <row r="18" spans="1:2">
      <c r="B18" t="s">
        <v>1469</v>
      </c>
    </row>
    <row r="20" spans="1:2">
      <c r="A20" s="506" t="s">
        <v>1470</v>
      </c>
      <c r="B20" s="506" t="s">
        <v>1471</v>
      </c>
    </row>
    <row r="21" spans="1:2">
      <c r="B21" t="s">
        <v>1472</v>
      </c>
    </row>
    <row r="22" spans="1:2">
      <c r="B22" t="s">
        <v>1473</v>
      </c>
    </row>
    <row r="24" spans="1:2">
      <c r="A24" s="506" t="s">
        <v>1474</v>
      </c>
      <c r="B24" s="506" t="s">
        <v>1475</v>
      </c>
    </row>
    <row r="25" spans="1:2">
      <c r="B25" t="s">
        <v>1485</v>
      </c>
    </row>
    <row r="26" spans="1:2">
      <c r="B26" t="s">
        <v>1491</v>
      </c>
    </row>
    <row r="28" spans="1:2">
      <c r="A28" s="506" t="s">
        <v>1500</v>
      </c>
      <c r="B28" s="506" t="s">
        <v>1504</v>
      </c>
    </row>
    <row r="29" spans="1:2">
      <c r="B29" t="s">
        <v>1501</v>
      </c>
    </row>
    <row r="31" spans="1:2">
      <c r="A31" s="506" t="s">
        <v>1505</v>
      </c>
      <c r="B31" s="506" t="s">
        <v>1535</v>
      </c>
    </row>
    <row r="32" spans="1:2">
      <c r="B32" t="s">
        <v>1510</v>
      </c>
    </row>
    <row r="33" spans="1:2">
      <c r="B33" t="s">
        <v>1509</v>
      </c>
    </row>
    <row r="35" spans="1:2">
      <c r="A35" s="506" t="s">
        <v>1515</v>
      </c>
      <c r="B35" s="506" t="s">
        <v>1991</v>
      </c>
    </row>
    <row r="36" spans="1:2">
      <c r="B36" t="s">
        <v>1468</v>
      </c>
    </row>
  </sheetData>
  <customSheetViews>
    <customSheetView guid="{AC8114FE-0E11-4AA8-B6CA-5B2F81AEBCDF}">
      <selection activeCell="B36" sqref="B36"/>
      <pageMargins left="0.7" right="0.7" top="0.75" bottom="0.75" header="0.3" footer="0.3"/>
    </customSheetView>
    <customSheetView guid="{1ACE4EF3-4217-4C29-A5F1-1A754D8682CB}">
      <selection activeCell="A34" sqref="A34"/>
      <pageMargins left="0.7" right="0.7" top="0.75" bottom="0.75" header="0.3" footer="0.3"/>
    </customSheetView>
    <customSheetView guid="{733417AD-A81C-41E8-924D-FD406F37F1DB}">
      <selection activeCell="A34" sqref="A34"/>
      <pageMargins left="0.7" right="0.7" top="0.75" bottom="0.75" header="0.3" footer="0.3"/>
    </customSheetView>
    <customSheetView guid="{956B348E-9ADF-42F8-BE70-7DA67EB885BA}" topLeftCell="A10">
      <selection activeCell="B33" sqref="B33"/>
      <pageMargins left="0.7" right="0.7" top="0.75" bottom="0.75" header="0.3" footer="0.3"/>
    </customSheetView>
    <customSheetView guid="{068A9C4B-C065-024A-BE76-8527014D5B54}">
      <selection activeCell="B35" sqref="B35"/>
      <pageMargins left="0.7" right="0.7" top="0.75" bottom="0.75" header="0.3" footer="0.3"/>
    </customSheetView>
    <customSheetView guid="{FED14FF2-CBAF-4B29-94DC-47DAE2EED47A}">
      <selection activeCell="B35" sqref="B35"/>
      <pageMargins left="0.7" right="0.7" top="0.75" bottom="0.75" header="0.3" footer="0.3"/>
    </customSheetView>
  </customSheetViews>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Overview</vt:lpstr>
      <vt:lpstr>Land</vt:lpstr>
      <vt:lpstr>Women</vt:lpstr>
      <vt:lpstr>Transparency</vt:lpstr>
      <vt:lpstr>Farmers</vt:lpstr>
      <vt:lpstr>Water</vt:lpstr>
      <vt:lpstr>Workers</vt:lpstr>
      <vt:lpstr>Climate Change</vt:lpstr>
      <vt:lpstr>Release Notes</vt:lpstr>
      <vt:lpstr>Overview!Print_Area</vt:lpstr>
    </vt:vector>
  </TitlesOfParts>
  <Company>Oxfam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esahan</dc:creator>
  <cp:lastModifiedBy>dsmith1</cp:lastModifiedBy>
  <cp:lastPrinted>2014-02-10T17:30:00Z</cp:lastPrinted>
  <dcterms:created xsi:type="dcterms:W3CDTF">2014-01-14T15:30:11Z</dcterms:created>
  <dcterms:modified xsi:type="dcterms:W3CDTF">2014-10-08T15:09:18Z</dcterms:modified>
</cp:coreProperties>
</file>