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hidePivotFieldList="1"/>
  <mc:AlternateContent xmlns:mc="http://schemas.openxmlformats.org/markup-compatibility/2006">
    <mc:Choice Requires="x15">
      <x15ac:absPath xmlns:x15ac="http://schemas.microsoft.com/office/spreadsheetml/2010/11/ac" url="https://empresasrandon.sharepoint.com/sites/PowerBI-SSMA/Documentos Compartilhados/General/Segurança/"/>
    </mc:Choice>
  </mc:AlternateContent>
  <xr:revisionPtr revIDLastSave="89" documentId="11_FBA7C1699599713203A439B5E8B91EA8CABF1DFF" xr6:coauthVersionLast="47" xr6:coauthVersionMax="47" xr10:uidLastSave="{8BDECA4A-1905-4DAB-B5B1-0741451375BA}"/>
  <bookViews>
    <workbookView xWindow="-120" yWindow="-120" windowWidth="15480" windowHeight="6840" tabRatio="599" firstSheet="1" activeTab="1" xr2:uid="{00000000-000D-0000-FFFF-FFFF00000000}"/>
  </bookViews>
  <sheets>
    <sheet name="Gráfico Dinâmico" sheetId="7" state="hidden" r:id="rId1"/>
    <sheet name="Registros" sheetId="1" r:id="rId2"/>
    <sheet name="Controle Dias Perdidos" sheetId="10" r:id="rId3"/>
    <sheet name="HHT" sheetId="5" r:id="rId4"/>
    <sheet name="Metas" sheetId="8" r:id="rId5"/>
    <sheet name="Reincidência" sheetId="11" r:id="rId6"/>
    <sheet name="Informações" sheetId="9" r:id="rId7"/>
    <sheet name="Planilha1" sheetId="15" r:id="rId8"/>
    <sheet name="Dados" sheetId="2" r:id="rId9"/>
    <sheet name="Consolidado" sheetId="14" r:id="rId10"/>
  </sheets>
  <externalReferences>
    <externalReference r:id="rId11"/>
    <externalReference r:id="rId12"/>
    <externalReference r:id="rId13"/>
    <externalReference r:id="rId14"/>
    <externalReference r:id="rId15"/>
    <externalReference r:id="rId16"/>
  </externalReferences>
  <definedNames>
    <definedName name="_xlnm._FilterDatabase" localSheetId="1" hidden="1">Registros!$A$1:$V$1145</definedName>
    <definedName name="_xlnm.Print_Area" localSheetId="1">Registros!$A$1:$V$966</definedName>
    <definedName name="NativeTimeline_Data">#N/A</definedName>
    <definedName name="NativeTimeline_Data1">#N/A</definedName>
    <definedName name="SegmentaçãodeDados_Tipo">#N/A</definedName>
    <definedName name="SETOR">[1]Descrição!$A$69:$A$116</definedName>
    <definedName name="Tipo">[2]Descrição!$A$3:$A$6</definedName>
    <definedName name="TIPO_">#REF!</definedName>
  </definedNames>
  <calcPr calcId="191028"/>
  <pivotCaches>
    <pivotCache cacheId="4184" r:id="rId17"/>
    <pivotCache cacheId="4185"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149" i="1" l="1"/>
  <c r="V1149" i="1"/>
  <c r="D1149" i="1"/>
  <c r="U1147" i="1"/>
  <c r="V1147" i="1"/>
  <c r="U1148" i="1"/>
  <c r="V1148" i="1"/>
  <c r="D1147" i="1"/>
  <c r="D1148" i="1"/>
  <c r="U1146" i="1"/>
  <c r="V1146" i="1"/>
  <c r="D1146" i="1"/>
  <c r="V1144" i="1"/>
  <c r="V1145" i="1"/>
  <c r="U1144" i="1"/>
  <c r="U1145" i="1"/>
  <c r="D1144" i="1" l="1"/>
  <c r="D1145" i="1"/>
  <c r="D1142" i="1" l="1"/>
  <c r="D1143" i="1"/>
  <c r="U1142" i="1"/>
  <c r="V1142" i="1"/>
  <c r="U1143" i="1"/>
  <c r="V1143" i="1"/>
  <c r="U1141" i="1"/>
  <c r="V1141" i="1"/>
  <c r="D1141" i="1"/>
  <c r="U1139" i="1"/>
  <c r="V1139" i="1"/>
  <c r="U1140" i="1"/>
  <c r="V1140" i="1"/>
  <c r="D1139" i="1"/>
  <c r="D1140" i="1"/>
  <c r="D1138" i="1"/>
  <c r="U1137" i="1"/>
  <c r="V1137" i="1"/>
  <c r="U1138" i="1"/>
  <c r="V1138" i="1"/>
  <c r="U1135" i="1"/>
  <c r="V1135" i="1"/>
  <c r="U1136" i="1"/>
  <c r="V1136" i="1"/>
  <c r="D1135" i="1"/>
  <c r="D1136" i="1"/>
  <c r="D1137" i="1"/>
  <c r="U30" i="14"/>
  <c r="U29" i="14"/>
  <c r="U28" i="14"/>
  <c r="U27" i="14"/>
  <c r="U26" i="14"/>
  <c r="U25" i="14"/>
  <c r="U24" i="14"/>
  <c r="U23" i="14"/>
  <c r="U22" i="14"/>
  <c r="U21" i="14"/>
  <c r="U20" i="14"/>
  <c r="R30" i="14"/>
  <c r="R29" i="14"/>
  <c r="R28" i="14"/>
  <c r="R27" i="14"/>
  <c r="R26" i="14"/>
  <c r="R25" i="14"/>
  <c r="R24" i="14"/>
  <c r="R23" i="14"/>
  <c r="R22" i="14"/>
  <c r="R21" i="14"/>
  <c r="R20" i="14"/>
  <c r="Q30" i="14"/>
  <c r="Q29" i="14"/>
  <c r="Q28" i="14"/>
  <c r="Q27" i="14"/>
  <c r="Q26" i="14"/>
  <c r="Q25" i="14"/>
  <c r="Q24" i="14"/>
  <c r="Q23" i="14"/>
  <c r="Q22" i="14"/>
  <c r="Q21" i="14"/>
  <c r="Q20" i="14"/>
  <c r="N30" i="14"/>
  <c r="N29" i="14"/>
  <c r="N28" i="14"/>
  <c r="N27" i="14"/>
  <c r="N26" i="14"/>
  <c r="N25" i="14"/>
  <c r="N24" i="14"/>
  <c r="N23" i="14"/>
  <c r="N22" i="14"/>
  <c r="N21" i="14"/>
  <c r="N20" i="14"/>
  <c r="M30" i="14"/>
  <c r="M29" i="14"/>
  <c r="M28" i="14"/>
  <c r="M27" i="14"/>
  <c r="M26" i="14"/>
  <c r="M25" i="14"/>
  <c r="M24" i="14"/>
  <c r="M23" i="14"/>
  <c r="M19" i="14"/>
  <c r="M20" i="14"/>
  <c r="J30" i="14"/>
  <c r="J29" i="14"/>
  <c r="J28" i="14"/>
  <c r="J27" i="14"/>
  <c r="J26" i="14"/>
  <c r="J25" i="14"/>
  <c r="J24" i="14"/>
  <c r="J23" i="14"/>
  <c r="J22" i="14"/>
  <c r="J21" i="14"/>
  <c r="J20" i="14"/>
  <c r="F30" i="14"/>
  <c r="F29" i="14"/>
  <c r="F28" i="14"/>
  <c r="F27" i="14"/>
  <c r="F26" i="14"/>
  <c r="F25" i="14"/>
  <c r="F24" i="14"/>
  <c r="F23" i="14"/>
  <c r="F22" i="14"/>
  <c r="F21" i="14"/>
  <c r="F20" i="14"/>
  <c r="X31" i="14"/>
  <c r="W31" i="14"/>
  <c r="Y31" i="14"/>
  <c r="V31" i="14"/>
  <c r="M22" i="14"/>
  <c r="M21" i="14"/>
  <c r="I30" i="14"/>
  <c r="I29" i="14"/>
  <c r="I28" i="14"/>
  <c r="I27" i="14"/>
  <c r="I26" i="14"/>
  <c r="I25" i="14"/>
  <c r="I24" i="14"/>
  <c r="I23" i="14"/>
  <c r="I22" i="14"/>
  <c r="I21" i="14"/>
  <c r="I20" i="14"/>
  <c r="U19" i="14"/>
  <c r="R19" i="14"/>
  <c r="Q19" i="14"/>
  <c r="N19" i="14"/>
  <c r="J19" i="14"/>
  <c r="I19" i="14"/>
  <c r="F19" i="14"/>
  <c r="E20" i="14"/>
  <c r="E21" i="14"/>
  <c r="E22" i="14"/>
  <c r="E23" i="14"/>
  <c r="E24" i="14"/>
  <c r="E25" i="14"/>
  <c r="E26" i="14"/>
  <c r="E27" i="14"/>
  <c r="E28" i="14"/>
  <c r="E29" i="14"/>
  <c r="E30" i="14"/>
  <c r="E19" i="14"/>
  <c r="B20" i="14"/>
  <c r="B21" i="14"/>
  <c r="B22" i="14"/>
  <c r="B23" i="14"/>
  <c r="B24" i="14"/>
  <c r="B25" i="14"/>
  <c r="B26" i="14"/>
  <c r="B27" i="14"/>
  <c r="B28" i="14"/>
  <c r="B29" i="14"/>
  <c r="B30" i="14"/>
  <c r="B19" i="14"/>
  <c r="T31" i="14"/>
  <c r="S31" i="14"/>
  <c r="P31" i="14"/>
  <c r="O31" i="14"/>
  <c r="L31" i="14"/>
  <c r="K31" i="14"/>
  <c r="H31" i="14"/>
  <c r="G31" i="14"/>
  <c r="D31" i="14"/>
  <c r="C31" i="14"/>
  <c r="AB30" i="14"/>
  <c r="AA30" i="14"/>
  <c r="AB29" i="14"/>
  <c r="AA29" i="14"/>
  <c r="AB28" i="14"/>
  <c r="AA28" i="14"/>
  <c r="AB27" i="14"/>
  <c r="AA27" i="14"/>
  <c r="AB26" i="14"/>
  <c r="AA26" i="14"/>
  <c r="AB25" i="14"/>
  <c r="AA25" i="14"/>
  <c r="AB24" i="14"/>
  <c r="AA24" i="14"/>
  <c r="AB23" i="14"/>
  <c r="AA23" i="14"/>
  <c r="AB22" i="14"/>
  <c r="AA22" i="14"/>
  <c r="AB21" i="14"/>
  <c r="AA21" i="14"/>
  <c r="AB20" i="14"/>
  <c r="AA20" i="14"/>
  <c r="AB19" i="14"/>
  <c r="AB31" i="14" s="1"/>
  <c r="AA19" i="14"/>
  <c r="AA31" i="14" s="1"/>
  <c r="B61" i="5"/>
  <c r="U1133" i="1"/>
  <c r="V1133" i="1"/>
  <c r="U1134" i="1"/>
  <c r="V1134" i="1"/>
  <c r="D1133" i="1"/>
  <c r="D1134" i="1"/>
  <c r="U1132" i="1"/>
  <c r="V1132" i="1"/>
  <c r="D1132" i="1"/>
  <c r="U1131" i="1"/>
  <c r="V1131" i="1"/>
  <c r="D1131" i="1"/>
  <c r="D1130" i="1"/>
  <c r="U1130" i="1"/>
  <c r="V1130" i="1"/>
  <c r="E13" i="14"/>
  <c r="F13" i="14"/>
  <c r="I13" i="14"/>
  <c r="J13" i="14"/>
  <c r="M13" i="14"/>
  <c r="N13" i="14"/>
  <c r="Q13" i="14"/>
  <c r="R13" i="14"/>
  <c r="U13" i="14"/>
  <c r="X13" i="14"/>
  <c r="U1129" i="1"/>
  <c r="V1129" i="1"/>
  <c r="D1129" i="1"/>
  <c r="U1128" i="1"/>
  <c r="V1128" i="1"/>
  <c r="D1128" i="1"/>
  <c r="U1127" i="1"/>
  <c r="V1127" i="1"/>
  <c r="D1127" i="1"/>
  <c r="B60" i="5"/>
  <c r="B13" i="14" s="1"/>
  <c r="U1124" i="1"/>
  <c r="V1124" i="1"/>
  <c r="U1125" i="1"/>
  <c r="V1125" i="1"/>
  <c r="U1126" i="1"/>
  <c r="V1126" i="1"/>
  <c r="D1124" i="1"/>
  <c r="D1125" i="1"/>
  <c r="D1126" i="1"/>
  <c r="U1122" i="1"/>
  <c r="V1122" i="1"/>
  <c r="D1122" i="1"/>
  <c r="U1123" i="1"/>
  <c r="V1123" i="1"/>
  <c r="D1123" i="1"/>
  <c r="U1120" i="1"/>
  <c r="V1120" i="1"/>
  <c r="U1121" i="1"/>
  <c r="V1121" i="1"/>
  <c r="D1120" i="1"/>
  <c r="D1121" i="1"/>
  <c r="B59" i="5"/>
  <c r="D1118" i="1"/>
  <c r="D1119" i="1"/>
  <c r="U1115" i="1"/>
  <c r="V1115" i="1"/>
  <c r="U1116" i="1"/>
  <c r="V1116" i="1"/>
  <c r="U1117" i="1"/>
  <c r="V1117" i="1"/>
  <c r="U1118" i="1"/>
  <c r="V1118" i="1"/>
  <c r="U1119" i="1"/>
  <c r="V1119" i="1"/>
  <c r="D1117" i="1"/>
  <c r="M31" i="14" l="1"/>
  <c r="I31" i="14"/>
  <c r="N31" i="14"/>
  <c r="Q31" i="14"/>
  <c r="R31" i="14"/>
  <c r="U31" i="14"/>
  <c r="F31" i="14"/>
  <c r="J31" i="14"/>
  <c r="B31" i="14"/>
  <c r="AD19" i="14"/>
  <c r="AC19" i="14"/>
  <c r="Z19" i="14"/>
  <c r="E31" i="14"/>
  <c r="AE31" i="14" s="1"/>
  <c r="AE19" i="14"/>
  <c r="AD20" i="14"/>
  <c r="AC20" i="14"/>
  <c r="Z20" i="14"/>
  <c r="AE20" i="14"/>
  <c r="AD21" i="14"/>
  <c r="AC21" i="14"/>
  <c r="Z21" i="14"/>
  <c r="AE21" i="14"/>
  <c r="AD22" i="14"/>
  <c r="AC22" i="14"/>
  <c r="Z22" i="14"/>
  <c r="AE22" i="14"/>
  <c r="AD23" i="14"/>
  <c r="AC23" i="14"/>
  <c r="Z23" i="14"/>
  <c r="AE23" i="14"/>
  <c r="AD24" i="14"/>
  <c r="AC24" i="14"/>
  <c r="Z24" i="14"/>
  <c r="AE24" i="14"/>
  <c r="AD25" i="14"/>
  <c r="AC25" i="14"/>
  <c r="Z25" i="14"/>
  <c r="AE25" i="14"/>
  <c r="AD26" i="14"/>
  <c r="AC26" i="14"/>
  <c r="Z26" i="14"/>
  <c r="AE26" i="14"/>
  <c r="AD27" i="14"/>
  <c r="AC27" i="14"/>
  <c r="Z27" i="14"/>
  <c r="AE27" i="14"/>
  <c r="AD28" i="14"/>
  <c r="AC28" i="14"/>
  <c r="Z28" i="14"/>
  <c r="AE28" i="14"/>
  <c r="AD29" i="14"/>
  <c r="AC29" i="14"/>
  <c r="Z29" i="14"/>
  <c r="AE29" i="14"/>
  <c r="AD30" i="14"/>
  <c r="AC30" i="14"/>
  <c r="Z30" i="14"/>
  <c r="AE30" i="14"/>
  <c r="V13" i="14"/>
  <c r="D1116" i="1"/>
  <c r="D1115" i="1"/>
  <c r="D1113" i="1"/>
  <c r="D1114" i="1"/>
  <c r="AD31" i="14" l="1"/>
  <c r="AC31" i="14"/>
  <c r="Z31" i="14"/>
  <c r="V1114" i="1"/>
  <c r="U1114" i="1"/>
  <c r="V1113" i="1"/>
  <c r="U1113" i="1"/>
  <c r="V1112" i="1"/>
  <c r="U1112" i="1"/>
  <c r="D1112" i="1"/>
  <c r="V1111" i="1"/>
  <c r="U1111" i="1"/>
  <c r="D1111" i="1"/>
  <c r="V1110" i="1"/>
  <c r="U1110" i="1"/>
  <c r="D1110" i="1"/>
  <c r="B58" i="5"/>
  <c r="B57" i="5"/>
  <c r="V1109" i="1"/>
  <c r="U1109" i="1"/>
  <c r="D1109" i="1"/>
  <c r="V1108" i="1"/>
  <c r="U1108" i="1"/>
  <c r="D1096" i="1"/>
  <c r="D1097" i="1"/>
  <c r="D1098" i="1"/>
  <c r="D1099" i="1"/>
  <c r="D1100" i="1"/>
  <c r="D1101" i="1"/>
  <c r="D1102" i="1"/>
  <c r="D1103" i="1"/>
  <c r="D1104" i="1"/>
  <c r="D1105" i="1"/>
  <c r="D1106" i="1"/>
  <c r="D1107" i="1"/>
  <c r="D1108" i="1"/>
  <c r="U1107" i="1" l="1"/>
  <c r="V1107" i="1"/>
  <c r="U1106" i="1"/>
  <c r="V1106" i="1"/>
  <c r="U1105" i="1"/>
  <c r="V1105" i="1"/>
  <c r="U1102" i="1"/>
  <c r="V1102" i="1"/>
  <c r="U1103" i="1"/>
  <c r="V1103" i="1"/>
  <c r="U1104" i="1"/>
  <c r="V1104" i="1"/>
  <c r="U1101" i="1"/>
  <c r="V1101" i="1"/>
  <c r="U1099" i="1"/>
  <c r="V1099" i="1"/>
  <c r="U1100" i="1"/>
  <c r="V1100" i="1"/>
  <c r="U1098" i="1"/>
  <c r="V1098" i="1"/>
  <c r="U1097" i="1"/>
  <c r="V1097" i="1"/>
  <c r="U1087" i="1"/>
  <c r="V1087" i="1"/>
  <c r="X4" i="14"/>
  <c r="X5" i="14"/>
  <c r="X6" i="14"/>
  <c r="X7" i="14"/>
  <c r="X8" i="14"/>
  <c r="X9" i="14"/>
  <c r="X10" i="14"/>
  <c r="X11" i="14"/>
  <c r="X12" i="14"/>
  <c r="X14" i="14"/>
  <c r="X3" i="14"/>
  <c r="X15" i="14" s="1"/>
  <c r="W3" i="14"/>
  <c r="U1096" i="1"/>
  <c r="V1096" i="1"/>
  <c r="U1095" i="1"/>
  <c r="V1095" i="1"/>
  <c r="D1095" i="1"/>
  <c r="U1094" i="1"/>
  <c r="V1094" i="1"/>
  <c r="D1094" i="1"/>
  <c r="U1093" i="1"/>
  <c r="V1093" i="1"/>
  <c r="D1093" i="1"/>
  <c r="U1092" i="1"/>
  <c r="V1092" i="1"/>
  <c r="D1092" i="1"/>
  <c r="U1090" i="1"/>
  <c r="V1090" i="1"/>
  <c r="U1091" i="1"/>
  <c r="V1091" i="1"/>
  <c r="D1090" i="1"/>
  <c r="D1091" i="1"/>
  <c r="U1089" i="1"/>
  <c r="V1089" i="1"/>
  <c r="D1089" i="1"/>
  <c r="D1088" i="1"/>
  <c r="D1087" i="1"/>
  <c r="U1088" i="1"/>
  <c r="V1088" i="1"/>
  <c r="U1086" i="1"/>
  <c r="V1086" i="1"/>
  <c r="D1086" i="1"/>
  <c r="U1083" i="1"/>
  <c r="V1083" i="1"/>
  <c r="D1083" i="1"/>
  <c r="U1084" i="1"/>
  <c r="V1084" i="1"/>
  <c r="U1085" i="1"/>
  <c r="V1085" i="1"/>
  <c r="D1084" i="1"/>
  <c r="D1085" i="1"/>
  <c r="U1081" i="1"/>
  <c r="V1081" i="1"/>
  <c r="U1082" i="1"/>
  <c r="V1082" i="1"/>
  <c r="D1081" i="1"/>
  <c r="D1082" i="1"/>
  <c r="U1080" i="1"/>
  <c r="V1080" i="1"/>
  <c r="D1080" i="1"/>
  <c r="U1079" i="1"/>
  <c r="V1079" i="1"/>
  <c r="D1079" i="1"/>
  <c r="U1078" i="1"/>
  <c r="V1078" i="1"/>
  <c r="D1078" i="1"/>
  <c r="U1077" i="1"/>
  <c r="V1077" i="1"/>
  <c r="D1077" i="1"/>
  <c r="U1076" i="1"/>
  <c r="V1076" i="1"/>
  <c r="D1076" i="1"/>
  <c r="U1075" i="1"/>
  <c r="V1075" i="1"/>
  <c r="D1075" i="1"/>
  <c r="U1073" i="1"/>
  <c r="V1073" i="1"/>
  <c r="U1074" i="1"/>
  <c r="V1074" i="1"/>
  <c r="D1073" i="1"/>
  <c r="D1074" i="1"/>
  <c r="D1072" i="1"/>
  <c r="U1072" i="1"/>
  <c r="V1072" i="1"/>
  <c r="U1069" i="1"/>
  <c r="V1069" i="1"/>
  <c r="U1070" i="1"/>
  <c r="V1070" i="1"/>
  <c r="U1071" i="1"/>
  <c r="V1071" i="1"/>
  <c r="D1069" i="1"/>
  <c r="D1070" i="1"/>
  <c r="D1071" i="1"/>
  <c r="U1068" i="1"/>
  <c r="V1068" i="1"/>
  <c r="D1068" i="1"/>
  <c r="U1062" i="1"/>
  <c r="V1062" i="1"/>
  <c r="U1063" i="1"/>
  <c r="V1063" i="1"/>
  <c r="D1062" i="1"/>
  <c r="D1063" i="1"/>
  <c r="U1064" i="1"/>
  <c r="V1064" i="1"/>
  <c r="D1064" i="1"/>
  <c r="U1065" i="1"/>
  <c r="V1065" i="1"/>
  <c r="U1066" i="1"/>
  <c r="V1066" i="1"/>
  <c r="U1067" i="1"/>
  <c r="V1067" i="1"/>
  <c r="D1065" i="1"/>
  <c r="D1066" i="1"/>
  <c r="D1067" i="1"/>
  <c r="B56" i="5"/>
  <c r="U1061" i="1"/>
  <c r="V1061" i="1"/>
  <c r="D1061" i="1"/>
  <c r="U1059" i="1"/>
  <c r="V1059" i="1"/>
  <c r="U1060" i="1"/>
  <c r="V1060" i="1"/>
  <c r="D1059" i="1"/>
  <c r="D1060" i="1"/>
  <c r="U1058" i="1"/>
  <c r="V1058" i="1"/>
  <c r="D1058" i="1"/>
  <c r="U1055" i="1"/>
  <c r="V1055" i="1"/>
  <c r="U1057" i="1"/>
  <c r="V1057" i="1"/>
  <c r="D1055" i="1"/>
  <c r="D1057" i="1"/>
  <c r="V1056" i="1"/>
  <c r="U1056" i="1"/>
  <c r="D1056" i="1"/>
  <c r="V1054" i="1"/>
  <c r="U1054" i="1"/>
  <c r="D1054" i="1"/>
  <c r="U1052" i="1"/>
  <c r="U1053" i="1"/>
  <c r="V1053" i="1"/>
  <c r="D1053" i="1"/>
  <c r="V1052" i="1" l="1"/>
  <c r="D1052" i="1"/>
  <c r="D1051" i="1" l="1"/>
  <c r="U1051" i="1"/>
  <c r="V1051" i="1"/>
  <c r="D1046" i="1" l="1"/>
  <c r="U1046" i="1"/>
  <c r="V1046" i="1"/>
  <c r="D1047" i="1"/>
  <c r="U1047" i="1"/>
  <c r="V1047" i="1"/>
  <c r="D1048" i="1"/>
  <c r="U1048" i="1"/>
  <c r="V1048" i="1"/>
  <c r="D1049" i="1"/>
  <c r="U1049" i="1"/>
  <c r="V1049" i="1"/>
  <c r="D1050" i="1"/>
  <c r="U1050" i="1"/>
  <c r="V1050" i="1"/>
  <c r="D1045" i="1" l="1"/>
  <c r="U1045" i="1"/>
  <c r="V1045" i="1"/>
  <c r="D1029" i="1" l="1"/>
  <c r="D1030" i="1"/>
  <c r="D1031" i="1"/>
  <c r="D1032" i="1"/>
  <c r="D1033" i="1"/>
  <c r="D1034" i="1"/>
  <c r="D1035" i="1"/>
  <c r="D1036" i="1"/>
  <c r="D1037" i="1"/>
  <c r="D1038" i="1"/>
  <c r="D1039" i="1"/>
  <c r="D1040" i="1"/>
  <c r="D1041" i="1"/>
  <c r="D1042" i="1"/>
  <c r="D1043" i="1"/>
  <c r="D1044" i="1"/>
  <c r="U1044" i="1"/>
  <c r="V1044" i="1"/>
  <c r="U1043" i="1"/>
  <c r="V1043" i="1"/>
  <c r="U1041" i="1"/>
  <c r="V1041" i="1"/>
  <c r="U1042" i="1"/>
  <c r="V1042" i="1"/>
  <c r="B55" i="5"/>
  <c r="U1040" i="1"/>
  <c r="V1040" i="1"/>
  <c r="U1038" i="1"/>
  <c r="V1038" i="1"/>
  <c r="U1039" i="1"/>
  <c r="V1039" i="1"/>
  <c r="U1036" i="1"/>
  <c r="V1036" i="1"/>
  <c r="U1037" i="1"/>
  <c r="V1037" i="1"/>
  <c r="U1035" i="1"/>
  <c r="V1035" i="1"/>
  <c r="U1034" i="1"/>
  <c r="V1034" i="1"/>
  <c r="U1033" i="1"/>
  <c r="V1033" i="1"/>
  <c r="V1032" i="1"/>
  <c r="U1032" i="1"/>
  <c r="U1031" i="1"/>
  <c r="V1031" i="1"/>
  <c r="W4" i="14"/>
  <c r="W5" i="14"/>
  <c r="W6" i="14"/>
  <c r="W7" i="14"/>
  <c r="W8" i="14"/>
  <c r="W9" i="14"/>
  <c r="W10" i="14"/>
  <c r="W11" i="14"/>
  <c r="W12" i="14"/>
  <c r="W13" i="14"/>
  <c r="W14" i="14"/>
  <c r="U1029" i="1"/>
  <c r="V1029" i="1"/>
  <c r="D1027" i="1"/>
  <c r="D1028" i="1"/>
  <c r="U1030" i="1"/>
  <c r="V1030" i="1"/>
  <c r="U1026" i="1"/>
  <c r="V1026" i="1"/>
  <c r="U1027" i="1"/>
  <c r="V1027" i="1"/>
  <c r="U1028" i="1"/>
  <c r="V1028" i="1"/>
  <c r="U1025" i="1"/>
  <c r="V1025" i="1"/>
  <c r="D1025" i="1"/>
  <c r="D1026" i="1"/>
  <c r="E7" i="14"/>
  <c r="B54" i="5"/>
  <c r="U1023" i="1"/>
  <c r="V1023" i="1"/>
  <c r="U1024" i="1"/>
  <c r="V1024" i="1"/>
  <c r="D1023" i="1"/>
  <c r="D1024" i="1"/>
  <c r="U1022" i="1"/>
  <c r="V1022" i="1"/>
  <c r="D1022" i="1"/>
  <c r="U1019" i="1"/>
  <c r="V1019" i="1"/>
  <c r="U1020" i="1"/>
  <c r="V1020" i="1"/>
  <c r="U1021" i="1"/>
  <c r="V1021" i="1"/>
  <c r="D1021" i="1"/>
  <c r="D1019" i="1"/>
  <c r="D1020" i="1"/>
  <c r="U1017" i="1"/>
  <c r="U1018" i="1"/>
  <c r="V1018" i="1"/>
  <c r="D1018" i="1"/>
  <c r="C15" i="14"/>
  <c r="D15" i="14"/>
  <c r="G15" i="14"/>
  <c r="H15" i="14"/>
  <c r="K15" i="14"/>
  <c r="L15" i="14"/>
  <c r="O15" i="14"/>
  <c r="P15" i="14"/>
  <c r="S15" i="14"/>
  <c r="T15" i="14"/>
  <c r="U14" i="14"/>
  <c r="U12" i="14"/>
  <c r="U11" i="14"/>
  <c r="U10" i="14"/>
  <c r="U9" i="14"/>
  <c r="U8" i="14"/>
  <c r="U7" i="14"/>
  <c r="U6" i="14"/>
  <c r="U5" i="14"/>
  <c r="U4" i="14"/>
  <c r="U3" i="14"/>
  <c r="R14" i="14"/>
  <c r="R12" i="14"/>
  <c r="R11" i="14"/>
  <c r="R10" i="14"/>
  <c r="R9" i="14"/>
  <c r="R8" i="14"/>
  <c r="R7" i="14"/>
  <c r="R6" i="14"/>
  <c r="R5" i="14"/>
  <c r="R4" i="14"/>
  <c r="R3" i="14"/>
  <c r="W15" i="14" l="1"/>
  <c r="U15" i="14"/>
  <c r="R15" i="14"/>
  <c r="Q14" i="14"/>
  <c r="Q12" i="14"/>
  <c r="Q11" i="14"/>
  <c r="Q10" i="14"/>
  <c r="Q9" i="14"/>
  <c r="Q8" i="14"/>
  <c r="Q7" i="14"/>
  <c r="Q6" i="14"/>
  <c r="Q5" i="14"/>
  <c r="Q4" i="14"/>
  <c r="Q3" i="14"/>
  <c r="N14" i="14"/>
  <c r="N12" i="14"/>
  <c r="N11" i="14"/>
  <c r="N10" i="14"/>
  <c r="N9" i="14"/>
  <c r="N8" i="14"/>
  <c r="N7" i="14"/>
  <c r="N6" i="14"/>
  <c r="N5" i="14"/>
  <c r="N4" i="14"/>
  <c r="N3" i="14"/>
  <c r="N15" i="14" l="1"/>
  <c r="Q15" i="14"/>
  <c r="M14" i="14"/>
  <c r="M12" i="14"/>
  <c r="M11" i="14"/>
  <c r="M10" i="14"/>
  <c r="M9" i="14"/>
  <c r="M8" i="14"/>
  <c r="M7" i="14"/>
  <c r="M6" i="14"/>
  <c r="M5" i="14"/>
  <c r="M4" i="14"/>
  <c r="M3" i="14"/>
  <c r="J14" i="14"/>
  <c r="J12" i="14"/>
  <c r="J11" i="14"/>
  <c r="J10" i="14"/>
  <c r="J9" i="14"/>
  <c r="J8" i="14"/>
  <c r="J7" i="14"/>
  <c r="J6" i="14"/>
  <c r="J5" i="14"/>
  <c r="J4" i="14"/>
  <c r="J3" i="14"/>
  <c r="M15" i="14" l="1"/>
  <c r="J15" i="14"/>
  <c r="V1017" i="1"/>
  <c r="D1017" i="1"/>
  <c r="I14" i="14" l="1"/>
  <c r="I12" i="14"/>
  <c r="I11" i="14"/>
  <c r="I10" i="14"/>
  <c r="I9" i="14"/>
  <c r="I8" i="14"/>
  <c r="I7" i="14"/>
  <c r="I6" i="14"/>
  <c r="I5" i="14"/>
  <c r="I4" i="14"/>
  <c r="I3" i="14"/>
  <c r="F14" i="14"/>
  <c r="F12" i="14"/>
  <c r="F11" i="14"/>
  <c r="F10" i="14"/>
  <c r="F9" i="14"/>
  <c r="F8" i="14"/>
  <c r="F7" i="14"/>
  <c r="F6" i="14"/>
  <c r="F5" i="14"/>
  <c r="F4" i="14"/>
  <c r="F3" i="14"/>
  <c r="I15" i="14" l="1"/>
  <c r="F15" i="14"/>
  <c r="E4" i="14"/>
  <c r="E5" i="14"/>
  <c r="E6" i="14"/>
  <c r="E8" i="14"/>
  <c r="E9" i="14"/>
  <c r="E10" i="14"/>
  <c r="E11" i="14"/>
  <c r="E12" i="14"/>
  <c r="E14" i="14"/>
  <c r="E3" i="14"/>
  <c r="B7" i="14"/>
  <c r="B8" i="14"/>
  <c r="B9" i="14"/>
  <c r="V9" i="14" s="1"/>
  <c r="B10" i="14"/>
  <c r="V10" i="14" s="1"/>
  <c r="B11" i="14"/>
  <c r="V11" i="14" s="1"/>
  <c r="B12" i="14"/>
  <c r="V12" i="14" s="1"/>
  <c r="B14" i="14"/>
  <c r="V14" i="14" s="1"/>
  <c r="B4" i="14"/>
  <c r="V4" i="14" s="1"/>
  <c r="U1016" i="1"/>
  <c r="V1016" i="1"/>
  <c r="D1016" i="1"/>
  <c r="U1015" i="1"/>
  <c r="V1015" i="1"/>
  <c r="D1015" i="1"/>
  <c r="B53" i="5"/>
  <c r="B6" i="14" s="1"/>
  <c r="V6" i="14" s="1"/>
  <c r="D1014" i="1"/>
  <c r="U1014" i="1"/>
  <c r="V1014" i="1"/>
  <c r="U1013" i="1"/>
  <c r="V1013" i="1"/>
  <c r="D1013" i="1"/>
  <c r="U1010" i="1"/>
  <c r="V1010" i="1"/>
  <c r="U1011" i="1"/>
  <c r="V1011" i="1"/>
  <c r="U1012" i="1"/>
  <c r="V1012" i="1"/>
  <c r="D1010" i="1"/>
  <c r="D1011" i="1"/>
  <c r="D1012" i="1"/>
  <c r="U1009" i="1"/>
  <c r="V1009" i="1"/>
  <c r="D1009" i="1"/>
  <c r="U1008" i="1"/>
  <c r="V1008" i="1"/>
  <c r="D1008" i="1"/>
  <c r="U1005" i="1"/>
  <c r="V1005" i="1"/>
  <c r="U1006" i="1"/>
  <c r="V1006" i="1"/>
  <c r="U1007" i="1"/>
  <c r="V1007" i="1"/>
  <c r="D1005" i="1"/>
  <c r="D1006" i="1"/>
  <c r="D1007" i="1"/>
  <c r="U1004" i="1"/>
  <c r="V1004" i="1"/>
  <c r="D1004" i="1"/>
  <c r="U1003" i="1"/>
  <c r="V1003" i="1"/>
  <c r="D1003" i="1"/>
  <c r="B52" i="5"/>
  <c r="B5" i="14" s="1"/>
  <c r="V5" i="14" s="1"/>
  <c r="U1001" i="1"/>
  <c r="V1001" i="1"/>
  <c r="U1002" i="1"/>
  <c r="V1002" i="1"/>
  <c r="D1001" i="1"/>
  <c r="D1002" i="1"/>
  <c r="U1000" i="1"/>
  <c r="V1000" i="1"/>
  <c r="D1000" i="1"/>
  <c r="U999" i="1"/>
  <c r="V999" i="1"/>
  <c r="D999" i="1"/>
  <c r="U998" i="1"/>
  <c r="V998" i="1"/>
  <c r="U997" i="1"/>
  <c r="V997" i="1"/>
  <c r="D997" i="1"/>
  <c r="D998" i="1"/>
  <c r="U996" i="1"/>
  <c r="V996" i="1"/>
  <c r="D996" i="1"/>
  <c r="U995" i="1"/>
  <c r="V995" i="1"/>
  <c r="D995" i="1"/>
  <c r="U994" i="1"/>
  <c r="V994" i="1"/>
  <c r="D994" i="1"/>
  <c r="U992" i="1"/>
  <c r="V992" i="1"/>
  <c r="U993" i="1"/>
  <c r="V993" i="1"/>
  <c r="D992" i="1"/>
  <c r="D993" i="1"/>
  <c r="U991" i="1"/>
  <c r="V991" i="1"/>
  <c r="D991" i="1"/>
  <c r="U989" i="1"/>
  <c r="V989" i="1"/>
  <c r="U990" i="1"/>
  <c r="V990" i="1"/>
  <c r="D989" i="1"/>
  <c r="D990" i="1"/>
  <c r="D988" i="1"/>
  <c r="U988" i="1"/>
  <c r="V988" i="1"/>
  <c r="V8" i="14" l="1"/>
  <c r="Z8" i="14"/>
  <c r="V7" i="14"/>
  <c r="Y7" i="14"/>
  <c r="Z5" i="14"/>
  <c r="Y5" i="14"/>
  <c r="Z6" i="14"/>
  <c r="Y6" i="14"/>
  <c r="Z4" i="14"/>
  <c r="Y4" i="14"/>
  <c r="Y14" i="14"/>
  <c r="Z14" i="14"/>
  <c r="Y13" i="14"/>
  <c r="Z13" i="14"/>
  <c r="Y12" i="14"/>
  <c r="Z12" i="14"/>
  <c r="Y11" i="14"/>
  <c r="Z11" i="14"/>
  <c r="Y10" i="14"/>
  <c r="Z10" i="14"/>
  <c r="Y9" i="14"/>
  <c r="Z9" i="14"/>
  <c r="Y8" i="14"/>
  <c r="Z7" i="14"/>
  <c r="E15" i="14"/>
  <c r="AA14" i="14"/>
  <c r="AA13" i="14"/>
  <c r="AA12" i="14"/>
  <c r="AA11" i="14"/>
  <c r="AA10" i="14"/>
  <c r="AA9" i="14"/>
  <c r="AA8" i="14"/>
  <c r="AA7" i="14"/>
  <c r="AA6" i="14"/>
  <c r="AA5" i="14"/>
  <c r="AA4" i="14"/>
  <c r="U987" i="1"/>
  <c r="V987" i="1"/>
  <c r="D987" i="1"/>
  <c r="U983" i="1"/>
  <c r="V983" i="1"/>
  <c r="U985" i="1"/>
  <c r="V985" i="1"/>
  <c r="U984" i="1"/>
  <c r="V984" i="1"/>
  <c r="U986" i="1"/>
  <c r="V986" i="1"/>
  <c r="D983" i="1"/>
  <c r="D985" i="1"/>
  <c r="D984" i="1"/>
  <c r="D986" i="1"/>
  <c r="U982" i="1"/>
  <c r="V982" i="1"/>
  <c r="D982" i="1"/>
  <c r="U980" i="1"/>
  <c r="V980" i="1"/>
  <c r="U981" i="1"/>
  <c r="V981" i="1"/>
  <c r="D980" i="1"/>
  <c r="D981" i="1"/>
  <c r="U979" i="1"/>
  <c r="V979" i="1"/>
  <c r="D979" i="1"/>
  <c r="D953" i="1"/>
  <c r="B50" i="5"/>
  <c r="B3" i="14" s="1"/>
  <c r="V3" i="14" s="1"/>
  <c r="U977" i="1"/>
  <c r="V977" i="1"/>
  <c r="U978" i="1"/>
  <c r="V978" i="1"/>
  <c r="D977" i="1"/>
  <c r="D978" i="1"/>
  <c r="U976" i="1"/>
  <c r="V976" i="1"/>
  <c r="D976" i="1"/>
  <c r="U974" i="1"/>
  <c r="V974" i="1"/>
  <c r="D974" i="1"/>
  <c r="U975" i="1"/>
  <c r="V975" i="1"/>
  <c r="D975" i="1"/>
  <c r="B49" i="5"/>
  <c r="B48" i="5"/>
  <c r="D962" i="1"/>
  <c r="D963" i="1"/>
  <c r="D964" i="1"/>
  <c r="D965" i="1"/>
  <c r="D967" i="1"/>
  <c r="D966" i="1"/>
  <c r="D968" i="1"/>
  <c r="D969" i="1"/>
  <c r="D970" i="1"/>
  <c r="D971" i="1"/>
  <c r="D972" i="1"/>
  <c r="D973" i="1"/>
  <c r="D960" i="1"/>
  <c r="U972" i="1"/>
  <c r="V949" i="1"/>
  <c r="U949" i="1"/>
  <c r="D949" i="1"/>
  <c r="D950" i="1"/>
  <c r="U950" i="1"/>
  <c r="V950" i="1"/>
  <c r="D951" i="1"/>
  <c r="U951" i="1"/>
  <c r="V951" i="1"/>
  <c r="D952" i="1"/>
  <c r="U952" i="1"/>
  <c r="V952" i="1"/>
  <c r="U953" i="1"/>
  <c r="V953" i="1"/>
  <c r="D954" i="1"/>
  <c r="U954" i="1"/>
  <c r="V954" i="1"/>
  <c r="D955" i="1"/>
  <c r="U955" i="1"/>
  <c r="V955" i="1"/>
  <c r="D957" i="1"/>
  <c r="U957" i="1"/>
  <c r="V957" i="1"/>
  <c r="D956" i="1"/>
  <c r="U956" i="1"/>
  <c r="V956" i="1"/>
  <c r="D958" i="1"/>
  <c r="U958" i="1"/>
  <c r="V958" i="1"/>
  <c r="D959" i="1"/>
  <c r="U959" i="1"/>
  <c r="V959" i="1"/>
  <c r="U960" i="1"/>
  <c r="V960" i="1"/>
  <c r="D961" i="1"/>
  <c r="U961" i="1"/>
  <c r="V961" i="1"/>
  <c r="U962" i="1"/>
  <c r="V962" i="1"/>
  <c r="U963" i="1"/>
  <c r="V963" i="1"/>
  <c r="U964" i="1"/>
  <c r="V964" i="1"/>
  <c r="U965" i="1"/>
  <c r="V965" i="1"/>
  <c r="U967" i="1"/>
  <c r="V967" i="1"/>
  <c r="U966" i="1"/>
  <c r="V966" i="1"/>
  <c r="U968" i="1"/>
  <c r="V968" i="1"/>
  <c r="U969" i="1"/>
  <c r="V969" i="1"/>
  <c r="U970" i="1"/>
  <c r="V970" i="1"/>
  <c r="U971" i="1"/>
  <c r="V971" i="1"/>
  <c r="V972" i="1"/>
  <c r="U973" i="1"/>
  <c r="V973" i="1"/>
  <c r="V15" i="14" l="1"/>
  <c r="Z3" i="14"/>
  <c r="B15" i="14"/>
  <c r="Z15" i="14" s="1"/>
  <c r="Y3" i="14"/>
  <c r="AA3" i="14"/>
  <c r="AA15" i="14"/>
  <c r="D946" i="1"/>
  <c r="U946" i="1"/>
  <c r="V946" i="1"/>
  <c r="D947" i="1"/>
  <c r="U947" i="1"/>
  <c r="V947" i="1"/>
  <c r="D948" i="1"/>
  <c r="U948" i="1"/>
  <c r="V948" i="1"/>
  <c r="Y15" i="14" l="1"/>
  <c r="V945" i="1"/>
  <c r="U945" i="1"/>
  <c r="D945" i="1"/>
  <c r="B47" i="5"/>
  <c r="V944" i="1"/>
  <c r="U944" i="1"/>
  <c r="D944" i="1"/>
  <c r="V943" i="1"/>
  <c r="U943" i="1"/>
  <c r="D943" i="1"/>
  <c r="U941" i="1"/>
  <c r="V941" i="1"/>
  <c r="U942" i="1"/>
  <c r="V942" i="1"/>
  <c r="D942" i="1"/>
  <c r="U940" i="1"/>
  <c r="V940" i="1"/>
  <c r="D940" i="1"/>
  <c r="D941" i="1"/>
  <c r="U938" i="1"/>
  <c r="V938" i="1"/>
  <c r="U939" i="1"/>
  <c r="V939" i="1"/>
  <c r="D938" i="1"/>
  <c r="D939" i="1"/>
  <c r="U937" i="1"/>
  <c r="V937" i="1"/>
  <c r="D937" i="1"/>
  <c r="U934" i="1"/>
  <c r="V934" i="1"/>
  <c r="U935" i="1"/>
  <c r="V935" i="1"/>
  <c r="U936" i="1"/>
  <c r="V936" i="1"/>
  <c r="D934" i="1"/>
  <c r="D935" i="1"/>
  <c r="D936" i="1"/>
  <c r="U933" i="1"/>
  <c r="V933" i="1"/>
  <c r="D933" i="1"/>
  <c r="V932" i="1"/>
  <c r="U932" i="1"/>
  <c r="D932" i="1"/>
  <c r="V931" i="1"/>
  <c r="U931" i="1"/>
  <c r="D931" i="1"/>
  <c r="U930" i="1"/>
  <c r="V930" i="1"/>
  <c r="D930" i="1"/>
  <c r="B46" i="5"/>
  <c r="U929" i="1"/>
  <c r="V929" i="1"/>
  <c r="D929" i="1"/>
  <c r="D928" i="1"/>
  <c r="V928" i="1"/>
  <c r="U928" i="1"/>
  <c r="V927" i="1"/>
  <c r="U927" i="1"/>
  <c r="D927" i="1"/>
  <c r="U926" i="1"/>
  <c r="V926" i="1"/>
  <c r="D926" i="1"/>
  <c r="U924" i="1"/>
  <c r="V924" i="1"/>
  <c r="U925" i="1"/>
  <c r="V925" i="1"/>
  <c r="D924" i="1"/>
  <c r="D925" i="1"/>
  <c r="U923" i="1"/>
  <c r="V923" i="1"/>
  <c r="D923" i="1"/>
  <c r="U921" i="1"/>
  <c r="V921" i="1"/>
  <c r="U922" i="1"/>
  <c r="V922" i="1"/>
  <c r="D921" i="1"/>
  <c r="D922" i="1"/>
  <c r="U920" i="1"/>
  <c r="V920" i="1"/>
  <c r="D920" i="1"/>
  <c r="V919" i="1"/>
  <c r="U919" i="1"/>
  <c r="D919" i="1"/>
  <c r="U918" i="1"/>
  <c r="V918" i="1"/>
  <c r="D918" i="1"/>
  <c r="D917" i="1"/>
  <c r="U917" i="1"/>
  <c r="V917" i="1"/>
  <c r="B45" i="5" l="1"/>
  <c r="U916" i="1"/>
  <c r="V916" i="1"/>
  <c r="D916" i="1"/>
  <c r="U915" i="1"/>
  <c r="V915" i="1"/>
  <c r="D915" i="1"/>
  <c r="U914" i="1"/>
  <c r="V914" i="1"/>
  <c r="D914" i="1"/>
  <c r="U913" i="1"/>
  <c r="V913" i="1"/>
  <c r="D913" i="1"/>
  <c r="U912" i="1"/>
  <c r="V912" i="1"/>
  <c r="D912" i="1"/>
  <c r="U911" i="1"/>
  <c r="V911" i="1"/>
  <c r="D911" i="1"/>
  <c r="U910" i="1"/>
  <c r="V910" i="1"/>
  <c r="D910" i="1"/>
  <c r="U909" i="1"/>
  <c r="V909" i="1"/>
  <c r="D909" i="1"/>
  <c r="U908" i="1"/>
  <c r="V908" i="1"/>
  <c r="D908" i="1"/>
  <c r="B44" i="5"/>
  <c r="U906" i="1"/>
  <c r="V906" i="1"/>
  <c r="D906" i="1"/>
  <c r="U907" i="1"/>
  <c r="V907" i="1"/>
  <c r="D907" i="1"/>
  <c r="U905" i="1"/>
  <c r="V905" i="1"/>
  <c r="D905" i="1"/>
  <c r="U904" i="1"/>
  <c r="V904" i="1"/>
  <c r="D904" i="1"/>
  <c r="U903" i="1"/>
  <c r="V903" i="1"/>
  <c r="D903" i="1"/>
  <c r="U902" i="1"/>
  <c r="V902" i="1"/>
  <c r="D902" i="1"/>
  <c r="U901" i="1"/>
  <c r="V901" i="1"/>
  <c r="D901" i="1"/>
  <c r="U900" i="1"/>
  <c r="V900" i="1"/>
  <c r="D900" i="1"/>
  <c r="U897" i="1"/>
  <c r="V897" i="1"/>
  <c r="U898" i="1"/>
  <c r="V898" i="1"/>
  <c r="U899" i="1"/>
  <c r="V899" i="1"/>
  <c r="D897" i="1"/>
  <c r="D898" i="1"/>
  <c r="D899" i="1"/>
  <c r="U894" i="1"/>
  <c r="V894" i="1"/>
  <c r="U895" i="1"/>
  <c r="V895" i="1"/>
  <c r="U896" i="1"/>
  <c r="V896" i="1"/>
  <c r="D894" i="1"/>
  <c r="D895" i="1"/>
  <c r="D896" i="1"/>
  <c r="U893" i="1"/>
  <c r="V893" i="1"/>
  <c r="D893" i="1"/>
  <c r="B43" i="5"/>
  <c r="U892" i="1"/>
  <c r="V892" i="1"/>
  <c r="D892" i="1"/>
  <c r="U890" i="1"/>
  <c r="V890" i="1"/>
  <c r="D890" i="1"/>
  <c r="U891" i="1"/>
  <c r="V891" i="1"/>
  <c r="D891" i="1"/>
  <c r="U889" i="1"/>
  <c r="V889" i="1"/>
  <c r="D889" i="1"/>
  <c r="U888" i="1"/>
  <c r="V888" i="1"/>
  <c r="D888" i="1"/>
  <c r="U887" i="1"/>
  <c r="V887" i="1"/>
  <c r="U886" i="1"/>
  <c r="V886" i="1"/>
  <c r="D886" i="1"/>
  <c r="U885" i="1"/>
  <c r="V885" i="1"/>
  <c r="D885" i="1"/>
  <c r="D887" i="1"/>
  <c r="U883" i="1"/>
  <c r="V883" i="1"/>
  <c r="U884" i="1"/>
  <c r="V884" i="1"/>
  <c r="D883" i="1"/>
  <c r="D884" i="1"/>
  <c r="U882" i="1"/>
  <c r="V882" i="1"/>
  <c r="D882" i="1"/>
  <c r="U880" i="1"/>
  <c r="V880" i="1"/>
  <c r="U881" i="1"/>
  <c r="V881" i="1"/>
  <c r="D880" i="1"/>
  <c r="D881" i="1"/>
  <c r="U879" i="1"/>
  <c r="V879" i="1"/>
  <c r="U878" i="1"/>
  <c r="V878" i="1"/>
  <c r="D878" i="1"/>
  <c r="D879" i="1"/>
  <c r="D874" i="1"/>
  <c r="D875" i="1"/>
  <c r="D876" i="1"/>
  <c r="D877" i="1"/>
  <c r="U877" i="1"/>
  <c r="V877" i="1"/>
  <c r="B42" i="5"/>
  <c r="U876" i="1"/>
  <c r="V876" i="1"/>
  <c r="U875" i="1"/>
  <c r="V875" i="1"/>
  <c r="V874" i="1"/>
  <c r="U874" i="1"/>
  <c r="B41" i="5"/>
  <c r="D867" i="1"/>
  <c r="D868" i="1"/>
  <c r="D869" i="1"/>
  <c r="D870" i="1"/>
  <c r="D871" i="1"/>
  <c r="D872" i="1"/>
  <c r="D873" i="1"/>
  <c r="U852" i="1"/>
  <c r="V852" i="1"/>
  <c r="U853" i="1"/>
  <c r="V853" i="1"/>
  <c r="U855" i="1"/>
  <c r="V855" i="1"/>
  <c r="U854" i="1"/>
  <c r="V854" i="1"/>
  <c r="U856" i="1"/>
  <c r="V856" i="1"/>
  <c r="U857" i="1"/>
  <c r="V857" i="1"/>
  <c r="U858" i="1"/>
  <c r="V858" i="1"/>
  <c r="U859" i="1"/>
  <c r="V859" i="1"/>
  <c r="U861" i="1"/>
  <c r="V861" i="1"/>
  <c r="U862" i="1"/>
  <c r="V862" i="1"/>
  <c r="U860" i="1"/>
  <c r="V860" i="1"/>
  <c r="U863" i="1"/>
  <c r="V863" i="1"/>
  <c r="U864" i="1"/>
  <c r="V864" i="1"/>
  <c r="U865" i="1"/>
  <c r="V865" i="1"/>
  <c r="U866" i="1"/>
  <c r="V866" i="1"/>
  <c r="U867" i="1"/>
  <c r="V867" i="1"/>
  <c r="U868" i="1"/>
  <c r="V868" i="1"/>
  <c r="U869" i="1"/>
  <c r="V869" i="1"/>
  <c r="U870" i="1"/>
  <c r="V870" i="1"/>
  <c r="U871" i="1"/>
  <c r="V871" i="1"/>
  <c r="U872" i="1"/>
  <c r="V872" i="1"/>
  <c r="U873" i="1"/>
  <c r="V873" i="1"/>
  <c r="V851" i="1"/>
  <c r="D851" i="1"/>
  <c r="D852" i="1"/>
  <c r="D853" i="1"/>
  <c r="D855" i="1"/>
  <c r="D854" i="1"/>
  <c r="D856" i="1"/>
  <c r="D857" i="1"/>
  <c r="D858" i="1"/>
  <c r="D859" i="1"/>
  <c r="D861" i="1"/>
  <c r="D862" i="1"/>
  <c r="D860" i="1"/>
  <c r="D863" i="1"/>
  <c r="D864" i="1"/>
  <c r="D865" i="1"/>
  <c r="D866" i="1"/>
  <c r="D847" i="1"/>
  <c r="U847" i="1"/>
  <c r="V847" i="1"/>
  <c r="D848" i="1"/>
  <c r="U848" i="1"/>
  <c r="V848" i="1"/>
  <c r="D850" i="1"/>
  <c r="U850" i="1"/>
  <c r="V850" i="1"/>
  <c r="D849" i="1"/>
  <c r="U849" i="1"/>
  <c r="V849" i="1"/>
  <c r="U851" i="1"/>
  <c r="D833" i="1"/>
  <c r="D835" i="1"/>
  <c r="D834" i="1"/>
  <c r="D836" i="1"/>
  <c r="D837" i="1"/>
  <c r="D838" i="1"/>
  <c r="D839" i="1"/>
  <c r="D840" i="1"/>
  <c r="D841" i="1"/>
  <c r="D842" i="1"/>
  <c r="D843" i="1"/>
  <c r="D844" i="1"/>
  <c r="D845" i="1"/>
  <c r="D846" i="1"/>
  <c r="B40" i="5" l="1"/>
  <c r="D824" i="1"/>
  <c r="D825" i="1"/>
  <c r="D826" i="1"/>
  <c r="D827" i="1"/>
  <c r="D828" i="1"/>
  <c r="D829" i="1"/>
  <c r="D830" i="1"/>
  <c r="D831" i="1"/>
  <c r="D832" i="1"/>
  <c r="D820" i="1" l="1"/>
  <c r="D821" i="1"/>
  <c r="D822" i="1"/>
  <c r="D823" i="1"/>
  <c r="V819" i="1"/>
  <c r="U819" i="1"/>
  <c r="D819" i="1"/>
  <c r="U818" i="1"/>
  <c r="V818" i="1"/>
  <c r="U820" i="1"/>
  <c r="V820" i="1"/>
  <c r="U821" i="1"/>
  <c r="V821" i="1"/>
  <c r="U822" i="1"/>
  <c r="V822" i="1"/>
  <c r="U823" i="1"/>
  <c r="V823" i="1"/>
  <c r="U824" i="1"/>
  <c r="V824" i="1"/>
  <c r="U825" i="1"/>
  <c r="V825" i="1"/>
  <c r="U826" i="1"/>
  <c r="V826" i="1"/>
  <c r="U827" i="1"/>
  <c r="V827" i="1"/>
  <c r="U828" i="1"/>
  <c r="V828" i="1"/>
  <c r="U829" i="1"/>
  <c r="V829" i="1"/>
  <c r="U830" i="1"/>
  <c r="V830" i="1"/>
  <c r="U831" i="1"/>
  <c r="V831" i="1"/>
  <c r="U832" i="1"/>
  <c r="V832" i="1"/>
  <c r="U833" i="1"/>
  <c r="V833" i="1"/>
  <c r="U835" i="1"/>
  <c r="V835" i="1"/>
  <c r="U834" i="1"/>
  <c r="V834" i="1"/>
  <c r="U836" i="1"/>
  <c r="V836" i="1"/>
  <c r="U837" i="1"/>
  <c r="V837" i="1"/>
  <c r="U838" i="1"/>
  <c r="V838" i="1"/>
  <c r="U839" i="1"/>
  <c r="V839" i="1"/>
  <c r="U840" i="1"/>
  <c r="V840" i="1"/>
  <c r="U841" i="1"/>
  <c r="V841" i="1"/>
  <c r="U842" i="1"/>
  <c r="V842" i="1"/>
  <c r="U843" i="1"/>
  <c r="V843" i="1"/>
  <c r="U844" i="1"/>
  <c r="V844" i="1"/>
  <c r="U845" i="1"/>
  <c r="V845" i="1"/>
  <c r="U846" i="1"/>
  <c r="V846" i="1"/>
  <c r="U811" i="1"/>
  <c r="V811" i="1"/>
  <c r="U812" i="1"/>
  <c r="V812" i="1"/>
  <c r="U813" i="1"/>
  <c r="V813" i="1"/>
  <c r="U814" i="1"/>
  <c r="V814" i="1"/>
  <c r="U815" i="1"/>
  <c r="V815" i="1"/>
  <c r="U816" i="1"/>
  <c r="V816" i="1"/>
  <c r="U817" i="1"/>
  <c r="V817" i="1"/>
  <c r="D805" i="1"/>
  <c r="D806" i="1"/>
  <c r="D807" i="1"/>
  <c r="D808" i="1"/>
  <c r="D810" i="1"/>
  <c r="D809" i="1"/>
  <c r="D811" i="1"/>
  <c r="D812" i="1"/>
  <c r="D813" i="1"/>
  <c r="D814" i="1"/>
  <c r="D815" i="1"/>
  <c r="D816" i="1"/>
  <c r="D817" i="1"/>
  <c r="D818" i="1"/>
  <c r="D801" i="1"/>
  <c r="D802" i="1"/>
  <c r="D803" i="1"/>
  <c r="D804" i="1"/>
  <c r="U797" i="1"/>
  <c r="V797" i="1"/>
  <c r="U791" i="1"/>
  <c r="V791" i="1"/>
  <c r="U798" i="1"/>
  <c r="V798" i="1"/>
  <c r="U799" i="1"/>
  <c r="V799" i="1"/>
  <c r="U800" i="1"/>
  <c r="V800" i="1"/>
  <c r="U801" i="1"/>
  <c r="V801" i="1"/>
  <c r="U802" i="1"/>
  <c r="V802" i="1"/>
  <c r="U803" i="1"/>
  <c r="V803" i="1"/>
  <c r="U804" i="1"/>
  <c r="V804" i="1"/>
  <c r="U805" i="1"/>
  <c r="V805" i="1"/>
  <c r="U806" i="1"/>
  <c r="V806" i="1"/>
  <c r="U807" i="1"/>
  <c r="V807" i="1"/>
  <c r="U808" i="1"/>
  <c r="V808" i="1"/>
  <c r="U810" i="1"/>
  <c r="V810" i="1"/>
  <c r="U809" i="1"/>
  <c r="V809" i="1"/>
  <c r="D792" i="1"/>
  <c r="D793" i="1"/>
  <c r="D794" i="1"/>
  <c r="D795" i="1"/>
  <c r="D796" i="1"/>
  <c r="D797" i="1"/>
  <c r="D791" i="1"/>
  <c r="D798" i="1"/>
  <c r="D799" i="1"/>
  <c r="D800" i="1"/>
  <c r="D780" i="1"/>
  <c r="D781" i="1"/>
  <c r="D782" i="1"/>
  <c r="D783" i="1"/>
  <c r="D784" i="1"/>
  <c r="D785" i="1"/>
  <c r="D786" i="1"/>
  <c r="D787" i="1"/>
  <c r="D788" i="1"/>
  <c r="D789" i="1"/>
  <c r="D790" i="1"/>
  <c r="D767" i="1"/>
  <c r="D768" i="1"/>
  <c r="D769" i="1"/>
  <c r="D770" i="1"/>
  <c r="D771" i="1"/>
  <c r="D772" i="1"/>
  <c r="D773" i="1"/>
  <c r="D774" i="1"/>
  <c r="D775" i="1"/>
  <c r="D776" i="1"/>
  <c r="D777" i="1"/>
  <c r="D778" i="1"/>
  <c r="D779" i="1"/>
  <c r="D761" i="1"/>
  <c r="D759" i="1"/>
  <c r="D762" i="1"/>
  <c r="D763" i="1"/>
  <c r="D764" i="1"/>
  <c r="D765" i="1"/>
  <c r="D766" i="1"/>
  <c r="U748" i="1"/>
  <c r="V748" i="1"/>
  <c r="U749" i="1"/>
  <c r="V749" i="1"/>
  <c r="U750" i="1"/>
  <c r="V750" i="1"/>
  <c r="U751" i="1"/>
  <c r="V751" i="1"/>
  <c r="U752" i="1"/>
  <c r="V752" i="1"/>
  <c r="U754" i="1"/>
  <c r="V754" i="1"/>
  <c r="U753" i="1"/>
  <c r="V753" i="1"/>
  <c r="U755" i="1"/>
  <c r="V755" i="1"/>
  <c r="U756" i="1"/>
  <c r="V756" i="1"/>
  <c r="U757" i="1"/>
  <c r="V757" i="1"/>
  <c r="U758" i="1"/>
  <c r="V758" i="1"/>
  <c r="U760" i="1"/>
  <c r="V760" i="1"/>
  <c r="U761" i="1"/>
  <c r="V761" i="1"/>
  <c r="U759" i="1"/>
  <c r="V759" i="1"/>
  <c r="U762" i="1"/>
  <c r="V762" i="1"/>
  <c r="U763" i="1"/>
  <c r="V763" i="1"/>
  <c r="U764" i="1"/>
  <c r="V764" i="1"/>
  <c r="U765" i="1"/>
  <c r="V765" i="1"/>
  <c r="U766" i="1"/>
  <c r="V766" i="1"/>
  <c r="U767" i="1"/>
  <c r="V767" i="1"/>
  <c r="U768" i="1"/>
  <c r="V768" i="1"/>
  <c r="U769" i="1"/>
  <c r="V769" i="1"/>
  <c r="U770" i="1"/>
  <c r="V770" i="1"/>
  <c r="U771" i="1"/>
  <c r="V771" i="1"/>
  <c r="U772" i="1"/>
  <c r="V772" i="1"/>
  <c r="U773" i="1"/>
  <c r="V773" i="1"/>
  <c r="U774" i="1"/>
  <c r="V774" i="1"/>
  <c r="U775" i="1"/>
  <c r="V775" i="1"/>
  <c r="U776" i="1"/>
  <c r="V776" i="1"/>
  <c r="U777" i="1"/>
  <c r="V777" i="1"/>
  <c r="U778" i="1"/>
  <c r="V778" i="1"/>
  <c r="U779" i="1"/>
  <c r="V779" i="1"/>
  <c r="U780" i="1"/>
  <c r="V780" i="1"/>
  <c r="U781" i="1"/>
  <c r="V781" i="1"/>
  <c r="U782" i="1"/>
  <c r="V782" i="1"/>
  <c r="U783" i="1"/>
  <c r="V783" i="1"/>
  <c r="U784" i="1"/>
  <c r="V784" i="1"/>
  <c r="U785" i="1"/>
  <c r="V785" i="1"/>
  <c r="U786" i="1"/>
  <c r="V786" i="1"/>
  <c r="U787" i="1"/>
  <c r="V787" i="1"/>
  <c r="U788" i="1"/>
  <c r="V788" i="1"/>
  <c r="U789" i="1"/>
  <c r="V789" i="1"/>
  <c r="U790" i="1"/>
  <c r="V790" i="1"/>
  <c r="U792" i="1"/>
  <c r="V792" i="1"/>
  <c r="U793" i="1"/>
  <c r="V793" i="1"/>
  <c r="U794" i="1"/>
  <c r="V794" i="1"/>
  <c r="U795" i="1"/>
  <c r="V795" i="1"/>
  <c r="U796" i="1"/>
  <c r="V796" i="1"/>
  <c r="U746" i="1"/>
  <c r="V746" i="1"/>
  <c r="U747" i="1"/>
  <c r="V747" i="1"/>
  <c r="U742" i="1"/>
  <c r="V742" i="1"/>
  <c r="U743" i="1"/>
  <c r="V743" i="1"/>
  <c r="U744" i="1"/>
  <c r="V744" i="1"/>
  <c r="U745" i="1"/>
  <c r="V745" i="1"/>
  <c r="B36" i="5"/>
  <c r="D733" i="1"/>
  <c r="U733" i="1"/>
  <c r="V733" i="1"/>
  <c r="D735" i="1"/>
  <c r="U735" i="1"/>
  <c r="V735" i="1"/>
  <c r="D734" i="1"/>
  <c r="U734" i="1"/>
  <c r="V734" i="1"/>
  <c r="D736" i="1"/>
  <c r="U736" i="1"/>
  <c r="V736" i="1"/>
  <c r="D737" i="1"/>
  <c r="U737" i="1"/>
  <c r="V737" i="1"/>
  <c r="D738" i="1"/>
  <c r="U738" i="1"/>
  <c r="V738" i="1"/>
  <c r="D739" i="1"/>
  <c r="U739" i="1"/>
  <c r="V739" i="1"/>
  <c r="U721" i="1" l="1"/>
  <c r="V721" i="1"/>
  <c r="U723" i="1"/>
  <c r="V723" i="1"/>
  <c r="U724" i="1"/>
  <c r="V724" i="1"/>
  <c r="U725" i="1"/>
  <c r="V725" i="1"/>
  <c r="U726" i="1"/>
  <c r="V726" i="1"/>
  <c r="U727" i="1"/>
  <c r="V727" i="1"/>
  <c r="U728" i="1"/>
  <c r="V728" i="1"/>
  <c r="U729" i="1"/>
  <c r="V729" i="1"/>
  <c r="U730" i="1"/>
  <c r="V730" i="1"/>
  <c r="U731" i="1"/>
  <c r="V731" i="1"/>
  <c r="U732" i="1"/>
  <c r="V732" i="1"/>
  <c r="U740" i="1"/>
  <c r="V740" i="1"/>
  <c r="U741" i="1"/>
  <c r="V741" i="1"/>
  <c r="U722" i="1"/>
  <c r="V722" i="1"/>
  <c r="D718" i="1"/>
  <c r="D719" i="1"/>
  <c r="D720" i="1"/>
  <c r="D722" i="1"/>
  <c r="D721" i="1"/>
  <c r="D723" i="1"/>
  <c r="D724" i="1"/>
  <c r="D725" i="1"/>
  <c r="D726" i="1"/>
  <c r="D727" i="1"/>
  <c r="D728" i="1"/>
  <c r="D729" i="1"/>
  <c r="D730" i="1"/>
  <c r="D731" i="1"/>
  <c r="D732" i="1"/>
  <c r="D740" i="1"/>
  <c r="D741" i="1"/>
  <c r="D742" i="1"/>
  <c r="D743" i="1"/>
  <c r="D744" i="1"/>
  <c r="D745" i="1"/>
  <c r="D746" i="1"/>
  <c r="D747" i="1"/>
  <c r="D748" i="1"/>
  <c r="D749" i="1"/>
  <c r="D750" i="1"/>
  <c r="D751" i="1"/>
  <c r="D752" i="1"/>
  <c r="D754" i="1"/>
  <c r="D753" i="1"/>
  <c r="D755" i="1"/>
  <c r="D756" i="1"/>
  <c r="D757" i="1"/>
  <c r="D758" i="1"/>
  <c r="D760" i="1"/>
  <c r="V712" i="1"/>
  <c r="U712" i="1"/>
  <c r="D712" i="1"/>
  <c r="U703" i="1"/>
  <c r="V703" i="1"/>
  <c r="U706" i="1"/>
  <c r="V706" i="1"/>
  <c r="U707" i="1"/>
  <c r="V707" i="1"/>
  <c r="U708" i="1"/>
  <c r="V708" i="1"/>
  <c r="U709" i="1"/>
  <c r="V709" i="1"/>
  <c r="U710" i="1"/>
  <c r="V710" i="1"/>
  <c r="U711" i="1"/>
  <c r="V711" i="1"/>
  <c r="U713" i="1"/>
  <c r="V713" i="1"/>
  <c r="U714" i="1"/>
  <c r="V714" i="1"/>
  <c r="U715" i="1"/>
  <c r="V715" i="1"/>
  <c r="U716" i="1"/>
  <c r="V716" i="1"/>
  <c r="U717" i="1"/>
  <c r="V717" i="1"/>
  <c r="U718" i="1"/>
  <c r="V718" i="1"/>
  <c r="U719" i="1"/>
  <c r="V719" i="1"/>
  <c r="U720" i="1"/>
  <c r="V720" i="1"/>
  <c r="V625" i="1"/>
  <c r="U625" i="1"/>
  <c r="D625" i="1"/>
  <c r="V623" i="1"/>
  <c r="U623" i="1"/>
  <c r="D623" i="1"/>
  <c r="V621" i="1"/>
  <c r="U621" i="1"/>
  <c r="D621" i="1"/>
  <c r="V624" i="1"/>
  <c r="U624" i="1"/>
  <c r="D624" i="1"/>
  <c r="D620" i="1"/>
  <c r="D706" i="1"/>
  <c r="D707" i="1"/>
  <c r="D708" i="1"/>
  <c r="D709" i="1"/>
  <c r="D710" i="1"/>
  <c r="D711" i="1"/>
  <c r="D713" i="1"/>
  <c r="D714" i="1"/>
  <c r="D715" i="1"/>
  <c r="D716" i="1"/>
  <c r="D717" i="1"/>
  <c r="D703" i="1"/>
  <c r="D606" i="1" l="1"/>
  <c r="U606" i="1"/>
  <c r="V606" i="1"/>
  <c r="D608" i="1"/>
  <c r="U608" i="1"/>
  <c r="V608" i="1"/>
  <c r="D607" i="1"/>
  <c r="U607" i="1"/>
  <c r="V607" i="1"/>
  <c r="D609" i="1"/>
  <c r="U609" i="1"/>
  <c r="V609" i="1"/>
  <c r="D610" i="1"/>
  <c r="U610" i="1"/>
  <c r="V610" i="1"/>
  <c r="D611" i="1"/>
  <c r="U611" i="1"/>
  <c r="V611" i="1"/>
  <c r="D612" i="1"/>
  <c r="U612" i="1"/>
  <c r="V612" i="1"/>
  <c r="D613" i="1"/>
  <c r="U613" i="1"/>
  <c r="V613" i="1"/>
  <c r="D614" i="1"/>
  <c r="U614" i="1"/>
  <c r="V614" i="1"/>
  <c r="D615" i="1"/>
  <c r="U615" i="1"/>
  <c r="V615" i="1"/>
  <c r="D616" i="1"/>
  <c r="U616" i="1"/>
  <c r="V616" i="1"/>
  <c r="D617" i="1"/>
  <c r="U617" i="1"/>
  <c r="V617" i="1"/>
  <c r="D618" i="1"/>
  <c r="U618" i="1"/>
  <c r="V618" i="1"/>
  <c r="D619" i="1"/>
  <c r="U619" i="1"/>
  <c r="V619" i="1"/>
  <c r="U620" i="1"/>
  <c r="V620" i="1"/>
  <c r="D622" i="1"/>
  <c r="U622" i="1"/>
  <c r="V622" i="1"/>
  <c r="D627" i="1"/>
  <c r="U627" i="1"/>
  <c r="V627" i="1"/>
  <c r="D628" i="1"/>
  <c r="U628" i="1"/>
  <c r="V628" i="1"/>
  <c r="D629" i="1"/>
  <c r="U629" i="1"/>
  <c r="V629" i="1"/>
  <c r="D630" i="1"/>
  <c r="U630" i="1"/>
  <c r="V630" i="1"/>
  <c r="D631" i="1"/>
  <c r="U631" i="1"/>
  <c r="V631" i="1"/>
  <c r="D626" i="1"/>
  <c r="U626" i="1"/>
  <c r="V626" i="1"/>
  <c r="D632" i="1"/>
  <c r="U632" i="1"/>
  <c r="V632" i="1"/>
  <c r="D633" i="1"/>
  <c r="U633" i="1"/>
  <c r="V633" i="1"/>
  <c r="D634" i="1"/>
  <c r="U634" i="1"/>
  <c r="V634" i="1"/>
  <c r="D635" i="1"/>
  <c r="U635" i="1"/>
  <c r="V635" i="1"/>
  <c r="D636" i="1"/>
  <c r="U636" i="1"/>
  <c r="V636" i="1"/>
  <c r="D637" i="1"/>
  <c r="U637" i="1"/>
  <c r="V637" i="1"/>
  <c r="D638" i="1"/>
  <c r="U638" i="1"/>
  <c r="V638" i="1"/>
  <c r="D639" i="1"/>
  <c r="U639" i="1"/>
  <c r="V639" i="1"/>
  <c r="D640" i="1"/>
  <c r="U640" i="1"/>
  <c r="V640" i="1"/>
  <c r="D641" i="1"/>
  <c r="U641" i="1"/>
  <c r="V641" i="1"/>
  <c r="D642" i="1"/>
  <c r="U642" i="1"/>
  <c r="V642" i="1"/>
  <c r="D643" i="1"/>
  <c r="U643" i="1"/>
  <c r="V643" i="1"/>
  <c r="D644" i="1"/>
  <c r="U644" i="1"/>
  <c r="V644" i="1"/>
  <c r="D645" i="1"/>
  <c r="U645" i="1"/>
  <c r="V645" i="1"/>
  <c r="D646" i="1"/>
  <c r="U646" i="1"/>
  <c r="V646" i="1"/>
  <c r="D647" i="1"/>
  <c r="U647" i="1"/>
  <c r="V647" i="1"/>
  <c r="D648" i="1"/>
  <c r="U648" i="1"/>
  <c r="V648" i="1"/>
  <c r="D649" i="1"/>
  <c r="U649" i="1"/>
  <c r="V649" i="1"/>
  <c r="D650" i="1"/>
  <c r="U650" i="1"/>
  <c r="V650" i="1"/>
  <c r="D651" i="1"/>
  <c r="U651" i="1"/>
  <c r="V651" i="1"/>
  <c r="D652" i="1"/>
  <c r="U652" i="1"/>
  <c r="V652" i="1"/>
  <c r="D653" i="1"/>
  <c r="U653" i="1"/>
  <c r="V653" i="1"/>
  <c r="D654" i="1"/>
  <c r="U654" i="1"/>
  <c r="V654" i="1"/>
  <c r="D655" i="1"/>
  <c r="U655" i="1"/>
  <c r="V655" i="1"/>
  <c r="D656" i="1"/>
  <c r="U656" i="1"/>
  <c r="V656" i="1"/>
  <c r="D657" i="1"/>
  <c r="U657" i="1"/>
  <c r="V657" i="1"/>
  <c r="D658" i="1"/>
  <c r="U658" i="1"/>
  <c r="V658" i="1"/>
  <c r="D659" i="1"/>
  <c r="U659" i="1"/>
  <c r="V659" i="1"/>
  <c r="D660" i="1"/>
  <c r="U660" i="1"/>
  <c r="V660" i="1"/>
  <c r="D661" i="1"/>
  <c r="U661" i="1"/>
  <c r="V661" i="1"/>
  <c r="D662" i="1"/>
  <c r="U662" i="1"/>
  <c r="V662" i="1"/>
  <c r="D663" i="1"/>
  <c r="U663" i="1"/>
  <c r="V663" i="1"/>
  <c r="D664" i="1"/>
  <c r="U664" i="1"/>
  <c r="V664" i="1"/>
  <c r="D665" i="1"/>
  <c r="U665" i="1"/>
  <c r="V665" i="1"/>
  <c r="D666" i="1"/>
  <c r="U666" i="1"/>
  <c r="V666" i="1"/>
  <c r="D667" i="1"/>
  <c r="U667" i="1"/>
  <c r="V667" i="1"/>
  <c r="D668" i="1"/>
  <c r="U668" i="1"/>
  <c r="V668" i="1"/>
  <c r="D669" i="1"/>
  <c r="U669" i="1"/>
  <c r="V669" i="1"/>
  <c r="D670" i="1"/>
  <c r="U670" i="1"/>
  <c r="V670" i="1"/>
  <c r="D671" i="1"/>
  <c r="U671" i="1"/>
  <c r="V671" i="1"/>
  <c r="D673" i="1"/>
  <c r="U673" i="1"/>
  <c r="V673" i="1"/>
  <c r="D674" i="1"/>
  <c r="U674" i="1"/>
  <c r="V674" i="1"/>
  <c r="D672" i="1"/>
  <c r="U672" i="1"/>
  <c r="V672" i="1"/>
  <c r="D675" i="1"/>
  <c r="U675" i="1"/>
  <c r="V675" i="1"/>
  <c r="D676" i="1"/>
  <c r="U676" i="1"/>
  <c r="V676" i="1"/>
  <c r="D677" i="1"/>
  <c r="U677" i="1"/>
  <c r="V677" i="1"/>
  <c r="D678" i="1"/>
  <c r="U678" i="1"/>
  <c r="V678" i="1"/>
  <c r="D679" i="1"/>
  <c r="U679" i="1"/>
  <c r="V679" i="1"/>
  <c r="D680" i="1"/>
  <c r="U680" i="1"/>
  <c r="V680" i="1"/>
  <c r="D681" i="1"/>
  <c r="U681" i="1"/>
  <c r="V681" i="1"/>
  <c r="D682" i="1"/>
  <c r="U682" i="1"/>
  <c r="V682" i="1"/>
  <c r="D683" i="1"/>
  <c r="U683" i="1"/>
  <c r="V683" i="1"/>
  <c r="D684" i="1"/>
  <c r="U684" i="1"/>
  <c r="V684" i="1"/>
  <c r="D685" i="1"/>
  <c r="U685" i="1"/>
  <c r="V685" i="1"/>
  <c r="D687" i="1"/>
  <c r="U687" i="1"/>
  <c r="V687" i="1"/>
  <c r="D688" i="1"/>
  <c r="U688" i="1"/>
  <c r="V688" i="1"/>
  <c r="D686" i="1"/>
  <c r="U686" i="1"/>
  <c r="V686" i="1"/>
  <c r="D689" i="1"/>
  <c r="U689" i="1"/>
  <c r="V689" i="1"/>
  <c r="D690" i="1"/>
  <c r="U690" i="1"/>
  <c r="V690" i="1"/>
  <c r="D691" i="1"/>
  <c r="U691" i="1"/>
  <c r="V691" i="1"/>
  <c r="D692" i="1"/>
  <c r="U692" i="1"/>
  <c r="V692" i="1"/>
  <c r="D693" i="1"/>
  <c r="U693" i="1"/>
  <c r="V693" i="1"/>
  <c r="D696" i="1"/>
  <c r="U696" i="1"/>
  <c r="V696" i="1"/>
  <c r="D695" i="1"/>
  <c r="U695" i="1"/>
  <c r="V695" i="1"/>
  <c r="D697" i="1"/>
  <c r="U697" i="1"/>
  <c r="V697" i="1"/>
  <c r="D698" i="1"/>
  <c r="U698" i="1"/>
  <c r="V698" i="1"/>
  <c r="D694" i="1"/>
  <c r="U694" i="1"/>
  <c r="V694" i="1"/>
  <c r="D699" i="1"/>
  <c r="U699" i="1"/>
  <c r="V699" i="1"/>
  <c r="D700" i="1"/>
  <c r="U700" i="1"/>
  <c r="V700" i="1"/>
  <c r="D701" i="1"/>
  <c r="U701" i="1"/>
  <c r="V701" i="1"/>
  <c r="D702" i="1"/>
  <c r="U702" i="1"/>
  <c r="V702" i="1"/>
  <c r="D704" i="1"/>
  <c r="U704" i="1"/>
  <c r="V704" i="1"/>
  <c r="D705" i="1"/>
  <c r="U705" i="1"/>
  <c r="V705" i="1"/>
  <c r="U601" i="1"/>
  <c r="V601" i="1"/>
  <c r="U602" i="1"/>
  <c r="V602" i="1"/>
  <c r="U603" i="1"/>
  <c r="V603" i="1"/>
  <c r="U604" i="1"/>
  <c r="V604" i="1"/>
  <c r="U605" i="1"/>
  <c r="V605" i="1"/>
  <c r="D601" i="1"/>
  <c r="D602" i="1"/>
  <c r="D603" i="1"/>
  <c r="D604" i="1"/>
  <c r="D605" i="1"/>
  <c r="U590" i="1"/>
  <c r="V590" i="1"/>
  <c r="U591" i="1"/>
  <c r="V591" i="1"/>
  <c r="U592" i="1"/>
  <c r="V592" i="1"/>
  <c r="D592" i="1"/>
  <c r="D570" i="1"/>
  <c r="U569" i="1"/>
  <c r="V569" i="1"/>
  <c r="U570" i="1"/>
  <c r="V570" i="1"/>
  <c r="U571" i="1"/>
  <c r="V571" i="1"/>
  <c r="U572" i="1"/>
  <c r="V572" i="1"/>
  <c r="U573" i="1"/>
  <c r="V573" i="1"/>
  <c r="U574" i="1"/>
  <c r="V574" i="1"/>
  <c r="U575" i="1"/>
  <c r="V575" i="1"/>
  <c r="U576" i="1"/>
  <c r="V576" i="1"/>
  <c r="U577" i="1"/>
  <c r="V577" i="1"/>
  <c r="U578" i="1"/>
  <c r="V578" i="1"/>
  <c r="U579" i="1"/>
  <c r="V579" i="1"/>
  <c r="U580" i="1"/>
  <c r="V580" i="1"/>
  <c r="U581" i="1"/>
  <c r="V581" i="1"/>
  <c r="U582" i="1"/>
  <c r="V582" i="1"/>
  <c r="U583" i="1"/>
  <c r="V583" i="1"/>
  <c r="U584" i="1"/>
  <c r="V584" i="1"/>
  <c r="U585" i="1"/>
  <c r="V585" i="1"/>
  <c r="U586" i="1"/>
  <c r="V586" i="1"/>
  <c r="U587" i="1"/>
  <c r="V587" i="1"/>
  <c r="U588" i="1"/>
  <c r="V588" i="1"/>
  <c r="U589" i="1"/>
  <c r="V589" i="1"/>
  <c r="U593" i="1"/>
  <c r="V593" i="1"/>
  <c r="U594" i="1"/>
  <c r="V594" i="1"/>
  <c r="U595" i="1"/>
  <c r="V595" i="1"/>
  <c r="U596" i="1"/>
  <c r="V596" i="1"/>
  <c r="U597" i="1"/>
  <c r="V597" i="1"/>
  <c r="U598" i="1"/>
  <c r="V598" i="1"/>
  <c r="U599" i="1"/>
  <c r="V599" i="1"/>
  <c r="U600" i="1"/>
  <c r="V600" i="1"/>
  <c r="U567" i="1"/>
  <c r="V567" i="1"/>
  <c r="U568" i="1"/>
  <c r="V568" i="1"/>
  <c r="D559" i="1"/>
  <c r="U555" i="1"/>
  <c r="V555" i="1"/>
  <c r="U556" i="1"/>
  <c r="V556" i="1"/>
  <c r="U557" i="1"/>
  <c r="V557" i="1"/>
  <c r="U558" i="1"/>
  <c r="V558" i="1"/>
  <c r="U559" i="1"/>
  <c r="V559" i="1"/>
  <c r="U560" i="1"/>
  <c r="V560" i="1"/>
  <c r="U561" i="1"/>
  <c r="V561" i="1"/>
  <c r="U562" i="1"/>
  <c r="V562" i="1"/>
  <c r="U563" i="1"/>
  <c r="V563" i="1"/>
  <c r="U564" i="1"/>
  <c r="V564" i="1"/>
  <c r="U565" i="1"/>
  <c r="V565" i="1"/>
  <c r="U566" i="1"/>
  <c r="V566" i="1"/>
  <c r="D554" i="1"/>
  <c r="D555" i="1"/>
  <c r="D556" i="1"/>
  <c r="D557" i="1"/>
  <c r="D558" i="1"/>
  <c r="U549" i="1"/>
  <c r="V549" i="1"/>
  <c r="U550" i="1"/>
  <c r="V550" i="1"/>
  <c r="U551" i="1"/>
  <c r="V551" i="1"/>
  <c r="U552" i="1"/>
  <c r="V552" i="1"/>
  <c r="U553" i="1"/>
  <c r="V553" i="1"/>
  <c r="U554" i="1"/>
  <c r="V554" i="1"/>
  <c r="U547" i="1"/>
  <c r="V547" i="1"/>
  <c r="U548" i="1"/>
  <c r="V548" i="1"/>
  <c r="U542" i="1"/>
  <c r="V542" i="1"/>
  <c r="U543" i="1"/>
  <c r="V543" i="1"/>
  <c r="U544" i="1"/>
  <c r="V544" i="1"/>
  <c r="U545" i="1"/>
  <c r="V545" i="1"/>
  <c r="U546" i="1"/>
  <c r="V546" i="1"/>
  <c r="U537" i="1"/>
  <c r="V537" i="1"/>
  <c r="U538" i="1"/>
  <c r="V538" i="1"/>
  <c r="U539" i="1"/>
  <c r="V539" i="1"/>
  <c r="U540" i="1"/>
  <c r="V540" i="1"/>
  <c r="U541" i="1"/>
  <c r="V541" i="1"/>
  <c r="U536" i="1"/>
  <c r="V536" i="1"/>
  <c r="D545" i="1"/>
  <c r="D546" i="1"/>
  <c r="D547" i="1"/>
  <c r="D548" i="1"/>
  <c r="D549" i="1"/>
  <c r="D550" i="1"/>
  <c r="D551" i="1"/>
  <c r="D552" i="1"/>
  <c r="D553" i="1"/>
  <c r="D560" i="1"/>
  <c r="D561" i="1"/>
  <c r="D562" i="1"/>
  <c r="D563" i="1"/>
  <c r="D564" i="1"/>
  <c r="D565" i="1"/>
  <c r="D566" i="1"/>
  <c r="D567" i="1"/>
  <c r="D568" i="1"/>
  <c r="D569" i="1"/>
  <c r="D571" i="1"/>
  <c r="D572" i="1"/>
  <c r="D573" i="1"/>
  <c r="D574" i="1"/>
  <c r="D575" i="1"/>
  <c r="D576" i="1"/>
  <c r="D577" i="1"/>
  <c r="D578" i="1"/>
  <c r="D579" i="1"/>
  <c r="D580" i="1"/>
  <c r="D581" i="1"/>
  <c r="D582" i="1"/>
  <c r="D583" i="1"/>
  <c r="D584" i="1"/>
  <c r="D585" i="1"/>
  <c r="D586" i="1"/>
  <c r="D587" i="1"/>
  <c r="D588" i="1"/>
  <c r="D589" i="1"/>
  <c r="D590" i="1"/>
  <c r="D591" i="1"/>
  <c r="D593" i="1"/>
  <c r="D594" i="1"/>
  <c r="D595" i="1"/>
  <c r="D596" i="1"/>
  <c r="D597" i="1"/>
  <c r="D598" i="1"/>
  <c r="D599" i="1"/>
  <c r="D600" i="1"/>
  <c r="D536" i="1"/>
  <c r="D537" i="1"/>
  <c r="D538" i="1"/>
  <c r="D539" i="1"/>
  <c r="D540" i="1"/>
  <c r="D541" i="1"/>
  <c r="D542" i="1"/>
  <c r="D543" i="1"/>
  <c r="D544" i="1"/>
  <c r="V535" i="1"/>
  <c r="U535" i="1"/>
  <c r="D535" i="1"/>
  <c r="U533" i="1"/>
  <c r="V533" i="1"/>
  <c r="U534" i="1"/>
  <c r="V534" i="1"/>
  <c r="D533" i="1"/>
  <c r="D534" i="1"/>
  <c r="U530" i="1"/>
  <c r="V530" i="1"/>
  <c r="U531" i="1"/>
  <c r="V531" i="1"/>
  <c r="U532" i="1"/>
  <c r="V532" i="1"/>
  <c r="D530" i="1"/>
  <c r="D531" i="1"/>
  <c r="D532" i="1"/>
  <c r="U524" i="1"/>
  <c r="V524" i="1"/>
  <c r="U525" i="1"/>
  <c r="V525" i="1"/>
  <c r="U526" i="1"/>
  <c r="V526" i="1"/>
  <c r="U527" i="1"/>
  <c r="V527" i="1"/>
  <c r="U528" i="1"/>
  <c r="V528" i="1"/>
  <c r="U529" i="1"/>
  <c r="V529" i="1"/>
  <c r="D524" i="1"/>
  <c r="D525" i="1"/>
  <c r="D526" i="1"/>
  <c r="D527" i="1"/>
  <c r="D528" i="1"/>
  <c r="D529" i="1"/>
  <c r="U522" i="1"/>
  <c r="V522" i="1"/>
  <c r="U523" i="1"/>
  <c r="V523" i="1"/>
  <c r="D523" i="1"/>
  <c r="D522" i="1"/>
  <c r="U521" i="1"/>
  <c r="V521" i="1"/>
  <c r="D521" i="1"/>
  <c r="D487" i="1"/>
  <c r="D511" i="1"/>
  <c r="D498" i="1" l="1"/>
  <c r="U498" i="1"/>
  <c r="V498" i="1"/>
  <c r="D499" i="1"/>
  <c r="U499" i="1"/>
  <c r="V499" i="1"/>
  <c r="D500" i="1"/>
  <c r="U500" i="1"/>
  <c r="V500" i="1"/>
  <c r="D502" i="1"/>
  <c r="U502" i="1"/>
  <c r="V502" i="1"/>
  <c r="D501" i="1"/>
  <c r="U501" i="1"/>
  <c r="V501" i="1"/>
  <c r="D503" i="1"/>
  <c r="U503" i="1"/>
  <c r="V503" i="1"/>
  <c r="D504" i="1"/>
  <c r="U504" i="1"/>
  <c r="V504" i="1"/>
  <c r="D505" i="1"/>
  <c r="U505" i="1"/>
  <c r="V505" i="1"/>
  <c r="D506" i="1"/>
  <c r="U506" i="1"/>
  <c r="V506" i="1"/>
  <c r="D507" i="1"/>
  <c r="U507" i="1"/>
  <c r="V507" i="1"/>
  <c r="D508" i="1"/>
  <c r="U508" i="1"/>
  <c r="V508" i="1"/>
  <c r="D509" i="1"/>
  <c r="U509" i="1"/>
  <c r="V509" i="1"/>
  <c r="D510" i="1"/>
  <c r="U510" i="1"/>
  <c r="V510" i="1"/>
  <c r="U511" i="1"/>
  <c r="V511" i="1"/>
  <c r="D512" i="1"/>
  <c r="U512" i="1"/>
  <c r="V512" i="1"/>
  <c r="D513" i="1"/>
  <c r="U513" i="1"/>
  <c r="V513" i="1"/>
  <c r="D514" i="1"/>
  <c r="U514" i="1"/>
  <c r="V514" i="1"/>
  <c r="D515" i="1"/>
  <c r="U515" i="1"/>
  <c r="V515" i="1"/>
  <c r="D516" i="1"/>
  <c r="U516" i="1"/>
  <c r="V516" i="1"/>
  <c r="D517" i="1"/>
  <c r="U517" i="1"/>
  <c r="V517" i="1"/>
  <c r="D518" i="1"/>
  <c r="U518" i="1"/>
  <c r="V518" i="1"/>
  <c r="D519" i="1"/>
  <c r="U519" i="1"/>
  <c r="V519" i="1"/>
  <c r="D520" i="1"/>
  <c r="U520" i="1"/>
  <c r="V520" i="1"/>
  <c r="U497" i="1" l="1"/>
  <c r="V497" i="1"/>
  <c r="D497" i="1" l="1"/>
  <c r="U489" i="1"/>
  <c r="V489" i="1"/>
  <c r="U490" i="1"/>
  <c r="V490" i="1"/>
  <c r="U491" i="1"/>
  <c r="V491" i="1"/>
  <c r="U494" i="1"/>
  <c r="V494" i="1"/>
  <c r="U495" i="1"/>
  <c r="V495" i="1"/>
  <c r="U496" i="1"/>
  <c r="V496" i="1"/>
  <c r="U492" i="1"/>
  <c r="V492" i="1"/>
  <c r="U488" i="1"/>
  <c r="V488" i="1"/>
  <c r="U493" i="1"/>
  <c r="V493" i="1"/>
  <c r="U425" i="1"/>
  <c r="V425" i="1"/>
  <c r="U426" i="1"/>
  <c r="V426" i="1"/>
  <c r="U429" i="1"/>
  <c r="V429" i="1"/>
  <c r="U427" i="1"/>
  <c r="V427" i="1"/>
  <c r="U428" i="1"/>
  <c r="V428" i="1"/>
  <c r="U430" i="1"/>
  <c r="V430" i="1"/>
  <c r="U431" i="1"/>
  <c r="V431" i="1"/>
  <c r="U432" i="1"/>
  <c r="V432" i="1"/>
  <c r="U433" i="1"/>
  <c r="V433" i="1"/>
  <c r="U434" i="1"/>
  <c r="V434" i="1"/>
  <c r="U435" i="1"/>
  <c r="V435" i="1"/>
  <c r="U436" i="1"/>
  <c r="V436" i="1"/>
  <c r="U437" i="1"/>
  <c r="V437" i="1"/>
  <c r="U438" i="1"/>
  <c r="V438" i="1"/>
  <c r="U439" i="1"/>
  <c r="V439" i="1"/>
  <c r="U440" i="1"/>
  <c r="V440" i="1"/>
  <c r="U441" i="1"/>
  <c r="V441" i="1"/>
  <c r="U442" i="1"/>
  <c r="V442" i="1"/>
  <c r="U443" i="1"/>
  <c r="V443" i="1"/>
  <c r="U444" i="1"/>
  <c r="V444" i="1"/>
  <c r="U445" i="1"/>
  <c r="V445" i="1"/>
  <c r="U446" i="1"/>
  <c r="V446" i="1"/>
  <c r="U447" i="1"/>
  <c r="V447" i="1"/>
  <c r="U448" i="1"/>
  <c r="V448" i="1"/>
  <c r="U449" i="1"/>
  <c r="V449" i="1"/>
  <c r="U450" i="1"/>
  <c r="V450" i="1"/>
  <c r="U451" i="1"/>
  <c r="V451" i="1"/>
  <c r="U452" i="1"/>
  <c r="V452" i="1"/>
  <c r="U453" i="1"/>
  <c r="V453" i="1"/>
  <c r="U454" i="1"/>
  <c r="V454" i="1"/>
  <c r="U455" i="1"/>
  <c r="V455" i="1"/>
  <c r="U460" i="1"/>
  <c r="V460" i="1"/>
  <c r="U456" i="1"/>
  <c r="V456" i="1"/>
  <c r="U458" i="1"/>
  <c r="V458" i="1"/>
  <c r="U457" i="1"/>
  <c r="V457" i="1"/>
  <c r="U459" i="1"/>
  <c r="V459" i="1"/>
  <c r="U461" i="1"/>
  <c r="V461" i="1"/>
  <c r="U462" i="1"/>
  <c r="V462" i="1"/>
  <c r="U463" i="1"/>
  <c r="V463" i="1"/>
  <c r="U486" i="1"/>
  <c r="V486" i="1"/>
  <c r="U464" i="1"/>
  <c r="V464" i="1"/>
  <c r="U465" i="1"/>
  <c r="V465" i="1"/>
  <c r="U466" i="1"/>
  <c r="V466" i="1"/>
  <c r="U467" i="1"/>
  <c r="V467" i="1"/>
  <c r="U468" i="1"/>
  <c r="V468" i="1"/>
  <c r="U469" i="1"/>
  <c r="V469" i="1"/>
  <c r="U470" i="1"/>
  <c r="V470" i="1"/>
  <c r="U471" i="1"/>
  <c r="V471" i="1"/>
  <c r="U472" i="1"/>
  <c r="V472" i="1"/>
  <c r="U473" i="1"/>
  <c r="V473" i="1"/>
  <c r="U474" i="1"/>
  <c r="V474" i="1"/>
  <c r="U475" i="1"/>
  <c r="V475" i="1"/>
  <c r="U476" i="1"/>
  <c r="V476" i="1"/>
  <c r="U477" i="1"/>
  <c r="V477" i="1"/>
  <c r="U478" i="1"/>
  <c r="V478" i="1"/>
  <c r="U479" i="1"/>
  <c r="V479" i="1"/>
  <c r="U480" i="1"/>
  <c r="V480" i="1"/>
  <c r="U483" i="1"/>
  <c r="V483" i="1"/>
  <c r="U481" i="1"/>
  <c r="V481" i="1"/>
  <c r="U482" i="1"/>
  <c r="V482" i="1"/>
  <c r="U485" i="1"/>
  <c r="V485" i="1"/>
  <c r="U484" i="1"/>
  <c r="V484" i="1"/>
  <c r="U487" i="1"/>
  <c r="V487" i="1"/>
  <c r="D489" i="1" l="1"/>
  <c r="D490" i="1"/>
  <c r="D491" i="1"/>
  <c r="D494" i="1"/>
  <c r="D495" i="1"/>
  <c r="D496" i="1"/>
  <c r="D492" i="1"/>
  <c r="D488" i="1"/>
  <c r="D493" i="1"/>
  <c r="D324" i="1" l="1"/>
  <c r="D395" i="1"/>
  <c r="D486" i="1"/>
  <c r="D479" i="1" l="1"/>
  <c r="D480" i="1"/>
  <c r="D482" i="1"/>
  <c r="D483" i="1"/>
  <c r="D481" i="1"/>
  <c r="D484" i="1"/>
  <c r="D485" i="1"/>
  <c r="D468" i="1" l="1"/>
  <c r="D469" i="1"/>
  <c r="D470" i="1"/>
  <c r="D471" i="1"/>
  <c r="D472" i="1"/>
  <c r="D473" i="1"/>
  <c r="D474" i="1"/>
  <c r="D475" i="1"/>
  <c r="D476" i="1"/>
  <c r="D477" i="1"/>
  <c r="D478" i="1"/>
  <c r="D464" i="1" l="1"/>
  <c r="D465" i="1"/>
  <c r="D466" i="1"/>
  <c r="D467" i="1"/>
  <c r="D463" i="1" l="1"/>
  <c r="D462" i="1" l="1"/>
  <c r="D461" i="1" l="1"/>
  <c r="D460" i="1" l="1"/>
  <c r="D458" i="1" l="1"/>
  <c r="D459" i="1"/>
  <c r="D456" i="1" l="1"/>
  <c r="D457" i="1"/>
  <c r="D447" i="1" l="1"/>
  <c r="D448" i="1"/>
  <c r="D449" i="1"/>
  <c r="D450" i="1"/>
  <c r="D451" i="1"/>
  <c r="D452" i="1"/>
  <c r="D453" i="1"/>
  <c r="D454" i="1"/>
  <c r="D455" i="1"/>
  <c r="D445" i="1" l="1"/>
  <c r="D446" i="1"/>
  <c r="D443" i="1" l="1"/>
  <c r="D444" i="1"/>
  <c r="D442" i="1"/>
  <c r="D441" i="1"/>
  <c r="D437" i="1" l="1"/>
  <c r="D436" i="1"/>
  <c r="D438" i="1"/>
  <c r="D439" i="1"/>
  <c r="D440" i="1"/>
  <c r="D435" i="1" l="1"/>
  <c r="D433" i="1"/>
  <c r="D434" i="1"/>
  <c r="D432" i="1" l="1"/>
  <c r="D429" i="1" l="1"/>
  <c r="D431" i="1" l="1"/>
  <c r="D430" i="1"/>
  <c r="D428" i="1"/>
  <c r="D427" i="1" l="1"/>
  <c r="D425" i="1" l="1"/>
  <c r="D426" i="1"/>
  <c r="U424" i="1" l="1"/>
  <c r="V424" i="1"/>
  <c r="U423" i="1"/>
  <c r="D424" i="1"/>
  <c r="V423" i="1" l="1"/>
  <c r="D423" i="1"/>
  <c r="D422" i="1" l="1"/>
  <c r="U422" i="1"/>
  <c r="V422" i="1"/>
  <c r="V421" i="1" l="1"/>
  <c r="U421" i="1"/>
  <c r="D421" i="1"/>
  <c r="D420" i="1" l="1"/>
  <c r="U420" i="1"/>
  <c r="V420" i="1"/>
  <c r="D419" i="1" l="1"/>
  <c r="D418" i="1" l="1"/>
  <c r="U418" i="1"/>
  <c r="V418" i="1"/>
  <c r="U419" i="1"/>
  <c r="V419" i="1"/>
  <c r="D416" i="1" l="1"/>
  <c r="U416" i="1"/>
  <c r="V416" i="1"/>
  <c r="D417" i="1"/>
  <c r="U417" i="1"/>
  <c r="V417" i="1"/>
  <c r="D415" i="1" l="1"/>
  <c r="U415" i="1"/>
  <c r="V415" i="1"/>
  <c r="D413" i="1" l="1"/>
  <c r="D414" i="1"/>
  <c r="U413" i="1"/>
  <c r="V413" i="1"/>
  <c r="U414" i="1"/>
  <c r="V414" i="1"/>
  <c r="D411" i="1" l="1"/>
  <c r="U411" i="1"/>
  <c r="V411" i="1"/>
  <c r="D412" i="1"/>
  <c r="U412" i="1"/>
  <c r="V412" i="1"/>
  <c r="D409" i="1" l="1"/>
  <c r="U409" i="1"/>
  <c r="V409" i="1"/>
  <c r="D410" i="1"/>
  <c r="U410" i="1"/>
  <c r="V410" i="1"/>
  <c r="D403" i="1" l="1"/>
  <c r="D404" i="1"/>
  <c r="D405" i="1"/>
  <c r="D406" i="1"/>
  <c r="D407" i="1"/>
  <c r="D408" i="1"/>
  <c r="U403" i="1"/>
  <c r="V403" i="1"/>
  <c r="U404" i="1"/>
  <c r="V404" i="1"/>
  <c r="U405" i="1"/>
  <c r="V405" i="1"/>
  <c r="U406" i="1"/>
  <c r="V406" i="1"/>
  <c r="U407" i="1"/>
  <c r="V407" i="1"/>
  <c r="U408" i="1"/>
  <c r="V408" i="1"/>
  <c r="D401" i="1" l="1"/>
  <c r="U401" i="1"/>
  <c r="V401" i="1"/>
  <c r="D402" i="1"/>
  <c r="U402" i="1"/>
  <c r="V402" i="1"/>
  <c r="D399" i="1" l="1"/>
  <c r="U399" i="1"/>
  <c r="V399" i="1"/>
  <c r="D400" i="1"/>
  <c r="U400" i="1"/>
  <c r="V400" i="1"/>
  <c r="D398" i="1" l="1"/>
  <c r="U398" i="1"/>
  <c r="V398" i="1"/>
  <c r="D396" i="1" l="1"/>
  <c r="U396" i="1"/>
  <c r="V396" i="1"/>
  <c r="D397" i="1"/>
  <c r="U397" i="1"/>
  <c r="V397" i="1"/>
  <c r="D394" i="1" l="1"/>
  <c r="U394" i="1"/>
  <c r="V394" i="1"/>
  <c r="D392" i="1" l="1"/>
  <c r="U392" i="1"/>
  <c r="V392" i="1"/>
  <c r="D393" i="1"/>
  <c r="U393" i="1"/>
  <c r="V393" i="1"/>
  <c r="D391" i="1" l="1"/>
  <c r="U391" i="1"/>
  <c r="V391" i="1"/>
  <c r="D389" i="1" l="1"/>
  <c r="U389" i="1"/>
  <c r="V389" i="1"/>
  <c r="D390" i="1"/>
  <c r="U390" i="1"/>
  <c r="V390" i="1"/>
  <c r="D388" i="1" l="1"/>
  <c r="U388" i="1"/>
  <c r="V388" i="1"/>
  <c r="D383" i="1" l="1"/>
  <c r="U383" i="1"/>
  <c r="V383" i="1"/>
  <c r="D384" i="1"/>
  <c r="U384" i="1"/>
  <c r="V384" i="1"/>
  <c r="D385" i="1"/>
  <c r="U385" i="1"/>
  <c r="V385" i="1"/>
  <c r="D386" i="1"/>
  <c r="U386" i="1"/>
  <c r="V386" i="1"/>
  <c r="D387" i="1"/>
  <c r="U387" i="1"/>
  <c r="V387" i="1"/>
  <c r="D382" i="1" l="1"/>
  <c r="U382" i="1"/>
  <c r="V382" i="1"/>
  <c r="D380" i="1" l="1"/>
  <c r="U380" i="1"/>
  <c r="V380" i="1"/>
  <c r="D381" i="1"/>
  <c r="U381" i="1"/>
  <c r="V381" i="1"/>
  <c r="U345" i="1" l="1"/>
  <c r="V345" i="1"/>
  <c r="D345" i="1"/>
  <c r="U355" i="1" l="1"/>
  <c r="V355" i="1"/>
  <c r="D355" i="1"/>
  <c r="D378" i="1" l="1"/>
  <c r="U378" i="1"/>
  <c r="V378" i="1"/>
  <c r="D379" i="1"/>
  <c r="U379" i="1"/>
  <c r="V379" i="1"/>
  <c r="U377" i="1" l="1"/>
  <c r="V377" i="1"/>
  <c r="U375" i="1"/>
  <c r="V375" i="1"/>
  <c r="U376" i="1"/>
  <c r="V376" i="1"/>
  <c r="D375" i="1"/>
  <c r="D376" i="1"/>
  <c r="D377" i="1"/>
  <c r="D373" i="1" l="1"/>
  <c r="U373" i="1"/>
  <c r="V373" i="1"/>
  <c r="D374" i="1"/>
  <c r="U374" i="1"/>
  <c r="V374" i="1"/>
  <c r="D372" i="1" l="1"/>
  <c r="U372" i="1"/>
  <c r="V372" i="1"/>
  <c r="D371" i="1" l="1"/>
  <c r="D370" i="1" l="1"/>
  <c r="D362" i="1" l="1"/>
  <c r="D356" i="1" l="1"/>
  <c r="D359" i="1" l="1"/>
  <c r="D360" i="1"/>
  <c r="D361" i="1"/>
  <c r="D363" i="1"/>
  <c r="D364" i="1"/>
  <c r="D365" i="1"/>
  <c r="D366" i="1"/>
  <c r="D367" i="1"/>
  <c r="D368" i="1"/>
  <c r="D369" i="1"/>
  <c r="D353" i="1" l="1"/>
  <c r="D354" i="1"/>
  <c r="D357" i="1"/>
  <c r="D358" i="1"/>
  <c r="U346" i="1"/>
  <c r="V346" i="1"/>
  <c r="U347" i="1"/>
  <c r="V347" i="1"/>
  <c r="U348" i="1"/>
  <c r="V348" i="1"/>
  <c r="U349" i="1"/>
  <c r="V349" i="1"/>
  <c r="U350" i="1"/>
  <c r="V350" i="1"/>
  <c r="U351" i="1"/>
  <c r="V351" i="1"/>
  <c r="U352" i="1"/>
  <c r="V352" i="1"/>
  <c r="U353" i="1"/>
  <c r="V353" i="1"/>
  <c r="U354" i="1"/>
  <c r="V354" i="1"/>
  <c r="U357" i="1"/>
  <c r="V357" i="1"/>
  <c r="U358" i="1"/>
  <c r="V358" i="1"/>
  <c r="U359" i="1"/>
  <c r="V359" i="1"/>
  <c r="U360" i="1"/>
  <c r="V360" i="1"/>
  <c r="U361" i="1"/>
  <c r="V361" i="1"/>
  <c r="U356" i="1"/>
  <c r="V356" i="1"/>
  <c r="U362" i="1"/>
  <c r="V362" i="1"/>
  <c r="U363" i="1"/>
  <c r="V363" i="1"/>
  <c r="U364" i="1"/>
  <c r="V364" i="1"/>
  <c r="U365" i="1"/>
  <c r="V365" i="1"/>
  <c r="U366" i="1"/>
  <c r="V366" i="1"/>
  <c r="U367" i="1"/>
  <c r="V367" i="1"/>
  <c r="U368" i="1"/>
  <c r="V368" i="1"/>
  <c r="U369" i="1"/>
  <c r="V369" i="1"/>
  <c r="U370" i="1"/>
  <c r="V370" i="1"/>
  <c r="U371" i="1"/>
  <c r="V371" i="1"/>
  <c r="D346" i="1" l="1"/>
  <c r="D347" i="1"/>
  <c r="D348" i="1"/>
  <c r="D349" i="1"/>
  <c r="D350" i="1"/>
  <c r="D351" i="1"/>
  <c r="D352" i="1"/>
  <c r="U344" i="1" l="1"/>
  <c r="V344" i="1"/>
  <c r="U343" i="1"/>
  <c r="V343" i="1"/>
  <c r="D344" i="1"/>
  <c r="D343" i="1"/>
  <c r="U339" i="1" l="1"/>
  <c r="V339" i="1"/>
  <c r="U340" i="1"/>
  <c r="V340" i="1"/>
  <c r="U341" i="1"/>
  <c r="V341" i="1"/>
  <c r="U342" i="1"/>
  <c r="V342" i="1"/>
  <c r="D339" i="1"/>
  <c r="D340" i="1"/>
  <c r="D341" i="1"/>
  <c r="D342" i="1"/>
  <c r="U337" i="1" l="1"/>
  <c r="V337" i="1"/>
  <c r="U338" i="1"/>
  <c r="V338" i="1"/>
  <c r="D337" i="1"/>
  <c r="D338" i="1"/>
  <c r="U333" i="1" l="1"/>
  <c r="V333" i="1"/>
  <c r="U334" i="1"/>
  <c r="V334" i="1"/>
  <c r="U335" i="1"/>
  <c r="V335" i="1"/>
  <c r="U336" i="1"/>
  <c r="V336" i="1"/>
  <c r="D333" i="1"/>
  <c r="D334" i="1"/>
  <c r="D335" i="1"/>
  <c r="D336" i="1"/>
  <c r="U332" i="1" l="1"/>
  <c r="V332" i="1"/>
  <c r="U330" i="1"/>
  <c r="V330" i="1"/>
  <c r="U331" i="1"/>
  <c r="V331" i="1"/>
  <c r="U329" i="1" l="1"/>
  <c r="V329" i="1"/>
  <c r="U328" i="1" l="1"/>
  <c r="V328" i="1"/>
  <c r="U327" i="1" l="1"/>
  <c r="V327" i="1"/>
  <c r="U326" i="1" l="1"/>
  <c r="V326" i="1"/>
  <c r="V323" i="1" l="1"/>
  <c r="U323" i="1"/>
  <c r="D323" i="1"/>
  <c r="D326" i="1"/>
  <c r="D327" i="1"/>
  <c r="U322" i="1" l="1"/>
  <c r="V322" i="1"/>
  <c r="U325" i="1" l="1"/>
  <c r="V325" i="1"/>
  <c r="D321" i="1" l="1"/>
  <c r="D325" i="1"/>
  <c r="D322" i="1"/>
  <c r="D328" i="1"/>
  <c r="D329" i="1"/>
  <c r="D330" i="1"/>
  <c r="D331" i="1"/>
  <c r="D332" i="1"/>
  <c r="U320" i="1" l="1"/>
  <c r="V320" i="1"/>
  <c r="U321" i="1"/>
  <c r="V321" i="1"/>
  <c r="U319" i="1" l="1"/>
  <c r="V319" i="1"/>
  <c r="D317" i="1" l="1"/>
  <c r="D318" i="1"/>
  <c r="D319" i="1"/>
  <c r="D320" i="1"/>
  <c r="U318" i="1" l="1"/>
  <c r="V318" i="1"/>
  <c r="V317" i="1" l="1"/>
  <c r="U317" i="1"/>
  <c r="D316" i="1" l="1"/>
  <c r="D304" i="1" l="1"/>
  <c r="D290" i="1" l="1"/>
  <c r="D291" i="1"/>
  <c r="D292" i="1"/>
  <c r="D293" i="1"/>
  <c r="D294" i="1"/>
  <c r="D295" i="1"/>
  <c r="D296" i="1"/>
  <c r="D297" i="1"/>
  <c r="D298" i="1"/>
  <c r="D299" i="1"/>
  <c r="D300" i="1"/>
  <c r="D301" i="1"/>
  <c r="D302" i="1"/>
  <c r="D303" i="1"/>
  <c r="D305" i="1"/>
  <c r="D286" i="1" l="1"/>
  <c r="D287" i="1"/>
  <c r="D288" i="1"/>
  <c r="D269" i="1"/>
  <c r="D289" i="1"/>
  <c r="D306" i="1"/>
  <c r="D307" i="1"/>
  <c r="D308" i="1"/>
  <c r="D309" i="1"/>
  <c r="D310" i="1"/>
  <c r="D311" i="1"/>
  <c r="D312" i="1"/>
  <c r="D313" i="1"/>
  <c r="D314" i="1"/>
  <c r="D315" i="1"/>
  <c r="U275" i="1"/>
  <c r="V275" i="1"/>
  <c r="U276" i="1"/>
  <c r="V276" i="1"/>
  <c r="U277" i="1"/>
  <c r="V277" i="1"/>
  <c r="U278" i="1"/>
  <c r="V278" i="1"/>
  <c r="U279" i="1"/>
  <c r="V279" i="1"/>
  <c r="U280" i="1"/>
  <c r="V280" i="1"/>
  <c r="U281" i="1"/>
  <c r="V281" i="1"/>
  <c r="U282" i="1"/>
  <c r="V282" i="1"/>
  <c r="U283" i="1"/>
  <c r="V283" i="1"/>
  <c r="U284" i="1"/>
  <c r="V284" i="1"/>
  <c r="U285" i="1"/>
  <c r="V285" i="1"/>
  <c r="U286" i="1"/>
  <c r="V286" i="1"/>
  <c r="U287" i="1"/>
  <c r="V287" i="1"/>
  <c r="U288" i="1"/>
  <c r="V288" i="1"/>
  <c r="U269" i="1"/>
  <c r="V269" i="1"/>
  <c r="U289" i="1"/>
  <c r="V289" i="1"/>
  <c r="U290" i="1"/>
  <c r="V290" i="1"/>
  <c r="U291" i="1"/>
  <c r="V291" i="1"/>
  <c r="U292" i="1"/>
  <c r="V292" i="1"/>
  <c r="U293" i="1"/>
  <c r="V293" i="1"/>
  <c r="U294" i="1"/>
  <c r="V294" i="1"/>
  <c r="U295" i="1"/>
  <c r="V295" i="1"/>
  <c r="U296" i="1"/>
  <c r="V296" i="1"/>
  <c r="U297" i="1"/>
  <c r="V297" i="1"/>
  <c r="U298" i="1"/>
  <c r="V298" i="1"/>
  <c r="U299" i="1"/>
  <c r="V299" i="1"/>
  <c r="U300" i="1"/>
  <c r="V300" i="1"/>
  <c r="U301" i="1"/>
  <c r="V301" i="1"/>
  <c r="U302" i="1"/>
  <c r="V302" i="1"/>
  <c r="U303" i="1"/>
  <c r="V303" i="1"/>
  <c r="U304" i="1"/>
  <c r="V304" i="1"/>
  <c r="U305" i="1"/>
  <c r="V305" i="1"/>
  <c r="U306" i="1"/>
  <c r="V306" i="1"/>
  <c r="U307" i="1"/>
  <c r="V307" i="1"/>
  <c r="U308" i="1"/>
  <c r="V308" i="1"/>
  <c r="U309" i="1"/>
  <c r="V309" i="1"/>
  <c r="U310" i="1"/>
  <c r="V310" i="1"/>
  <c r="U311" i="1"/>
  <c r="V311" i="1"/>
  <c r="U312" i="1"/>
  <c r="V312" i="1"/>
  <c r="U313" i="1"/>
  <c r="V313" i="1"/>
  <c r="U314" i="1"/>
  <c r="V314" i="1"/>
  <c r="U315" i="1"/>
  <c r="V315" i="1"/>
  <c r="U316" i="1"/>
  <c r="V316" i="1"/>
  <c r="D275" i="1"/>
  <c r="D276" i="1"/>
  <c r="D277" i="1"/>
  <c r="D278" i="1"/>
  <c r="D279" i="1"/>
  <c r="D280" i="1"/>
  <c r="D281" i="1"/>
  <c r="D282" i="1"/>
  <c r="D283" i="1"/>
  <c r="D284" i="1"/>
  <c r="D285" i="1"/>
  <c r="U263" i="1" l="1"/>
  <c r="V263" i="1"/>
  <c r="U264" i="1"/>
  <c r="V264" i="1"/>
  <c r="U265" i="1"/>
  <c r="V265" i="1"/>
  <c r="U266" i="1"/>
  <c r="V266" i="1"/>
  <c r="U267" i="1"/>
  <c r="V267" i="1"/>
  <c r="U268" i="1"/>
  <c r="V268" i="1"/>
  <c r="U270" i="1"/>
  <c r="V270" i="1"/>
  <c r="U271" i="1"/>
  <c r="V271" i="1"/>
  <c r="U272" i="1"/>
  <c r="V272" i="1"/>
  <c r="U273" i="1"/>
  <c r="V273" i="1"/>
  <c r="U274" i="1"/>
  <c r="V274" i="1"/>
  <c r="D274" i="1" l="1"/>
  <c r="D270" i="1"/>
  <c r="D271" i="1"/>
  <c r="D272" i="1"/>
  <c r="D273" i="1"/>
  <c r="D263" i="1"/>
  <c r="D264" i="1"/>
  <c r="D265" i="1"/>
  <c r="D266" i="1"/>
  <c r="D267" i="1"/>
  <c r="D268" i="1"/>
  <c r="U251" i="1" l="1"/>
  <c r="V251" i="1"/>
  <c r="D260" i="1" l="1"/>
  <c r="D261" i="1"/>
  <c r="D262" i="1"/>
  <c r="U257" i="1" l="1"/>
  <c r="V257" i="1"/>
  <c r="U258" i="1"/>
  <c r="V258" i="1"/>
  <c r="U259" i="1"/>
  <c r="V259" i="1"/>
  <c r="U260" i="1"/>
  <c r="V260" i="1"/>
  <c r="U261" i="1"/>
  <c r="V261" i="1"/>
  <c r="U262" i="1"/>
  <c r="V262" i="1"/>
  <c r="U239" i="1"/>
  <c r="V239" i="1"/>
  <c r="U240" i="1"/>
  <c r="V240" i="1"/>
  <c r="U241" i="1"/>
  <c r="V241" i="1"/>
  <c r="U242" i="1"/>
  <c r="V242" i="1"/>
  <c r="U243" i="1"/>
  <c r="V243" i="1"/>
  <c r="U244" i="1"/>
  <c r="V244" i="1"/>
  <c r="U245" i="1"/>
  <c r="V245" i="1"/>
  <c r="U246" i="1"/>
  <c r="V246" i="1"/>
  <c r="U247" i="1"/>
  <c r="V247" i="1"/>
  <c r="U248" i="1"/>
  <c r="V248" i="1"/>
  <c r="U249" i="1"/>
  <c r="V249" i="1"/>
  <c r="U250" i="1"/>
  <c r="V250" i="1"/>
  <c r="U252" i="1"/>
  <c r="V252" i="1"/>
  <c r="U253" i="1"/>
  <c r="V253" i="1"/>
  <c r="U254" i="1"/>
  <c r="V254" i="1"/>
  <c r="U255" i="1"/>
  <c r="V255" i="1"/>
  <c r="U256" i="1"/>
  <c r="V256" i="1"/>
  <c r="D240" i="1" l="1"/>
  <c r="D241" i="1"/>
  <c r="D242" i="1"/>
  <c r="D243" i="1"/>
  <c r="D244" i="1"/>
  <c r="D245" i="1"/>
  <c r="D246" i="1"/>
  <c r="D247" i="1"/>
  <c r="D248" i="1"/>
  <c r="D249" i="1"/>
  <c r="D250" i="1"/>
  <c r="D252" i="1"/>
  <c r="D253" i="1"/>
  <c r="D254" i="1"/>
  <c r="D255" i="1"/>
  <c r="D256" i="1"/>
  <c r="D257" i="1"/>
  <c r="D258" i="1"/>
  <c r="D259" i="1"/>
  <c r="D251" i="1"/>
  <c r="D239" i="1"/>
  <c r="U236" i="1" l="1"/>
  <c r="V236" i="1"/>
  <c r="U237" i="1"/>
  <c r="V237" i="1"/>
  <c r="U238" i="1"/>
  <c r="V238" i="1"/>
  <c r="D236" i="1"/>
  <c r="D237" i="1"/>
  <c r="D238" i="1"/>
  <c r="D234" i="1" l="1"/>
  <c r="D235" i="1"/>
  <c r="D232" i="1" l="1"/>
  <c r="D233" i="1"/>
  <c r="D228" i="1" l="1"/>
  <c r="D229" i="1"/>
  <c r="D227" i="1"/>
  <c r="D226" i="1"/>
  <c r="D230" i="1"/>
  <c r="D231" i="1"/>
  <c r="D224" i="1" l="1"/>
  <c r="D225" i="1"/>
  <c r="D219" i="1" l="1"/>
  <c r="D220" i="1"/>
  <c r="D221" i="1"/>
  <c r="U207" i="1" l="1"/>
  <c r="V207" i="1"/>
  <c r="D218" i="1" l="1"/>
  <c r="D216" i="1" l="1"/>
  <c r="D217" i="1"/>
  <c r="D214" i="1" l="1"/>
  <c r="D213" i="1"/>
  <c r="D208" i="1"/>
  <c r="D209" i="1"/>
  <c r="D210" i="1"/>
  <c r="D211" i="1"/>
  <c r="D212" i="1"/>
  <c r="D207" i="1"/>
  <c r="D205" i="1" l="1"/>
  <c r="D206" i="1"/>
  <c r="D204" i="1"/>
  <c r="D203" i="1" l="1"/>
  <c r="D202" i="1" l="1"/>
  <c r="D199" i="1"/>
  <c r="D200" i="1"/>
  <c r="D201" i="1"/>
  <c r="D196" i="1" l="1"/>
  <c r="D193" i="1"/>
  <c r="D194" i="1"/>
  <c r="D195" i="1"/>
  <c r="D190" i="1" l="1"/>
  <c r="D191" i="1"/>
  <c r="D192" i="1"/>
  <c r="D187" i="1"/>
  <c r="D188" i="1"/>
  <c r="D189" i="1"/>
  <c r="D186" i="1" l="1"/>
  <c r="D183" i="1" l="1"/>
  <c r="D184" i="1"/>
  <c r="D181" i="1" l="1"/>
  <c r="D182" i="1"/>
  <c r="D180" i="1" l="1"/>
  <c r="D179" i="1"/>
  <c r="D178" i="1"/>
  <c r="D170" i="1" l="1"/>
  <c r="D171" i="1"/>
  <c r="D172" i="1"/>
  <c r="D173" i="1"/>
  <c r="D167" i="1" l="1"/>
  <c r="D168" i="1"/>
  <c r="D169" i="1"/>
  <c r="D164" i="1" l="1"/>
  <c r="D165" i="1"/>
  <c r="D166" i="1"/>
  <c r="D163" i="1" l="1"/>
  <c r="D151" i="1" l="1"/>
  <c r="D149" i="1"/>
  <c r="D150" i="1"/>
  <c r="D146" i="1" l="1"/>
  <c r="D147" i="1"/>
  <c r="D148" i="1"/>
  <c r="U143" i="1" l="1"/>
  <c r="V143" i="1"/>
  <c r="U145" i="1"/>
  <c r="V145" i="1"/>
  <c r="U144" i="1"/>
  <c r="V144" i="1"/>
  <c r="U146" i="1"/>
  <c r="V146" i="1"/>
  <c r="U147" i="1"/>
  <c r="V147" i="1"/>
  <c r="U148" i="1"/>
  <c r="V148" i="1"/>
  <c r="U149" i="1"/>
  <c r="V149" i="1"/>
  <c r="U150" i="1"/>
  <c r="V150" i="1"/>
  <c r="U151" i="1"/>
  <c r="V151" i="1"/>
  <c r="U152" i="1"/>
  <c r="V152" i="1"/>
  <c r="U153" i="1"/>
  <c r="V153" i="1"/>
  <c r="U154" i="1"/>
  <c r="V154" i="1"/>
  <c r="U155" i="1"/>
  <c r="V155" i="1"/>
  <c r="U156" i="1"/>
  <c r="V156" i="1"/>
  <c r="U157" i="1"/>
  <c r="V157" i="1"/>
  <c r="U158" i="1"/>
  <c r="V158" i="1"/>
  <c r="U159" i="1"/>
  <c r="V159" i="1"/>
  <c r="U160" i="1"/>
  <c r="V160" i="1"/>
  <c r="U161" i="1"/>
  <c r="V161" i="1"/>
  <c r="U162" i="1"/>
  <c r="V162" i="1"/>
  <c r="U163" i="1"/>
  <c r="V163" i="1"/>
  <c r="U164" i="1"/>
  <c r="V164" i="1"/>
  <c r="U165" i="1"/>
  <c r="V165" i="1"/>
  <c r="U166" i="1"/>
  <c r="V166" i="1"/>
  <c r="U167" i="1"/>
  <c r="V167" i="1"/>
  <c r="U168" i="1"/>
  <c r="V168" i="1"/>
  <c r="U169" i="1"/>
  <c r="V169" i="1"/>
  <c r="U170" i="1"/>
  <c r="V170" i="1"/>
  <c r="U171" i="1"/>
  <c r="V171" i="1"/>
  <c r="U172" i="1"/>
  <c r="V172" i="1"/>
  <c r="U173" i="1"/>
  <c r="V173" i="1"/>
  <c r="U174" i="1"/>
  <c r="V174" i="1"/>
  <c r="U176" i="1"/>
  <c r="V176" i="1"/>
  <c r="U177" i="1"/>
  <c r="V177" i="1"/>
  <c r="U178" i="1"/>
  <c r="V178" i="1"/>
  <c r="U179" i="1"/>
  <c r="V179" i="1"/>
  <c r="U180" i="1"/>
  <c r="V180" i="1"/>
  <c r="U181" i="1"/>
  <c r="V181" i="1"/>
  <c r="U182" i="1"/>
  <c r="V182" i="1"/>
  <c r="U183" i="1"/>
  <c r="V183" i="1"/>
  <c r="U184" i="1"/>
  <c r="V184" i="1"/>
  <c r="U175" i="1"/>
  <c r="V175" i="1"/>
  <c r="U185" i="1"/>
  <c r="V185" i="1"/>
  <c r="U186" i="1"/>
  <c r="V186" i="1"/>
  <c r="U187" i="1"/>
  <c r="V187" i="1"/>
  <c r="U188" i="1"/>
  <c r="V188" i="1"/>
  <c r="U189" i="1"/>
  <c r="V189" i="1"/>
  <c r="U190" i="1"/>
  <c r="V190" i="1"/>
  <c r="U191" i="1"/>
  <c r="V191" i="1"/>
  <c r="U192" i="1"/>
  <c r="V192" i="1"/>
  <c r="U193" i="1"/>
  <c r="V193" i="1"/>
  <c r="U194" i="1"/>
  <c r="V194" i="1"/>
  <c r="U195" i="1"/>
  <c r="V195" i="1"/>
  <c r="U196" i="1"/>
  <c r="V196" i="1"/>
  <c r="U197" i="1"/>
  <c r="V197" i="1"/>
  <c r="U198" i="1"/>
  <c r="V198" i="1"/>
  <c r="U199" i="1"/>
  <c r="V199" i="1"/>
  <c r="U200" i="1"/>
  <c r="V200" i="1"/>
  <c r="U201" i="1"/>
  <c r="V201" i="1"/>
  <c r="U202" i="1"/>
  <c r="V202" i="1"/>
  <c r="U203" i="1"/>
  <c r="V203" i="1"/>
  <c r="U204" i="1"/>
  <c r="V204" i="1"/>
  <c r="U205" i="1"/>
  <c r="V205" i="1"/>
  <c r="U206" i="1"/>
  <c r="V206" i="1"/>
  <c r="U208" i="1"/>
  <c r="V208" i="1"/>
  <c r="U209" i="1"/>
  <c r="V209" i="1"/>
  <c r="U210" i="1"/>
  <c r="V210" i="1"/>
  <c r="U211" i="1"/>
  <c r="V211" i="1"/>
  <c r="U212" i="1"/>
  <c r="V212" i="1"/>
  <c r="U213" i="1"/>
  <c r="V213" i="1"/>
  <c r="U214" i="1"/>
  <c r="V214" i="1"/>
  <c r="U215" i="1"/>
  <c r="V215" i="1"/>
  <c r="U216" i="1"/>
  <c r="V216" i="1"/>
  <c r="U217" i="1"/>
  <c r="V217" i="1"/>
  <c r="U218" i="1"/>
  <c r="V218" i="1"/>
  <c r="U219" i="1"/>
  <c r="V219" i="1"/>
  <c r="U220" i="1"/>
  <c r="V220" i="1"/>
  <c r="U221" i="1"/>
  <c r="V221" i="1"/>
  <c r="U222" i="1"/>
  <c r="V222" i="1"/>
  <c r="U223" i="1"/>
  <c r="V223" i="1"/>
  <c r="U224" i="1"/>
  <c r="V224" i="1"/>
  <c r="U225" i="1"/>
  <c r="V225" i="1"/>
  <c r="U226" i="1"/>
  <c r="V226" i="1"/>
  <c r="U227" i="1"/>
  <c r="V227" i="1"/>
  <c r="U228" i="1"/>
  <c r="V228" i="1"/>
  <c r="U229" i="1"/>
  <c r="V229" i="1"/>
  <c r="U230" i="1"/>
  <c r="V230" i="1"/>
  <c r="U231" i="1"/>
  <c r="V231" i="1"/>
  <c r="U232" i="1"/>
  <c r="V232" i="1"/>
  <c r="U233" i="1"/>
  <c r="V233" i="1"/>
  <c r="U234" i="1"/>
  <c r="V234" i="1"/>
  <c r="U235" i="1"/>
  <c r="V235" i="1"/>
  <c r="D215" i="1"/>
  <c r="D222" i="1"/>
  <c r="D223" i="1"/>
  <c r="D197" i="1"/>
  <c r="D198" i="1"/>
  <c r="D175" i="1"/>
  <c r="D185" i="1"/>
  <c r="D152" i="1"/>
  <c r="D153" i="1"/>
  <c r="D154" i="1"/>
  <c r="D155" i="1"/>
  <c r="D156" i="1"/>
  <c r="D157" i="1"/>
  <c r="D158" i="1"/>
  <c r="D159" i="1"/>
  <c r="D160" i="1"/>
  <c r="D161" i="1"/>
  <c r="D162" i="1"/>
  <c r="D174" i="1"/>
  <c r="D176" i="1"/>
  <c r="D177" i="1"/>
  <c r="D143" i="1"/>
  <c r="D145" i="1"/>
  <c r="D144" i="1"/>
  <c r="U138" i="1"/>
  <c r="V138" i="1"/>
  <c r="D138" i="1"/>
  <c r="U142" i="1" l="1"/>
  <c r="U136" i="1"/>
  <c r="V136" i="1"/>
  <c r="U137" i="1"/>
  <c r="V137" i="1"/>
  <c r="U139" i="1"/>
  <c r="V139" i="1"/>
  <c r="U140" i="1"/>
  <c r="V140" i="1"/>
  <c r="U141" i="1"/>
  <c r="V141" i="1"/>
  <c r="V142" i="1"/>
  <c r="D136" i="1" l="1"/>
  <c r="D137" i="1" l="1"/>
  <c r="D139" i="1"/>
  <c r="D140" i="1"/>
  <c r="D141" i="1"/>
  <c r="D142" i="1"/>
  <c r="U116" i="1" l="1"/>
  <c r="V116" i="1"/>
  <c r="D116" i="1"/>
  <c r="U115" i="1"/>
  <c r="V115" i="1"/>
  <c r="D115" i="1"/>
  <c r="U134" i="1" l="1"/>
  <c r="V134" i="1"/>
  <c r="U135" i="1"/>
  <c r="V135" i="1"/>
  <c r="D134" i="1"/>
  <c r="D135" i="1"/>
  <c r="U133" i="1" l="1"/>
  <c r="V133" i="1"/>
  <c r="D133" i="1"/>
  <c r="V130" i="1" l="1"/>
  <c r="V131" i="1"/>
  <c r="V132" i="1"/>
  <c r="U130" i="1"/>
  <c r="U131" i="1"/>
  <c r="U132" i="1"/>
  <c r="D130" i="1"/>
  <c r="D131" i="1"/>
  <c r="D132" i="1"/>
  <c r="U128" i="1" l="1"/>
  <c r="V128" i="1"/>
  <c r="U129" i="1"/>
  <c r="V129" i="1"/>
  <c r="D128" i="1"/>
  <c r="D129" i="1"/>
  <c r="U127" i="1" l="1"/>
  <c r="V127" i="1"/>
  <c r="D127" i="1"/>
  <c r="U125" i="1" l="1"/>
  <c r="V125" i="1"/>
  <c r="U126" i="1"/>
  <c r="V126" i="1"/>
  <c r="D125" i="1"/>
  <c r="D126" i="1"/>
  <c r="U124" i="1" l="1"/>
  <c r="V124" i="1"/>
  <c r="D124" i="1"/>
  <c r="U122" i="1"/>
  <c r="V122" i="1"/>
  <c r="U123" i="1"/>
  <c r="V123" i="1"/>
  <c r="D122" i="1"/>
  <c r="D123" i="1"/>
  <c r="U120" i="1" l="1"/>
  <c r="V120" i="1"/>
  <c r="U121" i="1"/>
  <c r="V121" i="1"/>
  <c r="D120" i="1"/>
  <c r="D121" i="1"/>
  <c r="U118" i="1"/>
  <c r="V118" i="1"/>
  <c r="U119" i="1"/>
  <c r="V119" i="1"/>
  <c r="D118" i="1"/>
  <c r="D119" i="1"/>
  <c r="U117" i="1"/>
  <c r="V117" i="1"/>
  <c r="D117" i="1"/>
  <c r="U114" i="1"/>
  <c r="V114" i="1"/>
  <c r="D114" i="1"/>
  <c r="U113" i="1" l="1"/>
  <c r="V113" i="1"/>
  <c r="D113" i="1"/>
  <c r="U3" i="1" l="1"/>
  <c r="V3" i="1"/>
  <c r="U4" i="1"/>
  <c r="V4" i="1"/>
  <c r="U5" i="1"/>
  <c r="V5" i="1"/>
  <c r="U6" i="1"/>
  <c r="V6" i="1"/>
  <c r="U7" i="1"/>
  <c r="V7" i="1"/>
  <c r="U8" i="1"/>
  <c r="V8" i="1"/>
  <c r="U9" i="1"/>
  <c r="V9" i="1"/>
  <c r="U10" i="1"/>
  <c r="V10" i="1"/>
  <c r="U11" i="1"/>
  <c r="V11" i="1"/>
  <c r="U12" i="1"/>
  <c r="V12" i="1"/>
  <c r="U13" i="1"/>
  <c r="V13" i="1"/>
  <c r="U14" i="1"/>
  <c r="V14" i="1"/>
  <c r="U15" i="1"/>
  <c r="V15" i="1"/>
  <c r="U16" i="1"/>
  <c r="V16" i="1"/>
  <c r="U17" i="1"/>
  <c r="V17" i="1"/>
  <c r="U18" i="1"/>
  <c r="V18" i="1"/>
  <c r="U19" i="1"/>
  <c r="V19" i="1"/>
  <c r="U20" i="1"/>
  <c r="V20" i="1"/>
  <c r="U22" i="1"/>
  <c r="V22" i="1"/>
  <c r="U59" i="1"/>
  <c r="V59" i="1"/>
  <c r="U24" i="1"/>
  <c r="V24" i="1"/>
  <c r="U25" i="1"/>
  <c r="V25" i="1"/>
  <c r="U26" i="1"/>
  <c r="V26" i="1"/>
  <c r="U31" i="1"/>
  <c r="V31" i="1"/>
  <c r="U27" i="1"/>
  <c r="V27" i="1"/>
  <c r="U32" i="1"/>
  <c r="V32" i="1"/>
  <c r="U28" i="1"/>
  <c r="V28" i="1"/>
  <c r="U33" i="1"/>
  <c r="V33" i="1"/>
  <c r="U21" i="1"/>
  <c r="V21" i="1"/>
  <c r="U34" i="1"/>
  <c r="V34" i="1"/>
  <c r="U35" i="1"/>
  <c r="V35" i="1"/>
  <c r="U29" i="1"/>
  <c r="V29" i="1"/>
  <c r="U36" i="1"/>
  <c r="V36" i="1"/>
  <c r="U30" i="1"/>
  <c r="V30" i="1"/>
  <c r="U37" i="1"/>
  <c r="V37" i="1"/>
  <c r="U38" i="1"/>
  <c r="V38" i="1"/>
  <c r="U40" i="1"/>
  <c r="V40" i="1"/>
  <c r="U39" i="1"/>
  <c r="V39" i="1"/>
  <c r="U41" i="1"/>
  <c r="V41" i="1"/>
  <c r="U42" i="1"/>
  <c r="V42" i="1"/>
  <c r="U43" i="1"/>
  <c r="V43" i="1"/>
  <c r="U44" i="1"/>
  <c r="V44" i="1"/>
  <c r="U45" i="1"/>
  <c r="V45" i="1"/>
  <c r="U46" i="1"/>
  <c r="V46" i="1"/>
  <c r="U47" i="1"/>
  <c r="V47" i="1"/>
  <c r="U48" i="1"/>
  <c r="V48" i="1"/>
  <c r="U49" i="1"/>
  <c r="V49" i="1"/>
  <c r="U50" i="1"/>
  <c r="V50" i="1"/>
  <c r="U51" i="1"/>
  <c r="V51" i="1"/>
  <c r="U52" i="1"/>
  <c r="V52" i="1"/>
  <c r="U53" i="1"/>
  <c r="V53" i="1"/>
  <c r="U54" i="1"/>
  <c r="V54" i="1"/>
  <c r="U55" i="1"/>
  <c r="V55" i="1"/>
  <c r="U56" i="1"/>
  <c r="V56" i="1"/>
  <c r="U57" i="1"/>
  <c r="V57" i="1"/>
  <c r="U58" i="1"/>
  <c r="V58" i="1"/>
  <c r="U61" i="1"/>
  <c r="V61" i="1"/>
  <c r="U60" i="1"/>
  <c r="V60" i="1"/>
  <c r="U79" i="1"/>
  <c r="V79" i="1"/>
  <c r="U62" i="1"/>
  <c r="V62" i="1"/>
  <c r="U63" i="1"/>
  <c r="V63" i="1"/>
  <c r="U64" i="1"/>
  <c r="V64" i="1"/>
  <c r="U65" i="1"/>
  <c r="V65" i="1"/>
  <c r="U66" i="1"/>
  <c r="V66" i="1"/>
  <c r="U67" i="1"/>
  <c r="V67" i="1"/>
  <c r="U68" i="1"/>
  <c r="V68" i="1"/>
  <c r="U69" i="1"/>
  <c r="V69" i="1"/>
  <c r="U70" i="1"/>
  <c r="V70" i="1"/>
  <c r="U71" i="1"/>
  <c r="V71" i="1"/>
  <c r="U72" i="1"/>
  <c r="V72" i="1"/>
  <c r="U73" i="1"/>
  <c r="V73" i="1"/>
  <c r="U74" i="1"/>
  <c r="V74" i="1"/>
  <c r="U75" i="1"/>
  <c r="V75" i="1"/>
  <c r="U76" i="1"/>
  <c r="V76" i="1"/>
  <c r="U77" i="1"/>
  <c r="V77" i="1"/>
  <c r="U78" i="1"/>
  <c r="V78" i="1"/>
  <c r="U95" i="1"/>
  <c r="V95" i="1"/>
  <c r="U80" i="1"/>
  <c r="V80" i="1"/>
  <c r="U81" i="1"/>
  <c r="V81" i="1"/>
  <c r="U82" i="1"/>
  <c r="V82" i="1"/>
  <c r="U83" i="1"/>
  <c r="V83" i="1"/>
  <c r="U84" i="1"/>
  <c r="V84" i="1"/>
  <c r="U85" i="1"/>
  <c r="V85" i="1"/>
  <c r="U86" i="1"/>
  <c r="V86" i="1"/>
  <c r="U87" i="1"/>
  <c r="V87" i="1"/>
  <c r="U88" i="1"/>
  <c r="V88" i="1"/>
  <c r="U89" i="1"/>
  <c r="V89" i="1"/>
  <c r="U90" i="1"/>
  <c r="V90" i="1"/>
  <c r="U98" i="1"/>
  <c r="V98" i="1"/>
  <c r="U92" i="1"/>
  <c r="V92" i="1"/>
  <c r="U93" i="1"/>
  <c r="V93" i="1"/>
  <c r="U94" i="1"/>
  <c r="V94" i="1"/>
  <c r="U23" i="1"/>
  <c r="V23" i="1"/>
  <c r="U96" i="1"/>
  <c r="V96" i="1"/>
  <c r="U97" i="1"/>
  <c r="V97" i="1"/>
  <c r="U91" i="1"/>
  <c r="V91" i="1"/>
  <c r="U99" i="1"/>
  <c r="V99" i="1"/>
  <c r="U100" i="1"/>
  <c r="V100" i="1"/>
  <c r="U101" i="1"/>
  <c r="V101" i="1"/>
  <c r="U102" i="1"/>
  <c r="V102" i="1"/>
  <c r="U103" i="1"/>
  <c r="V103" i="1"/>
  <c r="U104" i="1"/>
  <c r="V104" i="1"/>
  <c r="U105" i="1"/>
  <c r="V105" i="1"/>
  <c r="U106" i="1"/>
  <c r="V106" i="1"/>
  <c r="U107" i="1"/>
  <c r="V107" i="1"/>
  <c r="U108" i="1"/>
  <c r="V108" i="1"/>
  <c r="U109" i="1"/>
  <c r="V109" i="1"/>
  <c r="U111" i="1"/>
  <c r="V111" i="1"/>
  <c r="U112" i="1"/>
  <c r="V112" i="1"/>
  <c r="U110" i="1"/>
  <c r="V110" i="1"/>
  <c r="V2" i="1"/>
  <c r="U2" i="1"/>
  <c r="C4" i="5" l="1"/>
  <c r="B8" i="5"/>
  <c r="B7" i="5"/>
  <c r="B6" i="5"/>
  <c r="B4" i="5"/>
  <c r="B2" i="5"/>
  <c r="D3" i="1" l="1"/>
  <c r="D4" i="1"/>
  <c r="D5" i="1"/>
  <c r="D6" i="1"/>
  <c r="D7" i="1"/>
  <c r="D8" i="1"/>
  <c r="D9" i="1"/>
  <c r="D10" i="1"/>
  <c r="D11" i="1"/>
  <c r="D12" i="1"/>
  <c r="D13" i="1"/>
  <c r="D14" i="1"/>
  <c r="D15" i="1"/>
  <c r="D16" i="1"/>
  <c r="D17" i="1"/>
  <c r="D18" i="1"/>
  <c r="D19" i="1"/>
  <c r="D20" i="1"/>
  <c r="D22" i="1"/>
  <c r="D23" i="1"/>
  <c r="D24" i="1"/>
  <c r="D25" i="1"/>
  <c r="D26" i="1"/>
  <c r="D31" i="1"/>
  <c r="D27" i="1"/>
  <c r="D32" i="1"/>
  <c r="D28" i="1"/>
  <c r="D33" i="1"/>
  <c r="D21" i="1"/>
  <c r="D34" i="1"/>
  <c r="D35" i="1"/>
  <c r="D29" i="1"/>
  <c r="D36" i="1"/>
  <c r="D30" i="1"/>
  <c r="D37" i="1"/>
  <c r="D38" i="1"/>
  <c r="D40" i="1"/>
  <c r="D39"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1" i="1"/>
  <c r="D112" i="1"/>
  <c r="D110" i="1"/>
  <c r="D2" i="1"/>
</calcChain>
</file>

<file path=xl/sharedStrings.xml><?xml version="1.0" encoding="utf-8"?>
<sst xmlns="http://schemas.openxmlformats.org/spreadsheetml/2006/main" count="16025" uniqueCount="2579">
  <si>
    <t>Contagem de Contador</t>
  </si>
  <si>
    <t>Rótulos de Coluna</t>
  </si>
  <si>
    <t>Rótulos de Linha</t>
  </si>
  <si>
    <t>Acidente com perda de tempo</t>
  </si>
  <si>
    <t>Atendimento Ambulatorial</t>
  </si>
  <si>
    <t>Total Geral</t>
  </si>
  <si>
    <t>Macharia</t>
  </si>
  <si>
    <t>Moldagem</t>
  </si>
  <si>
    <t>Nº</t>
  </si>
  <si>
    <t>Contador</t>
  </si>
  <si>
    <t>Data</t>
  </si>
  <si>
    <t>Mês</t>
  </si>
  <si>
    <t>Matrícula</t>
  </si>
  <si>
    <t>Nome</t>
  </si>
  <si>
    <t>Sexo</t>
  </si>
  <si>
    <t>Unidade Organizacional</t>
  </si>
  <si>
    <t>Liderança</t>
  </si>
  <si>
    <t>Turno</t>
  </si>
  <si>
    <t>Setor da Ocorrência</t>
  </si>
  <si>
    <t>Descrição da Ocorrência</t>
  </si>
  <si>
    <t>Tipo</t>
  </si>
  <si>
    <t>Riscos Críticos</t>
  </si>
  <si>
    <t>SIF ou PSIF</t>
  </si>
  <si>
    <t>Agente causador</t>
  </si>
  <si>
    <t>Parte do corpo atingida</t>
  </si>
  <si>
    <t>Outras partes do corpo específico</t>
  </si>
  <si>
    <t>Alerta</t>
  </si>
  <si>
    <t>Nota QM_SAP</t>
  </si>
  <si>
    <t>Dia do Mês</t>
  </si>
  <si>
    <t>Dia da Semana</t>
  </si>
  <si>
    <t>Paulo Cesar Martins Souza</t>
  </si>
  <si>
    <t>M</t>
  </si>
  <si>
    <t>Manutenção - T1</t>
  </si>
  <si>
    <t>Guilherme Castro Magalhaes</t>
  </si>
  <si>
    <t>Manut Fund</t>
  </si>
  <si>
    <t>Funcionário (27524) relata que estava abaixado e apertando uma conexão ao levantar-se sentiu uma pressão no lado esquerdo da lombar, foi avaliado pelo médico da empresa.Medicado . Funny ciente</t>
  </si>
  <si>
    <t>Não classificado</t>
  </si>
  <si>
    <t>Ergonômico</t>
  </si>
  <si>
    <t>Coluna / Tronco</t>
  </si>
  <si>
    <t>Lombar</t>
  </si>
  <si>
    <t>Julio Cesar Rodrigues de Souza</t>
  </si>
  <si>
    <t>Fusão/Vazamento - T2</t>
  </si>
  <si>
    <t>Vanderlei Antonio de Vargas Daros</t>
  </si>
  <si>
    <t>Fusão</t>
  </si>
  <si>
    <t>Funcionário (28167) relata que ao tirar a sucata bateu sua mão direita na prateleira , causando contusão leve , sem edema ou hematoma medicado e liberado ao setor .TST Funny ciente</t>
  </si>
  <si>
    <t>Manuseio de ferramentas e peças</t>
  </si>
  <si>
    <t>Mão direita</t>
  </si>
  <si>
    <t>Dorso</t>
  </si>
  <si>
    <t>Valcir João Molon</t>
  </si>
  <si>
    <t>Abastecimento Fundição - T1</t>
  </si>
  <si>
    <t>Mauro Cezar Medeiros</t>
  </si>
  <si>
    <t>Log USI</t>
  </si>
  <si>
    <t>Funcionário (26471) relata que ao levantar uma bombona, sentiu uma "fisgada" na região lombar. Relata forte dor local , medicado e avaliado pelo médico da empresa, onde é liberado para casa com orientações e receita médica. Tem nova revisão no CSR dia 07/01 as 07:00 horas. TST Lucas ciente.</t>
  </si>
  <si>
    <t>Gustavo Rodrigo Silva Reis</t>
  </si>
  <si>
    <t>Rebarbação - T2</t>
  </si>
  <si>
    <t>Wilian Fabricio</t>
  </si>
  <si>
    <t>Rebarbação</t>
  </si>
  <si>
    <t>Funcionario (30174) relata que ao rebarbar uma peça entrou um corpo estranho no olho esquerdo, realizado limpeza com SF e retirado sujidade, orientado retorna ao setor. Engenheiro Gustavo ciente.</t>
  </si>
  <si>
    <t>Corpo estranho</t>
  </si>
  <si>
    <t>Olhos</t>
  </si>
  <si>
    <t>Olho esquerdo</t>
  </si>
  <si>
    <t>Marcelo José Rech</t>
  </si>
  <si>
    <t>Celula Conjuntos Implementadoras - T1</t>
  </si>
  <si>
    <t>Jovani Montagna</t>
  </si>
  <si>
    <t>CTE</t>
  </si>
  <si>
    <t xml:space="preserve">Funcionário relata que ao subir na plataforma bateu MID , apresenta corte com sangramento contido , passa por avaliação com médico da empresa  , MCPM  curativo , liberado ao setor com orientações e medicação . TST Viviam ciente </t>
  </si>
  <si>
    <t>Predial</t>
  </si>
  <si>
    <t>Perna direita</t>
  </si>
  <si>
    <t>Frontal</t>
  </si>
  <si>
    <t>Dieison da Rosa Ferreira</t>
  </si>
  <si>
    <t>Funcionário avaliado pela dra Elisabeth, realizado curativo, liberado ao setor. TST Alesandro ciente.18/01/202023:35Triagem Enf. - Atendimento AmbulatorialFuncionário relata que ao movimentar tambor atingiu seu 1° dedo da mão direita ,causando contusão apresenta discreto edema e hematoma , mobilidade preservada medicado com paracetamol gelo biofenac e liberado ao setor. TST Alessandro ciente . Atendido por Aide. Modificado para ACT pela TST Fany</t>
  </si>
  <si>
    <t>1º DEDO</t>
  </si>
  <si>
    <t>Yvener Joseph</t>
  </si>
  <si>
    <t>Rebarbação - T1</t>
  </si>
  <si>
    <t>Gilson Paulino da Silva Velho</t>
  </si>
  <si>
    <t>Funcionario relata que estava virando as peças quando uma delas bateu em seu 2° dedo da mão esquerda, sem edema, sem hematoma e sem sangramento, medicado com tylenol + biofenac + gelo local, apos retorna ao setor.TST Vivian</t>
  </si>
  <si>
    <t>Mão esquerda</t>
  </si>
  <si>
    <t>2º DEDO</t>
  </si>
  <si>
    <t>Dirlei Vicente De Brito</t>
  </si>
  <si>
    <t>Funcionário (2923) relata que estava fazendo a limpeza da linha savelli, quando ao passar a mão direita em uma superfície com rebarba, teve sua luva e 1º dedo cortado. Encaminhado ao hospital para fazer sutura (05 pontos)</t>
  </si>
  <si>
    <t>Acidente com Afastamento</t>
  </si>
  <si>
    <t>Carlos Ezequiel Da Silva</t>
  </si>
  <si>
    <t xml:space="preserve">Funcionário relata que estava posicionando uma caixa e prendeu a mão direita em uma viga apresentando leve edema, causando contusão, hematoma, aplicado gelo + biofenac. TST Vivian ciente. </t>
  </si>
  <si>
    <t>Luiz Carlos Pedroso Junior</t>
  </si>
  <si>
    <t>Funcionário relata que ao rebarbar com retifica sentiu desconforto em olho direito e sujidade, realizado lavagem ocular com SF, avaliado pelo médico da empresa, medicado com colírio anestésico, removido CE parcialmente, medicado após com Regencel, olho ocluído, encaminhado a Visioclínica, com retorno ao CSR dia 30/01/2020 as 17:00. Contato com TST Alessandro ciente</t>
  </si>
  <si>
    <t>Olho direito</t>
  </si>
  <si>
    <t>Empresa Irapuru / pátio USI</t>
  </si>
  <si>
    <t>Erick Peruzzo</t>
  </si>
  <si>
    <t>Pátio USI</t>
  </si>
  <si>
    <t>Por volta das 17:30  estourou um pneu da carreta da IRAPURU,ninguém se machucou somente danos materiais . (IIK 4366)</t>
  </si>
  <si>
    <t>Incidente</t>
  </si>
  <si>
    <t>Veículos Industriais</t>
  </si>
  <si>
    <t>Log FUND</t>
  </si>
  <si>
    <t>Caminhão placa ICT 5205 com caçamba de sucata, ao sair das baias com a caçamba erguida derrubou a estrutura lateral do portão 10. Sem vítimas.</t>
  </si>
  <si>
    <t>Queda de bag de ferro silício quando retirado pela empilhadeira do último andar da estanteria.</t>
  </si>
  <si>
    <t>Armazenamento de material em altura</t>
  </si>
  <si>
    <t>Movimentação de cargas suspensas</t>
  </si>
  <si>
    <t>Cristian Cardoso Pedroso</t>
  </si>
  <si>
    <t>Moldagem - T1</t>
  </si>
  <si>
    <t>Eder Staudt</t>
  </si>
  <si>
    <t>Funcionario relata que estava quebrando caixas com a marreta e acertou o 1° dedo da mão esquerda, apresenta escorição, aplicado gelo local + curativo, apos liberado para o setor. TST Funy Ciente.</t>
  </si>
  <si>
    <t>Avelino da Silva Santos</t>
  </si>
  <si>
    <t>Macharia - T2</t>
  </si>
  <si>
    <t>Relata que estava limpando uma placa na máquina da macharia com o produto químico Metalclean, quando um respingo de solvente atingiu o olho direito por baixo do óculos de segurança. Retorno ao setor.</t>
  </si>
  <si>
    <t>Anderson Teles dos Santos</t>
  </si>
  <si>
    <t>Celula Conjuntos Implementadoras - T2</t>
  </si>
  <si>
    <t xml:space="preserve">Funcionário relata que estava pegando peça e ao erguer para realizar encaixe caiu a proteção em cima do ante braço direito sem edema sem hematoma biofenac, gelo, tylenol, liberado ao setor., TST Funy ciente. </t>
  </si>
  <si>
    <t>Braço direito</t>
  </si>
  <si>
    <t>Alencar dos Reis Ferreira</t>
  </si>
  <si>
    <t>Célula de Montagem - T1</t>
  </si>
  <si>
    <t>CTA</t>
  </si>
  <si>
    <t xml:space="preserve">funcionário relata que prensou o 4° dedo da mão esquerda entre um cubo de roda e a parede da esteira , apresenta edema moderado , corte contuso , e hematoma subungueal , medicado  , passa por atendimento com  médico da empresa encaminhado para o COC , Retorno agendado para dia 14/02 as 07:00. TST Funny ciente . </t>
  </si>
  <si>
    <t>Acidente sem perda de tempo</t>
  </si>
  <si>
    <t>4º dedo</t>
  </si>
  <si>
    <t>Filipe Nathanael da Rosa</t>
  </si>
  <si>
    <t>relata que ao entrar na calha vibratória para retirar peças a mesma acionou um tambor, caiu sobre a perna esquerda, apresenta escoriação, na lateral do joelho esquerdo avaliado pelo médico da empresa  medicado com cetoprofeno IV realizado gelo e biofenac. TST Fanny  ciente</t>
  </si>
  <si>
    <t>Máquinas NR12</t>
  </si>
  <si>
    <t>Máquinas e equipamentos</t>
  </si>
  <si>
    <t>Perna esquerda</t>
  </si>
  <si>
    <t>Ivo Subtil de Subtil</t>
  </si>
  <si>
    <t>Prep Areia - T1</t>
  </si>
  <si>
    <t>Central de Areia</t>
  </si>
  <si>
    <t>Funcionário relata que caiu no barro e resvalou sobre o palet batendo o lado esquerdo do rosto causando contusão e escoriação leve. Avaliado pelo médico da empresa liberado ao setor com receita e orientações. TST Funny ciente.</t>
  </si>
  <si>
    <t>Queda</t>
  </si>
  <si>
    <t>Cabeça</t>
  </si>
  <si>
    <t>Samuel Borges de Almeida</t>
  </si>
  <si>
    <t>Manut USI</t>
  </si>
  <si>
    <t>Funcionário vem a enfermaria deambulando relata que estava furando uma peça com a furadeira manual, quando a broca quebrou a atingiu seu pulso esquerdo causando corte contuso, feito limpeza, gelo, chamado Emercor para sutura. TST Funy ciente, retorna ao setor realocado.</t>
  </si>
  <si>
    <t>Punho</t>
  </si>
  <si>
    <t>Bougener Racine</t>
  </si>
  <si>
    <t>Rebarbacao - T1</t>
  </si>
  <si>
    <t>Funcionário relata que estava lixando uma peça e caiu um corpo estranho no olho direito, realizado higiene ocular, colocado colírio conforme orientação Dr. Patrick. TST Funy ciente.</t>
  </si>
  <si>
    <t>Eduardo Andre da Rosa</t>
  </si>
  <si>
    <t>Funcionário relata que estava batendo um rolamento e saltou um pedaço de metal no tórax, causando pequeno corte, realizado curativo, analgesia, orientações. Retorna ao setor. Funy ciente.</t>
  </si>
  <si>
    <t>Tórax</t>
  </si>
  <si>
    <t>Joao Alexandre Fernandes</t>
  </si>
  <si>
    <t>Celula Usinagem de Tambores  - T3</t>
  </si>
  <si>
    <t>Felipe Becker Camelo</t>
  </si>
  <si>
    <t>Funcionário relata que foi empurrar o tambor na esteira quando apertou seu 3° dedo mão direita , apresenta edema e hematoma sem corte , aplicado gelo e ibuprofeno avaliado pelo médico da empresa e encaminhado ao COC para avaliação; retorno em 18/02 para as 17 horas para consulta na empresa . TST Alesandro ciente.</t>
  </si>
  <si>
    <t>3º DEDO</t>
  </si>
  <si>
    <t>Cleber Andrigo de Sousa Machado</t>
  </si>
  <si>
    <t xml:space="preserve">Funcionário (26772) relata que estava usando uma espatula e e atingiu sua mão esquerda , apresenta  corte contuso na palma da mão , passa por atendimento com Emercor para sutura com Dr Luisa Demore que prescreve analgesia e atestado do dia , TST Funny ciente , funcionário concorda em seguir trabalhando realocado conforme TST Funny informa . tem retorno agendado para dia 20/02 as 07:00. </t>
  </si>
  <si>
    <t>Palma</t>
  </si>
  <si>
    <t>Neori Antonio da Silva</t>
  </si>
  <si>
    <t xml:space="preserve">Funcionário (17633) relata que foi pegar um produto e a empilhadeira prensou a mão direita na proteção do filtro apresenta edema moderado e sem sangramento passa por atendimento com Dr Patrick encaminhado para o COC , TST Funny ciente . </t>
  </si>
  <si>
    <t>Denarci Boeira Da Silva</t>
  </si>
  <si>
    <t>Celula de Preset - T2</t>
  </si>
  <si>
    <t>Glauco Alonso Coutinho</t>
  </si>
  <si>
    <t>Preset USI</t>
  </si>
  <si>
    <t>Funcionario relata que estava trocando o dispositivo de usinagem e ao afrouxar o parafuso a chave escapou e apertou o 2° dedo da mão direita contra o dispositivo, apresenta edema em falange distal, hematoma sub ungueal, aplicado biofenac + gelo + tylenol + ibuprofeno, passa pelo medico da empresa e retorna ao setor. TST Alessandro ciente.</t>
  </si>
  <si>
    <t>Luis Fernando Medeiros Borba</t>
  </si>
  <si>
    <t>CAU III</t>
  </si>
  <si>
    <t>CAU</t>
  </si>
  <si>
    <t>Funcionário vem a enfermaria e relata que ao pegar um cubo de roda, cortou o 1º dedo da mão esquerda, realizado curativo, limpeza, , retorna ao setor com orientações. TST Lucas ciente.</t>
  </si>
  <si>
    <t>Janio Prestes de Araujo</t>
  </si>
  <si>
    <t xml:space="preserve">Funcionário relata que que conectou o cabo da esmerilhadeira e a mesma estava ligada causando corte em região do joelho esquerdo , Acionado Emercor para realizar sutura (dois ponto ) , retorno agendado para dia 02/03 com médico da empresa . TST Funny ciente </t>
  </si>
  <si>
    <t>Elahis Joizil Ulysse</t>
  </si>
  <si>
    <t>Rebarbação T1</t>
  </si>
  <si>
    <t>Funcionário relata que estava no rebolo quando sentiu desconforto em olho esquerdo , retirado sujidades e encaminhado ao setor referindo melhoras .Não comunicado TST , sem sucesso.</t>
  </si>
  <si>
    <t>Anderson Luiz Pereira Quevedo da Silva</t>
  </si>
  <si>
    <t>Celula Suporte Fundido T2</t>
  </si>
  <si>
    <t>CSF</t>
  </si>
  <si>
    <t xml:space="preserve">Funcionário relata que ao erguer a peça para por no dispositivo a peça escorregou e deu mal jeito no braço direito, sem edema ou hematoma, medicado com tylenol + ibuprofeno + gelo + biofenac, apos liberado ao setor com orientações. Retorna ao CSR as 23:10 com relato de dor, avaliado pelo médico da empresa, medicado com Duoflam IM, SF 250 ml Ev + Cetoprofeno Ev, após liberado ao setor. TST Alessandro ciente. </t>
  </si>
  <si>
    <t>Vagner Amir de Souza</t>
  </si>
  <si>
    <t>Manutenção - T3</t>
  </si>
  <si>
    <t>Leandro Saldanha</t>
  </si>
  <si>
    <t>Funcionário (29967) relata que estava fazendo acompanhamento da máquina e desprendeu a chapa da mesma caindo no chão e após atingindo o dorso da mão esquerda , causando pequena escoriação , não apresenta edema nem hematoma , realizado curativo e liberado ao setor em condições. TST Viviam ciente</t>
  </si>
  <si>
    <t>Alex Sandro Alves</t>
  </si>
  <si>
    <t>Funcionário relata que ao trocar bucha, escaspou marreta e acertou 2° dedo da mão esquerda lateral interna em falange distal, apresenta ferimento cortante sem hematoma, medicado com Paracetamol, realizado curativo, orientado e liberado ao setor. TST Viviam ciente.</t>
  </si>
  <si>
    <t>Odair Jose de Oliveira</t>
  </si>
  <si>
    <t>Fusão/Vazamento - T3</t>
  </si>
  <si>
    <t>CAP</t>
  </si>
  <si>
    <t>Funcionario relata que estava limpando o forno com a pá e o material que tinha dentro estourou queimando seu uniforme e seu antebraço direito, apresenta queimadura com bolhas, passa pelo medico da empresa que orienta curativo com sulfa, orientado e liberado final do turno. TST Lucas ciente.</t>
  </si>
  <si>
    <t>Respingo de metal líquido</t>
  </si>
  <si>
    <t>Braço esquerdo</t>
  </si>
  <si>
    <t>Manutenção Fundição - T1</t>
  </si>
  <si>
    <t>Manut FUND</t>
  </si>
  <si>
    <t>Por volta de 10:55, manutenção fazia solda de flange na tubulação do filtro da rebarbação quando perceberam fumaça saindo pela chaminé</t>
  </si>
  <si>
    <t>Risco de explosão e incêndio</t>
  </si>
  <si>
    <t>PSIF</t>
  </si>
  <si>
    <t>*Outros</t>
  </si>
  <si>
    <t>Camila Graelin Bojarski</t>
  </si>
  <si>
    <t>F</t>
  </si>
  <si>
    <t>Funcionaria relata que ao rebarbar os machos um virou e acabou apoiando o mesmo com o punho direito, sem cortes, leve edema + hiperemia, aplicado gelo + biofenac + tylenol + ibuprofeno, passa por consulta com o medico da empresa e apos liberada ao setor com receita. TST Funny ciente</t>
  </si>
  <si>
    <t>Funcionario relata ter prensado a mão esquerda entre duas peças de metal de  aproximadamente 5 kg, prensou por duas vezes, apresenta dor e edema, aplicado gelo e encaminhado para RX no COC. TST Lucas</t>
  </si>
  <si>
    <t>Alexandre Jose Fortes de Oliveira</t>
  </si>
  <si>
    <t>Fusao/Vazamento - T2</t>
  </si>
  <si>
    <t xml:space="preserve">Funcionário refere corpo estranho em olho direito , sentiu desconforto no momento que estava em um espaço fechado , Higiene ocular com  sucesso , liberado ao setor com orientações . TST Vivian ciente . </t>
  </si>
  <si>
    <t>Funcionário relata que estava caminhando quando enroscou seu pé esquerdo em um arame vindo a perfurar sua bota e atingindo seu pé esquerdo causando perfuração superficial realizado curativo gelo e medicado , liberado ao setor em condições.TST Vivian ciente</t>
  </si>
  <si>
    <t>Pé esquerdo</t>
  </si>
  <si>
    <t>Marcos Fabiani</t>
  </si>
  <si>
    <t>Produção Usinagem</t>
  </si>
  <si>
    <t xml:space="preserve">Funcionário relata que estava apertando um parafuso de uma ferramenta e quebrou a chave halen, causando lesão tipo escoriação em braço direito. Realizado curativo, retorna ao setor. TST Lucas ciente. </t>
  </si>
  <si>
    <t>Joao Batista Miguel Matos</t>
  </si>
  <si>
    <t>Expedição Usinagem T1</t>
  </si>
  <si>
    <t>Funcionário relata que estava puxando um tambor no pátio, quando pisou em um prego com o pé esquerdo. Apresenta pequeno corte. Relata leve dor. Realizado curativo local. Medicado com Tylenol VO. Liberado ao setor com orientações. TST Lucas ciente.</t>
  </si>
  <si>
    <t>Sola</t>
  </si>
  <si>
    <t>Marlice Joana Gromowski</t>
  </si>
  <si>
    <t>Almoxarifado Usinagem T1</t>
  </si>
  <si>
    <t>Funcionária vem a enfermaria referindo ter caído ao pisar no ponta da paleteira manual, leve escoriações e edema no joelho direito. Gelo + limpeza + curativo. Foi avaliado pelo Dr. Patrick retorna ao setor. TST Lucas ciente.</t>
  </si>
  <si>
    <t>Jaime Rogerio de Rosa Soarea</t>
  </si>
  <si>
    <t>Celula Usinagem de Tambores  - T2</t>
  </si>
  <si>
    <t>Funcionário (26905) relata ter batido o 4º dedo da mão direita entre tambor. Medicado e liberado ao setor. TST Alesandro ciente</t>
  </si>
  <si>
    <t>4º DEDO</t>
  </si>
  <si>
    <t>Kens Merat</t>
  </si>
  <si>
    <t>Rebarbação T2</t>
  </si>
  <si>
    <t xml:space="preserve">Funcionário relata que estava lixando rebarba de peça, quando a mesma pegou na rebarba, voltou e acertou o 4° dedo da mão esquerda, falange medial, apresenta escoriação superficial, sem hematoma, sem edema, realizado curativo com Sulfa, medicado com Paracetamol, orientado e liberado ao setor. TST Alesandro ciente. </t>
  </si>
  <si>
    <t>Flávio José Moreira</t>
  </si>
  <si>
    <t>Serralheria - T3</t>
  </si>
  <si>
    <t>Serr FUND</t>
  </si>
  <si>
    <t>Funcionário relata que ao soldar a chapa , o arame atravessou a chapa e a luva vindo a perfurar o 2° dedo mão esquerda , apresenta pequena perfuração com mobilidade preservada , sem edema  ou hematoma realizado curativo e orientações.TST  Funny ciente</t>
  </si>
  <si>
    <t>Claudionor de Matos Maciel</t>
  </si>
  <si>
    <t>Funcionario relata que estava carregando o forno e respingou metal quente em seu ante-braço esquerdo, apresenta vermelhidão e bolhas, realizado curativo com sulfa, orientado e liberado ao setor. TST Alessandro ciente</t>
  </si>
  <si>
    <t>Berthony Alisma</t>
  </si>
  <si>
    <t xml:space="preserve">Funcionário relata que estava trabalhando e sentiu corpo estranho em olho esquerdo , Passa por avaliação com Dr Cristiano , medicado com colírio anestésico e higiene com sucesso . Liberado ao setor com orientações .TST Lucas ciente .  </t>
  </si>
  <si>
    <t>Renato Andre de Oliveira Padilha</t>
  </si>
  <si>
    <t>Funcionário relata que ao descer da vector trilateral. Torceu seu tornozelo direito. Refere dor local, sem edema ou hematoma. Medicado com tylenol + biofencac  + gelo. Liberado ao setor com orientações. TST Lucas ciente.</t>
  </si>
  <si>
    <t>Pé direito</t>
  </si>
  <si>
    <t>Tornozelo</t>
  </si>
  <si>
    <t>Paulo Luiz dos Santos</t>
  </si>
  <si>
    <t>Fusão/Vazamento - T1</t>
  </si>
  <si>
    <t xml:space="preserve">funcionário relata que estava indo almoçar e teve um entorse em tornozelo direito não procura atendimento no momento  e retorna para suas atividades . as 16:30 procura atendimento no CSR com dor local e edema , passa por atendimento com Dr Elisabeth e encaminha para o COC .  Engenheiro lucas ciente . </t>
  </si>
  <si>
    <t>Ao descer da escada da TP01 escorregou no degrau esticando a perna esquerda e sentindo desconforto. (constatado ruptura do músculo)</t>
  </si>
  <si>
    <t>Posterior</t>
  </si>
  <si>
    <t>Altemir de Brito</t>
  </si>
  <si>
    <t>Serralheria - T1</t>
  </si>
  <si>
    <t>Funcionário relata que ao retirar uma ferramenta de dentro do tambor, a mesma travou, e ao puxar ela atingiu sua cabeça (região da testa). Apresenta pequeno corte. Medicado com Tylenol + Ibuprofeno VO + Realizado curativo de aproximação. Avaliado pelo médico da empresa e liberado para casa com receita e orientações. Tem retorno agendado para o dia 21/05/2020 as 07:00 horas no CSR. TST Lucas ciente.</t>
  </si>
  <si>
    <t>Funcionário relata que ao puxar o tambor, o mesmo tinha um cubo dentro, daí ele girou , prensando  o primeiro dedo da mão direita. Sem edema, sem hematoma, mobilidade preservada. Aplicado Biofenac e gelo no local, medicado com Paracetamol. Orientado e liberado ao setor. TST Alessandro ciente. Atendido por Joice.</t>
  </si>
  <si>
    <t>Robert Michaelis Kohler</t>
  </si>
  <si>
    <t>Funcionário relata estar fazendo manutenção em um caracol e ao passar a cinta , enroscou em punho esquerdo causando corte superficial , sangramento discreto , sem necessidade de sutura, realizado curativo medicado com paracetamol e liberado ao setor com orientações. TST Lucas ciente.</t>
  </si>
  <si>
    <t>Kelen Adriane de Siqueira Lopes</t>
  </si>
  <si>
    <t>Acionado base interna pelo telefone de emergencia, chegando ao local funcionaria estava acompanhada pelo TST relata que maquina ao lado estragou e saiu fumaça do catalisador, colega ligou o ventilador e a mesma inalou, relata tosse, nauseas, vomitos e garganta irritada, avaliado pelo medico da empresa que medica com SF 1000 ml, orientada quanto a ingesta hidrica em observação e apos liberada ao setor. TST Alessandro ciente.</t>
  </si>
  <si>
    <t>Edison Luis Melo da Silva</t>
  </si>
  <si>
    <t>Abastecimento Fundicao - T2</t>
  </si>
  <si>
    <t xml:space="preserve">Funcionário relata que estava trabalhando e saltou uma fagulha de ferro fundido atingindo região cervical posterior , curativo com sulfa , liberado ao setor com orientações . TST lucas </t>
  </si>
  <si>
    <t>Pescoço</t>
  </si>
  <si>
    <t>Alceu Rodrigues Miranda</t>
  </si>
  <si>
    <t>Rebarbacao - T2</t>
  </si>
  <si>
    <t>Funcionario relata que o colega foi tirar o cubo de roda e bateu no canal que foi em sua direção atingindo o seu 2° dedo da mão direita, apresenta pequena perfuração em falange proximal com sangramento e hematoma, realizado curativo + gelo local, orientado e liberado ao setor. TST Alesandro ciente.</t>
  </si>
  <si>
    <t>Claude Pierre</t>
  </si>
  <si>
    <t xml:space="preserve">funcionário relata que estava movimentando um carrinho e o mesmo prensou sua mão direita , apresenta escoriação sem sangramento ativo, curativo ,  liberado ao setor com orientações . TST Lucas ciente .  </t>
  </si>
  <si>
    <t>Marcio Rocha</t>
  </si>
  <si>
    <t>Celula Cubos Scania - T2</t>
  </si>
  <si>
    <t>12x36</t>
  </si>
  <si>
    <t>Acionado base interna pelo telefone de emergência ( central) ,chegando ao local funcionário acompanhado de colegas e líder, com curativo, trazido á enfermaria, relata que ao cortar a cinta plástica, escapou o estilete atingindo o primeiro dedo da mão esquerda, corte com sangramento ativo, medicado com Paracetamol e Ibuprofeno, acionado base externa Emercor para sutura, avaliado pelo Dr. Gustavo Veadrigo, realizou sutura, 3 pontos e curativo, liberado para casa, com retorno ao CSR dia 05/06/2020 ás 17:00. TST Alessandro ciente. Atendido por Gabriela e Aide.</t>
  </si>
  <si>
    <t>Fusão - T3</t>
  </si>
  <si>
    <t>Funcionário (30935) relata que ao escorriar os fornos sentiu desconforto em região tóraco lombar , nega trauma , sem edema deformidades ou hematomas , aplicado biofenac , paracetamol e repouso no centro de saúde , liberado após referindo melhoras.</t>
  </si>
  <si>
    <t>Luis Carlos da Silva</t>
  </si>
  <si>
    <t>Abastecimento Fundicao - T3</t>
  </si>
  <si>
    <t>Funcionário (26415) relata que ao abrir a porta da empilhadeira escorregou e prensou o antebraço direito contra o muro , apresenta escoriações sem sangramento ativo e sem edema , avaliado por Dr Cristiano  , medicado com paracetamol e cetoprofeno VO , e curativo com dersani , liberado com orientações .TST Lucas ciente .</t>
  </si>
  <si>
    <t>Alcemar Roos</t>
  </si>
  <si>
    <t>Funcionário (12234) relata que estava alimentando os fornos com grafite por volta das 21 horas quando sentiu fisgada em região lateral  abdominal a direita , sem edemas ou deformidades , avaliado pelo médico da empresa , medicado com  duoflam im  e liberado com orientações .TST Anderson ciente.</t>
  </si>
  <si>
    <r>
      <t xml:space="preserve">Funcionário (27913) relata que apos retirar a amostra de metal da forma a mesma quebrou causando um corte em terceiro dedo da mão direita , no momento sangramento contido,Dr Cristiano solicita sutura com Emercor , TST Lucas ciente .  </t>
    </r>
    <r>
      <rPr>
        <b/>
        <sz val="8"/>
        <color rgb="FF000000"/>
        <rFont val="Calibri"/>
        <family val="2"/>
        <scheme val="minor"/>
      </rPr>
      <t>Restrição por 10 dias.</t>
    </r>
  </si>
  <si>
    <t>Funcionário (31506) relata que ao martelar um carinho pra limpeza atingiu seu 2° dedo da mão direita , medicado e avaliado pelo médico da empresa , encaminhado ao COC  para avaliação , retorno agendado para  17 horas do dia 17/06.TST Alessandro ciente</t>
  </si>
  <si>
    <t>Preset - T2</t>
  </si>
  <si>
    <t>Funcionário (11840) relata que seu colega ao movimentar dispositivo com Palheteira elétrica, o mesmo não percebeu que o palhete do dispositivo iria esbarrar em plataforma e outros obstáculos que estava próximo,vindo a derrubar o dispositivo sobre outras caixas. Somente danos materiais, no momento não tinha pessoas próximas do local.</t>
  </si>
  <si>
    <t>Ismael Campanaro de Sousa</t>
  </si>
  <si>
    <t xml:space="preserve">Funcionário (28908) refere desconforto ocular associado ao trabalho com solda , avaliado Dr Rafael medicado com acetato de retinol permanece em observação, liberado ao setor com orientaçoes . TST Lucas ciente . </t>
  </si>
  <si>
    <t>Funcionário (30638) vem a enfermaria com queixas de corpo estranho em olho direito. Retirado o mesmo com sucesso. Realizado lavagem com Soro Fisiológico. Liberado ao setor com orientações. TST Lucas ciente.</t>
  </si>
  <si>
    <t>Alexandre Rosso Sebastião</t>
  </si>
  <si>
    <t>Funcionário (5057) relata que ao passar pela porta automática, a mesma não trancou acertando a sua cabeça, apresenta edema na região frontal,aplicado gelo local, medicado com Paracetamole Ibuprofeno, passou por  consulta, orientado e liberado ao setor. TST Alesandro ciente</t>
  </si>
  <si>
    <t>Antonio Adilton de Brito Sousa</t>
  </si>
  <si>
    <t>Acionado base interna para atendimento pelo telefone de emergência. Removido ao Centro de Saúde. Funcionário relata que estava tirando o tambor de freio da saída oval, quando o tambor rolou e atingiu o 1° dedo da mão direita. Apresenta leve sangramento + hematoma em unha + pequeno corte. Realizado curativo local. Medicado com Tylenol + Profenid VO. Verificado sinais vitais PA 100/60 FC 71 SAT 97%. Avaliado pelo médico da empresa e encaminhado ao COC para exames. TST Lucas ciente.</t>
  </si>
  <si>
    <t>Gilmar de Almeida</t>
  </si>
  <si>
    <t>Serralheria - T2</t>
  </si>
  <si>
    <t>Funcionário relata que no dia 03/07 estava esmerilhando uma caixa de metal quando sentiu desconforto em olho direito , vem hoje com hiperemia e dor , acionado base externa Emercor que visualiza sujidade porém não consegue fazer a remoção , removido ao hospital do COC para avaliação oftalmica ,liberado do hospital , removido pequeno fragmento metálico ,  retorno agendado para dia 06/07 as 17 horas Dr Cristiano .</t>
  </si>
  <si>
    <t>Funcionário (23419) relata que ao realizar a limpeza ao redor do forno, bateu 3° dedo da mão esquerda em sucata, apresenta ferimento pontiagudo em falange distal, realizado curativo com Nebacetim, medicado com Ibuprofeno, orientado e liberado ao setor. TST Alesandro ciente.</t>
  </si>
  <si>
    <t>Thais Susin</t>
  </si>
  <si>
    <t>Ao movimentar um conjunto TGX de 115Kg, uma das
“pernas” do dispositivo rompeu-se. Capacidade do
dispositivo de 100Kg.</t>
  </si>
  <si>
    <t>Claudinei Vieira da Silva</t>
  </si>
  <si>
    <t>Operador do forno 02 o Sr Claudinei 23790, realizava a operação de bascular o forno para retirada de metal. No momento em que retornava o forno para posição de carregamento a tampa do forno veio a se desprender do equipamento. Estourou os 02 hidráulicos e posteriormente estourou os 02 mancais.</t>
  </si>
  <si>
    <t>Metal líquido</t>
  </si>
  <si>
    <t>Alisson Pozzer</t>
  </si>
  <si>
    <t>Abastecimento Fundição - T3</t>
  </si>
  <si>
    <t>Empilhadeira: o rodado traseiro do lado direito se desprende de cubo de roda,durante manobra para movimentar material.</t>
  </si>
  <si>
    <t>Não Classificado</t>
  </si>
  <si>
    <t>Lucas Estevan Lamb</t>
  </si>
  <si>
    <t>Celula de Preset - T1</t>
  </si>
  <si>
    <t>Preset FUND</t>
  </si>
  <si>
    <t xml:space="preserve">Funcionário (25818) relata que estava fazendo manutenção, batendo com o martelo soltando um pedaço de metal e atingiu a região frontal esquerda acima dos olhos, apresentando escoriações, lavado com SF. Curativo liberado ao setor. TST Lucas ciente. </t>
  </si>
  <si>
    <t>Pablo Cabreira da Silva</t>
  </si>
  <si>
    <t>Operador Pablo Cabreira estava realizando a movimentação de dispositivo do 3° andar em estanteria. O
mesmo estava realizando a movimentação com Paleteira elétrica. O operador ao movimentar o palet encostou com o palet em travessa da estanteria, a mesma veio a se soltar, vindo a atingir o equipamento (Paleteira). Houve somente danos materiais.</t>
  </si>
  <si>
    <t>Estidort Dortilus</t>
  </si>
  <si>
    <t>Funcionário relata que em seu turno anterior de trabalho final do turno sentiu desconforto em olho esquerdo, realizado lavagem ocular, encontrado CE aderido ao olho, avaliado pela médica da empresa,aplicado Epitesan + olho ocluído será encaminhado ao COC para avaliação oftalmológica no COC, com retorno ao CSR dia 20/07/2020 ás 17:00.
TST Alesandro ciente.</t>
  </si>
  <si>
    <t>Funcionária relata que ao afrouxar um parafuso, escapou a chave de boca, batendo o cotovelo direito na ferramental suporte. Movimentos preservados, sem corte, apresenta edema. Aplicado Biofenac e gelo local, medicada com paracetamol e Ibuprofeno. Orientada e liberada ao setor.
TST Alesandro ciente. Atendida por Aide. Realocação para 02 dias</t>
  </si>
  <si>
    <t>Marcos Augusto dos Santos</t>
  </si>
  <si>
    <t>Relata que ao dar ré na paleteira elétrica bateu calcâneo direito em produto, no momento sem edemas ou hematomas.Medicado com Biofenac e liberado aos setor. TST Lucas ciente.</t>
  </si>
  <si>
    <t>Everton Weber Martins</t>
  </si>
  <si>
    <t>Célula Suportes Fundidos - T2</t>
  </si>
  <si>
    <t>Funcionário relata que ao levar peças para área vermelha, de aproximadamente 50 KG, deu mal jeito nas costas ao se abaixar, mas não sentiu dor no momento , após uns minutos começou sentir dor na região lombar. Não apresenta edema, nem hematoma. Aplicado Biofenac, medicado com Paracetamol e Ibuprofeno. Orientado e liberado ao setor. TST Alesandro ciente.</t>
  </si>
  <si>
    <t>Horário da saída do turno, o funcionário estava indo embora pela rua Sul quando ao lado dos filtros, que a rua fica estreita, foi desviar de uma poça e um caminhão que estava voltando para a portaria passou por ele e colidiu a lateral em sua mochila, empurrando-o para frente. Não houve lesões.</t>
  </si>
  <si>
    <t>Ronaldo de Oliveira Stumpf</t>
  </si>
  <si>
    <t>Fusão - T1</t>
  </si>
  <si>
    <t xml:space="preserve">funcionário relata que que o ¨"volante da panela" prensou o primeiro dedo da mão direita , apresenta edema , mobilidade preservada , avaliado por Dr Cristiano , medicado com paracetamol mais tala de zimmer , liberado ao setor com retorno no dia 31/07 para nova avaliação . TST Lucas ciente </t>
  </si>
  <si>
    <t>Matheus Sales</t>
  </si>
  <si>
    <t>Célula Suportes Fundidos - T1</t>
  </si>
  <si>
    <t>Cilandro Da Silva Tavares</t>
  </si>
  <si>
    <t xml:space="preserve">Funcionário relata que estava lixando um produto com esmeriladeira e sentiu um corpo estranho em olho esquerdo , higiene ocular sem sucesso , avaliado por Dr Rafael e encaminhado para Visoclinica, Retorno agendado para dia 05/08  , TST Lucas ciente.    </t>
  </si>
  <si>
    <t>Funcionario relata que ao esmerilhar a peça para soldar entrou corpo estranho em olho direito, realizado limpeza com SF removido sujidade orientado e liberado ao setor. TST Alessandro</t>
  </si>
  <si>
    <t>Juliana Rodrigues de Godoy</t>
  </si>
  <si>
    <t>Celula Conjuntos Montadoras T2</t>
  </si>
  <si>
    <t>Acionado unidade interna Emercor pelo telefone de emergência pela central, chegando ao local funcionária acompanhada de colegas, relata que apertou 3° dedo da mão esquerda em gancheira da talha, apresenta lesão ungueal, avaliada pela médica da empresa, medicada com paracetamol, Ibuprofeno, realizado curativo, acionado unidade externa para remoção ao COC para avaliação clinica e radiológica, contato realizado pela médica da empresa com Dr Tiago Perinetto, com retorno ao CSR dia 11/08/2020 as 17:00. TST Alesandro ciente</t>
  </si>
  <si>
    <t>Manutenção Mecânica T3</t>
  </si>
  <si>
    <t>Funcionário relata que estava colocando uma corrente da tampa da Progelta e a mesma estourou atingindo o antebraço direito.apresenta escoriação leve e edema ,mobilidade preservada , Medicado com paracetamol e biofenac mais gelo local , TST Lucas ciente. Ocorrência ás 06:30 com atendimento às 07:15.</t>
  </si>
  <si>
    <t>Empresa Fercon</t>
  </si>
  <si>
    <t>Caminhão interno que faz a movimentação das caçambas de retorno (canal) , ao sair das baias da fusão o mesmo enroscou nos fios elétricos da ponte alimentadora da fusão vindo a arrebenta-los . Ponte ficando inoperante até o conserto.</t>
  </si>
  <si>
    <t>Dirceu Cioato de Campos</t>
  </si>
  <si>
    <t>Manutenção - T2</t>
  </si>
  <si>
    <t xml:space="preserve">Funcionário relata que estava trabalhando com granalha quando sentiu desconforto em olho direito , realizado lavagem ocular com soro fisio e após liberado ao setor referindo melhoras.TST Lucas ciente . </t>
  </si>
  <si>
    <t>Lindomar da Silva Machado</t>
  </si>
  <si>
    <t>Funcionário relata que ao esmirilhar peça, fagulha entrou por baixo do óculos e atingiu olho esquerdo, realizado lavagem ocular, CE e queimadura em olho, removido parcialmente CE, avaliado pela médica da empresa colírio anestésico + Epitesan, em observação, liberado para casa, encaminhado á Visioclinica, com retorno ao CSR dia 14/08 às 17:00. TST Alesandro ciente. Atendido por Gabriela</t>
  </si>
  <si>
    <t>Cleiton Goncalves de Oliveira</t>
  </si>
  <si>
    <t>Valdeci Zeppi</t>
  </si>
  <si>
    <t>Qualidade</t>
  </si>
  <si>
    <t>Funcionário relata que ao inspecionar peças, puxou uma peça (cubo), ela escorregou na granalha e pressionou sua mão direita na barra de proteção. Apresenta pequena escoriação em dorso da mão direita.Aplicado Biofenac e gelo local, medicado com Paracetamol e Ibuprofeno. orientado e liberado ao setor. TST Alesandro ciente.</t>
  </si>
  <si>
    <t>Marcelo Soares Borges</t>
  </si>
  <si>
    <t>Funcionário relata que ao movimentar a lavadora sofreu contusão em 1° QDD falange distal , com pequeno hematoma subungueal , realizado gelo biofenac , medicado com ibuprofeno e paracetamol , sem edema mobilidade preservada , liberado ao setor em condições e com orientações , TST Lucas ciente</t>
  </si>
  <si>
    <t>Weslley Modena Silveira</t>
  </si>
  <si>
    <t>Moldagem - T2</t>
  </si>
  <si>
    <t>Funcionário relata dor em região escapular apos movimentar um produto  medicado com paracetamol e biofenac ., retorna com queixa álgica avaliado  por Dr Elizabeth , liberado ordem de farmácia . TST Lucas Ciente</t>
  </si>
  <si>
    <t xml:space="preserve">funcionário relata que estava trabalhando e utilizando uma  marreta  quando atingiu a mão esquerda com a mesma apresenta edema moderado , Avaliado por Dr Mauricio medicado com paracetamol e encaminhado para COC . TST Funny ciente .  </t>
  </si>
  <si>
    <t>Neivaldo Reis Dos Santos</t>
  </si>
  <si>
    <t>Celula Usinagem de Tambores - T1</t>
  </si>
  <si>
    <t>Funcionário relata que estava observando o braço do robô que estava trancado e ao tentar destrancar , o robô destrancou vindo a atingir supercílio esquerdo causando corte contuso superficial , acionado Emercor avaliado , pela Dra Taise realizado curativo de aproximação , gelo e orientado retorno para avaliação CSR no início de seu próximo turno de trabalho , liberado ao setor em condições .TST Alessandro ciente.</t>
  </si>
  <si>
    <t>Josimar Edson Borges</t>
  </si>
  <si>
    <t>Funcionário relata que estava fazendo manutenção do Ar condicionado na sala de moldagem , onde havia um exaustor na porta , ao passar pelo lado ás pás do exaustor se soltaram vindo a atingir dorso do pé esquerdo , apresenta leve  edema local ,  discreta hiperemia , realizado gelo medicado com ibuprofeno e paracetamol e encaminhado COC para avaliação , orientado retorno início próximo turno de trabalho , TST Alessandro ciente.</t>
  </si>
  <si>
    <t>Mateus dos Santos Neves</t>
  </si>
  <si>
    <t>Acionado Emercor interna via central de segurança , no local funcionário acompanhado por dois colegas , refere que estava limpando os fornos quando sentiu fisgada forte em região lombar a direita, nega queda ou trauma , sem edemas ou deformidades , removido ao centro de saúde , PA 120/70 FC 80 SAT 98% TAX 36.2 ,  medicado com cetoprofeno e dipirona endovenosa orientação Dra Sofia médica reguladora Emercor , e fica em repouso centro de saúde para avaliação com médico da empresa.</t>
  </si>
  <si>
    <t>Acionado base interna pelo TST, chegando ao local, funcionário (29076) acompanhado de colegas, relata que ao colocar cantoneira de +- 10kg em caixa, a mesma resvalou e acertou o 5º dedo do pé esquerdo, apresenta edema e hematoma, aplicado gelo local, aplicado biofenac, medicado com paracetamol e ibuprofeno, avaliado pela médica da empresa, encaminhado ao COC para avaliação radiológica, com retorno dia 03/09/2020 às 17:00. TST Alesandro ciente. Atendido por Gabriela.</t>
  </si>
  <si>
    <t>5º DEDO</t>
  </si>
  <si>
    <t>Altair da Silva Valente</t>
  </si>
  <si>
    <t>Fusao/Vazamento - T3</t>
  </si>
  <si>
    <t xml:space="preserve">funcionário relata que estava limpando o sifão e sentiu desconforto ocular , higiene ocular com SF  , liberado ao setor com orientações de cuidados , Atendido por Dimorvan TST Funny ciente .  </t>
  </si>
  <si>
    <t xml:space="preserve">funcionário relata que a empilhadeira estava movimentando um produto e ao ajudar no posicionamento do mesmo sentiu dor em região lombar, medicado com paracetamol , ibuprofeno , biofenac mais gelo local  liberado ao setor com orientações de cuidados . TST Lucas ciente </t>
  </si>
  <si>
    <t>Mateus de Oliveira Marques</t>
  </si>
  <si>
    <t>Macharia - T1</t>
  </si>
  <si>
    <t>funcionário relata que estava manuseando um produto quínico  Metal Cleaner e atingiu os olhos informa que estava usando óculos. Avaliado por Dr Jose , higiene ocular com SF , liberado ao setor com orientações de cuidados , TST Lucas .</t>
  </si>
  <si>
    <t xml:space="preserve">funcionário relata que quebrou o cabo da vassoura causando corte pequeno no dorso da mão esquerda , sangramento contido , liberado ao setor com orientações . TST lucas ciente .  </t>
  </si>
  <si>
    <t>Funcionário relata que ao cortar barra de ferro, a esmerilhadeira trancou, escapou da mão e caiu sobre dorso do pé esquerdo, apresenta leve hematoma, sem edema ou ferimento cortante, mobilidade preservada, aplicado biofenac, medicado com Paracetamol, Ibuprofeno, orientado e liberado ao setor. TST Alesandro ciente.</t>
  </si>
  <si>
    <t>Chamado a ambulância pelo telefone do CSR, o mesmo refere que estava abrindo o garfo da empilhadeira. Quando se soltou acertou o pé esquerdo no local, edema escoriação e restrição de movimento. TST Funy ciente atendido pela médica Talita solicitou cetoprofeno + dipirona encaminhado ao COC de Emerco. PA 140/90 FC: 68 Sat: 97% Tax: 37,0</t>
  </si>
  <si>
    <t>Gustavo da Silva Silva</t>
  </si>
  <si>
    <t>Abastecimento Fundicao - T1</t>
  </si>
  <si>
    <t>Funcionário ,busca atendimento no centro de saúde referindo que foi surpreendido por chapa no setor onde trabalha, atingindo sua perna D , Lado inferior ,leve hematoma no local, medicado com paracetamol, biofenac no local. TST ciente. Após  liberado para o setor.</t>
  </si>
  <si>
    <t>Sebastião Pereira</t>
  </si>
  <si>
    <t>Planejamento e Controle da Prod Usinagem</t>
  </si>
  <si>
    <t>O mesmo refere que estava encaixando o suporte 307,na caixa para ser expedido e resvalou acertando seu 4°dedo da mão esquerda, falange distal, edema, hematoma, setor reposição , encaminhado ao COC.</t>
  </si>
  <si>
    <t>Luiz Carlos dos Santos Lopes</t>
  </si>
  <si>
    <t xml:space="preserve">Funcionário relata que por volta de 16:30 bateu um martelo contra uma caixa e um pedaço do metal da mesma teria atingido seu 3° dedo da mão direita, causando corte superficial, realizado curativo, orientado e liberado ao setor. TST Lucas ciente. Atendido por Diego. </t>
  </si>
  <si>
    <t>Luciane Ferreira Pinto</t>
  </si>
  <si>
    <t>CTL</t>
  </si>
  <si>
    <t xml:space="preserve">funcionário relata que estava passando na porta do setor CTL e a mesma fechou atingindo na região frontal, apresenta edema e escoriação no local , refere tontura e náuseas, avaliada por Dr Rafael e encaminhada para exames no COC removida com Emercor . TST Leonardo </t>
  </si>
  <si>
    <t>Funcionário relata que ao limpar o forno, encostou a pazinha de limpar o forno no carretão, a mesma escorregou, provocando queimadura de 1° grau em perna esquerda ( posterior da coxa ). Realizado curativo com Sulfa. orientado e liberado ao setor. TST Alesandro ciente.</t>
  </si>
  <si>
    <t>Davi Martins de Picolli</t>
  </si>
  <si>
    <t xml:space="preserve">Celula Suportes Fundidos - T1
</t>
  </si>
  <si>
    <t>funcionário relata que estava retirando um produto e cortou o segundo dedo da mão direita em uma rebarba , sangramento contido , avaliado por Dr Elisabete , curativo de aproximação . liberado ao setor com orientações . TST Funny ciente .</t>
  </si>
  <si>
    <t>Funcionário relata que estava segurando um parafuso e ao soltar acabou cortando com ferro da solda no 2° dedo mão esquerda , realizado limpeza , e curativo e liberado ao setor em condições , mobilidade preservada .TST Lucas ciente</t>
  </si>
  <si>
    <t>Daniel Borges Macedo</t>
  </si>
  <si>
    <t>Queda de 02 bags do 2 andar da estante de bentonita e carvão.</t>
  </si>
  <si>
    <t>Funcionário relata que ao tirar a viseira, sentiu desconforto em olho direito, realizado lavagem ocular com soro fisiológico, removido corpo estranho no olho, orientado e liberado para casa, T1. TST Lucas Ciente.</t>
  </si>
  <si>
    <t xml:space="preserve">Colaborador procura atendimento com queixa de corpo estranho em olho direito após trabalho com lixadeira , avaliado por Dr Mauricio  encaminhado para Visio clinica, o mesmo saiu da enfermaria para buscar seus pertences e não retornou, colaborador foi liberado da enfermaria as 13:45 ,  TST Lucas ciente.  </t>
  </si>
  <si>
    <t>Forno 5 - super aquecimento de metal abaixo da ponte que se formou. Ao bascular o forno, o refratário movimentou para cima após vazar o metal. Parte elétrica danificada.</t>
  </si>
  <si>
    <t>Joas de Souza Novaski</t>
  </si>
  <si>
    <t>Funcionário relata que estava fazendo acabamento nas peças quando sentiu sujidade em olho esquerdo , realizado lavagem sem sucesso , encaminhado ao COC para avaliação , retorno agendado para dia 03/11/2020 ás 17 horas .TST Leonardo ciente</t>
  </si>
  <si>
    <t>Fusão - T2</t>
  </si>
  <si>
    <t>Ao realizar o abastecimento do forno 02 com sucata em fardos e com o uso do carretão ,ocorreu uma explosão de metal líquido com grande estrondo. Não consguimos evidenciar o que tinha junto da sucata, possivelmente alguns tubos que foram encontrados na baia onde já solicitado para não usar os mesmos. Não houve vitimas pois o carretão estava sob o forno ajudando a evitar que atingisse operadores que estivesse proximo. Toda plataforma ficou tomada de metal líquido e toda fábrica tomada de pó.</t>
  </si>
  <si>
    <t>Adriano Ribeiro</t>
  </si>
  <si>
    <t>Celula Conjuntos Montadoras T1</t>
  </si>
  <si>
    <t>Operador 12284 relata que acionou manopla de paleteira para retirar gaiola da CTA,quando a mesma não obedeceu os comandos .Equipamento veio a bater ,trancar contra estrutura de KBA</t>
  </si>
  <si>
    <t xml:space="preserve">Lucimara Boeira Vieira </t>
  </si>
  <si>
    <t>Colaboradora relata que foi movimentar uma peça e ao erguer ela sentiu um desconforto em arcos costais direita. deslocada a  unidade interna da Emercor . Avaliada pelo médico do CSR Dr. Mauricio  TST Lucas  MCPM,  Cetoprofeno EV . por Diego</t>
  </si>
  <si>
    <t>Preset T1</t>
  </si>
  <si>
    <t xml:space="preserve">O colaborador relata que estava fazendo uma manutenção na caixa de macho, acabou caindo a lateral da mesma encima do pé esquerdo. causando lesão+ edema e dor. colocado gelo no local+curativo e medicado com 01 cp paracetamol.  Avaliado pelo Dr.Jose CSR.  Encaminhado ao COC para exames. TST Lucas ciente.  por Neusa </t>
  </si>
  <si>
    <t>Jacky Castor</t>
  </si>
  <si>
    <t>Funcionário relata que ao retirar a peça da linha, ao largá-la na gaiola, a mesma caiu em cima do dorso do pé direito. Não apresenta edema, nem hematoma, mobilidade preservada. medicado com Paracetamol e Ibuprofeno, aplicado gelo local e Biofenac. Orientado e liberado ao setor. TST Alesandro ciente.
Atendido por Joice e Emerson.</t>
  </si>
  <si>
    <t>Adair Mendes</t>
  </si>
  <si>
    <t>Logistica T1</t>
  </si>
  <si>
    <t>Funcionário relata que na porta próximo a CSF PAV usinagem o mesmo passava pela mesma quando a mesma baixou vindo a raspar em sua cabeça,pequeno corte.</t>
  </si>
  <si>
    <t>Daniela Silva Correa</t>
  </si>
  <si>
    <t>Colaborador (32889) relata que estava caminhando no corredor do seu local de trabalho , quando se deparou comum pallet de madeira. Quando pisou sobre ele , uma travessa do pallet estava ausente, acabou prensando o pé DIREITO e caindo . ocasionando possível entorse. Realizado curativo em leve escoriação no pé direito, aplicado gelo e biofenac, medicado com tylenol e avaliado pelo médico do CSR. Encaminhado ao COC para exames  TST Lucas ciente.</t>
  </si>
  <si>
    <t>Cesar Augusto dos Santos Vidal</t>
  </si>
  <si>
    <t>Funcionario relata que estava ajeitando a peça na prensa e ao fazer isso com a mão acabou apertando o 5° dedo da mão direita, apresenta edema + hematoma + perda de movimento, medicado com tylenol + ibuprofeno + gelo, passa pelo medico da empresa que encaminha ao COC para RX, retorna dia 24/11 as 07 hs. TST Fanny</t>
  </si>
  <si>
    <t>Douglas Fussieger</t>
  </si>
  <si>
    <t>Funcionário relata que ao soldar uma caixa respingou solda nos olhos, assim que levantou a máscara para olhar a solda. Avaliado pelo médico da empresa, realizado lavagem ocular, aplicado colírio anestésico, pomada Regencel. Orientado e liberado ao setor.
TST Alessandro ciente.
Atendido por Aide.</t>
  </si>
  <si>
    <t>Manutenção</t>
  </si>
  <si>
    <t>Relatado que tecnico mecanico estava segurando o motor da EX1, e um colega acionou o comando da esteira. O motor não estava fixo na máquina; fez um giro soltando do eixo.</t>
  </si>
  <si>
    <t>Energias perigosas</t>
  </si>
  <si>
    <t>Celestin Alexandre</t>
  </si>
  <si>
    <t xml:space="preserve">O colaborador relata que estava trabalhando no dia 24/11/2020 e durante o trabalho sentiu algo no olho e não venho ao CSR  para registro, hoje no dia 25/11/20 chegou reclamando de ardência no olho esquerdo e secreção , avaliado pelo Dr. Rafael  encaminhado a visioclinica,  com  dificuldade de comunicação com  o mesmo não deu para entender, qual função estava fazendo no momento que sentiu algo no olho, fizemos contato com TST FUNY para descobrir o que ocorreu. Após contato com funcionário estava no rebolo  na troca . encaminhado a vsio clinica.  TST FUNY  ciente . por Jeferson </t>
  </si>
  <si>
    <t>Donisete Jorge Pereira</t>
  </si>
  <si>
    <t>Célula Cubos Phevos - T2</t>
  </si>
  <si>
    <t>12X36</t>
  </si>
  <si>
    <t>Acionado base interna da Emercor  pela central, chegando ao local, funcionário acompanhado de colegas, relata que ao movimentar peça, ao virá-la na caixa, sentiu dor em coluna lombar, avaliado pela médica da empresa, MCPM Cetoprofeno EV, Dipirona EV, Dexametasona EV, em observação, reavaliado pela Dra. Elisabeth, com receita médica, liberado para casa no dia de hoje. TST Alesandro ciente.
Atendido por Gabriela.</t>
  </si>
  <si>
    <r>
      <t>Funcionário (29780) relata que estava tirando peça da esteira, quando a esteira bateu na região genital, genital não visualizada, liberado para o setor. medicado com Paracetamol e Ibuprofeno, nega alteração local. TST Alesandro ciente.
Atendido por Willian.</t>
    </r>
    <r>
      <rPr>
        <b/>
        <sz val="8"/>
        <color theme="1"/>
        <rFont val="Calibri"/>
        <family val="2"/>
        <scheme val="minor"/>
      </rPr>
      <t>Retorna em 27/11 relatando dor. Encaminhado para exames e retorno em 28/11. O mesmo não compareceu e não realizou os exames.
Em 30/11 retorna referindo dor e piora. Reencaminhado para exames no COC.</t>
    </r>
  </si>
  <si>
    <t>Dilceu Bolson de Faria</t>
  </si>
  <si>
    <t>Funcionário (24500) relata que foi tirar a peças do rack e o colega ao movimentar a talha derrubou um palete no seu braço direito, apresenta vermelhidão ,sem hematoma e sem edema . ,Aplicado biofenac + gelo no local. Liberado ao setor TST: Funny ciente  por Daniel.</t>
  </si>
  <si>
    <t>Antebraço</t>
  </si>
  <si>
    <t xml:space="preserve">Colaborador (25348) relata que estava manuseando catalizador, utilizado no processo, quando sua visão teria ficado embaçada . Realizado lavagem ocular. TST: Lucas ciente.   Acionada a unidade interna da emercor para o atendimento.  por Diego </t>
  </si>
  <si>
    <t>Serralheria T1</t>
  </si>
  <si>
    <t>O mesmo relata que estava consertando  uma caçamba , com a ferramenta sargento,  acabou escapando a ferramente acertando o lado esquerdo do rosto , no local há edema hematoma, corte no nariz e corte embaixo do olho esquerdo . refere dor com grande intensidade TST. Funy ciente , avaliado pelo Dr. jose  Encaminhado ao COC pela Emercor.  por Jeferson.</t>
  </si>
  <si>
    <t>Celula Cubos Scania - T1</t>
  </si>
  <si>
    <t>O colaborador relata que foi puxar uma caçamba de cavaco, quando prensou a perna esquerda no suporte, causando um corte . Realizado curativo . avaliado pelo Dr.Jose medicado com cetoprofeno IM, e liberado para casa . TST: Lucas ciente  por Neusa.</t>
  </si>
  <si>
    <t>Canela</t>
  </si>
  <si>
    <t>Colaborador relata que estava colocando uma peça (placa)  da esteira para gaiola , quando prensou seu polegar da mão direita . Apresenta corte contuso , sem edema e hematoma sangramento contido avaliado pelo Dr. Rafael , realizado curativo l e encaminhado ao COC para avaliação e RX. Retorna dia 03/12/20 ás 07 hs. . TST. Lucas   por Neusa.</t>
  </si>
  <si>
    <t>Clovis Rena dos Santos Flores</t>
  </si>
  <si>
    <t>Funcionario (33219) relata que ao levantar o balde de 30 kg sentiu uma dor forte na perna esquerda, apresenta edema e perda de mobilidade, chamado atendimento emercor avaliado pelo Dr. Eloir que medica com tramal ev + plasil ev, removido ao COC para avaliação. TST Leonardo. Atendido por Jeferson</t>
  </si>
  <si>
    <t>Cenira Claudete Pinto Machado</t>
  </si>
  <si>
    <r>
      <t xml:space="preserve">Colaboradora (26915) relata que estava na pintura dos machos (peças) quando a mesma foi puxar uma tabua (que é uma divisória) e acabou caindo sobre o dorso do pé esquerdo. Apresenta edema e movimentos preservados . Medicada com  paracetamol e aplicado biofenac +gelo no local . Avaliado pelo médico CSR,  Dr. Mauricio Tessaro e encaminhado  ao COC para realização de exames e avaliação médica. TST; Lucas ciente por Diego. </t>
    </r>
    <r>
      <rPr>
        <b/>
        <sz val="8"/>
        <color rgb="FF000000"/>
        <rFont val="Calibri"/>
        <family val="2"/>
        <scheme val="minor"/>
      </rPr>
      <t xml:space="preserve">Revisão em </t>
    </r>
    <r>
      <rPr>
        <b/>
        <strike/>
        <sz val="8"/>
        <color rgb="FF000000"/>
        <rFont val="Calibri"/>
        <family val="2"/>
        <scheme val="minor"/>
      </rPr>
      <t>17/12/2020</t>
    </r>
    <r>
      <rPr>
        <b/>
        <sz val="8"/>
        <color rgb="FF000000"/>
        <rFont val="Calibri"/>
        <family val="2"/>
        <scheme val="minor"/>
      </rPr>
      <t>. Revisão em 21/1/2020.</t>
    </r>
  </si>
  <si>
    <t>Funcionário relata que ao lixar peça sentiu CE entrar em olho direito, em torno de 13:00. Realizado lavagem ocular com SF, removido CE, apresenta hiperemia, orientado e liberado ao setor. TST Alesandro ciente.
Atendido por Gabreila.</t>
  </si>
  <si>
    <t>Durante a sinterização do forno 5, se formou uma rachadura no refratário causando vazamento de metal líquido e o rompimento do sistema de refrigeração, o forno foi basculado e o metal líquido foi despejado no poço de contenção do mesmo.</t>
  </si>
  <si>
    <t>Douglas Terres Bossle</t>
  </si>
  <si>
    <t>Funcionário (32960)  relata desconforto ocular à esquerda, apresenta CE, removido parcialmente , avaliado pelo médico da empresa, encaminhado ao COC para avaliação e retirada de CE, com receita carimbada e ordem de farmácia. orientado e liberado ao setor. TST Alesandro ciente.</t>
  </si>
  <si>
    <t>Celula Conjuntos Montadoras T3</t>
  </si>
  <si>
    <t>Operador relata que ao descer a torre da paleteira elétrica a mesma amassou o cabo contra o corpo da paleteira, causando um curto-circuito no equipamento.</t>
  </si>
  <si>
    <t>Mario Osmir Borges De Oliveira</t>
  </si>
  <si>
    <t xml:space="preserve">Colaborador (15580) relata que ontem ás 15:40hs uma carga de sucata teria ficado presa em um carretão , quando ele teria tentado fazer desobstrução e acabando por machucar o segundo dedo da mão esquerda . Hoje procura o CSR com intensa algia e para registrar o ocorrido. avaliado pelo Dr. Mauricio medicado com paracetamol+ ibuprofeno + biofenac   e gelo no local.  Liberado para casa . TST: Funny ciente por Diego. </t>
  </si>
  <si>
    <t>Rodrigo Rosa</t>
  </si>
  <si>
    <t>O mesmo (27602)  relata que estava fazendo um ajuste  na caixa de molde, quando bateu o terceiro dedo da mão direita . No canto vivo da caixa ,no local há pouco de edema ,unha rachou . Avaliado pelo Dr. Mauricio e encaminhado ao COC. para exames TST: Funy por Jeferson.</t>
  </si>
  <si>
    <t>Rebarbação. Líder Willian. Colaborador (31097) relata que trabalha com rebarba de peças, com uma máquina de grande porte, responsável por " esmerilhar". Relata que hoje pela manhã sentiu desconforto/sensação de areia nos olhos, olho esquerdo durante seu trabalho. Realizada lavagem ocular, avaliado pelo médico do CSR. Encaminhado a Visio Clínica. TST Lucas. ACT.</t>
  </si>
  <si>
    <t>Ambos</t>
  </si>
  <si>
    <t>Acionado unidade interna pelo telefone de emergencia, equipe quando chega ao local funcionario (26159) esta sentado acompanhado pelos colegas, o mesmo relata que o colega foi virar uma caixa de escorea e ela caiu dos garfos e bateu na estrutura da proteção da panela e na panela que acabou atingindo a sua cabeça, no momento sentiu tontura e forte dor na região cervical e lombar, passa pelo medico da empresa que encaminha ao COC para RX e avaliação, acionado unidade externa para remoção, retorna dia 29/12 as 07 hs. TST Lucas</t>
  </si>
  <si>
    <t>Fusão T2</t>
  </si>
  <si>
    <t>Na operação de abastecimento do carretão do forno 02, foi encontrado junto a sucata de cavacos algumas latas de spray e 01 filtro de máquina. O  operador do forno percebeu o material vindo junto com os cavacos, conseguindo retirar o material no carretão antes de entrar no forno junto ao metal liquido.</t>
  </si>
  <si>
    <t>Tambor secundário do Desmoltec que fica no 2º andar da linha Savelli estourou o fundo devido a pressão interna. O tambor não tinha escape de ar.
Anterior a ele, o tambor existente tinha furos na tampa para evitar a pressão. 
O desmoldante é inflamável, e para evitar a movimentação em altura, ele fica na parte inferior da linha; sendo necessário o tambor secundário para realizar a distribuição do desmoldante no processo. A troca do tambor de distribuição ocorre em caso de danificação.</t>
  </si>
  <si>
    <t>Funcionário (23790) relata que ao limpar a projelta, ao retirar um ferro de dentro, o mesmo caiu atingindo sua perna direita. Apresenta ferimentos cortantes superficiais em perna. medicado com Paracetamol e ibuprofeno, realizado curativo. Orientado e liberado ao setor. TST Alesandro ciente. Atendido por Joice e Gabriela.</t>
  </si>
  <si>
    <t>Manutenção Fundição - T3</t>
  </si>
  <si>
    <t>Curto-Circuito com principio de incêndio no painel de baterias, ao lado da central de bombas da linha Savelli, 2° andar.</t>
  </si>
  <si>
    <t>Hueslen Jean Morais Domingues</t>
  </si>
  <si>
    <t>Funcionário relata que ao movimentar peça, a mesma escorregou da mão direita, ocasionando um ferimento cortante em falange proximal do terceiro dedo em dorso da mão direita, com necessidade de sutura.Medicado com Paracetamol e Ibuprofeno. Acionado base externa Emercor para atendimento e sutura, avaliado pela Dra. Fabiola que realiza 3 pontos + curativo, fica em observação com gelo local até final do turno. Com retorno ao CSR dia 11/01/2021 às 17:00 hs. TST Alesandro.</t>
  </si>
  <si>
    <t>Guilherme Bernardi Minozzi</t>
  </si>
  <si>
    <t>Células Automatizadas</t>
  </si>
  <si>
    <t>Funcionario relata que ao fazer o setup do robo para troca de ferramenta, foi se levantar e bateu com a cabeça no mesmo, apresenta  corte na cabeça sem a necessidade de pontos, passa pelo medico da empresa que libera ao setor com receita carimbada. TST Lucas</t>
  </si>
  <si>
    <t>O mesmo relata que retirando as peças manualmente do tamburão ,  ao retirar sentiu um desconforto nos olhos , feito lavagem ocular e  retirado areia de molde em grande quantidade . Por causar do ventilador que estava resfriando as peças. TST: Lucas ciente por Jeferson.</t>
  </si>
  <si>
    <t>Guerlin Melus</t>
  </si>
  <si>
    <t>Funcionário (27914) acionado base interna Emercor atendimento funcionário estava na linha quando o operador de empilhadeira foi ajustar um cesto e este cesto atingiu região coxofemural esquerda , sem edema , deformidades ou creptantes mobilidade preservada removido ao CSR  , avaliado pelo médico da empresa medicado com cetoprofeno im e orientado retorno ao CSR ás 17 horas do dia 13/01. TST Leonardo ciente</t>
  </si>
  <si>
    <t xml:space="preserve">Colaborador relata que estava apertando um parafuso, quando a chave teria escapado , acalcando por projetar a mão esquerda contra a proteção de uma máquina, afetando o quarto dedo da mão esquerda. Apresenta edema, na mesma atividade teria surgido lombalgia e dor muscular na perna direita. Medicado com paracetamol, ibuprofeno , aplicado biofenac no dedo , orientado e liberado ao setor. TST: Lucas </t>
  </si>
  <si>
    <t>Claiton Luly Duarte</t>
  </si>
  <si>
    <t>Funcionário  (26648) relata que estava puxando o rancho de componentes, e acabou escapando umas das prateleiras caindo sobre a mão esquerda, há pouco de edema sem escoriação, sem restrição de movimento, feito gelo local por 30 minutos liberado ao setor. Rcebe orientações e retorna ao setor. TST Funy ciente.</t>
  </si>
  <si>
    <t>Mame Mbaye Ndiaye</t>
  </si>
  <si>
    <t>Funcionário (29911) relata que ao fazer rebarba em peça sentiu entrar CE em olho direito, realizado lavagem ocular com SF, removido CE com sucesso. Orientado e liberado ao setor. TST Leonardo ciente. Atendido por William e Gabriela.</t>
  </si>
  <si>
    <t>Antonio Luiz Rosso Sebastiao</t>
  </si>
  <si>
    <t>Funcionário (33344) relata que ao esmerilhar os tambores, sentiu sujidade em olho esquerdo , realizado lavagem ocular , liberado referindo melhoras e com orientações. TST Leonardo ciente</t>
  </si>
  <si>
    <t>Rafael Ferreira De Moraes Mello</t>
  </si>
  <si>
    <t>Manutenção T1</t>
  </si>
  <si>
    <t>Funcionário (3234) relata que estava posicionando uma peça na maquina e a mesma caiu em cima do seu 4°qdd, apresenta leve edema, sem hematoma ou escoriações,avaliado pelo médico da empresa liberado ao setor, ACT.</t>
  </si>
  <si>
    <t>Revisão Final T3</t>
  </si>
  <si>
    <t>Alexandre Zanardi</t>
  </si>
  <si>
    <t>Funcionário (19460) relata que estava especionando o tambor quando teria prensado a mão esquerda entre dois tambores , apresenta edema local e edema bolhoso com presença de sangue na região dorsal e lateral da mão avaliado pelo médico da empresa medicado com ibuprofeno paracetamol aplicado gelo e encaminhado para avaliação radiológica COC para exames TSTLeonardo ciente. Realocação até 23/01/2021</t>
  </si>
  <si>
    <t>Sharon Tatiana de Oliveira</t>
  </si>
  <si>
    <t>Funcionária (30003) relata que estava com um cheiro no ar de uma máquina, relata que tinha caído líquido do catalizador no chão, apresenta tosse não produtiva, verificado sinais vitáis, PA: 90/60, SAT: 97%, FC: 64. MCPM Dexametasona EV, SF 0,9% 500 ml EV, permanece em observação para acompanhamento de SAT e conduta médica, SAT 97%, nega dispnéia, término da tosse, após liberada para o setor. TST Alesandro ciente. Atendida por william.</t>
  </si>
  <si>
    <t>Produto químico</t>
  </si>
  <si>
    <t>Sistema biológico</t>
  </si>
  <si>
    <t>Inalação</t>
  </si>
  <si>
    <t>Funcionário (28457)  relata que existe uma máquina ( catalizador ) no setor que está exalando um cheiro químico forte, que resseca  a garganta, deixa visão embaçada. Vem ao CSR com ardência  e leve hiperemia em ambos os olhos. Avaliado pelo médico da empresa, aplicado colírio anestésico, limpeza ocular e pomada oftálmica Regencel, em observação por 01 hr COM. Orientado e liberado ao setor. TST Alesandro ciente. Atendido por Joice.</t>
  </si>
  <si>
    <t>Marcelo Santos de Oliveira</t>
  </si>
  <si>
    <t>Funcionário (34407)  relata que estava manuseando cubos com auxílio de uma talha, quando acabou prensando o 5° dedo da mão esquerda entre os dois tubos. Apresenta cianose e edema local. Medicado com Tylenol VO. Avaliado pelo médico da empresa e encaminhado ao COC para exames. Tem retorno agendado para o dia 26/01 as 07:00 no CSR. TST Lucas ciente.</t>
  </si>
  <si>
    <t>Adriano Hoffmann</t>
  </si>
  <si>
    <t>Funcionário (26933) relata que estava colocando uma espia dentro do redentor, quando fez pressão para encaixar e acabou cortando o 2° dedo da mão esquerda. Apresenta pequeno corte. Avaliado pelo médico da empresa. Acionado Emercor para sutura. Realizado 2 pontos pela Dra Luísa + curativo. Liberado para casa com orientações. Tem retorno agendado para o dia 27/01 as 07:00 horas no CSR. TST Lucas ciente. Realocado por 7 dias.</t>
  </si>
  <si>
    <t>Rodrigo Boppsin</t>
  </si>
  <si>
    <t>Funcionário (25229) relata que ao carregar a jateador, ergueu granalha de pacote, nesse momento sentiu intensa dor em região lombar, sem edema ou hematoma, aplicado Biofenac, medicado com Paracetamol e Ibuprofeno, avaliado pelo médico da empresa, MCPMK Duoflam IM, SF 250 ml EV, Cetoprofeno EV, solicitado exame de RM, CRM Dr. Vinicius, liberado com guia Tiss e receita médica carimbada. TST Alesandro ciente. Atendido por Gabriela.</t>
  </si>
  <si>
    <t>Abastecimento Usinagem T1</t>
  </si>
  <si>
    <t>Operador de empilhadeira ao movimentar dois racks com tambor; o rack superior tombou derrubando algumas tambores em direção a máquina, causando a quebra do vidro de proteção.</t>
  </si>
  <si>
    <t>Funcionário relata que ao trocar a caixa de setor, a mesma está faltando uma trava, e desceu atingindo sua mão esquerda. Apresenta ferimento em 4° dedo da mão esquerda, hematoma, edema, mobilidade semi- preservada. Medicado com Paracetamol e Ibuprofeno, aplicado gelo e realizado curativo. Avaliado pela médica da empresa, encaminhado ao COC para avaliação clínica e radiológica, com retorno ao  CSR dia 28/01/2021 às 17:00. TST Alesandro ciente. Atendido por Gabriela.</t>
  </si>
  <si>
    <t>Alix Estimable</t>
  </si>
  <si>
    <t>Funcionário relata que estava lixando uma peça quando sentiu desconforto em olho esquerdo , apresenta sujidade não sendo possível sua retirada com lavagem com soro fisiológico , encaminhado ao COC para avaliação .TST Leonardo ciente , retorno dia 01/02 ás 17 horas.</t>
  </si>
  <si>
    <t>Macharia - T3</t>
  </si>
  <si>
    <t>Funcionária relata que entrou areia em seu olho esquerdo , realizado lavagem ocular olho esquerdo , retirado  com sucesso e liberada ao setor em condições. TST Leonardo ciente</t>
  </si>
  <si>
    <t>Luiz Scherer de Morais</t>
  </si>
  <si>
    <t xml:space="preserve">Operador de empilhadeira ao retirar caixa com peças que estava sob doly na máquina 5549 o mesmo não percebeu que os garfos da mesma eram longos, vindo a enroscar em outra outra caixa que estava atrás na mesma operação, ocasionando a queda da mesma. </t>
  </si>
  <si>
    <t>Acionado unidade interna para atendimento funcionário (30055), o mesmo estava limpando os fornos com T com alavanca , quando apertou o 2° dedo mão esquerda com sangramento discreto , mobilidade preservada , realizado gelo e ibuprofeno paracetamol e após liberada ao setor . TST Leonardo ciente</t>
  </si>
  <si>
    <t xml:space="preserve">Líder William, setor Rebarbação, funcionário relata que estava lixando um suporte, quando sentiu ardência no olho E, realizado lavagem ocular, não encontrado nada, liberado ao setor com orientações. TST Funny/ ACT. feito por Neusa. </t>
  </si>
  <si>
    <t>Charleson Marc</t>
  </si>
  <si>
    <t>Funcionário relata que ao realizar limpeza da linha, raspou antebraço direito na grade, apresenta ferimento cortante com necessidade de sutura, acionado base externa da Emercor para atendimento, avaliado pelo Dr. Gustavo Veadrigo, realizado sutura, 4 pontos e curativo, liberado ao setor com realocação, receita médica, retorno ao CSR dia 16/02 ás 17:00. TST Alesandro ciente.
Atendido por Gabriela e Joice.</t>
  </si>
  <si>
    <t>Gabriel Fonseca Duarte</t>
  </si>
  <si>
    <t>Funcionário (32931)  relata que ao retirar resfriador de gaiola e ao levantar a mesma com a paleteira, apertou mão direita entre gaiola e corrente, quando deu solavanco, sem edema ou hematoma, mobilidade preservada, relata que dia 11/02/2021 havia machucado a mesma mão, avaliado pelo médico da empresa, encaminhado ao COC para avaliação clínica e radiológica, com guia tiss + ordem de farmácia, e retorno ao CSR dia 17/02/2021 as 17:00 para avaliação. TST Alesandro ciente.</t>
  </si>
  <si>
    <t>Maicon Ibraim Dos Santos Molero</t>
  </si>
  <si>
    <t>O mesmo relata que estava pulsionando uma peça , quando foi bater com a marreta , escapou acertando o primeiro dedo da mão esquerda , no local há edema + hematoma, sem restrição de movimentos . Colocado gelo no local , medicado com paracetamol + ibuprofeno e após liberado  ao setor com orientação.  TST : Lucas ciente por Jeferson.</t>
  </si>
  <si>
    <t>Mathias Machado da Silva</t>
  </si>
  <si>
    <t>Rebarbação - T3</t>
  </si>
  <si>
    <t>Funcionário relata que estava rebarbando peças em seu setor quando teria prensado o 2° dedo da mão direita entre a máquina e um tambor , apresenta hematoma , mobilidade preservada ,  medicado com paracetamol , ibuprofeno , realizado gelo local acionado emercor externo para avaliação , avaliado medicado com profenid e dipirona im e liberado ao setor em condições. TST Leonardo ciente</t>
  </si>
  <si>
    <t>Joao Vitor Carvalho Mello</t>
  </si>
  <si>
    <t>Funcionário relata que sábado sentiu desconforto em olho bilateral não registrou pois achou que não fosse nada de mais, relata que hoje estava assoprando a peça quando foi atingido no olho esquerdo por cavaco, funcionário relata que conseguiu retirar, procura o CSR relatando desconforto bilateral, retirado corpo estranho de olho direito + esquerdo aspecto preto, apresenta hiperemia local, visão prejudicada devido ardência, realizado limpeza + aplicação de pomada + anestésico, permanece em observação. Liberado para o setor com orientações de procurar TST Alessandro.</t>
  </si>
  <si>
    <t>Charles Soares Costa</t>
  </si>
  <si>
    <t>Manutenção T2</t>
  </si>
  <si>
    <t>Acionado unidade interna, Emercor devido Funcionário (18735) com  corte em dedo indicador da mão esquerda, chego ao local já sinalizado por brigadistas, funcionário esta no ponto de retirada, relata estar fazendo manutenção na maquina quando prendeu o dedo, apresenta corte profundo em falange distal, medicado com paracetamol + ibuprofeno VO, acionado base para realizar sutura, encaminhado  COC para realizar RX de membro. TST Alessandro ciente ACT. Constatado fratura, retorno dia 01/03 para avaliação médica e realocação por 30 dias</t>
  </si>
  <si>
    <t>Robô ao colocar a peça no torno a placa não fixou a peça. Assim quando o robô saiu da máquina levou a peça na garra 1, quando o robô fez o movimento de giro com a garra fechada a peça caiu, batendo na mangueira do exaustor, no tranformador e no chão.
Funcionários 2737 - Sandro Davi Bischoff T2 e 34722 - Patrick Maziero da Rosa 12x36, estavam no local no momento da ocorrência as 02:04.</t>
  </si>
  <si>
    <t>Flabiane da Silva Pereira</t>
  </si>
  <si>
    <t>Moldagem T1</t>
  </si>
  <si>
    <t>Funcionaria (33070) relata que estava manuseando peças na macharia quando sentiu forte dor no pulso direito, sem edema, sem hematoma, aplicado gelo + biofenac + tylenol + ibuprofeno,  orientada retorna ao setor. TST Lucas</t>
  </si>
  <si>
    <t>Pulso</t>
  </si>
  <si>
    <t>Funcionário (28167) relata que estava retirando escória do forno 1, quando ao realizar o movimento de alavanca pisou em falço, sentiu desconforto em joelho esquerdo. Encaminhado para enfermaria, medicado para dor, gelo no local e retortnou para setor.</t>
  </si>
  <si>
    <t>joelho</t>
  </si>
  <si>
    <t>Valeria Panisson Lopes</t>
  </si>
  <si>
    <t>Célula Conjunto Implementadoras - T2</t>
  </si>
  <si>
    <t>Funcionária  (33460) relata que estava tirando as polcas do tambor, quando a talha subiu e apertou seu polegar direito entre o rack e a talha, apresenta pequeno corte, sem edema e leve hematoma em falange distal. Avaliada pelo médico da empresa que solicita Raio-x, medicada com Paracetamol e Ibuprofeno, aplicado gelo local, encaminhada ao COC com Guia Tiss e ordem de farmácia carimbadas. Orientada a retornar ao CSR dia 02/03/2021 ás 17:00 hs para avaliação com médico da empresa. TST Alesandro ciente.
Atendida por Daniel.</t>
  </si>
  <si>
    <t>Evandro Jose da Silva</t>
  </si>
  <si>
    <t>Funcionário relata que no dia 04/03 por volta da 01:45 bateu de raspão seu joelho esquerdo em doly.Passou medicação e retornou ao trabalho.</t>
  </si>
  <si>
    <t>Renan Tramontin</t>
  </si>
  <si>
    <t>Funcionário relata que estava fazendo retificação em uma máquina ,quando saltou um corpo estranho em seu olho direito , realizado lavagem ocular com SF0.9%  , removido o mesmo com sucesso e após liberado ao setor com orientação por Diego. TST: Lucas ciente .</t>
  </si>
  <si>
    <t>Mauricio Lopes de Morais</t>
  </si>
  <si>
    <t>Revisão Final - T2</t>
  </si>
  <si>
    <t xml:space="preserve">Funcionário relata que ao pressionar o tambor na esteira, o mesmo voltou acertando seu 1° dedo da mão direita, apresenta ferimento superficial em falange distal, sem edema, ou hematoma, mobilidade preservada, realizado curativo, medicado com Paracetamol, ibuprofeno, orientado e liberado ao setor. TST Alesandro. </t>
  </si>
  <si>
    <t xml:space="preserve">Colaborador refere corpo estranho em olho direito higiene Com SF  , removido com sucesso , liberado ao setor com orientações TST Lucas ciente  </t>
  </si>
  <si>
    <t>Luis Everton da Silva</t>
  </si>
  <si>
    <t xml:space="preserve">Colaborador relata que trabalhou no dia anterior próximo de colegas que estavam soldando, procura atendimento com desconforto ocular. avaliado por Dr Talita e medicado com regencel e retorno agendado para dia 16.03. Atendido por Jeferson  . TST Funny ciente . </t>
  </si>
  <si>
    <t>Marcos Aqquis Pimentel</t>
  </si>
  <si>
    <t>Célula Conjunto Implementadoras - T1</t>
  </si>
  <si>
    <t xml:space="preserve">Colaborador relata que estava retirando o cubo da maquina e o mesmo escapou da talha atingindo o o quinto dedo da mão direita e MI direito, apresenta escoriações em ambos os locais   medicado com paracetamol e ibuprofeno mais gelo local , liberado ao setor com orientaçoes TST Funny  ciente . </t>
  </si>
  <si>
    <t>Vazamento de metal líquido no forno 3. Aguardar investigação da área responsável.</t>
  </si>
  <si>
    <t>Sylvio Jean Pierre</t>
  </si>
  <si>
    <t>David Teixeira Lima</t>
  </si>
  <si>
    <t xml:space="preserve">Colaborador relata que estava trabalhando com uma marreta para retirar o gabarito e o mesmo caiu atingindo a perna direita apresenta escoriação edema moderado, avaliado por Dr Talita  medicado com ibuprofeno e gelo local liberado ao setor com orientações . TST sem contato . </t>
  </si>
  <si>
    <t>Andrew Matheus Santos da Silva</t>
  </si>
  <si>
    <t>Funcionário relata que ao puxar caixa de ferro contra a viga, apertou mão direita, sem edema, sem hematoma, mobilidade preservada, sem ferimento cortante. Aplicado Biofenac e gelo local, medicado com Paracetamol e Ibuprofeno, orientado e liberado ao setor. TST Alesandro ciente. 
Atendido por Gabriela.</t>
  </si>
  <si>
    <t>Ricardo Luis Machado Bonato</t>
  </si>
  <si>
    <t>Abastecimento Fundição - T2</t>
  </si>
  <si>
    <t>Funcionário relata que ao dirigir empilhadeira, ao descer e se apoiar sobre seu braço esquerdo, sentiu fisgada e dor forte nas costas, sem edema ou hematoma, aplicado biofenac, orientado e liberado ao setor. TST Alesandro ciente.</t>
  </si>
  <si>
    <r>
      <t xml:space="preserve">Acionado unidade interna para atendimento funcionário com ferimento corto contuso em 3° dedo mão esquerda , sangramento ativo , mobilidade preservada , o mesmo relata que raspou o dedo em um ferro , acionado emercor para sutura , liberado ao setor com orientações .TST Leonardo ciente. </t>
    </r>
    <r>
      <rPr>
        <b/>
        <sz val="9"/>
        <rFont val="Arial"/>
        <family val="2"/>
      </rPr>
      <t>Retorno em 27/03</t>
    </r>
  </si>
  <si>
    <t>Manutencao Fundicao - T3</t>
  </si>
  <si>
    <t>Funcionário relata que estava caminhando próximo aos fornos , quando sentiu desconforto em olho esquerdo , apresenta hiperemia local realizado limpeza e liberado ao setor após  . TST: Leonardo ciente por William .</t>
  </si>
  <si>
    <t>Jose Geraldo de Sousa Santiago</t>
  </si>
  <si>
    <t>Celula Conjunto Implementadoras - T2</t>
  </si>
  <si>
    <t>Funcionário relata que ao ir ao banheiro o mesmo estava molhado, escorregou e sentiu um mal jeito na lombar, onde já existe um desgaste segundo ele. Aplicado Biofenac, medicado com Paracetamol. Orientado e liberado ao setor. TST Alesandro ciente.
Atendido por Aide.</t>
  </si>
  <si>
    <t>Rafael Dias</t>
  </si>
  <si>
    <t>Rebarbacao T3</t>
  </si>
  <si>
    <t>Funcionario relata que  no final do seu turno de trabalho, teve a sensação de entrar um corpo estranho em seu olho direito no momento em que tirava uma rebarba da peça, hoje pela manha acordou com desconforto e ardencia no olho, avaliado pelo medico da empresa que encaminha para a visioclinica, retorna dia 05/03 as 02 hs. TST Leonardo</t>
  </si>
  <si>
    <t>Bruno Garcia de Macedo</t>
  </si>
  <si>
    <t>Trajeto</t>
  </si>
  <si>
    <t>Colaborador relata que estava descendo a escada do refeitório e teve um torsão em tornozelo esquerdo , apresenta edema e dificuldade para apoiar o pé . Avaliado por Dr Talita e encaminhado para COC . Oriento retorno no inicio do turno de trabalho para nova avaliação . TST Funny ciente . Constatado fratura no 5ºmetatarso. Encaminhado ao INSS.</t>
  </si>
  <si>
    <t>Acidente de Trajeto</t>
  </si>
  <si>
    <t>Funcionário relata que ao descer uma escada torceu seu pé direito , apresenta discreto edema local , mobilidade preservada sem edemas ou hematomas aplicado gelo local biofenac e medicado com paracetamol e ibuprofeno , liberado ao setor com orientações e em condições. TST Leonardo ciente</t>
  </si>
  <si>
    <t>Funcionário relata que ao desenvolver suas atividades sentiu desconforto em olho direito , realizado lavagem e retirado sujidade , liberado ao setor em condições e orientações. TST Leonardo ciente</t>
  </si>
  <si>
    <t xml:space="preserve">Funcionário relata que estava manuseando uma peça de aproximadamente 40 kg quando a mesma deslizou e atingiu superficialmente seu joelho direito , causando pequeno ferimento corto contuso , realizado curativo medicado com paracetamol e ibuprofeno , sem edema mobilidade preservada , liberado em condições e orientações. TST Leonardo ciente  </t>
  </si>
  <si>
    <t xml:space="preserve">Rompimento das mangueiras do maçarico, </t>
  </si>
  <si>
    <t>x</t>
  </si>
  <si>
    <t>Forno vazador (cap) vazamento de metal na parte superior do sifão de entrada,logo abaixo da bica.</t>
  </si>
  <si>
    <t>Análise crítica</t>
  </si>
  <si>
    <t>Dady Etienne</t>
  </si>
  <si>
    <t>Colaborador relata que estava movimentando um produto e atingiu o 4º dedo da mão esquerda com o peça . apresenta edema leve hematoma . avaliado por Dr Talita e encaminhado para COC com retorno agendado para dia 30.03.2021 as 07:00. TST Lucas ciente .</t>
  </si>
  <si>
    <t>Marinho da Silva Marques</t>
  </si>
  <si>
    <t>Celula Suportes Fundidos - T2</t>
  </si>
  <si>
    <t>Marcelo Camargo</t>
  </si>
  <si>
    <t>Funcionário relata que ao rebarbar peça sentiu entrar CE em olho esquerdo, realizado lavagem ocular com SF, não encontrado CE. Orientado e liberado ao setor. TST Alesandro ciente.
Atendido por Gabriela.</t>
  </si>
  <si>
    <t>Funcionário relata que estava trabalhando no rebolo quando sentiu desconforto em olho direito , realizado lavagem retirado sujidade , retorno ao setor em condições. TST Alessandro ciente . TST Alessandro ciente</t>
  </si>
  <si>
    <t xml:space="preserve">Olho direito </t>
  </si>
  <si>
    <t>Rafael de Abreu</t>
  </si>
  <si>
    <t xml:space="preserve">Colaborador relata que trabalha com lixadeira e iniciou com desconforto ocular na noite anterior  , avaliado por Dr Talita  e encaminhado para avalição na Visioclinica . retorno dia 31.03. 2021. TST Lucas ciente </t>
  </si>
  <si>
    <t>Malick Dione</t>
  </si>
  <si>
    <r>
      <t>colaborador relata que estava movimentando um produto (cubo ) e prensou o 3º dedo da mão direita , apresenta edema e hematoma no local , avaliado por Dr Talita medicado com paracetamol ibuprofenon e  encaminhado para COC  com retorno dia 01.04.2021 , TST Funny ciente.</t>
    </r>
    <r>
      <rPr>
        <b/>
        <sz val="9"/>
        <rFont val="Arial"/>
        <family val="2"/>
      </rPr>
      <t xml:space="preserve"> Retorno ao setor em 01/04/2021.</t>
    </r>
  </si>
  <si>
    <t>Funcionário refere desconforto ocular em seu turno de trabalho , apresenta hiperemia em olho direito , visão preservada , removido sujidade , e liberado ao setor em condições e orientações .TSt Alessandro ciente</t>
  </si>
  <si>
    <r>
      <t xml:space="preserve">Colaborador relata que estava trabalhando na rebarbação e caiu um produto  atingindo o segundo dedo da mão esquerda , apresenta edema moderado , avaliado por Dr Talita e encaminhado para o COC . TST Funny ciente . </t>
    </r>
    <r>
      <rPr>
        <b/>
        <sz val="9"/>
        <rFont val="Arial"/>
        <family val="2"/>
      </rPr>
      <t xml:space="preserve"> Constatado fratura na falange distal. Retorno em 05/04 com restrição por 30 dias.
</t>
    </r>
  </si>
  <si>
    <t>Funcionária relata que ao tirar a areia do silo que estava catalisada e ao bater no ferro para quebra da areia , acertou dorso da mão esquerda causando contusão local , discreto hematoma , mobilidade preservada , aplicado gelo local , medicado com paracetamol ibuprofeno e biofenac , retorna ao setor em condições TST Leonardo ciente</t>
  </si>
  <si>
    <t>Funcionario relata que ao pegar a peneira para separar a granalha acabou prensando o 4° dedo da mão esquerda entre a peneira e a maquina, apresenta pequeno corte + hematoma em falange distal, mobilidade preservada, medicado com ibuprofeno + tylenol + curativo, apos retorna ao setor. TST Alessandro</t>
  </si>
  <si>
    <t xml:space="preserve">Colaborador refere corpo estranho em olho direito higiene ocular com SF , avaliado por Dr Talita e medicado com colírio anestésico . Liberado ao setor com orientações . TST Funny ciente </t>
  </si>
  <si>
    <t>Claudinei da Silva Santos</t>
  </si>
  <si>
    <t>Expedição Fundição T1</t>
  </si>
  <si>
    <r>
      <t xml:space="preserve">Colaborador relata que estava manuseando cubos e prensou o 4° dedo da mão direita , Apresenta hematoma sub ungueal , avaliado por Dr Mauricio e encaminhado para COC com retorno dia   08.04.2021. TST Funny ciente .  </t>
    </r>
    <r>
      <rPr>
        <b/>
        <sz val="9"/>
        <rFont val="Arial"/>
        <family val="2"/>
      </rPr>
      <t>Afastado dia 08/04, retorno ao trabalho dia 09/04, diagnosticado trauma.</t>
    </r>
  </si>
  <si>
    <t>Egri Antunes Jaques</t>
  </si>
  <si>
    <t xml:space="preserve">Colaborador refere que sentiu corpo estranho em olho direito durante o trabalho na rebarbação .  procura atendimento no CSR  , higiene ocular com SF , com sucesso liberado ao setor com orientações . Atendido por Diego L . TST Lucas ciente </t>
  </si>
  <si>
    <t>Marcos Roberto da Luz</t>
  </si>
  <si>
    <t>Funcionário relata que estava retificando uma peça , quando saltou uma limalha em seu olho esquerdo , realizado limpeza e retirado sujidade , liberado ao setor em condições e orientações . TST Leonardo ciente</t>
  </si>
  <si>
    <t>Luis Eduardo Machado Jek</t>
  </si>
  <si>
    <t>Funcionário relata que ontem estava trabalhando ao lado do seu colega na rebarba e acabou sendo atingido por objeto aspecto metálico em olho direito, relata estar usando EPI, retirado corpo estranho com sucesso, liberado ao setor com orientações. TST Leonardo ciente.</t>
  </si>
  <si>
    <t>Misael Fontoura Viana</t>
  </si>
  <si>
    <t>CSF T3</t>
  </si>
  <si>
    <t>Funcionário relata que dia 10/04 por volta das 11 horas sentiu desconforto em olho esquerdo , vem hoje com hiperemia local , realizado limpeza local e liberado ao setor em condições .TST Leonardo ciente</t>
  </si>
  <si>
    <t>Cesaire Charles</t>
  </si>
  <si>
    <t>Funcionário relata que estava virando as peças na areia, quando o colega bateu com uma peça na coxa direita do mesmo, não apresenta edema, nem hematoma, nem ferimento cortante, aplicado gelo local, biofenac, medicado com Paracetamol, Ibuprofeno, orientado e liberado ao setor. TST Alesandro ciente.</t>
  </si>
  <si>
    <t>Operador da ponte T2, teve falha no ima alimentador, relata que  ao movimentar equipamento para abastecer carretão, o operador por surpresa teve problema no inversor do eletroima (abre e fecha o freio), relata que sem acionar o comando do ima, este veio a descer acidentalmente com a carga que estava imantada.</t>
  </si>
  <si>
    <t>Carga suspensa</t>
  </si>
  <si>
    <t>Dauber Junior Goncalves de Souza</t>
  </si>
  <si>
    <t>Pre Areia - T3</t>
  </si>
  <si>
    <r>
      <t xml:space="preserve">Funcionário relata que estava arrumando os palets e um destes palets estava sem a pata , caindo sobre seu pé esquerdo   r ao puxar o pé caiu em um bueiro atrás com o mesmo pé causando contusão local com edema importante dificuldade para movimentar , aplicado gelo local e acionado emercor externa para remoção para o COC .TST Leonardo ciente </t>
    </r>
    <r>
      <rPr>
        <b/>
        <sz val="9"/>
        <rFont val="Arial"/>
        <family val="2"/>
      </rPr>
      <t xml:space="preserve">Constatado fratura em osso do metatarso do pé esquerdo, afastado por 14 dias. </t>
    </r>
  </si>
  <si>
    <t>Rafael Kliper da Silva</t>
  </si>
  <si>
    <t>Funcionário relata que ao colocar capacete caiu corpo estranho em  olho direito removido e lavagem com soro fisio  e após liberado ao setor TST Leonardo ciente</t>
  </si>
  <si>
    <t>Adenilson Felippe Amaral Neriz da Cruz</t>
  </si>
  <si>
    <t>Fusão T3</t>
  </si>
  <si>
    <t>Funcionário relata que estava trabalhando nos fornos quando sentiu desconforto em olho direito realizado lavagem com soro fisio e liberado ao setor em condições .TST Leonardo ciente</t>
  </si>
  <si>
    <t xml:space="preserve">Rebarbação </t>
  </si>
  <si>
    <t>Funcionário relata que ao retirar capacete sentiu desconforto no olho esquerdo. Chegou no CSR, ao verificar olho esquerdo havia corpo estranho. Retirado e feito lavagem. Setor- rebarba, Líder Giovani. TST Lucas ciente, liberado ao setor com orientações.</t>
  </si>
  <si>
    <t>Celso Kaue Ribeiro da Silva</t>
  </si>
  <si>
    <t>Revisao Final T1</t>
  </si>
  <si>
    <t>Funcionário relata que estava inspecionando peças quando sentiu sujidade em olho direito , realizado lavagem e retirado com sucesso .retorna ao setor em condições .TST Funny ciente</t>
  </si>
  <si>
    <t>John Lenon Moschheiser Moreira</t>
  </si>
  <si>
    <t>Funcionario relata que no dia 24/04 estava trabalhando com a lixadeira e no dia de hoje 26/4  vem a enfermaria referindo que sentiu ardencia no,olho esquerdo, retirado sujidade + limpeza com SF, orientado e liberado ao setor. TST Alessandro</t>
  </si>
  <si>
    <t>Operador de empilhadeira realizava a movimentação de embalagem com peças montadas, cubo e tambor da CTE, no meio do deslocamento operador faz curva onde veio a tombar o rack com peças, espalhando as mesmas pelo corredor.</t>
  </si>
  <si>
    <t>Funcionário relata que em torno de das 17:30 do dia de hoje estava destrancando o carretão de sucatas quando pulou do carretão no chão e bateu perna direita em banquinho, apresenta leve escoriação e hiperemia, medicado com Tylenol + ibuprofeno, aplicado biofenac, orientado e liberado ao setor. TST Alesandro ciente.</t>
  </si>
  <si>
    <t>Jair Correia</t>
  </si>
  <si>
    <t>Serralheria Fundição</t>
  </si>
  <si>
    <t xml:space="preserve">Acionado unidade interna para atendimento , no local o mesmo estava sentado . relata que estava cortando uma chapa de uma calha . e aconteceu uma explosão no final do corte. causando queimadura na face de 2º grau , Atendido por Dr Mauricio medicado com sulfa e encaminhado para o COC . PA 160/100,FC 84, SAT 97%  . TST Funny ciente . </t>
  </si>
  <si>
    <t>face</t>
  </si>
  <si>
    <t xml:space="preserve">Acionado atendimento com unidade interna para atendimento do colaborador, o mesmo relata que foi movimentar um saco de escorificante de aproximadamente 25kg e sentiu desconforto em região lombar avaliado por Dr Elisabete medicado com SF 250ml, dipirona EV , Dexametasona EV , cetoprofeno EV , reavaliado e liberado com atestado do dia . TST Alessandro ciente </t>
  </si>
  <si>
    <t>Fabio Junior Ribeiro</t>
  </si>
  <si>
    <t>Relata relata que ao tirar a sujeira do forno resvalou o pé encostado região pélvica em proteção do forno , apresenta queimadura de 1° grau , realizado curativo com sulfa , medicado com ibuprofeno e paracetamol .. Facilitador Zepi ciente</t>
  </si>
  <si>
    <t>Pelve</t>
  </si>
  <si>
    <t>Emerson Baltasar Goncalves de Araujo</t>
  </si>
  <si>
    <t>Manutencao Fundicao - T1</t>
  </si>
  <si>
    <t>Funcionário relata que estava apertando o parafuso com a chave, quando a mesma escapou e acabou batendo no cotovelo direito na própria chave, no momento esta com leve dor, sem edema, sem hematoma, movimentos e força preservados. Setor manutenção. Líder Guilherme. TST Funny ciente. Aplico biofenac e libero ao setor.</t>
  </si>
  <si>
    <t>Cotovelo</t>
  </si>
  <si>
    <t>Filipe Farias dos Santos</t>
  </si>
  <si>
    <t>Serralheria Fundicao T1</t>
  </si>
  <si>
    <t xml:space="preserve">Funcionário relata que estava manuseando um maçarico , quando a mangueira deste teria estourado , causando queimadura em antebraço esquerdo apresenta lesões bolhosas , realizado curativo com sulfa , medicado com ibuprofeno e liberado ao setor em condições , TST Funny ciente </t>
  </si>
  <si>
    <t>Vanessa Michele dos Santos</t>
  </si>
  <si>
    <t>Celula Conjuntos Implementadoras - T3</t>
  </si>
  <si>
    <t>Acionado unidade interna atendimento funcionária , relata que caiu uma peça sobre o pé esquerdo presenta hematoma local ,movimentos preservados com discreto edema aplicado gelo local medicada com paracetamol e ibuprofeno , liberada com orientações , marcado consulta com médico da empresa para avalição dia 03/05 .TST Funny ciente
relata que ao movimentar peça, a mesma escapou do dispositivo de içamento vindo a cair em seu pé. No momento do acidente a bancada de trabalho estava com excesso de peças dificultando a visão no momento em que engata o dispositivo na peça.</t>
  </si>
  <si>
    <t>Funcionário relata que estava rebarbando em seu setor quando um corpo estranho teria entrado em olho esquerdo , realizado higiene ocular com soro fisio e removido com sucesso liberado ao setor com orientações .Lider zepi ciente</t>
  </si>
  <si>
    <t>Celula de Usinagem Cubos Mercedes - T2</t>
  </si>
  <si>
    <t>Funcionário relata que estava colocando a peça no rack e acabou caindo e acertando 3° dedo da mão direita, em falange distal, ausência de edema e hematoma. Medicado com paracetamol e ibuprofeno, aplicado biofenac e gelo no local. Avaliado pelo médico da empresa, encaminhado ao COC para avaliação clínica e radiológica, com guia Tiss e ordem de farmácia carimbadas, retorno ao CSR para reavaliação em 04/05/2021.  TST Alesandro ciente. Atendido por Gabi/ William</t>
  </si>
  <si>
    <t>Ezequiel Bacchi Moterle</t>
  </si>
  <si>
    <t>colaborador relata que estava colocando o cubo de roda no carrinho  com auxilio da talha  o mesmo bateu no terceiro dedo da mão esquerda . Apresenta hematoma sub ungueal  , Avaliado por Dr Mauricio e encaminhado para o COC com retorno dia 05/05/21 , TST Funny ciente .</t>
  </si>
  <si>
    <t>Funcionário relata que ao retirar uma peça da gancheira, apertou 3° dedo da mão esquerda entre peça e gancheira, apresenta leve edema, sem cortes, aplicado gelo local, biofenac, medicado com Paracetamol, Ibuprofeno. Orientado e liberado ao setor. TST Alesandro ciente. Atendido por Aide</t>
  </si>
  <si>
    <t xml:space="preserve">Funcionário relata que estava trabalhando quando sentiu desconforto em olho direito , realizado lavagem ocular , liberado ao setor referindo melhoras , realizado lavagem com soro fisio e liberado ao setor com orientações. Facilitador Zepi ciente </t>
  </si>
  <si>
    <t>Fabiano da Silva</t>
  </si>
  <si>
    <t>Colaborador relata que estava montando um cubo  e sentiu um corpo estranho em olho direito , higiene ocular com sucesso , Liberado ao setor com orientações de cuidados . TST Funny</t>
  </si>
  <si>
    <t>Jean Kenol Dumoulin</t>
  </si>
  <si>
    <t>Funcionário relata que ao usar lixadeira, saltou corpo estranho em olho direito, realizado lavagem ocular, removido CE aderido ao olho e sujidade. orientado e liberado ao setor. TST Alesandro ciente. Atendido por Gabi/Aide</t>
  </si>
  <si>
    <t>Marcelo Henrique Goularte Maciel</t>
  </si>
  <si>
    <t>Moldagem T3</t>
  </si>
  <si>
    <t>Funcionário relata que estava trabalhando no virador e ao colocar a alavanca , para virar a mesma bateu o 3° dedo da mão esquerda causando contusão local , sangramento sub ungueal , com arrancamento parcial da unha , medicado com paracetamol e realizado curativo encaminhado COC para avaliação radiológica .Facilitador Zepi ciente</t>
  </si>
  <si>
    <t>Serigne Mbacke Sylla</t>
  </si>
  <si>
    <t>Funcionário relata que estava rebarbando peças no rebolo quando sentiu uma sujidade no olho direito. realizado lavagem ocular, não encontrado corpo estranho. Orientado e liberado ao setor. TST Alesandro ciente. Atendido por Aide</t>
  </si>
  <si>
    <t>Luan Muller</t>
  </si>
  <si>
    <t>Queda da corrente da talha.</t>
  </si>
  <si>
    <t>Wilian Alves Silva</t>
  </si>
  <si>
    <t>Funcionário relata que ao girar um cubo quando o mesmo atingiu seu 3° dedo mão direita , região da polpa digital, causando pequeno corte contuso , mobilidade preservada sem edemas ou hematomas ,  realizado curativo , gelo medicado com paracetamol e ibuprofeno , liberado ao setor em condições .TST Leonardo ciente</t>
  </si>
  <si>
    <t>Carlos Cristiano Rodrigues Pereira</t>
  </si>
  <si>
    <t xml:space="preserve">Acionado unidade interna, Colaborador relata que estava trocando o tonel de moldante e a luva escapou causando um entorse no primeiro dedo da mão esquerda relata , apresenta edema e restrições de movimentos avaliado por Dr Mauricio e encaminhado para o COC , retorno dia 13.05. Atendido por Jeferson / André . TST Funny ciente . </t>
  </si>
  <si>
    <t>Fusão - 3</t>
  </si>
  <si>
    <t>Furo na bica do forno 2, vazamento de metal líquido pelo furo ao bascular o forno para retirada de metal.</t>
  </si>
  <si>
    <t>8D Produção</t>
  </si>
  <si>
    <t xml:space="preserve">Colaborador relata que estava empilhando caixas de plástico uma delas caiu atingindo a face , Apresentado escoriação leve no nariz  realizado higiene e curativo , liberado ao setor com orientações de cuidados . atendido por Diego . TST Funny  ciente . </t>
  </si>
  <si>
    <t>Face</t>
  </si>
  <si>
    <t>Heber Neemias Barreto</t>
  </si>
  <si>
    <t>Manutenção Usinagem T1</t>
  </si>
  <si>
    <t>Israel Lima</t>
  </si>
  <si>
    <t>Funcionário relata que estava fazendo a manutenção na talha, no setor de manutenção e ao pegá- la se virou e bateu o 1 ° dedo da mão direita  em uma mesa. Apresenta edema, hematoma e restrição de movimento, medicado com Paracetamol e Ibuprofeno, aplicado gelo local, avaliado pelo médico do CSR, encaminhado ao COC para realizar exame de raio-x e avaliação, com guia Tiss e receita médica carimbada. TST Funny ciente.</t>
  </si>
  <si>
    <t>Isaac Douville</t>
  </si>
  <si>
    <t>Funcionário relata que ao retirar seu óculos de segurança , teria caído um corpo estranho , em seu olho esquerdo , retirado sujidade realizado higiene com soro fisiológico , orientado liberado , ao setor .TST Leonardo ciente</t>
  </si>
  <si>
    <t>Louis Marc Dorvil</t>
  </si>
  <si>
    <t>Funcionário relata que estava passando a lixadeira dentro de peça, e um colega ao puxar outra peça apertou o 4° dedo da mão esquerda entre duas peças. Apresenta edema, hematoma, sem presença de cortes. Medicado com paracetamol e ibuprofeno, aplicado biofenac e gelo no local. Avaliado  por médico do CSR, que pede reavaliação para amanhã inicio do turno. TST Alesandro ciente.</t>
  </si>
  <si>
    <t>Jean Jerry Widley Auguste</t>
  </si>
  <si>
    <t>Funcionário relata que ao aproximar uma peça no rebolo para lixar encostou o dedo com a luva, cortando e queimando o 1º dedo da mão esquerda. Comunicado TST Lucas e avaliado pelo Dr. Rafael que orientou a realização de curativo e orientou mobilizar. Liberado para repouso em casa e retornar para uma avaliação no dia 19/05.</t>
  </si>
  <si>
    <t>Lucas Bispo</t>
  </si>
  <si>
    <t>Célula conjuntos Montadoras T2</t>
  </si>
  <si>
    <t>Funcionário relata que estava manuseando cubos que estariam sendo içados por uma talha, quando um cubo teria virado e prensado o 5° dedo da mão esquerda contra um rack. Mobilidade reduzida, importante edema no local. Ofertado paracetamol e ibuprofeno, aplicado gelo. Avaliado pelo médico do CSR, encaminhado ao COC com guia tiss e ordem de farmácia carimbados. Retorno ao CSR dia 20/05 ás 17 hrs. TST Alesandro ciente.</t>
  </si>
  <si>
    <t>Marcio Evandro de Souza Correa</t>
  </si>
  <si>
    <t>Colaborador relata que estava trabalhando ao lado da esteira e seu colega jogou um produto e o mesmo se desequilibrou e caiu da própria altura , refere dor na perna direita sem edema, sem hematoma, medicado com paracetamol e biofenac liberado ao setor com orientações de cuidados . Atendido por Diego, TST Lucas ciente.</t>
  </si>
  <si>
    <t>Ismaila Diedhiou</t>
  </si>
  <si>
    <t xml:space="preserve">Colaborador relata que estava trabalhando com lixadeira e atingiu o 4º dedo da mão esquerda causando um corte . avaliado por Dr Talita não houve necessidade de sutura  orientado a retornar na segunda  dia 24.05.2021 . Atendido por Diego .  TST Lucas Ciente . </t>
  </si>
  <si>
    <t>Diego Roberto Petrin</t>
  </si>
  <si>
    <t>Preset Usinagem T1</t>
  </si>
  <si>
    <t>Funcionário (28926) relata que ao tentar tirar um parafuso que estava preso, com a parafusadeira, a ponta da ferramenta quebrou e atingiu região acima da sobrancelha esquerda, isso por volta dás 10:30. Apresenta corte superficial, edema, medicado com Paracetamol e Ibuprofeno, aplicado gelo local, realizado curativo. Orientado e liberado ao setor. TST Lucas ciente.
Atendido por Joice.</t>
  </si>
  <si>
    <t>Marcelo Morais da Silva</t>
  </si>
  <si>
    <t>Qualidade Fundição - T2</t>
  </si>
  <si>
    <t>Funcionário relata que ao passar pelo setor de rebarbação, entrou CE em olho direito, realizado lavagem ocular com SF, removido CE com sucesso. TST Alesandro ciente</t>
  </si>
  <si>
    <t>Mauricio Ramos Siqueira</t>
  </si>
  <si>
    <t>Funcionário relata que ao manusear a talha e ao largar tambor apertou 4° dedo da mão esquerda falange proximal entre parafuso e cubo, apresenta ferimento superficial  mobilidade preservada, ausência de edema ou hematoma, medicado com Paracetamol, Ibuprofeno, realizado curativo, avaliado pelo médico da empresa, orientado e liberado ao setor. TST Alesandro ciente.</t>
  </si>
  <si>
    <t>Jamson Toussaint</t>
  </si>
  <si>
    <t xml:space="preserve">Funcionário relata que estava batendo a peça e sentiu desconforto no peito, ausência de edema, hematoma, medicado com ibuprofeno e após liberado para o setor com orientações. TST Leonardo ciente. </t>
  </si>
  <si>
    <t>Peito</t>
  </si>
  <si>
    <t>Operador de empilhadeira estava realizando a movimentação de metal líquido, do forno 3 para o CAP, com a panela 2, quando a mesma furou em frente ao forno, vazando o metal líquido dentro do poço, não houve feridos.</t>
  </si>
  <si>
    <t>Leandro Belisario Rodrigues</t>
  </si>
  <si>
    <t>Funcionário relata que que extava trabalhando e teria entrado na sua luva óxido de magnésio causando queimadura de 1° grau em dorso da mão direita , região do 1° dedo , realizado lavagem com soro , curativo com sulfa e orientado retorno em 27/05 para avaliação com  médico da empresa .TST Lucas ciente</t>
  </si>
  <si>
    <t>Dorço</t>
  </si>
  <si>
    <t>Elisandro Pereira Vicente Junior</t>
  </si>
  <si>
    <t>Funcionário relata que foi abrir o lacre da tampa da tinta com estilete e cortou o punho esquerdo superficialmente , sangramento discreto , realizado curativo medicado com paracetamol e ibuprofeno, liberado ao setor com orientações . TST Leonardo ciente</t>
  </si>
  <si>
    <t>Ryhan Mendes</t>
  </si>
  <si>
    <t>Colaborador relata que estava movimentando produtos na esteira e um cubo caiu atingindo o segundo dedo da mão direita , avaliado por Dr Rafael medicado com paracetamol e biofenac  e encaminhado para o COC com retorno dia 28.05.2021. TST Lucas ciente .</t>
  </si>
  <si>
    <t>Funcionário relata que ao remover  a máscara de proteção, entrou pó em seu olho direito. Realizado lavagem ocular e removido pó. Orientado e liberado ao setor. TST Lucas ciente.</t>
  </si>
  <si>
    <t>CTA - T2</t>
  </si>
  <si>
    <t xml:space="preserve">Funcionário (33596) relata que ao ajeitar peça na esteira, quando encostou a outra mão na talha, que subiu e prensou a mão esquerda contra a porta. Mobilidade preservada, sem hematomas, nem edema ou cortes. Aplicado gelo no local, medicado com paracetamol e ibuprofeno. Após, orientado e liberado ao setor. TST Alessandro ciente. </t>
  </si>
  <si>
    <t>Funcionário(28795) relata que ao trabalhar no seu setor sentiu desconforto em olho direito , visualizado e retirado sujidade , liberado ao setor em condições .TST Leonardo ciente</t>
  </si>
  <si>
    <t xml:space="preserve">Funcionário (35568) relata que estava limpando a panela com o escorificante  , quando sentiu um desconforto em olho direito , realizado lavagem com soro fisio , não visualizado sujidade , liberado ao setor em condições .TST Leonardo ciente  </t>
  </si>
  <si>
    <t xml:space="preserve">Colaborador (23529) relata que trabalhando no setor Picking e sentiu desconforto em região lombar , medicado com paracetamol e biofenac e Ibuprofeno . Liberado ao setor com orientações de cuidados . Atendido por Jeferson TST Funny ciente.  </t>
  </si>
  <si>
    <t>Bathie Mbaye</t>
  </si>
  <si>
    <t>Rebarbação T3</t>
  </si>
  <si>
    <t>Funcionário (37095) Relata que estava trabalhando, e sentiu corpo estranho no olho direito, encaminhado para enfermaria, retirado o corpo estranho e liberado ao setor em condições. TST Leonardo ciente.</t>
  </si>
  <si>
    <t>Willian Machado</t>
  </si>
  <si>
    <t xml:space="preserve">Colaborador (26635) relata que estava manuseando cubos e um deles escapou da gancheia atingindo o segundo dedo da mão esquerda , Apresenta edema , movimentos preservados , Avaliado por Dr Rafael e recebe alta , Atendido por Diego . </t>
  </si>
  <si>
    <t>Giovani Pinto de Oliveira</t>
  </si>
  <si>
    <t>Acionado base interna da Emercor por telefone de emergência, encontrado funcionário (18461) já imobilizado em maca rígida. relata que ao sair do setor e entrar na faixa de pedestre, veio uma empilhadeira e o derrubou, passando encima de seu pé direito. Apresenta edema em todo pé, e hematoma. Mobilidade prejudicada. Puncionado o mesmo com abbocath 20 em MSD, e medicado com sf 0,9%, cetoprofeno e dipirona EV. Avaliado pelo médico da empresa, enfaixado MID,  Acionado base externa da Emercor, contato no COC com Dr. Inacio, e encaminhado para avaliação clínica e radiológica, com guia tiss e ordem de farmácia carimbadas. Orientado a retornar dia 10/06 ao CSR ás 07 hrs. TST Alesandro ciente.</t>
  </si>
  <si>
    <t>Louines Laguerre</t>
  </si>
  <si>
    <t>Funcionário (37094)  relata que há mais ou menos há uma semana sentiu desconforto ocular em olho direito , seu líder marca médico pois o mesmo relata que sente muita ardência no olho avaliado pelo médico da empresa que avalia o mesmo visualiza sujidades e encaminhado para visioclinica para avaliação orientado e encaminhado .TST Leonardo ciente</t>
  </si>
  <si>
    <t xml:space="preserve">Colaborador (30668) procura atendimento com queixa de dor em 5º dedo da mão direita , devido movimentos repetitivos e uso de luva , Avaliado por medico da empresa e liberado ao setor com orientações de cuidados. TST Lucas ciente.  </t>
  </si>
  <si>
    <t>Quebra de pallet na entrada do Picking ocasionando tombamento de caixas de parafusos. No momento estavam dois pallets empilhados e a base do pallet do 
solo quebra, causando o tombamento.</t>
  </si>
  <si>
    <t>Davi Paim dos Reis</t>
  </si>
  <si>
    <t xml:space="preserve">Colaborador (37311) estava movimentando um produto e o mesmo caiu atingindo o 4º dedo da mão direita . apresenta edema , hematoma  sub ungueal , Avaliado por Dr Mauricio e encaminhado ao COC , Atendido por Diego , TST Lucas ciente . </t>
  </si>
  <si>
    <t>Patric William Prado da Rosa</t>
  </si>
  <si>
    <t xml:space="preserve">Colaborador (35952) relata que estaria organizando peças em seu setor e o colega estava usando o esmeril ao seu lado , e as fagulhas atingiram  o olho direito , Avaliado por medico da empresa , liberado ao setor com receita carimbada , e orientações de cuidados . Atendido por Diego. </t>
  </si>
  <si>
    <t>Wesley Hofman de Matos</t>
  </si>
  <si>
    <t xml:space="preserve">Colaborador (36064) relata que estava trabalhando no rebolo e sentiu corpo estranho  em ambos os olhos, informa que estava usando óculos de proteção. realizado higiene com SF , não foi encontrado CE , liberado ao setor com melhora dos sintomas , Atendido por Joice  TST Lucas ciente   </t>
  </si>
  <si>
    <t>Cristian Kevin da Luz Santos</t>
  </si>
  <si>
    <t>Fusao/Vazamento - T1</t>
  </si>
  <si>
    <t>Funcionário (36513) relata que foi bascular o forno para limpar a escoria, e no momento de abaixar o forno, não reparou que seu pé direito estava embaixo do forno, vindo a esmagar, no local há edema, hematoma, deformidade nos 1°, 2° 3° dedos do pé direito, mais dorso do pé direito. Escoriação e corte. Realizada imobilização, tramal EV, cetoprofeno IM, Plasil EV por Jeferson. Encaminhado para o COC para avaliação. Avaliado por Dr. Mauricio, contato com Dr. Inacio no COC.</t>
  </si>
  <si>
    <t xml:space="preserve">Colaborador (37107) apresenta corte em segundo dedo da mão direita , o mesmo tem dificuldade para se comunicar e não consegue informar como ocorreu o fato , no momento sem sangramento ativo realizado curativo e liberado ao setor com orientações de cuidados . TST Lucas ciente </t>
  </si>
  <si>
    <t>Jean Roberto Guimaraes de Melo</t>
  </si>
  <si>
    <t xml:space="preserve">Funcionário (37428)  relata que em seu turno anterior de trabalho, ao lixar a roda da esmeriladeira, escapou a mangueira de ar e acabou jogando pó da máquina em seu olho direito. No momento, estava indo embora e não veio registrar. Hoje pela manhã quando acordou, sentiu ardência e aderência em olho direito. Avaliado pelo médico da empresa, encaminhado a visio clínica com guia tiss e ordem de farmácia carimbadas, liberado para casa hoje, com retorno agendado ao CSR dia 17/06 ás 17 hrs. TST Funny e Alesandro cientes.
</t>
  </si>
  <si>
    <t>Eberton Rodrigues Machado</t>
  </si>
  <si>
    <t>Pintura - T2</t>
  </si>
  <si>
    <t xml:space="preserve">Funcionário (23446) relata que colega estava trocando a lixa da lixadeira e acabou esquecendo a chave na mesma, que acionou e jogou a chave, pegando em seu braço esquerdo. Apresenta edema e pequena escoriação, sem hematoma. Aplicado biofenac e gelo local, e medicado com paracetamol e ibuprofeno. Fica em observação e após liberado com orientações. TST Lucas ciente.
</t>
  </si>
  <si>
    <t>Alain Mertus</t>
  </si>
  <si>
    <t>Funcionário (37106) relata que estava manuseando uma peça e ao virar deixou o dedo em baixo,4° dedo da mão esquerda, peça +- 20kg, mobilidade diminuída devido dor, oriento retornar se piora, liberado após para o setor com orientações de retorno se piora. TST Leonardo Ciente.</t>
  </si>
  <si>
    <t>Yuri Ramos Marques</t>
  </si>
  <si>
    <t>Funcionário (35118) relata que estava manuseando um tambor, quando acabou prensando o 3° dedo da mão direita. Movimentos reduzidos, apresenta edema local. Aplicado biofenac e gelo local, ofertado paracetamol e ibuprofeno. Avaliado pela médica da empresa, com receita médica e ordem de farmácia carimbadas. Liberado para casa com atestado hoje, e agendado reavaliação para dia 18/06 ás 17 hrs no CSR. Contato com TST sem sucesso.</t>
  </si>
  <si>
    <t>funcionário (20394)  relata que estava limpando tubulação de um forno Cap  quando estourou o oxido de magnésio , atingiu uma parte do lábio inferior direito e uma pequena parte da face , realizado lavagem com soro fisio e liberado ao setor em condições. TST Leonardo ciente</t>
  </si>
  <si>
    <t>Boca</t>
  </si>
  <si>
    <t xml:space="preserve">Colaborador (36064)  relata que estava pegando uma  peça na esteira e apertou o 4º dedo da mão esquerda entre duas peças no momento esta com dor moderada e edema e hematoma leve  , mo0vimentos preservados avaliado por Medico da empresa medicado com paracetamol ibuporfeno e biofenac , Liberado ao setor com orientações de cuidados, Atendido por Jeferson . TST Lucas ciente . </t>
  </si>
  <si>
    <t>Emmanuel Telusme</t>
  </si>
  <si>
    <t xml:space="preserve">Colaborador (37067) relata que estava retirando um peça da esteira e a mesma caiu atingindo o 1º dedo da mão esquerda apresenta uma escoriação e edema leve  , avaliado por medico da empresa encaminhado para o COC , e retorno dia 23.06.2021 , Atendido por Jeferson . TST Funny ciente . 
 </t>
  </si>
  <si>
    <t>Rebarbacao - T3</t>
  </si>
  <si>
    <t>Funcionário  (35514) relata que estava trabalhando quando o colega que estava esmerilhando +- 5 metros de distancia quebrou a peça e  um estilhaço da mesma , atingiu região parietal do crânio lado esquerdo, apresenta pequeno corte contuso , realizado limpeza local, medicado com paracetamol + ibuprofeno, relata tontura, nega perda da consciência, PA: 10/6 mmHg, FC; 80 bpm, Sat 98%,  permanece em repouso no CSR .TST Leonardo Ciente.</t>
  </si>
  <si>
    <t>Funcionário (36064)  relata que ao trabalhar no rebolo, a mesa estava solta, e ao encostar a peça, a mesma mexeu e encostou o 5° dedo da mão direita no rebolo. Apresenta pequeno ferimento cortante em região subungueal. Medicado com Paracetamol e Ibuprofeno, realizado curativo. Orientado e liberado ao setor. TST: Funny ciente.</t>
  </si>
  <si>
    <t>Jose Marcos Bueno da Silva</t>
  </si>
  <si>
    <t>CAU I</t>
  </si>
  <si>
    <t xml:space="preserve">Funcionário (34582) relata que estava trabalhando e ao dar um passo para o lado, torceu pé direito. Apresenta edema, sem hematoma ou escoriação. Avaliado pelo médico da empresa, encaminhado ao COC para avaliação com guia tiss e ordem de farmácia carimbadas. Retorna em seu turno de trabalho dia 25/06. Trabalha das 07:00 ás 19:00. TST Alesandro ciente.
</t>
  </si>
  <si>
    <t>Nelson de Paula Pereira</t>
  </si>
  <si>
    <t>Funcionário (8442) relata que foi pegar uma alavanca , a mesma estava quente , e queimou o 3° 4 ° e 5° dedos da mão esquerda , realizado curativo com sulfa aplicado elo lavagem com sulfa medicado com paracetamol e ibuprofeno e liberado ao setor com paracetamol e ibuprofeno .TST Leonardo ciente</t>
  </si>
  <si>
    <t>3º, 4º e 5º dedo</t>
  </si>
  <si>
    <t>Renan de Lima Drum</t>
  </si>
  <si>
    <t>Qualidade Usinagem T2</t>
  </si>
  <si>
    <t>Funcionário (26605) relata que ao lixar a peça com lixadeira sentiu corpo estranho em olho direito. Realizado lavagem  ocular com sf  0,9%, removido sujidade, orientado e liberado ao setor. TST Alesandro ciente.</t>
  </si>
  <si>
    <t>Funcionário (27914) relata que o colega estava lixando uma peça e ao passar perto, entrou um corpo estranho no olho direito. Retirado com sucesso por Aide. Orientado e liberado ao setor. TST Alesandro ciente.</t>
  </si>
  <si>
    <t>James Carter Altidor</t>
  </si>
  <si>
    <t xml:space="preserve">Colaborador (37128)  relata que trabalha na rebarbação , ao retirar a peça da esteira a mesma caiu atingindo o 4 º dedo da mão direita .. Apresenta edema e hematoma avaliado por Medico da empresa , medicado com paracetamol e ibuprofeno e encaminhado para COC com auxilio de um colega . Retorna dia 29.06.2021. Atendido por Jeferson , TST Funny Ciente . </t>
  </si>
  <si>
    <t>Operador de empilhadeira ao colocar um palete na prateleira, a coluna de sustentação do porta palete cedeu, ocasionando a queda do material que estava armazenado.</t>
  </si>
  <si>
    <t>Fusão - 2</t>
  </si>
  <si>
    <t>Por volta das 17:00 horas houve uma explosão no forno 03,neste momento deu a explosão e saltou metal pra fora do F03 .Analisado o local e constatado que havia sido colocado  lata de tinta e/ou lata de spray no forno junto com outras sucatas,ocasionando a explosão. O material foi encontrado na caçamba da diferro.</t>
  </si>
  <si>
    <t>Funcionário (37428) relata que ao colocar as rodas no guincho , prensou 4° dedo mão direito , entre o guincho e a roda , apresenta pequeno hematoma sub ungueal , mobilidade preservada , realizado gelo , medicado com paracetamol e ibuprofeno e liberado ao setor em condições e com orientações .TST Alesandro ciente</t>
  </si>
  <si>
    <t>Colaborador (26961) relata que ao manusear um pincel com "tiner "o liquido saltou  atingindo ambos os olhos , Apresenta hiperemia, refere visão turva, realizado higiene com SF ,  Avaliado por Dr Mauricio medicada com regencel e colirio anestésico , , Liberado COM . Atendido por Diego . TST Lucas ciente .</t>
  </si>
  <si>
    <t>Joner Toussaint</t>
  </si>
  <si>
    <t xml:space="preserve">Colaborador (37223) relata que foi retirar a touca e sentiu um CE em olho esquerdo , realizado higiene com SF removido sujidade e liberado ao setor com orientações de cuidados , Atendido por Jeferson TST Lucas ciente. </t>
  </si>
  <si>
    <t>Macharia T3</t>
  </si>
  <si>
    <t>Paciente (26574) refere trauma contuso em 3qde no setor de trabalho ha um dia, não vindo para registro ,  ao exame hiperemia e edema +/+4. força flexão 4/5, ausência de hematoma ou equimose , atestado de hum dia e RX .TST Leonardo ciente</t>
  </si>
  <si>
    <t>Joao Vitor Figuero de Oliveira</t>
  </si>
  <si>
    <t>Funcionário (37193) relata que estava cortando plásticos/ destacando quando atingiu a unha do polegar da mão direita, ao puxar ouve perda parcial da unha, região central, realizado curativo e liberado ao setor com orientações de retorno se piora. TST Leonardo ciente.</t>
  </si>
  <si>
    <t>Funcionário (30593) relata que ao colocar um panela no fogo aconteceu uma explosão de poeira atingindo olho direto realizado lavagem com soro fisio e liberado ao setor com orientações .TST Leonardo ciente</t>
  </si>
  <si>
    <t>Davi Bombarda de Lima</t>
  </si>
  <si>
    <t>Funcionário (32852) relata que ao colocar panela no forno houve uma explosão de poeira no ar atingindo ambos os olhos realizado lavagem com soro fiso e liberado ao setor em condições .TST Leonardo ciente</t>
  </si>
  <si>
    <t xml:space="preserve">Acionado unidade interna para atendimento do colaborador (35952)  , o mesmo relata que estava guardando peças na gaiola e teve um entorse no tornozelo esquerdo , sem edema mobilidade reduzida , Avaliado por Dr Talita medicado com paracetamol , ibuprofeno ,e biofenac , aplicado gelo no local e liberado o setor . Atendido por Joice/Jeferson  , TST Funny  ciente </t>
  </si>
  <si>
    <t>Forneiro foi transferir metal líquido do forno 2 para o forno 3 com o auxilio da panela volante, quando o metal líquido entrou em contato com a panela ocorreu uma explosão, havia sido realizado reparo no colarinho da panela minutos antes, após o reparo ficou água acumulada no fundo da panela, com a explosão ocorreu a queda do pó acumulado no teto e nas estruturas. 
2 funcionários sentiram desconforto ocular devido ao pó e foram encaminhados para atendimento na enfermaria, realizado a limpeza ocular e liberados em condições ao setor.</t>
  </si>
  <si>
    <t>Junior Camara Faria</t>
  </si>
  <si>
    <t>Funcionário (32778)  relata que ao engraxar rolamento, os mesmos estavam empilhados e um caiu atingindo tornozelo esquerdo, apresenta leve edema, não há presença de hematoma ou ferimento cortante, mobilidade preservada, aplicado gelo local, medicado com Paracetamol, Ibuprofeno,  em observação, orientado e liberado ao setor. TST Alesandro ciente.</t>
  </si>
  <si>
    <t>Rodrigo Boff</t>
  </si>
  <si>
    <t>Funcionário (27510) relata que ao levar peça de um lado para outro, acabou batendo dorso da mão direita em quina. Apresenta leve edema e escoriação. Medicado com paracetamol e ibuprofeno, aplicado biofenac e gelo local. Fica em observação, após liberado ao setor com orientações. TST Alesandro ciente.</t>
  </si>
  <si>
    <t xml:space="preserve">Colaborador (32931) relata que estava na linha de montagem quando um cano soprou e atingiu o olho esquerdo refere sensação de poeira , realizado higiene com SF e liberado ao setor com orientações de cuidados , Atendido por Wilian  . TST .  </t>
  </si>
  <si>
    <t>Fabio Cesar Oliveira da Silva</t>
  </si>
  <si>
    <t>Funcionário (30815) relata que estava manuseando  um tambor que estava numa gancheira. O tambor acabou caindo. Durante a queda acabou atingindo o 2° dedo da mão esquerda. Apresenta leve edema local, movimentos preservados. Medicado com Paracetamol e Ibuprofeno, aplicado Biofenac. Liberado ao setor com orientações. TST Funny ciente.
Atendido por Diego.</t>
  </si>
  <si>
    <t xml:space="preserve">Colaborador (33475)  relata que estava manuseado peças em uma esteira , estas estariam empilhadas em grande quantidade, e uma acabou caindo sobre a sua mão esquerda , atingindo o terceiro dedo . Apresenta leve edema, movimentos reduzidos , aplicado gelo , medicado com paracetamol e ibuprofeno. Avaliado pelo medico da empresa e encaminhado ao coc para realização de exames radiológicos. TST:  lucas ciente por Diego </t>
  </si>
  <si>
    <t>Felipe Boeira Gorski</t>
  </si>
  <si>
    <t>Moldagem - T3</t>
  </si>
  <si>
    <t>Funcionário (33468) relata que estava trabalhando quando a máquina de varrer passou e o mesmo sentiu desconforto em olho direito , realizado lavagem não visualizado sujidades , liberado ao setor com orientação .TST Leonardo ciente</t>
  </si>
  <si>
    <t>Funcionário (33468) relata que ao abrir uma lata com uma lima escorregou na alavanca atingindo punho esquerdo, apresenta pequeno corte, medicado com ibuprofeno. Realizado curativo e liberado ao setor após com orientações de retorno se piora. TST Leonardo ciente.</t>
  </si>
  <si>
    <t>Punho esquerdo</t>
  </si>
  <si>
    <t>Marcos Roberto de Souza</t>
  </si>
  <si>
    <t>Funcionário (34214) procura atendimento no CSR com queimadura de solda em olho esquerdo ocorrido no dia 17/07, realizado hidratação em olho com SF 0,9%, orientado retorno se piora dos sintomas , liberado em condições e referindo melhoras .TST Leonardo ciente</t>
  </si>
  <si>
    <t>Colaborador (36064) relata que no final do do turno no dia 19/07/21 estava virando a peça na retifica e no dia não sentiu dores . Hoje chegou no CSR referindo dor na falange distal do 5º dedo da direita ,que a peça que estava trabalhando caiu em cima no momento.  Está com edema + hematoma e dor  moderada . Avaliado pelo pelo médico do CSR  e encaminhado ao COC  para avaliação . TST : Funny ciente   por Jeferson.</t>
  </si>
  <si>
    <t>Eleandro Moreira Lemos</t>
  </si>
  <si>
    <t>CSF T2</t>
  </si>
  <si>
    <t>Colaborador (29595) relata que foi retirar uma ferramenta e machucou a palma da mão esquerda na mesma , Apresenta bolha com coleção de sangue realizado curativo e liberado ao setor com orientações de cuidados Atendido por Willian  TST Leonardo ciente</t>
  </si>
  <si>
    <t>Patrick Cameus</t>
  </si>
  <si>
    <t>Funcionário (37098) relata que no dia anterior de trabalho bateu seu 1° dedo da mão esquerda em uma quebra canal causando contusão local  , não apresenta edema , mobilidade preservada , aplicado biofenac , gelo local e medicado com  ibuprofeno vo  e liberado ao setor em condições e orientações .TST Leonardo ciente</t>
  </si>
  <si>
    <t>CTE - T1</t>
  </si>
  <si>
    <t>Funcionário (4998) relata que estava trabalhando no dia 21/07 quando atingiu 1° dedo da mão esquerda. No local apresenta um ferimento, contusão + escoriação movimentos preservado, realizado curativo e liberado ao setor com orientações de retornar se piora. TST Lucas ciente.</t>
  </si>
  <si>
    <t>Funcionário (35514) relata que colega estava retificando quando sentiu desconforto em olho direito, realizado limpeza e retirado cavaco, orientado e liberado apos ao setor. TST lucas ciente.</t>
  </si>
  <si>
    <t xml:space="preserve">Acionado unidade interna para atendimento . Colaborador (35509) relata que estava na mesa de embalar e seu colega pegou uma caixa não notou sua presença e prensou a coxa direita entre a caixa e a mesa . Apresenta hematoma e dificuldade de deambular , Avaliado por medico da empresa e liberado com ATM do dia de hoje , retorna dia 24/07 as 02:00. Atendido por Wilian . TST Leonardo. </t>
  </si>
  <si>
    <t>Coxa</t>
  </si>
  <si>
    <t>Fritzner Desulme</t>
  </si>
  <si>
    <t xml:space="preserve">Funcionário (37716) relata que estava  fazendo uma peça no rebolo e a mesma saiu fora do lugar rasgando a luva e causando pequena escoriação em 5° dedo da mão direita , realizado curativo medicado com paractamol e liberado ao setor .TST Leonardo ciente
</t>
  </si>
  <si>
    <t>Daniel Viero da Fontoura</t>
  </si>
  <si>
    <t>CTA - T3</t>
  </si>
  <si>
    <t>Funcionário (33718)  relata que ao transportar a peça da plataforma até a máquina , bateu o 4° dedo da mão esquerda causando corte contuso e edema local e hematoma subungueal , com sangramento ativo , aplicado gelo local paracetamol e ibuprofeno e encaminhado para COC para avaliação radiológica .TST Leonardo ciente</t>
  </si>
  <si>
    <t xml:space="preserve">3° e 4° dedo </t>
  </si>
  <si>
    <t>Funcionário (36064) relata que estava tirando rebarba das peças por volta das 16:30 quando sentiu pegar um cavaco no olho esquerdo, procura CSR após o turno de trabalho para lavagem ocular, retirado com sucesso. TST Alessandro ciente.</t>
  </si>
  <si>
    <t>Colaborador (24500)  relata que estava trabalhando fora do seu setor tradicional, quando acabou ocasionando um corte em 2º dedo da mão direita em contato com uma peça que estava em uma lavadora. Corte superficial com sangramento ativo. Realizado curativo e liberado ao setor com orientações. Recusou medicação para dor.</t>
  </si>
  <si>
    <t>Melanie Valmorbida Brito</t>
  </si>
  <si>
    <t>CSF - T2</t>
  </si>
  <si>
    <t>Funcionário (37447) relata que estava movimentando uma caixa com peças e o cestinho bateu em sua mão direita , região dorsal causando contusão local , sem edema mobilidade preservada sem edemas ou hematomas medicado com paracetamol ibuprofeno gelo local e liberada com orientações.TST Leonardo ciente</t>
  </si>
  <si>
    <t>Colaborador (31097) relata que estava trabalhando ao lado de dois colaboradores que operavam lixadeiras, quando um corpo estranho teria adentrado em seu olho direito. Realizado higiene ocular com SF 0,9% e removido um corpo estranho com  sucesso. Liberado ao setor com orientações. TST: Lucas ciente por Diego.</t>
  </si>
  <si>
    <t xml:space="preserve">Colaborador (37428) relata que estava retificando um produto e quebrou a ponteira e atingiu o olho direito . apresenta edema  leve na pálpebra. Avaliado medico da empresa e liberado com ATM do dia de hoje mais receita e ordem de farmácia . TST Alessandro ciente </t>
  </si>
  <si>
    <t>Funcionária (33460) relata sujidade em olho direito realizado limpeza e retirada de sujidade .TST ALESSANDRO  CIENTE</t>
  </si>
  <si>
    <t>Cleiton de Oliveira Bueno</t>
  </si>
  <si>
    <t>Celula Conjuntos Leves - T2</t>
  </si>
  <si>
    <t xml:space="preserve">Funcionário (32636) relata que ao ir pegar uma peça cortou polegar da mão direita, falange distal, relata estar usando EPI oferecido pela empresa. realizado curativo e liberado ao setor com orientações de retorno se piora. TST Alessandro ciente. </t>
  </si>
  <si>
    <t>Moto</t>
  </si>
  <si>
    <t>Ivete Girotto</t>
  </si>
  <si>
    <t>Colaboradora Ivete Girotto, matrícula 7672 foi avaliada no Centro de Saúde e está em acompanhamento com Ortopedista. Existem elementos clínicos que podem indicar lesão decorrente do exercício da sua atividade laboral habitual. Dessa forma, sugiro emissão de CAT, mas solicito também avaliação da segurança do trabalho a respeito do caso. Além disso, sugiro a troca de função, pelo risco encontrado acima. CID 10: G56.0 (síndrome do túnel do carpo bilateral), sem afastamento a partir de 18/08.</t>
  </si>
  <si>
    <t>Doença Ocupacional</t>
  </si>
  <si>
    <t>Bilateral</t>
  </si>
  <si>
    <t>Quarta-Feira</t>
  </si>
  <si>
    <t>Funcionário (37106)  relata que ao manusear uma peça, a mesma acabou caindo sobre o 4° dedo da mão direita. Apresenta edema local e cianose, movimentos reduzidos. Aplicado gelo, ofertado paracetamol, avaliado pelo médico do CSR, e encaminhado para o hospital do circulo. TST Lucas ciente. Atendido pelo Diego.</t>
  </si>
  <si>
    <t>4° dedo</t>
  </si>
  <si>
    <t>Rodrigo de Almeida de Oliveira Leite</t>
  </si>
  <si>
    <t>Funcionário (37965) relata que no dia de ontem 03/08/2021 depois de já estar em sua residência sentiu um corpo estranho no olho esquerdo. Ao examinar retirado corpo estranho com sucesso, orientado e liberado ao setor. TST Alessandro ciente. Atendido pela Aide.</t>
  </si>
  <si>
    <t>Olho Esquerdo</t>
  </si>
  <si>
    <t>Celula Robotizada - T1</t>
  </si>
  <si>
    <t xml:space="preserve">Funcionário (24556) relata que estava programando a máquina, e ao virar prendeu o 3º dedo da mão esquerda  entre duas peças . Chega sem edema, sem perda de movimentos e sem hematoma. local preservado aplicado gelo local e  biofenac , medicado com paracetamol   TST:   Funy ciente por Vanessa </t>
  </si>
  <si>
    <t>Funcionário (33344) relata que ao retirar peças de dentro do Rack , bateu região de arcos costais á direita no Rack . Apresenta hiperemia no local . Medicado com paracetamol e ibuprofeno , aplicado biofenac . Avaliado pelo médico da empresa . Orientado e liberado ao setor TST: Funny ciente  por Joice.</t>
  </si>
  <si>
    <t>arcos costais</t>
  </si>
  <si>
    <t>Lucas Henriques da Silva</t>
  </si>
  <si>
    <t>Célula Suporte Fundidos - T2</t>
  </si>
  <si>
    <t>Funcionário (34743) relta que estava trabalhando e sentiu sujidade em olho esquerdo removido com sucesso .TST Leonardo ciente</t>
  </si>
  <si>
    <t>Antonio Valmir da Rocha</t>
  </si>
  <si>
    <t>Funcionário (21234) relata que ao realizar limpeza em um forno sentiu sujidade em olho direito , realizado limpeza ocular e removido sujidade , liberado ao setor em condições .TST Leonardo ciente</t>
  </si>
  <si>
    <t>Moustapha Kebe</t>
  </si>
  <si>
    <t>Colaborador (31170) vem até o CSR, deambulando, relata que o colega puxou uma peça na estrutura e a mesma atingiu o 2° dedo da mão direita, apresenta corte contuso, sangramento contido, avaliado pela Dr° Elisabeth que solicita encaminhamento ao COC. Entrado em contato com COC, Dr° Inácio ciente, solicitado remoção pela Emercor. Encaminhado funcionário com ordem de farmácia. TST Alessandro ciente. Atendido pelo Francisco.</t>
  </si>
  <si>
    <t>Delphe Alusme</t>
  </si>
  <si>
    <t>Funcionario (37143) relata que ao quebrar as peças com uso de luvas, elas trancaram e ao puxa-las cortou o 3° dedo da mão esquerda em falange distal. Medicado com paracetamol e ibuprofeno. Avaliado pela médica do CSR, acionado base externa para sutura, realizado 1 ponto. Liberado para casa hoje, retorno ao CSR dia 11/08 para revisão. Tentado contato diversas vezes com TST sem sucesso. Atendido por Joice. Realocado por 07 dias.</t>
  </si>
  <si>
    <t>Fritzner Michaud</t>
  </si>
  <si>
    <t xml:space="preserve">Colaborador relata que foi retirar um produto da quebra de canal e uma peça atingiu o 5º dedo da mão esquerda . apresenta um corte superficial , mobilidade preservada, realizado higiene e liberado ao setor com orientações de cuidados . TST Alessandro ciente . </t>
  </si>
  <si>
    <t xml:space="preserve">Funcionário relata que estava estava limpando o forno e derreteu a ponta da pá e o metal voltou no cano atingindo o abdômen e causou uma queimadura de primeiro grau . realizado  higiene e curativo com sulfa , medicado com paracetamol e ibuprofeno e liberado ao setor com orientações de cuidados . Atendido por Aide TST  Alesandro ciente .  </t>
  </si>
  <si>
    <t>Barriga</t>
  </si>
  <si>
    <t>Caio Dengo Rigon</t>
  </si>
  <si>
    <t>Douglas de Souza Lisboa</t>
  </si>
  <si>
    <t>Funcionário relata que ao iniciar o processo de montagem da esteira oval , retirando peças uma bateu contra a outra prensando 4° dedo da mão direta , falange distal , apresenta hematoma e edema , relata dor local medicado com paracetamol e ibuprofeno gelo local , encaminhado ao COC para avaliação .TST Lucas ciente , oriento retorno em 16/08 as 07;00 horas</t>
  </si>
  <si>
    <t>Pintura - T1</t>
  </si>
  <si>
    <t>Funcionário relata que ao trabalhar no seu ambiente  de trabalho , sentiu desconforto em olho direito , realizado lavagem ocular e liberado ao setor em condições. TST Lucas ciente</t>
  </si>
  <si>
    <t>Funcionário relata que foi erguer uma escoria e deu mau jeito pois virou rapido, relata forte dorna costela no lado esquerdo para movimentar e ao toque, medicado com ibuprofeno e paracetamol, aplicado biofenac. Liberado ao setor com orientações. Lucas ciente.</t>
  </si>
  <si>
    <t>Marcos Antonio da Costa Feijo</t>
  </si>
  <si>
    <t xml:space="preserve">Setor: Montagem, CTE, Lider Marcelo. Funcionário vem até a enfermaria, deambulando, relata que estava elevando o tambor com a talha e ao erguer a mesma trancou, empurrando a peça contra a mão esquerda. No momento, apresenta leve escoriação em palma da mão esquerda + edema, movimentos preservados. Medicado com paracetamol + ibuprofeno aplicado gelo local, realizo curativo e liberado ao setor com orientações de retornar se nescessário. TST Alessandro ciente. </t>
  </si>
  <si>
    <t>Maiquel Silveira da Cruz</t>
  </si>
  <si>
    <t>Funcionário relata que ao soltar peças do canal com  a cunha e a alavanca o colega apertou seu 2° dedo mão esquerda , causando contusão local , com edema e dificuldade em movimentar o membro , realizado gelo local curativo , medicado com paracetamol e ibuprofeno, encaminhado ao cocs com guia para avaliação , retorno em 19/08 as 17 horas orientado o colaborador .TSt Alessandro ciente. Após reavaliação, funcionário tem seu retorno marcado para o dia 23/08.</t>
  </si>
  <si>
    <t>Funcionário relata que no turno anterior estava pegando peça no canal quando sentiu desconforto em ombro direito , mobilidade preservada sem edema realizado gelo local e medicado com cetoprofeno im avaliado pelo médico da empresa . liberado ao setor em condições.</t>
  </si>
  <si>
    <t>Henrique Monteiro Nesello</t>
  </si>
  <si>
    <t>Revisao Final T2</t>
  </si>
  <si>
    <t>Funcionário vem a enfermaria referindo que no dia de ontem 18/08/2021, estava trabalhando na rebarbação, e que no final de seu turno sentiu um desconforto em olho direito. Hoje relata dor ocular, realizado lavagem ocular e nada encontrado. Liberado ao setor com orientação, retornar se haver necessidade. TS Alessandro ciente.</t>
  </si>
  <si>
    <t>Funcionária relata que por volta das 09hs, ao movimentos uma caixa de parafusos, sentiu dor forte em região dorsal á esquerda. Sem edema, sem hematoma. Aplicado biofenac, orientada e liberada ao setor. TST Lucas ciente.
Diego</t>
  </si>
  <si>
    <t>Rodrigo Ribeiro da Silva</t>
  </si>
  <si>
    <t>Funcionário (38254) relata que ao tirar o cubo da caixa e virar o mesmo ,acabou cortando o 5° dedo da mão Direita, acionado base externa para realização da sutura, após liberado para casa com orientações, e medicado com Paracetamol, e ibuprofeno. Emercor Aide TST funy ciente. Restrição por 07 dias.</t>
  </si>
  <si>
    <t>Tania Sgarbi Fracaro</t>
  </si>
  <si>
    <t>Celula Suportes Fundidos - T1</t>
  </si>
  <si>
    <t>Funcionária vem ao CSR e relata que estava contando umas peças e que jogou a peça e a mesma retornou batendo no dedo - 2° dedo mão direita, sem edema, movimentos preservados, realizado gelo, medicado com paracetamol e ibuprofeno e liberada ao setor. TST Funny ciente.</t>
  </si>
  <si>
    <t>Guincho Vanin</t>
  </si>
  <si>
    <t xml:space="preserve">Queda de caixa da moldagem no final da movimentação pisoxcaminhão. Uma parte do dispositivo que estava suspendendo a caixa quebrou. </t>
  </si>
  <si>
    <t>Florisvaner Sulivan Soares Vieira</t>
  </si>
  <si>
    <t xml:space="preserve">Colaborador relata que estava tirando os excessos do produto com auxilio de um martelo e o mesmo quebrou atingindo o dorso da mão esquerda próximo ao 1 º dedo , Apresenta edema leve e refere dor na palma da mão, mobilidade preservada . Avaliado por medico, medicado com paracetamol, e ibuprofeno . aplicado gelo e biofenac . Liberado com atestado do dia de hoje e receita  carimbada . Atendido por Wiliam . TST Alessandro ciente </t>
  </si>
  <si>
    <t>Cesar Oliveira dos Santos</t>
  </si>
  <si>
    <t xml:space="preserve">Colaborador relata que estava pintando "  Macho " e sentiu desconforto em ombro esquerdo mobilidade preservada sem edema e sem hematoma  ,medicado com paracetamol e ibuprofeno e liberado ao setor com orientações . Atendido por Willian TST Alesandro ciente .  </t>
  </si>
  <si>
    <t>Ombro</t>
  </si>
  <si>
    <t>Everton Gustavo Garcia de Oliveira</t>
  </si>
  <si>
    <t>Funcionário relata que ao trabalhar no esmerilho sentiu CE entrar em ambos os olhos, apresenta hiperemia em ambos. Apresenta hiperemia em ambos. Realizado lavagem ocular com SF e removido CE's dos olhos. Orientado e liberado ao setor. TST Funny ciente. Atendido por Joice.</t>
  </si>
  <si>
    <t>Acionado base interna pelo 3666, funcionário teria batido perna, chegando no local funcionário estava de pé, loc, beg, com dor na perna esquerda, no local pequena escoriação e edema, o mesmo relata que estava pegando o filtro novo para trocar, quando escorregou, vindo a bater na travessa da coluna batendo a perna, avaliado pelo médico Rafael, encaminhado ao COC para avaliação, paracetamol + ibuprofeno + gelo local. Lider Gilson e TST Funny cientes.</t>
  </si>
  <si>
    <t>Rafael Machado Fraga</t>
  </si>
  <si>
    <r>
      <t xml:space="preserve">Colaborador procura o CSR apresentando a mão esquerda edemaciada. Segundo ele, em torno de 8hr de hoje, o mesmo foi se desviar de um colega e acabou prensando a mesma mão entre seu corpo e um pilar. Ofertado paracetamol + ibuprofeno, aplicado biofenac, gelo local. Avaliado pela médica do CSR. Encaminhado ao COC para avaliação clinica e radiológica. Retorno ao CSR 31/08. TST Lucas ciente. Diego. </t>
    </r>
    <r>
      <rPr>
        <b/>
        <sz val="9"/>
        <rFont val="Arial"/>
        <family val="2"/>
      </rPr>
      <t>Encaminhado a ortopedista para investigação.</t>
    </r>
  </si>
  <si>
    <t>Kervens Pierre</t>
  </si>
  <si>
    <r>
      <t>Colaborador procura o CSR referindo dor em região do queixo, além de região mandibular bilateral após uma peça atingir seu queixo em seu setor. Avaliado pelo médico do CSR. Encaminhado ao COC para exames. TST Lucas ciente.</t>
    </r>
    <r>
      <rPr>
        <b/>
        <sz val="9"/>
        <rFont val="Arial"/>
        <family val="2"/>
      </rPr>
      <t xml:space="preserve"> Impacto com o gancho que usava para destrancar as peças na TP01</t>
    </r>
  </si>
  <si>
    <t>Queixo</t>
  </si>
  <si>
    <t>Wickenson Dorzema</t>
  </si>
  <si>
    <t>Funcionário relata que ao manusear uma lixadeira teria adentrado um corpo estranho em seu olho direito. Realizado higiene ocular e removidos dois corpos estranhos. Liberado ao setor. TST Lucas ciente.</t>
  </si>
  <si>
    <t>Dione Menezes Da Silva</t>
  </si>
  <si>
    <t>O mesmo relata que estava no computador e ao se virar acabou batendo a perna esquerda no doli, no local há leve edema, leve escoriação, medicado com paracetamol e ibuprofeno, gelo local + curativo, liberado ao setor com orientações. TST Funny ciente.</t>
  </si>
  <si>
    <t>Edens Delva</t>
  </si>
  <si>
    <t>Funcionário vem até o CSR, com lesão em face, relata que estava batendo em peça e saltou cavaco no olho direito. Realizado limpeza e curativo, avaliado pelo Dr° Mauricio, encaminhado ao hospital do circulo para avaliação. TST Funny ciente. Atendido pela Vanessa.</t>
  </si>
  <si>
    <t>Kesnel Petit Val</t>
  </si>
  <si>
    <t xml:space="preserve">10/09: Entro em contato com o funcionário, solicitado para que viesse a enfermaria para realizar o registro do ACT ocorrido no dia 28/08/2021, conforme orientação do Enfermeiro André e TST Alessandro. Lider: Maicon, Setor: Rebarbação. Funcionário relata que estava em hora extra no sábado no dia 28/08/2021, estava na linha onde faz as peças, e a mesma estava cheia de peças, onde tem que virar a mesma para passar a lima e precisa colocar peça sobre peça, e nesse momento prensou o 5° dedo da mão direita, relata que no momento em que prensou o dedo sentiu dor momentânea, não sangrou e nem apresentou hematoma. Relata que no dia 02/09 procurou atendimento ao hospital do Círculo, realizou Rx onde constatou fratura. Relata não ter procurado o CSR, para realizar o registro mas que havia comunicado seu líder, onde o mesmo realocou de atividade ( varrer o chão). No dia 06/09/2021 veio até a enfermaria para relatar o ocorrido, passando por consulta médica com Dr° Mauricio. </t>
  </si>
  <si>
    <t>Gabriel de Oliveira Bartholdy</t>
  </si>
  <si>
    <t>Celula Robotizada - T2</t>
  </si>
  <si>
    <t xml:space="preserve">Colaborador relata que estava colocando um produto na gaiola e a peça que estava na cabine caiu atingindo 5 º dedo da mão esquerda apresenta edema e hematoma, movimentos limitados . Avaliado por medico assistencial e encaminhado para o COC realizar exames . medicado com paracetamol e ibuprofeno ,aplicado gelo e biofenac , Atendido por Mariana TST Alessandro ciente . </t>
  </si>
  <si>
    <t>Funcionário (35514) relata que no dia anterior estava colocando peças na linha e o colega derrubou peças em seu  2° e 3° dedos da mão direita causando contusão , apresenta edema local pequena escoriação mobilidade preservada avaliado pelo médico da empresa e liberado com pedido de RX .medicado com ibuprofeno vo .TST Alessandro ciente</t>
  </si>
  <si>
    <t>2° e 3° DEDOS</t>
  </si>
  <si>
    <t>Coloborador (37428) vem até o CSR, referindo que no turno anterior ás 04:00 estava trabalhando na retifica e mangueira de proteção estourou, atingindo o olho esquerdo. Apresenta no momento hiperemia e dor ocular. Atendido pelo médico  do CSR, encaminhado a Visio clínica, retorno amanhã em 02/09/2021. TST Alesandro ciente.</t>
  </si>
  <si>
    <t>Funcionário relata que sentiu um desconforto no olho direito, retirado sujeira, e orientado se persistir retornar ao CSR. Liberado ao setor TST Lucas ciente</t>
  </si>
  <si>
    <t>Funcionário (37098) relata que em 04/09 estava lixando uma peça quando sentiu desconforto em ambos os olhos , não vindo para registro , vem na data de hoje com sujidade , removido corpo estranho de olho esquerdo e liberado ao setor em condições e orientações TST Leonardo ciente.</t>
  </si>
  <si>
    <t>Funcionário (28167) relata que estava transportando metal e ao tirar óculos para limpeza entrou sujidade em olho esquerdo , removido com sucesso e liberado ao setor com orientações .TST Leonardo ciente</t>
  </si>
  <si>
    <t>Funcionário (38441) relata que foi tirar peça da esteira e a mesma andou fazendo com que o mesmo virasse o punho direito para trás. Sem edema, sem hematoma, movimentos preservados, medicado com Paracetamol  e Ibuprofeno. Orientado e liberado ao setor. TST Lucas ciente.
Atendido por Vanessa.</t>
  </si>
  <si>
    <t>Denilso dos Santos Gamba</t>
  </si>
  <si>
    <t>Funcionário (34042)  vem até a enfermaria, relata que estava usinando a peça quando foi pegar a mesma com a talha e a mesma escapou atingindo seu tornozelo esquerdo. No momento apresenta leve escoriações, pequeno edema, movimentos preservados. Aplicado gelo local, biofenac, medicado com paracetamol + ibuprofeno, após liberado para o setor com orientações, retornar se necessário. TST Alessandro ciente.</t>
  </si>
  <si>
    <t xml:space="preserve">Funcionário (34743) vem até a enfermaria deambulando, relata que foi pegar uma peça dentro de uma caixa de madeira, e um pedaço da caixa estava no chão continha um prego, relata que pisou no prego. No momento apresenta pequeno orificio em pé direito, sem sangramento ou sugidade, não relata dor. Liberado ao setor com orientações, retornar se nescessário. TST Alessandro ciente. </t>
  </si>
  <si>
    <t>Pé</t>
  </si>
  <si>
    <t>Carlos Alberto Dallegrave</t>
  </si>
  <si>
    <t>Colaborador (610)  procura CSR apresentando dor em ombro esquerdo após puxar um armário em seu setor. Apresenta movimentos preservados, apenas leve algia ao erguer o membro. Ofertado paracetamol paracetamol e ibuprofeno e aplicado biofenac. Liberado ao setor com orientações. TST Funny ciente.
Diego</t>
  </si>
  <si>
    <t>Jean Carlos Rodrigues da Silva</t>
  </si>
  <si>
    <t>Celula Conjuntos Leves - T1</t>
  </si>
  <si>
    <t>Funcionário (38195)  relata que ao colocar o cubo na esteira, havia outro cubo na mesma, e seu 4° dedo da mão esquerda ficou preso entre cubos. Sem edema, sem hematoma, mobilidade preservada, medicado com Paracetamol e Ibuprofeno, aplicado Biofenac e gelo local. Orientado e liberado ao setor. TST Funny ciente.
Atendido por Joice.</t>
  </si>
  <si>
    <t>4° Dedo</t>
  </si>
  <si>
    <t>Funcionário (38441) vem com irritação em olho direito, relata que ergueu a viseira, e que pó que estava acumulado em cima caiu no olho, realizado lavagem com SF0,9%, relata melhor após, retirado sujidade, liberado ao setor com orientações. TST Funny/Lucas sem contato.
Vanessa</t>
  </si>
  <si>
    <t>Kenson Fils Aime</t>
  </si>
  <si>
    <t>Funcionário (37124)  vem a enfermaria, relata ardência ocular em olho direito desde ontem. Trabalha na rebarbarão sem solda, nega que tenha sentido entrar algo no olho. Apresenta hiperemia ocular a direita, avaliado pelo Dr° Cristiano, liberado para casa com orientações, atestado de 2 dias. TST Alessandro ciente. Atendido pelo Diego ( emercor).</t>
  </si>
  <si>
    <t>Funcionário (37084) relata que que foi passar a peça no rebolo para colocar na linha quando e a mesma caiu atingindo 3° dedo da mão esquerda causando pequena contusão local mobilidade preservada , realizado gelo local e liberado ao setor em condições. TST Leonardo ciente</t>
  </si>
  <si>
    <t>Funcionário (35952) relata que estava passando uma lima, quando sentiu desconforto em olho Direito. Relata sensação de queimadura, aplicado  acetato de retinol, mantém em observação, liberado após para o setor com orientações. Atendido por William</t>
  </si>
  <si>
    <t>Manutenção Fundição - T2</t>
  </si>
  <si>
    <t>Na parada programada para troca das caixas da Linha Savelli, durante o ajuste das réguas na 5A com uso de esmerilhadeira. A faísca ocasionou o rompimento da mangueira do desmoldante (Desmoltech 813 / Techbraf, causando o vazamento do mesmo.
O desmoldante tem característica INFLAMÁVEL CLASSE 3. A embalagem de 200L original fica armazenada em um armário comum em frente a linha, que com o uso de uma bomba é transferido para dois reservatórios no 2º andar da linha que alimentam as prensas, por gravidade.</t>
  </si>
  <si>
    <t>Colaborador (37128) procura o CSR referindo estar com um corpo estranho em olho direito. Realizado lavagem ocular com SF e removido um corpo estranho com sucesso. Liberado ao setor com orientações. TST Lucas ciente.</t>
  </si>
  <si>
    <t>Alex Bueno Froes</t>
  </si>
  <si>
    <t>Abastecimento Usinagem - T1</t>
  </si>
  <si>
    <t>Funcionário (38851) relata que estava colocando diversas peças no carrinho para transportar na cinta e ao puxar o mesmo não reparou a parede, prensando a mão D entre o carinho e a parede. Apresenta leve edema, dificuldade de mobilidade. Avaliado pelo Dr. Mauricio, medicado com paracetamol + ibuprofeno, aplicado gelo e encaminhado para o COC para avaliação. Atendido por Jeferson. TST Lucas ciente.</t>
  </si>
  <si>
    <t>Mão Direita</t>
  </si>
  <si>
    <t>Samuel dos Santos Homem</t>
  </si>
  <si>
    <t>Funcionário ( 38485) relata que estava tirando a rebarba de uma peça quando o martelo escapou atingindo 5° dedo da mão esquerda, apresenta hematoma em falange distal, movimento preservado medicado com paracetamol + ibuprofeno, agendado consulta com DR. Elizabete onde encaminha para realizar RX , liberado com guia TISS+ guia de farmácia, transporte do funcionário realizado com Transporte de aplicativo UBER. TST Anderson ciente.</t>
  </si>
  <si>
    <t>Giovani dos Santos</t>
  </si>
  <si>
    <t>Colaborador procura o CSR referindo incômodo em olho direito, que teria iniciado na data de ontem em torno das 16:30 enquanto este varria o setor. Realizado higiene ocular com SF 0,9% e não localizado CE, apenas hiperemia na região inferior do olho. Orientado e liberado ao setor .TST Lucas ciente.
Atendido por Diego. (07:45)</t>
  </si>
  <si>
    <t>Funcionário (37098)  relata que estava erguendo umas peças quando deu mau jeito em região cervical. Relata bastante dor, aplicado biofenac, paracetamol + ibuprofeno. Liberado ao setor com orientações. TST Leonardo ciente. (10:54)</t>
  </si>
  <si>
    <t>Cervical</t>
  </si>
  <si>
    <t>Funcionário (37094)  relata corpo estranho em olho direito. Conforme relato estariam lixando próximo, sente irritação, porém não apresenta nada no olho. O mesmo disse que já fazem dias  do ocorrido. Liberado ao setor com orientações. TST Leonardo ciente. (11:00)</t>
  </si>
  <si>
    <t>Rodrigo Xavier Cervelin</t>
  </si>
  <si>
    <t>Funcionário (38577) relata que estava rebarbando peças e entrou em contato com um produto químico que não sabe dizer que produto seria. Causando ardência e vermelhidão na coxa esquerda. Refere que este contato foi em torno das 13 horas. Agendo consulta com Dr. Maurício. TST Funy cinte. 16:40</t>
  </si>
  <si>
    <t>Funcionário (37143) relata que estava puxando o tambor, quando uma peça caiu sobre os pregos atingindo a orelha direita. No local escoriação, medicado com paracetamol gelo local, liberado ao setor com orientações. TST Funy ciente. 09:40</t>
  </si>
  <si>
    <t>Orelha Direita</t>
  </si>
  <si>
    <t>Tiago Gubert de Albuquerque</t>
  </si>
  <si>
    <t>Funcionário (38275) vem ao CSR com edema em punho esquerdo, relata que na data de ontem (21/09) bateu com cubo na mão quando estava pegando no trilho, não veio fazer registro, avaliado pelo Dr Vinicius, solicitado RX e liberado para casa de atestado na data de hoje TST Leonardo ciente.
Atendido por Vanessa 02:30</t>
  </si>
  <si>
    <t>Funcionário (38441) chega ao CSR referindo que estava lixando a peça quando sentiu um desconforto no olho E. Retirado corpo estranho do olho, lavagem soro fisiológico e liberado ao setor com orientações. Atendido por Jeferson, TST Funy ciente. 09:40</t>
  </si>
  <si>
    <t>Omar Ndiaye</t>
  </si>
  <si>
    <t>Colaborador (36485)  procura atendimento lucido orientado e coerente refere corpo estranho em olho direito, informa que estava usando EPI e sentiu desconforto . Avaliado por medico assistencial aplicado colírio anestésico e higiene sem sucesso, recebe ATM do dia de hoje e foi encaminhado para avaliação na Visisoclinica com ordem de Farmácia. guia TISS e passagem de ônibus hoje foi encaminhado para sua residência com transporte da empresa. Oriento retorno no dia 24/09/2021 as 17:00. TST Alessandro ciente .  20:45</t>
  </si>
  <si>
    <t>Vitoria Andriele de Souza</t>
  </si>
  <si>
    <t>Funcionária (35663) chega ao CSR referindo que estava retirando o cubo da gancheira quando prensou a falange distal do quarto dedo da mão E. No local há leve edema, leve hematoma, dor moderada. Movimentos preservados, avaliada pelo Dra. Talita. Encaminhada ao COC para avaliação, realizado gelo local + Paracetamol. TST Funy ciente. Atendido por Jeferson 07:30</t>
  </si>
  <si>
    <t>Anderson Lima Rodel</t>
  </si>
  <si>
    <t>Funcionário (17247) relata que estava limpando um tambor por dentro quando sentiu um corpo estranho no olho direito, retirado com sucesso. Orientado e liberado ao setor. TST Leonardo ciente. Atendido por Aide 03:15</t>
  </si>
  <si>
    <t>Geovane Jesus Avila</t>
  </si>
  <si>
    <t>Setor: Rebarbção Líder: Gilson. Funcionário (38866) chega ao CSR referindo que estava tirando a rebarba da peça quando sentiu um desconforto em olho direito, retirado cavaco e liberado ao setor com orientações. Atendido pelo Willian ( emercor). 09:20. Liberado com atestado no dia 24/09. Em 27/09 encaminhado para especialista, retirado outro CE. Retorna em 28/09.</t>
  </si>
  <si>
    <t>Joao Da Silva Dutra Neto</t>
  </si>
  <si>
    <t>Funcionário (4406) relata irritação em olho direito com inicio ontem (lider ciente / não fez registro), realizado limpeza com SF, não encontrado corpo estranho, liberado ao setor com orientações. TST Leonardo ciente. Atendido por Vanessa 08:05</t>
  </si>
  <si>
    <t>Alcendino Conceicao Dornelles</t>
  </si>
  <si>
    <t>Funcionário (38579)  vem ao CSR relatando ter batido dedo (5° dedo da mão direita e 4° dedo da mão esquerda) quando estava encaixando peça em caixa, a mesma teria caído causando a batida, apresenta sangramento, hematoma e edema em região da unha em mão esquerda. Medicado com paracetamol + gelo + curativo. Liberado ao setor com orientações. Ao ser liberado funcionário relata que não bateu o dedo e sim esmagou na peça. Mantem movimentos preservados. Encaminhado para fazer raio x. TST Leonardo ciente. Atendido por Vanessa 10:54</t>
  </si>
  <si>
    <t>Colaborador (35952)  relata que estava manuseando uma peça em uma talha, quando acabou prensando o 3° dedo mão esquerda entre peça e talha. Movimentos preservados, sem hematoma, sem edema. Ofertado paracetamol, aplicado biofenac. Liberado ao setor com orientações. Atendido por Diego 17:05</t>
  </si>
  <si>
    <t>Tiago Malacarne Dutra</t>
  </si>
  <si>
    <t>Colaborador (38167) relata que estava realizando a rebarbação de uma peça e sentiu desconforto em olho direito , apresenta hiperemia realizado higiene com Sf e liberado ao setor com orientações de cuidados . TSTS Alesandro ciente. 20:30</t>
  </si>
  <si>
    <t>Maicon Jean Garbin</t>
  </si>
  <si>
    <t>Setor: Qualidade, Líder: Alexandre. Funcionário (30680)  vem até a enfermaria relata que estava recolhendo sucata, quando o colega do lado estava recolhendo as mesmas coisas quando resbalou caiu a 2° dedo da mão direita. Apresenta leve edema e pequeno hematoma, leve escoriação, movimentos preservados. Medicado com paracetamol, aplicado gelo local, liberado para o setor com orientações, retornar se necessário. TST Alessandro ciente. 22:06</t>
  </si>
  <si>
    <t>Funcionário (31651) relata que ao rebarbar peças sentiu desconforto em olho direito, retirado sujidade e liberado ao setor em condições. TST Leonardo ciente 02:00</t>
  </si>
  <si>
    <t>Amilton Luciano Wolff</t>
  </si>
  <si>
    <t>Funcionário (28163) relata que estava movimentando a peça até o torno de usinagem com a talha , quando a peça se desprendeu e a talha fez o jogo e a gancheira atingiu seu 3° dedo da mão esquerda , mobilidade preservada, edema sub ungueal e corte contuso na lateral , sangramento contido gelo local e paracetamol liberado em condições .TST Alesandro ciente  01:30.</t>
  </si>
  <si>
    <t>Vinicius de Almeida Franca Rodrigues</t>
  </si>
  <si>
    <t>Funcionário (38767) relata que estava empurrando carrinho e prensou o 5° dedo da mão direita contra a parede. Sem edema ou hematoma, movimentos preservados. Medicado com Paracetamol e aplicado gelo local. Liberado ao setor. TST Funny, tentado contato sem sucesso.
Atendido por Vanessa. 09:51</t>
  </si>
  <si>
    <t>Funcionário (38801) relata que estava colocando a peça dentro da gaiola, quando prensou a falange distal do 4° dedo da mão direita. Apresenta leve edema, leve hematoma, mobilidade preservada, avaliado pela Dra. Talita, encaminhado ao COC para avaliação clínica e radiológica, retorno ao CSR dia 30/09 para revisão. TST Lucas ciente. Atendido por Jeferson. 08:45</t>
  </si>
  <si>
    <t xml:space="preserve">Conforme parecer da análise ergonômica solicitada, sugiro abertura de CAT sem afastamento por DO para o funcionário Renan Tramontin, matrícula 24556, com CID10: M 77.1 (epicondilite lateral de cotovelo direito e esquerdo) com a data de hoje. </t>
  </si>
  <si>
    <t>Quinta-Feira</t>
  </si>
  <si>
    <t>Colaborador (38577) relata que enquanto fazia retifica, um corpo estranho teria adentrado em seu olho direito. Realizada lavagem ocular com SF 0,9% e retirado/removido um corpo estranho. Liberado ao setor com devidas orientações. TST Funny ciente. 07:20</t>
  </si>
  <si>
    <t>Mauricio Dapont Soares</t>
  </si>
  <si>
    <t>Setor: Qualidade, Líder: Marcelo Funcionário (37579) vem até a enfermaria LOC, deambulando,  relatando que estava tirando peças da linha principal, quando uma delas caiu atingindo o 1° dedo da mão direita. Apresenta edema e hematoma leve. Aplicado biofemac, gelo local, medicado com paracetamol, após melhora no desconforto liberado ao setor com orientações, retornar se necessário. TST Alessandro ciente. 22:15</t>
  </si>
  <si>
    <t>Olavo Vieira Neto</t>
  </si>
  <si>
    <t>Serralheria Fundicao T2</t>
  </si>
  <si>
    <t>Funcionário (38614) relata que por volta das 22 horas estava pintando um armário e subiu em um balde plástico e o mesmo afundou causando entorse em joelho direito , no momento  diz ter sentido dor leve não vindo para registro , vem hoje referindo dor intensa com dificuldade para deambular porém sem edemas ou deformidades acionado base interna para atendimento medicado com profenid e dipirona im e liberado   pois o mesmo relata que não tem condições de trabalho .TST Leonardo ciente , Marcio . 14:40</t>
  </si>
  <si>
    <t>Joelho</t>
  </si>
  <si>
    <t>Colaborador (37716) relata que estava retirando peças do rebolo e a mesma caiu atingindo a canela lado direito apresenta escoriação edema leve. Aplicado gelo local medicado com paracetamol , curativo compressivo liberado ao setor com orientações de cuidados . Atendido por Roger . TST Alessandro ciente . 00:15</t>
  </si>
  <si>
    <t>Luciano Chiele</t>
  </si>
  <si>
    <t>Funcionário (9041)  vem ao CSR com irritação em olho direito, relata que tava passando no setor e sentiu entrar algo no olho, realizado limpeza com SF e removido sujidade, liberado ao setor com orientações. TST Funny ciente.
Atendido por Vanessa 09:20</t>
  </si>
  <si>
    <t>Olho Direito</t>
  </si>
  <si>
    <t>William Viana dos Reis</t>
  </si>
  <si>
    <t>Colaborador (37168) relata que ao desembarcar de uma empilhadeira acabou se chocando contra um rack. Apresenta leve escoriação em região dorsal posterior, mais lateralizado à esquerda. Realizado curativo. Não apresenta edema, sem hematoma e movimentos preservados. Ofertado paracetamol para dor. Liberado ao setor com orientações. TST Funny ciente. Atendido por Diego. 09:57</t>
  </si>
  <si>
    <t>Dorsal esquerda</t>
  </si>
  <si>
    <t>Colaborador (37128)  relata que estava lixando uma peça quando sentiu uma sujeira nos olhos. Chega ao CSR sem hiperemia ou referindo ardencia. Realizado lavagem com SF0,9%, sem vizualização de corop estranho. Liberado ao setor com orientações. TST Lucas ciente Atendido por Raquel 12:48</t>
  </si>
  <si>
    <t>Marcelo Brito Espiridiao</t>
  </si>
  <si>
    <t>Funcionário (38756)  relata que estava guardando peças usando o equipamento de segurança quando saltou um corpo estranho no olho direito, retirado corpo estranho com lavagem com SF 0,9%. TST Leonardo ciente. Atendido por Diego. 07:30</t>
  </si>
  <si>
    <t>Gelson Joao da Silveira</t>
  </si>
  <si>
    <t>Funcionário (38798) relata que ao movimentar peças o mesmo prensou seu 3° dedo da mão esquerda entre duas peças causando pequena contusão em falange distal ap, sem edemas ou hematoma sub ungueal realizado gelo aplicado biofenac medicado com paracetamol e liberado ao setor tst leonardo ciente 10:00</t>
  </si>
  <si>
    <t>Funcionário (35118) relata que ao realizar limpeza de cubo na linha, sentiu CE em olho direito, no qual apresenta hiperemia. Não encontrado CE. Orientado e liberado ao setor. Atendido por Aide. 18:45. 
Retornou dia 11/10 ao centro de saúde ainda com desconforto no olho direito, médico identificou fragmentos de CE, encaminhado para especialista, retorno dia 13/10 para avaliação médica.</t>
  </si>
  <si>
    <t>Funcionário (37716) vem até a enfermaria, LOC deambulando, relata que estava trabalhando no seu setor de trabalho, relata que estava tirando a peça da esteira quando as peças de trás acumularam na esteira vindo a bater em seu 1° dedo da mão esquerda. Apresenta leve hematoma, leve dor, movimentos preservados. Medicado com paracetamol, aplicado biofenac e gelo local, após melhora liberado ao setor com orientações, orientado a retornar se necessário. TST Leonardo ciente. 21:15</t>
  </si>
  <si>
    <t>Acionado base interna Emercor para prestar atendimento o colaborador ( 37143) que teria quebrado o braço. Chegando ao local, encontramos colaborador sentado sobre um banco, lúcido, orientado e comunicativo, referia dor intensa em região medial do membro superior esquerdo. O mesmo estava com o membro imobilizado com duas talas de madeira, procedimento realizado por integrantes da Brigada de emergência. Chegando ao CSR, o Dr. Maurício solicitou a retirada da imobilização para avaliação, sendo novamente imobilizado após, para encaminhando externo. Segundo ele, manuseava um tambor preso / içado por um gancho, quando em um descuido, acabou prensando o braço esquerdo entre o tambor e uma peça. Acionada Unidade Externa para encaminhamento COC e realização de exames. Medicado com Cetoprofeno e Tramal EV. Encaminhado ao COC, com guias Tiss e receita médica carimbadas, contato com DR. Tiago. Retorno ao CSR dia13/10 ás 07:00 para revisão com médico do CSR. TST Lucas ciente. Atendido por Joice e Diego. (10:15)</t>
  </si>
  <si>
    <t>Região medial</t>
  </si>
  <si>
    <t>Jose Ramon Rojas Flores</t>
  </si>
  <si>
    <t>Funcionário (38904) vem ao CSR com irritação em olho esquerdo. Relata que ao tirar a máscara sentiu entrar algo no olho, mas lavou o mesmo no setor, apresenta hiperemia. Realizado limpeza com SF 0,9% , se presença de CE. Liberado ao setor com orientações. TST Lucas ciente. Atendido por Vanessa. 11:30</t>
  </si>
  <si>
    <t xml:space="preserve">Olho esquerdo </t>
  </si>
  <si>
    <t>Funcionário (38798) relata que estava rebarbando a peça quando a mesma escapou vindo a bater o 1° dedo da mão direita no rebolo , causando  ferimento corto contuso , realizado curativo aplicado gelo local e medicado com paracetamol , liberado ao setor em condições. TST Leonardo ciente 01:20</t>
  </si>
  <si>
    <t>William Mariano Ataide</t>
  </si>
  <si>
    <t>Funcionário (38750)  relata que estava lixando peça quando sentiu uma sujidade em olho esquerdo , realizado limpeza com soro fisiológico e liberado ao setor referindo melhoras .TST Leonardo ciente 01:20</t>
  </si>
  <si>
    <t>Marcelo de Paula Aqquis</t>
  </si>
  <si>
    <t>Funcionário (38241) relata que ao tirar peças da máquina passou o ar e apresenta hiperemia em olho direito realizado lavagem ocular , não visualizado sujidades , realizado curativo oclusivo com regencel e liberado ao final do turno com orientações. TST Leonardo ciente 05:40</t>
  </si>
  <si>
    <t>Funcionário (31097) relata que mesa de rebolo estava frouxa, foi trocar parafuso e a mesa caiu no pé direito, avaliado Dra Talita, feito gelo e biofenac, liberado ao setor com orientações.
Atendido por Diego. 11:19</t>
  </si>
  <si>
    <t>Ebirsom Pereira Borges</t>
  </si>
  <si>
    <t>Funcionário (38471) relata que ao retirar o oculos, sentiu um desconforto no olho esquerdo, feito lavagem e retirado sujidade, liberado ao setor com orientações. TST Funny ciente. Atendido por Jeferson 14:00</t>
  </si>
  <si>
    <t>Alassane Fall</t>
  </si>
  <si>
    <t>Acionado unidade interna para atendimento do colaborador (37103) deambulando coerente , o mesmo relata que relata que estava retirando peças da esteira e prensou o 3º dedo da mão direita, Apresenta corte contuso co9m sangramento ativo , Avaliado por medico assistencial e encaminhado para o COC realizar exames . Atendido por Wilian . TST Alessandro ciente  20:20</t>
  </si>
  <si>
    <t>Funcionária (34469) relata que estava no torno fazendo a peça e a mesma se soltou e atingiu o joelho direito , sem edemas ou deformidades mobilidade preservado aplicado biofenac e gelo paracetamol liberado ao setor em condições .TST Leonardo ciente 10:00</t>
  </si>
  <si>
    <t>Djiby Diop</t>
  </si>
  <si>
    <t>Funcionário (38580) relata que estava rebarbando peças e ao virar a peça a mesma caiu sobre o 2° dedo da mão esquerda causando contusão ,  apresenta pequena lesão bolhosa realizado gelo local curativo e medicado com paracetamol , liberado com orientações .TST Leonardo ciente. 02:45</t>
  </si>
  <si>
    <t>Serigne Abdou Khadar Diagne</t>
  </si>
  <si>
    <t>Funcionário (38828) relata que estava puxando a peça e a mesma escorregou e bateu no 3° dedo da mão esquerda. Medicado com Paracetamol, aplicado Biofenac. Orientado e liberado ao setor. TST Lucas ciente.
Atendido por Diego. 13:31</t>
  </si>
  <si>
    <t>Eduardo Cruz Maran</t>
  </si>
  <si>
    <t xml:space="preserve">Colaborador (30765) relata que estava descendo a escada e no ultimo degrau teve um entorse no pé direito , Apresenta edema, avaliado por medico assistencial e encaminhado para o COC realizar exame com retorno dia 19/10/2021 as 17:00. Atendido por Diego L . TST Alessandro ciente . </t>
  </si>
  <si>
    <t>Elhadji Mar Wade</t>
  </si>
  <si>
    <t>Funcionário (35774) relata que estava retirando peças e bateu seu 1°dedo da mão direita em uma peça causando pequena escoriação local mobilidade preservada sem edemas ou deformidades , realizado curativo gelo e liberado ao setor em condições. TST Alessandro ciente 02:00</t>
  </si>
  <si>
    <t>Fabricio Andre Leitzke Stein</t>
  </si>
  <si>
    <t>Revisao Final T3</t>
  </si>
  <si>
    <t>Funcionário (28485)  relata que estava cortando uma peça com a serra fita e a mesma girou , causando pequeno corte contuso em lábio inferior , sem lesão de dentes , realizado gelo local acionado unidade externa para avaliação , suturado pela médica da emercor e  liberado ao setor em condições. TST Leonardo ciente 03:00</t>
  </si>
  <si>
    <t>Labio inferior</t>
  </si>
  <si>
    <t>Orlando Enrique Arias Fuenmayor</t>
  </si>
  <si>
    <t>Funcionário (38746) relata que estava manuseando peças  quando acabou prensando o 4° e 5° dedos da mão esquerda apresenta  mobilidade preservada discreto hematoma sub ungueal em 5° dedo realizado gelo local medicado com paracetamol e biofenac liberado ao setor em condições e orientações .TST Leonardo ciente . 08:10</t>
  </si>
  <si>
    <t>4° e 5° dedo.</t>
  </si>
  <si>
    <t>Funcionário (37098) relata que foi tirar peças da pintura apertou 5° dedo da mão esquerda entre dois tambores , apresenta edema medicado com gelo local paracetamol biofenac. avaliado pela médica da empresa e aplicado gelo local encaminhado para avaliação no coc para rx..</t>
  </si>
  <si>
    <t>Carlos Alfredo Bastianello Becker</t>
  </si>
  <si>
    <t>Rebarbacao T2</t>
  </si>
  <si>
    <t>Funcionário  (31066) do setor rebarbação, relata que estava batendo na peça com a marreta, quando a mesma virou em cima do seu indicador da mão direita, levando a ficar dolorido e com uma leve escoriação no local, medicado para dor com paracetamol, realizado curativo no local, liberado ao setor com orientações. Avisado líder Edil Teixeira. TST Alessandro ciente, atendido por Roger (Emercor  18:00</t>
  </si>
  <si>
    <t>Henrique Wolpatt</t>
  </si>
  <si>
    <t>Colaborador (20518) procura o CSR relatando sensação de "sujeira" em olho esquerdo. Estava lixando uma peça quando sentiu algo adentar no seu olho. Realizado lavagem com SF 0,9 %, não visualizado corpo estranho. Liberado ao setor com orientações. TST Alessandro ciente. 23:45</t>
  </si>
  <si>
    <t>Norton Fernandes Coelho</t>
  </si>
  <si>
    <t>Colaborador ( 38581) relata que estava rebarbando peças, quando duas peças, que segundo ele pesam cerca de 50kg, teriam prensado as regiões distais do 2° e 3° dedo da mão direita. Apresenta cianose nas extremidades, movimentos preservados. Encaminhado ao COC para realizar exames. TST Funny ciente
Atendido por Diego 15:00 hs.</t>
  </si>
  <si>
    <t>Funcionário (02923) vem ao CSR com queimadura em região interna de antebraço esquerdo, relata que queimou quando estava tirando peças que estavam encalhadas na calha vibratória, apresenta lesão com bolha rompida, hiperemia, curativo com sulfa, liberado ao setor com orientações. TST Lucas ciente. Atendido por Vanessa  07:52</t>
  </si>
  <si>
    <t>Funcionário (02923) relata que estava trocando um pistão de uma prensa, quando o pistão resvalou na mão com óleo e veio a cair na cabeça, vindo a cortar. Acionado base externa Emercor para realizar sutura ( 03 pontos ), liberado após com atestado e ordem de farmácia. Retorno dia 01/11 no CSR para revisão. TST Lucas ciente. 15:30 hs.</t>
  </si>
  <si>
    <t>Manutencao Fundicao - T2</t>
  </si>
  <si>
    <t>Queda do cilindro durante movimentação com guincho, içado por cabo de aço.</t>
  </si>
  <si>
    <t xml:space="preserve">Funcionário procura o CSR com ardência em olho, bilateral, ausência de hiperemia, visão preservada, não observado corpo estranho, mantém observação com compressas frias, em seguida liberado para casa com atestado médico e guia tiss carimbada. Comunicado TST Alessandro que orienta aguardar alteração para possível  CAT. </t>
  </si>
  <si>
    <t>Marinho Silva Bicudo do Amarante</t>
  </si>
  <si>
    <t>Funcionário relata que estava pegando pedaços de metal com a ponte e os mesmos viraram, atingindo o braço esquerdo. Apresenta escoriação, realizado curativo, aplicado Biofenac, medicado com Paracetamol. Orientado e liberado ao setor. TST Deivid ciente. Atendido por Aide.</t>
  </si>
  <si>
    <t>Anderson de Lima</t>
  </si>
  <si>
    <t>Funcionário relata que estava limpando uma máquina quando um líquido , teria respingado em seu olho direito , realizado lavagem ocular abundante com soro e liberado ao setor em condições e referindo melhoras.</t>
  </si>
  <si>
    <t>Funcionário relata que encurtaram a talha e ao passar o tambor na mesa a talha (dispositivo) fechou atingindo o 3° dedo da mão esquerda , apresenta corte profundo encaminhado ao COC para avaliação , medicado com paracetamol e ibuprofeno vo TST Tiago ciente</t>
  </si>
  <si>
    <t>Funcionário relata que estava em seu setor, quando um CE teria adentrado em seu olho direito.. realizado lavagem ocular com SF 0,9%, não foi possível remover. Encaminhado para consulta com médico do CSR, encaminhado para avaliação com oftalmo. Retorno ao CSR dia 09/11 para revisão. TST Funny ciente.
Atendido por Diego.</t>
  </si>
  <si>
    <t xml:space="preserve">Funcionária relata  que dia 03/11 ao abastecer a linha, havia um cascalho no tambor e esse acabou adentrando em primeiro dedo da mão direita. Apresenta edema, dor local. Avaliada pela médica do CSR, liberada com receita  médica, retorno ao CSR dia 09/11 para revisão. TST Funny ciente. </t>
  </si>
  <si>
    <t xml:space="preserve">O mesmo chega ao CSR referindo que por volta das 10:30 da manha estava desmontando uma chapa na prensa, e quando a mesma desligou, vindo a cortar a palma da mão direita, no local há um corte de +-2cm, avaliado pelo Dr Mauricio, acionado base externa para sutura, realizado 2 pontos pelo Dr Gustavo, realizado curativo e o mesmo ficou no treinamento da cipa durante a tarde a pedido, retorna amanha para revisão. TST Funny ciente.
Atendido por Jeferson </t>
  </si>
  <si>
    <t>Bruno Mateus Pereira Brandao</t>
  </si>
  <si>
    <t>Cel de Usinag Cubos Mercedes - T1 12x36</t>
  </si>
  <si>
    <t>Colaborador relata que estava em seu setor retirando peças de aproximadamente 20kg de uma caixa para acoplar na talha, quando uma destas teria sido mal acoplada na talha, acabando por cair ao solo. Durante essa queda a peça acabou se chocando contra sua mão direita, na região do primeiro dedo, apresenta dor local e movimentos preservados, sem edema.. Ofertado paracetamol e aplicado gelo. Encaminhado ao COC para exames. Retorna dia 12/11 para revisão. TST Funny ciente.
Atendido por Diego</t>
  </si>
  <si>
    <t>Paulo Roberto Moraes de Castro</t>
  </si>
  <si>
    <t>Funcionário relata que no final de seu turno de trabalho ao girar uma peça a mesma girou e atingiu o 2° dedo da mão direita edema leve mobilidade preservada realizado gelo medicado com biofenac e paracetamol , TST Tiago ciente</t>
  </si>
  <si>
    <t>Marcus Vinicius Couto Vale</t>
  </si>
  <si>
    <t>Producao Fundicao T2</t>
  </si>
  <si>
    <t xml:space="preserve">Colaborador relata que estava colocando sucata no forno e a mesma estava molhada quando entrou em contato com o produto quente , saltou o mesmo atingindo na face lateral lado esquerdo e no mento , apresenta queimadura de primeiro grau . Realizado curativo com sulfa e liberado ao setor com orientações de cuidados . Atendido por Willian . TST Clair ciente . </t>
  </si>
  <si>
    <t>Stephanie Moraes Ceconi</t>
  </si>
  <si>
    <t xml:space="preserve">Colaborador relata que estava passando uma peça para a colega e a mesma atingiu o polegar da mão direita , apresenta escoriação sem edema sem hematoma ,  Realizado curativo e liberado ao setor . Atendido por Willian . TST Leonardo ciente . </t>
  </si>
  <si>
    <t>Olindomar Santos Da Silva</t>
  </si>
  <si>
    <t>Laboratorio Metalurgico Quimico e Areia</t>
  </si>
  <si>
    <t>Setor: Laboratorio Metalurgico Quimico e Areia, Líder: Alexandre. Acionado unidade interna da emercor pelo ramal de emergência 3666, com relato de corte profundo. Chegando ao local funcionário acompanhado pelo TST Leonardo, LOC, relata que ao ingressar o rebolo da retifica quando acreditou que prensou a luva cortando o 1°  da mão direita, apresenta corte no polegar da mão direita, sangramento contido, relata dor, medicado com Paracetamol + Ibuprofeno, avaliado pelo Dr° Vinicius, acionado unidade externa da emercor. Realizado 1 ponto de sutura pelo Dr° Gustavo Alfredo, liberado para casa, retorno amanhã dia 12/11/2021 para avaliação com médico do trabalho. Atendido pelo Willian TST Leonardo ciente. Realocação por 20 dias.</t>
  </si>
  <si>
    <t xml:space="preserve">Colaborador relata que estava batendo com o a marreta para separara o cubo do canal e o mesmo saltou atingindo a testa , apresenta corte pequeno corte  e edema moderado , avaliado por medico assistencial realizado curativo de aproximação e liberado ao setor com orientações de cuidados. Atendido por Aide .  TST Leonardo ciente . </t>
  </si>
  <si>
    <t>Testa</t>
  </si>
  <si>
    <t>Aly Cisse</t>
  </si>
  <si>
    <t>Funcionário relata que no dia de ontem sentiu sujidade em olho esquerdo , vem hoje na hora extra e continua com  desconforto ocular , hiperemia ,  visualizado corpo estranho , tentado lavagem ocular com soro fisio sem sucesso , encaminhado ao COC para avaliação . TST Tiago ciente</t>
  </si>
  <si>
    <t>Alan de Oliveira Rodrigues</t>
  </si>
  <si>
    <t>Funcionário relata que ao carregar o tambor pegou a talha e bateu sua mão contra a mesma atingindo 4°  dedo da mão esquerda falange distal , mobilidade preservada sem edemas realizado curativo e liberado ao setor em condições .TST Tiago ciente</t>
  </si>
  <si>
    <t>Samuel da Rosa Rodrigues</t>
  </si>
  <si>
    <t>Celula Conjuntos Montadoras - T3</t>
  </si>
  <si>
    <t>Funcionário relata que estava no setor e ao pegar uma peça escorregou , e para proteger se da queda apoiou seu punho esquerdo , relada dor local sem edemas ou deformidades mobilidade preservada medicado com cetoprofeno im conforme dr artico emercor , gelo local biofenac e liberado ao setor referindo melhoras .TST Tiago Ciente</t>
  </si>
  <si>
    <t>Kabou Thiam</t>
  </si>
  <si>
    <t>Funcionário relata que torceu seu punho direito ao movimentar o tambor , apresenta discreto edema mobilidade preservada aplicado biofenac local gelo e liberado ao setor em condições .TST Tiago  e líder Davi cientes .</t>
  </si>
  <si>
    <t>PUnho</t>
  </si>
  <si>
    <t xml:space="preserve">Colaborador relata que ao virar um tambor com 40kg o mesmo atingiu o 3 dedo da mão direita , Apresenta edema leve mobilidade preservada , Medicado com paracetamol e biofenac aplicado gelo, liberado ao setor com orientações de cuidados . Atendido por William . líder Marcelo  ciente . </t>
  </si>
  <si>
    <t xml:space="preserve">Funcionário relata que estava rebarbando peças e sentiu sujidade em olho esquerdo , visualizado sujidade retirado e liberado ao setor , TST Tiago </t>
  </si>
  <si>
    <t>Funcionário relata que por volta dás 11:00, ao retificar uma peça sentiu coceira no olho esquerdo. agora vem ao CSR relatando desconforto em olho esquerdo, apresenta hiperemia. Realizado lavagem ocular com SF e removido sujidades. Orientado e liberado ao setor. TST Funny ciente.
Atendido por Joice.</t>
  </si>
  <si>
    <t>Robson Jardim dos Santos</t>
  </si>
  <si>
    <t>Funcionário relata que por volta dás 10:00 de hoje ao puxar o cubo da caixa acabou prensando o 3° dedo da mão direita entre cubos, refere dor, no momento está com edema, hematoma e mobilidade prejudicada. Avaliado pelo Dr. Maurício, encaminhado ao COC para avaliação clínica e radiológica. Retorno ao CSR dia 19/11 para revisão. TST Alesandro ciente. Atendido por Jeferson.</t>
  </si>
  <si>
    <t>Funcionário relata que ao chegar em casa no final de seu turno de trabalho ,  iniciou com desconforto em olho esquerdo , vem hoje com hiperemia e desconforto removido sujidade aplicado regencel permanece em repouso e após liberado referindo melhoras .TST Tiago ciente</t>
  </si>
  <si>
    <t>Funcionário relata que ao destrancar o funil dos filtros com luva, seu 4° dedo da mão esquerda ficou prensado no funil. Apresenta hematoma em região subungueal, dor e mobilidade prejudicada. Medicado com Paracetamol, aplicado gelo e Biofenac, avaliado pela médica do CSR, MCOM Dipirona IM, encaminhado ao COC para avaliação clínica e radiológica. Retorno ao CSR dia 19/11 para revisão. TST Lucas ciente. Atendido por Joice. Fratura, realocado por 30 dias.</t>
  </si>
  <si>
    <t>Luis Jose Gascon Maza</t>
  </si>
  <si>
    <t>Setor: Rebarbação, Líder: Everton. Funcionário vem até a enfermaria relata que estava operando uma lixadeira, quando um corpo estranho teria entrado em seu olho esquerdo, apresenta hiperemia local. Realizado lavagem ocular com SF0,9% e removido um corpo estranho com sucesso. Liberado ao setor com orientações. Atendido pelo Diego ( emercor ). TST Leonardo ciente.</t>
  </si>
  <si>
    <t>Romario Rodrigues da Silva</t>
  </si>
  <si>
    <t xml:space="preserve">Colaborador relata que estava colocando o pó para retirar as impurezas da peça e sentiu um desconforto ocular lado direito . Apresenta hiperemia, refere ardência , realizado higiene com SF  sem sucesso. Avaliado por medico assistencial medicado com regencel e permanece em observação até o final do turno . Atendido por Mariana . TST Leonardo ciente.  </t>
  </si>
  <si>
    <t>Maurício Dapont Soares</t>
  </si>
  <si>
    <t>Colaborador relata que ao movimentar um cubo na saída da esteira oval, o mesmo bateu o 5º dedo da mão esquerda.</t>
  </si>
  <si>
    <t>Funcionário relata  estar no setor de fusão, onde ocorreu um princípio de incêndio, relata que a mangueira rompeu sendo atingido com CO2 em punho esquerdo, apresenta hiperemia, queimadura de 1° grau. Orientado e liberado ao setor.</t>
  </si>
  <si>
    <t>Setor: Rebarbacao - T2, Líder: Maiquel. Funcionário (37428) relata que foi pegar a peça com a calha quando queimou o antebraço esquerdo, apresenta pequeno hiperemia, realizado curativo com Sulfadiazina de prata, após liberado ao setor com orientações, retornar se necessário. Atendido pelo Diego Leivas ( emercor ). TST Leonardo ciente.</t>
  </si>
  <si>
    <t>Bruna Ribeiro Giacomoni</t>
  </si>
  <si>
    <t>Setor: Moldagem, Líder: Maiquel. Funcionário relata que estava manuseando uma mangueira de ar comprido, estava realizando limpeza do setor, quando mangueira teria escapado de sua mão, acabando atingindo a região do seu braço esquerdo, além da lateral do rosto apresenta leve edema local. Aplicado gelo local, ofertado paracetamol, liberado ao setor com orientações. Atendido pelo Diego ( emercor ). TST Leonardo ciente.</t>
  </si>
  <si>
    <t>Braço esquerdo/ Lado do rosto</t>
  </si>
  <si>
    <t>Funcionário relata que estava tirando escória do forno 1, quando o carretão de abastecimento do forno se movimentou para 
frente após a ponte largar sucata no carretão. O carretão parou antes de atingir o funcionário.
Carretão se movimentou porque estava sem freio.</t>
  </si>
  <si>
    <t>Celula de Preset Usinagem - T2</t>
  </si>
  <si>
    <t>Denarci Boeira Da Silva 00011840 Setor: Celula de Preset Usinagem Líder: Ismael. Funcionário vem até a enfermaria relata que estava limpando o dispositivo, quando sentiu desconforto em olho esquerdo, relata que estava usando óculos de proteção, apresenta hiperemia, observado corpo estranho, retirados com sucesso, aplicado acetato de retinol, mantido olho ocluído mantido em observação. Atendido pelo Willian ( emercor ). TST Leonardo ciente 23:30</t>
  </si>
  <si>
    <t>Princípio de incêndio no telhado sobre o forno 1 onde um pedaço da chapa que forra o conjuto do telhado está danificada deixando exposta a forração do mesmo. No momento do carregamento do forno 1, o metal projetou-se ao ponto de alcançar o telhado na parte exposta onde houve o princípio de incêndio. A defesa interna prontamente deslocou-se ao local onde foi realizado o combate com a utilização do extintor de CO². No dia da ocorrência, o clima estava chuvoso e deixando a sucata que é utilizada nos fornas molhada.</t>
  </si>
  <si>
    <t>Ao bascular a panela no CAP o metal liquido escorreu pelas laterais ocasionando um principio de incêndio que rapidamente foi controlado pela defesa interna, resultando apenas em danos materiais danificou mangueiras e cabos elétricos. Após a manutenção, as atividades no CAP retornaram as 10:00 hs. Uma das possíveis causas foi o entupimento do forno, ocasionando o derramamento do metal pela lateral.</t>
  </si>
  <si>
    <t>Valmir da Silva Santos</t>
  </si>
  <si>
    <t>Prep Areia - T2</t>
  </si>
  <si>
    <t>Colaborador (23421) vem a enfermaria deambulando LOC, pele e mucosa corada , pupilas isocóricas e foto reagentes , relata que estava no vestiário trocando de roupa  e bateu a região occipital na porta do armário. Apresenta edema leve , couro cabeludo integro , refere tontura, permanece em observação medicado com paracetamol , liberado ao setor com melhora dos sintomas , retornar se necessário. Atendido por Mariana TST Leonardo ciente . (18:30)</t>
  </si>
  <si>
    <t>região occipital (Nuca)</t>
  </si>
  <si>
    <t>Yvenel Denis</t>
  </si>
  <si>
    <t>Setor: Rebarbacao, Setor: Maiquel, Funcionário (37100) vem até a enfermaria relata que durante o período de hora extra por volta das 04:00hs, estava trabalhando com a lixadeira quando corpo estranho teria entrado em seu olho direito, não veio registrar pois achou que teria retirado coçando o mesmo. Hoje durante o dia sentiu desconforto em olho, dor, ardência, lacrimejamento, vem até o CSR para realizar o registro, apresenta hiperemia e corpo estranho aderido em olho Direito. Avaliado pela Dr° Elisabeth a mesma encaminha para Visioclinica amanhã dia 01/12/2021 pela manhã, para avaliação oftalmológica, retorno amanhã no horário de trabalho com médico do trabalho para reavaliação. Liberado com guia Tiss e ordem de farmácia, ambos carimbados. TST Leonardo ciente. 16:35</t>
  </si>
  <si>
    <t>Jefferson Ribeiro Figueiro</t>
  </si>
  <si>
    <t>Setor: Rebarbação, Líder Gilson Funcionário (37315) relata que estava rebarbando uma peça quando sentiu um corpo estranho adentrar no olho esquerdo, realizado higiene com SF0,9%  e removido corpo estranho com sucesso, liberado ao setor com orientações. Atendido pela Vanessa. TST da Caster sem sucesso. 15:24</t>
  </si>
  <si>
    <t>Jose Rosmar Soares De Ataide</t>
  </si>
  <si>
    <t>Setor: Celula Conjuntos Implementadoras , Líder Marcelo. Funcionário (4332) vem até a enfermaria, LOC, deambulando, relata que foi abastecer a máquina e ao voltar resbalou no degrau, causando entorse em pé esquerdo. Não apresenta hematoma, apresenta leve edema na lateral do pé, movimentos preservados, dor local leve. Aplicado biofenac, gelo local, medicado com paracetamol, mantido em observação. Após melhora liberado ao setor com orientações, retornar se necessário. Atendido pela Aide ( emercor ). TST Leonardo 21:45</t>
  </si>
  <si>
    <t>Frantously Napoleon</t>
  </si>
  <si>
    <t xml:space="preserve">Colaborador relata que estava retirando os Bag de areia e sentiu um corpo estranho em olho direito. Avaliado por Dr Vinicius medicado com colírio anestésico realizado higiene com sucesso aplicado regencel segue em observação até o final do turno . liberado aos setor com orientações de cuidados . TST Leonardo. </t>
  </si>
  <si>
    <t>Direito</t>
  </si>
  <si>
    <t>Nilceu Soares De Moraes</t>
  </si>
  <si>
    <t>Eng. Processos USI</t>
  </si>
  <si>
    <t>Eng. Processo</t>
  </si>
  <si>
    <t>Funcionário relata que bateu uma peça na outra e acabou prensando falange do 3° dedo da mão direita, criando uma pequena bolha que o mesmo estourou antes de chegar ao CSR, movimentos preservados. Realizado curativo e liberado ao setor com orientações.  TST Lucas ciente.</t>
  </si>
  <si>
    <t>Caique de Sousa</t>
  </si>
  <si>
    <t xml:space="preserve">Colaborador relata que levantou o viseira para tomar agua e sentiu um corpo estranho em olho  direito. Realizado higiene e removido CE com sucesso liberado ao setor com orientações de cuidados retorno se necessário. TST Leonardo ciente.   </t>
  </si>
  <si>
    <t xml:space="preserve">Colaborador relata que estava operando  PT02 e o Patin caiu atingindo o joelho direito, apresenta escoriação leve + edema. Aplicado gelo e biofenac, liberado ao setor com orientações de cuidados . TST Leonardo ciente. </t>
  </si>
  <si>
    <t>Colaborador relata que estava retirando peças do rancho(este rancho estaria localizado ao lado de uma prensa), quando seu colega teria aberto a porta da prensa e acabando por atingir a lateral direita da cabeça. Sem edema, sem hematoma, sem corte, sem perda de consciência, pupilas iso foto reagentes, apenas leve dor local. Ofertado paracetamol e liberado ao setor com devidas orientações. TST Tiago ciente.</t>
  </si>
  <si>
    <t>Lado direito</t>
  </si>
  <si>
    <t>William Lira</t>
  </si>
  <si>
    <t>Funcionário relata que foi empurrar um carrinho com peças sentindo dor em região lombar, não apresenta edema, sem hematoma. Orientado e liberado ao setor após.</t>
  </si>
  <si>
    <t>Schneider Antoine</t>
  </si>
  <si>
    <t>Acionado base interna Emercor pelo telefone de Emergência, funcionário teria batido a perna. Ao chegar no local funcionário  estava sentado no banco, ponto 2, acompanhado de colegas. Removido ao CSR, relata que estava trabalhando  na linha, quando um colega jogou uma peça, não sabe informar qual peça, que atingiu sua coxa esquerda, relata dor leve, dificuldade de deâmbular, leve escoriação e leve edema. Aplicado gelo, medicado com Paracetamol, ficou em observação por 01:30 min, após liberado ao setor. TST Lucas ciente. Atendido por Jeferson.</t>
  </si>
  <si>
    <t>Setor: Macharia, Líder Vanderlei. Acionado unidade interna da emercor pelo ramal de emergência 3666, relatando que funcionária teria desmaiado. Chegando ao local, encontramos funcionária, sentada, acompanhada por TST + colegas, LOC, deambulando, relata que foi verificar uma resina na plataforma e antes de chegar ao local caiu da escada  do 5°  degrau. Apresenta hiperemia em região do tórax posterior, movimentos limitados, relata dor ao respirar, sinais vitais estáveis, PA 140/100, P98%, P72. Avaliado pela Dr° Elisabeth e medicado com paracetamol, encaminhado para o hospital do circulo para avaliação clínica e radiológica., liberado com guia tiss + ordem de farmácia devidamente carimbadas. Retorno amanhã dia 10/12/2021 ás 17:00hs para reavaliação, funcionária ciente. A mesma não quis ir de uber pois colega de trabalho irá levar a mesma, oriento. Atendido por mim e Aide ( emercor ). TST Leonardo ciente.</t>
  </si>
  <si>
    <t>Sandra Mara da Silva</t>
  </si>
  <si>
    <t>Acionado unidade interna da emercor para prestar atendimento a uma colaboradora que estaria com um corte em local não informado. Chegando ao local, encontramos a colaboradora deambulando em direção à ambulância, relatando que ao abrir uma "gaiola" um colega que estava auxiliando a mesma, teria tracionado a tampa com mais força, acabando por chocar a mesma contra o lábio superior da colaboradora. Ocasionando pequeno corte superficial com sangramento ativo. Estancado sangramento, aplicado gelo local, a mesma recusou medicação para dor. Liberada ao setor com orientações. Tentando contato com os TST porém sem sucesso. Atendido por Diego</t>
  </si>
  <si>
    <t>Lábios</t>
  </si>
  <si>
    <t>Paulo Wendell Alves</t>
  </si>
  <si>
    <t>Funcionário relata que estava colocando peças na caixa, (banana bean) e o colocar as peças acabou prensando mão direita entre duas delas. Não apresenta edema ou hematoma, movimentos prejudicados devido a dor, aplicado gelo local, paracetamol, avaliado pelo médico do CSR, encaminhado ao COC para exames. Retorno dia 13/12 para revisão. TST Lucas ciente
Atendido por Joice</t>
  </si>
  <si>
    <t>Preset Fundição T1</t>
  </si>
  <si>
    <t>Funcionário relata queda de ferramental (queda do último andar),após colocar palete com ferramental em estanteria.A ferramenta veio a cair quebrando os paletes que estavam a baixo da mesma .</t>
  </si>
  <si>
    <t>Funcionário relata que estava tirando peças da linha quando uma peça caiu e atingiu região posterior da perna esquerda mobilidade preservada discreto edema , realizado gelo local biofenac e medicado com ibuprofeno vo , liberado ao setor em condições .TST Tiago Ciente</t>
  </si>
  <si>
    <t>Setor: Rebarbacao , Líder Deivid Funcionário relata que estava lixando as peças com a lixadeira quando sentiu uma sujidade no olho esquerdo. Ao exame presença de pequeno corpo estranho, retirado com sucesso, realizado limpeza ocular com SF 0,9% em abundância. Liberado ao setor com orientações. Atendido pela Aide ( emercor ). TST Leonardo ciente.</t>
  </si>
  <si>
    <t xml:space="preserve">Relata que estava limpando a máquina retirando o cavaco e ao se abaixar, acabou batendo região frontal crânio (testa) no dispositivo que segurava a peça. No local há uma leve escoriação, nega dor, realizado curativo, limpeza e gelo local. Liberado ao setor com orientações. TST Funy ciente, atendido por Jeferson (Emercor).  </t>
  </si>
  <si>
    <t>Refere que estava com a pistola de pintura, e ao acionar acabou torcendo o primeiro dedo da mão esquerda, sem edema e hematoma no momento, dor leve. Relata que teve uma fratura no dedo há mais de 11 anos. Avaliado pelo Dr. Maurício, que encaminha ao COC, retorno ao CSR para amanhã 16/12. TST Lucas ciente, atendido por Jeferson (Emercor).</t>
  </si>
  <si>
    <t>MTI</t>
  </si>
  <si>
    <t>Empresa MTI</t>
  </si>
  <si>
    <t>Prestadores da empresa MTI, responsáveis pela limpeza da Central de Areia, estavam movimentando o bag com resíduos de areia do 5º andar para o térreo, com uso de ponte rolante. O bag despencou em queda livre, colidiu com a eletrocalha e corrimão no térreo, causando danos materiais. Os bags para essa atividade são reutilizados da Bentonita e ficam armazenados no setor.</t>
  </si>
  <si>
    <t>Funcionário relata que ao montar os kits, ao levantar uma caixa de rolamentos, sentiu mal jeito nas costas, tentou seguir com suas atividades, mas sentiu muita dor. Sem edema, sem hematoma, medicado com paracetamol, aplicado Biofenac, avaliado pelo médico do CSR, medicado com Cetoprofeno IM CPM, liberado ao setor com orientações, retornar ao CSR se necessário. TST Funny ciente. Atendido por Joice.</t>
  </si>
  <si>
    <t>Setor: Manutencao Fundicao, Líder: Douglas. Acionado unidade interna da emercor para prestar atendimento a um colaborador o qual uma caixa teria caído sobre o mesmo. Chegando ao local na portaria da empresa Caster, acabamos por ter que aguardar cerca de 2 minutos até a abertura das cancelas pela vigilância da Fortaleza. Chegando ao local, encontramos o colaborador sendo imobilizado em maca rigída pela Brigada de emergência da empresa, após trasnportado ate CSR. Colaborador relata que ele e seus colegas estariam baixando um caixote de uma prensa, seu colega teria mexido em uma talha e uma cinta teria se rompido quando o caixote teria caído sobre ele que estava abaixo deste, atingindo a cabeça região frontal apresenta pequeno corte superficial, os MMSS apresenta escoriação em braço esquerdo na região do biceps e edema em região posterior do ombro, antebraço direito apresenta corte superficial, corte profundo  em região da Fibula da perna direita com suspeita de fratura exposta. Realizado curativos nos locais de ferimentos, imobilizado MSE e MID. Verificado Sinais Vitais 200/120, SPO2 95%, P79bpm,T36.5° C. Avaliado pela Dr° Elisabeth, puncionado acesso venoso periférico em flexura MSE, abocath n° 20, administrado Dipirona + Plasil + Cetoprofeno + Tramal EV conforme prescrição médica. Acionado unidade externa da emercor para transporte ao hospital do Círculo aos cuidados do Dr° Lucas. Acionado esposa Angela pelo telefone (54) 9-99769779 pela Assistente Social. TST Funny ciente e acompanha funcionário até o hospital. Atendido pelo Diego e Joice.</t>
  </si>
  <si>
    <t>Jose Arlei Goncalves De Oliveira</t>
  </si>
  <si>
    <t>Relata que estava fazendo limpeza no setor e ao puxar uma grade, a mesma se soltou e atingiu seu hemitórax esquerdo. José acabou caindo ao chão com impacto. Sem edema/hematoma no local, relata dor forte. Encaminhado para consulta médica, liberado ao setor com receita médica carimbada. TST Alessandro ciente, atendido por Raquel.</t>
  </si>
  <si>
    <t xml:space="preserve">Colaborador procura atendimento com queixa de corpo estranho em olho direito  relata que estava trabalhando na rebarba de um produto quando ocorreu  acidente . Avaliado por Dr Elisabete e medicado com regencel permaneceu em observação removido com sucesso . Atendido por William TST Leonardo . </t>
  </si>
  <si>
    <t xml:space="preserve">Maicon Ibraim dos Santos Molero </t>
  </si>
  <si>
    <t>O mesmo possui queixa de dor em face lateral do cotovelo direito e diagnóstico de epicondilite lateral na região. Foi identificado nexo técnico entre a queixa do paciente e a função por ele exercida, do ponto de vista médico.
Solicito avaliação da segurança do trabalho com vistas a abertura de CAT.
Sem afastamento, CID M77.1, lado direito 02/12/21</t>
  </si>
  <si>
    <t xml:space="preserve">O mesmo chega ao CSR referindo que no dia de ontem por volta das 15hs, estava fazendo uma rebarbação na peça e sentiu um desconforto no olho direito, não veio fazer o registro, e hoje chegou no CSR referindo ardência, no local há edema, avaliado pelo Dr Rafael, encaminhado a visioclinica para avaliação, retorna amanha para revisão. TST Funny ciente. Atendido por Jeferson </t>
  </si>
  <si>
    <t>Fusão Vazamento T3</t>
  </si>
  <si>
    <t>Devido a demanda de retirar metal do CAP, foi utilizado a panela de transferência. Para esse tipo de procedimento, é necessário que a empilhadeira permaneça junto a panela mantendo-a apoiada no fosso, pois o mesmo não tem piso/paredes planas para encaixe da panela (incluindo para a panela volante que fica suspensa na ponte de transporte, quando utilizada). Ao bascular o forno, uma escória se formou e quando caiu ocasionou respingos de metal em direção a empilhadeira e dentro do fosso. O forneiro retirou a empilhadeira da proximidade e a panela com metal ficou no fosso enquanto realizavam a limpeza do metal da área. Após alguns minutos um lado da panela tombou, projetando metal líquido no piso, com a distância invadindo o corredor da Moldagem (zona 8). A retirada da panela foi feito com a ponte de transporte, utilizando as correntes existentes no setor.</t>
  </si>
  <si>
    <t>Cleiton Miranda Morais</t>
  </si>
  <si>
    <t>Serr Fund</t>
  </si>
  <si>
    <t xml:space="preserve">Colaborador relata que estava realizando a manutenção do maquina e caiu no alçapão e teve um entorse no joelho esquerdo, no momento edema leve pele integra , avaliado por Dr Vinicius medicado com duoflam IM e encaminhado para o COC para exames de imagem . Atendido por Igor TST Leonardo ciente </t>
  </si>
  <si>
    <t>Funcionário relata que estava lixando uma peça quando sentiu entrar sujeira em seu olho esquerdo. Vem ao CSR com irritação, realizado lavagem ocular e removido sujidade, o mesmo fazia o uso do óculos de proteção, porém relata que o mesmo apresenta folga. Orientado e liberado ao setor. TST Lucas ciente.
Atendido por Vanessa.</t>
  </si>
  <si>
    <t xml:space="preserve">Colaborador relata que estava lixando um produto e sentiu um corpo estranho em olho direito , Avaliado por Dr Vinicius, aplicado colírio anestésico ,removido sujidades , um fragmento não foi possível remover , opérculo com regencel e encaminhado para avaliação na Visioclinica na manhã do dia 14/01/2022, orientado quando ao transporte e recebeu guia tiss e ordem de farmácia carimbada  . TST Leonardo ciente .   </t>
  </si>
  <si>
    <t>Principio de incêndio no interior da caçamba de resíduos, (filtros de pintura). Principio de incêndio foi contido pela brigada de emergência, com o uso de extintores e resfriado com água para não pegar fogo novamente.</t>
  </si>
  <si>
    <t>Operador de Empilhadeira ao empilhar duas embalagens, a embalagem que já estava no local abriu a tampa e tombou as duas embalgens que estavam sendo empilhadas, atingindo a pilha de embalagens que estavam atrás, que ficaram apoiadas nos cabos de proteção do pavilhão de lona.</t>
  </si>
  <si>
    <t>Funcionário relata que ao realizar trabalho de rebarbação, bateu a marreta em 5° dedo da mão esquerda, apresenta pequeno corte superficial em falange medial do dedo, sem edema, sem hematoma, mobilidade preservada, medicado com Paracetamol, aplicado gelo e realizado curativo. Orientado e liberado ao setor. TST Funny ciente. Atendido por Joice.</t>
  </si>
  <si>
    <t>5º dedo</t>
  </si>
  <si>
    <t>Kaua Paim dos Santos Borges</t>
  </si>
  <si>
    <t>Funcionário relata que ao manusear uma peça de aproximadamente 20 Kg, teria iniciado um desconforto, uma dor em punho esquerdo. Encaminhado para consulta com o médico do CSr, liberado para casa com retorno dia 20/01 ás 07:00. TST Funny ciente. Atendido por Diego Adriano.</t>
  </si>
  <si>
    <t xml:space="preserve">Colaborador relata que ao fechar a porta da maquina de pintura, prendeu o 2º dedo da mão direita . Apresenta hematoma , mobilidade preservada . Medicado com  paracetamol e aplicado gelo e liberado ao setor com orientações de cuidados . Atendido por Joice . TST Leonardo ciente . </t>
  </si>
  <si>
    <t>2º dedo</t>
  </si>
  <si>
    <t>Lucas Jose Pedroso</t>
  </si>
  <si>
    <t>Funcionário relata que estava movimentando peças junto á Inspeção Final, quando acabou prensando o 5° dedo da mão direita contra a quina de uma mesa. Apresenta pequeno corte com sangramento ativo em região proximal do 5° dedo da mão direita. Avaliado pelo médico do CSR, acionado base externa Emercor para realização de sutura. Ofertado Paracetamol para dor. Aferido sinais vitais, PA: 100/60, SAT: 97%, FC: 57, T: 36,4. Realizado sutura de 01 ponto e liberado ao setor com orientações, retorno ao CSR dia 24/01 para revisão. TST Lucas ciente. Atendido por Diego Adriano. Em 24/01 encaminhado para raio x.Não constatado fratura, restrição por 07 dias.</t>
  </si>
  <si>
    <t>Funcionário relata que estava lixando as peças do tambor, lixou o 1° dedo da mão esquerda. Apresenta escoriação em falange proximal. Realizado curativo, orientado e liberado ao setor. TST Lucas ciente.
Atendido por Jeferson.</t>
  </si>
  <si>
    <t>Alexandre Tavares de Bittencourt</t>
  </si>
  <si>
    <t>Funcionário relata que estava sobre a plataforma de um forno empurrando um carrinho com um motor, em conjunto com colega, quando seu colega teria puxado este carrinho, desiquilibrando Alexandre, este veio a cair sobre o carrinho, vindo a machucar seu joelho esquerdo. Refere dor local, sem corte, sem edema, movimentos preservados. Ofertado Paracetamol, aplicado Biofenac e liberado ao setor com orientações. TST Lucas ciente.
Atendido por Diego Adriano.</t>
  </si>
  <si>
    <t>Rodrigo da Silva Fernandes</t>
  </si>
  <si>
    <t xml:space="preserve">Colaborador relata quer estava realizando ensaio com com areia e o tubo de ensaio caiu batendo na palma da mão . Apresenta coleção de sangue  . mobilidade preservada , medicado com paracetamol e biofenac Aplicado gelo e liberado ao setor . TST Leonardo ciente </t>
  </si>
  <si>
    <t>Central de Químicos</t>
  </si>
  <si>
    <t>Vazamento de resina na central de químicos da fundição, conforme relatos dos operadores, a mangueira que leva a resina para a macharia escapou, vazando toda a resina que estava dentro do container IBC. 
Realizado manutenção corretiva na mangueira, pois a mesma estava danificada.
Demais ações, após investigação com prazo até 02/02/2022.</t>
  </si>
  <si>
    <t>Inflamáveis e combustíveis</t>
  </si>
  <si>
    <t>Claudio Roberto Correa</t>
  </si>
  <si>
    <t>Funcionário relata que foi retirar alicate do fio terra da solda, não percebeu que o mesmo estava quente e acabou queimando o primeiro dedo da mão direita. Apresenta queimadura de 1° grau, realizado curativo com sulfa e liberado ao setor com orientações. TST Leonardo ciente.
Atendido por Igor.</t>
  </si>
  <si>
    <t>Funcionário relata que no último sábado, dia 29, após seu turno de trabalho, teria iniciado com desconforto em olho esquerdo. Hoje procura o CSR com os mesmos sintomas. Realizado higiene ocular com SF 0,9% e removido corpo estranho. Liberado ao setor com orientações. TST Funny ciente.
Atendido por Diego Adriano.</t>
  </si>
  <si>
    <t>Funcionário relata que estava rebarbando em seu setor, quando um corpo estranho teria adentrado em seu olho direito. Realizada lavagem ocular com SF 0,9% e removido dois corpos estranhos. Após liberado ao setor com orientações. Informou que fazia uso de óculos de proteção. TST Lucas ciente.
Atendido por Diego Adriano.</t>
  </si>
  <si>
    <t>Alana Pinto Cabral</t>
  </si>
  <si>
    <t>Funcionária relata que ao puxar divisória de peças e caiu sobre região tibial anterior e pé esquerdo causando discreta escoriação local , mobilidade preservada , sem sangramento , discreto hematoma ,  sem edemas , aplicado biofenac gelo local e ibuprofeno vo , liberada referindo melhoras e com orientações .TST Leonardo ciente</t>
  </si>
  <si>
    <t>Paulo Cesar da Silva Sales</t>
  </si>
  <si>
    <t>Recebo ligação CSC , relata acidente de ônibus da empresa , encaminhado ao COC encaminhado guia tiss , TST Tiago ciente  (02:15)
Na madrugada de hoje 03/02, por voltas das 02hs, tivemos um acidente de transito envolvendo o ônibus de transporte da Randon. O acidente ocorreu na BR 116, próximo a loja Dallas, foi acionado o SAMU, onde prestou os primeiros atendimentos e alguns funcionários encaminhados ao Hospital do Círculo para avaliação médica.</t>
  </si>
  <si>
    <t>Transporte fretado</t>
  </si>
  <si>
    <t>Serigne Saliou Dieng</t>
  </si>
  <si>
    <t xml:space="preserve">Colaborador relata que estava pendurando peças para pintar e o tambor caiu atingindo o 5º dedo da mão esquerda .Apresenta escoriação , mobilidade preservada , avaliado por medica assistencial e encaminhado para realizar exames de imagem no COC retorno dia 08/02/2022. Atendido por Jeferson TST Lucas ciente .  </t>
  </si>
  <si>
    <t xml:space="preserve">Relata que estava movimentando um produto (TP02) e bateu o terceiro dedo da mão direita. Apresenta hematoma subunhal e mobilidade reduzida. Encaminhado para consulta médica que solicita avaliação especializada no COQ e retomo ao CSR dia 08/02 para revisão e amostra de exames. Atendido por Francisco, TST Alessando </t>
  </si>
  <si>
    <t>Funcionario chega ao CSR referindo que estava cintando um palet, quando estourou a mangueira de ar comprimido, vindo atingir o abdomem lado E, no local ha uma leve escoriação, dor leve.
Realizado curativo, medicado com Paracetamol e liberado ao setor com orientações. TST Funy ciente.
Atendido por Jeferson.</t>
  </si>
  <si>
    <t>Acionado base interna Emercor, através do ramal de emergência, para prestar atendimento a um colaborador que teria machucado sua perna. Chegando ao local, encontramos o colaborador sentado sobre uma cadeira, lúcido, orientado e comunicativo. Informou que ao retirar uma peça de uma máquina  com o auxílio de uma gancheira, ela teria se desprendido  da mesma e teria caído sobre a região da canela esquerda, Segundo ele, peça de aproximadamente 30 Kg. Apresenta edema local e pequeno ferimento sem sangramento ativo. Aplicado gelo, realizado curativo, encaminhado para consulta médica no CSR, medicado com Cetoprofeno EV, SF 0,9% EV, CPM CRM Dra. Talita, encaminhado ao COC para avaliação clínica e radiológica. TST Lucas ciente.
Atendido por Diego Adriano.</t>
  </si>
  <si>
    <t>Douglas Santos de Castro</t>
  </si>
  <si>
    <t>Funcionário relata que estava trocando as caixas de molde com a ponte rolante e ao encaixar  a ponte rolante na caixa acabou prensando o 1° dedo da mão esquerda entre a corrente da talha e a caixa, no local há corte, edema e hematoma. Avaliado pelo Dr. Maurício, realizado curativo e liberado para casa no dia de hoje. TST Lucas ciente. Atendido por Jeferson.</t>
  </si>
  <si>
    <t>Colaborador relata que estava retirando peças de uma mesa, quando um colega teria arremessado uma em direção a mesa e acabou atingindo a sua mão direita. Apresenta apenas dor em região distal do 3° dedo da mão direita com leve edema,  sem ferimentos e movimentos preservados. Ofertado paracetamol, aplicado gelo e biofenac, após liberado ao setor com orientações. Informou que a peça que atingiu seu dedo pesa aproximadamente 8kg. TST Lucas ciente.
Atendido por Diego</t>
  </si>
  <si>
    <t>Daniel Vinicius Faraon</t>
  </si>
  <si>
    <t>Relata que estava trabalhando no rebolo quando escorregou e acabo encostando 2° dedo da mão esquerda. Apresenta pequeno corte, mobilidade preservada. Ofertado paracetamol, realizado curativo e liberado ao setor com orientações. TST Leonardo ciente.</t>
  </si>
  <si>
    <t>Colaborador relata que estava tirando uma peça da esteira para passar no rebolo e sentiu um estralo e dor no ombro D.
Ofertado Paracetamol e aplicado Biofenac no local. Orientado e liberado ao setor. TST Funny ciente. Atendido por Raquel.</t>
  </si>
  <si>
    <t>Colaborador relata que ao limpar a esteira estava quebrando a areia e caiu na grade.
Apresenta hiperemia e escoriações no joelho, sem edema ou hematoma.
Aplicado gelo e biofenac no local. Orientado e liberado ao setor.
Tentado contato com TSTs sem sucesso.</t>
  </si>
  <si>
    <t>Operador de empilhadeira ao retirar embalagens vazias do local de armazenamento para abastecer a linha de montagem, 3 cestos acabaram caindo sobre a empilhadeira. Não houve feridos, somente danos materiais.
Observação: A quantidade máxima estabelecida na IT 031  é 10 embalagens, no momento da ocorrência haviam 14 embalagens empilhadas.</t>
  </si>
  <si>
    <t>Guilherme Rodrigues Schimt</t>
  </si>
  <si>
    <t>Célula Conjunto Montadoras - T2</t>
  </si>
  <si>
    <t xml:space="preserve">Colaborador relata que estava empurrando um carrinho e prensou  1º dedo da mão direta . Apresenta edema leve ,  e hematoma sub ungueal , Aplicado gele e biofenac avaliado por DR Vinicius e encaminhado para o COC realizar exame de imagem . Atendido por Raquel TST Leonardo </t>
  </si>
  <si>
    <t>Lunes Saint Ernest</t>
  </si>
  <si>
    <t xml:space="preserve">Relata que estava trabalhando e prensou  5º dedo da mão esquerda entre dois cubos . Apresenta edema e  dificuldade para movimentar . Avaliado por Elisabeth e  medicado com paracetamol e biofenac aplicado gelo  Encaminhado para exames de imagem no COC .  Observação colaborado não entende a língua portuguesa , foi acompanhado por seu colega de trabalho como guia . Atendido por Raquel . TST Leonardo ciente . </t>
  </si>
  <si>
    <t>William Silva Assunção</t>
  </si>
  <si>
    <t>Serralheria Fundição - T3</t>
  </si>
  <si>
    <t>Acionado unidade interna pelo telefone de emergência, funcionário teria derrubado peça sobre o pé. No local, funcionário deitado sobre um pallet, acompanhado de colegas, já sem o sapato de proteção e com pé esquerdo enfaixado para conter sangramento. Removido ao CSR em maca rígida por não conseguir apoiar o pé. Lucido e orientado, relata que estava fazendo limpeza das ferramentas de fundição, e uma dessas ferramentas, de aproximadamente 3mts caiu de bico sobre seu pé esquerdo, cortando o sapato. Apresenta corte com maios ou menos 10cm de comprimento e 3cm de largura. Realizado limpeza e novo curativo. Acionado unidade externa da emercor para atendimento. Avaliado pela médica da emercor, realizado sutura para aproximar lesão, apresenta possível lesão de tendão, removido ao Hospital do Circulo para avaliação. TST Tiago ciente. Atendido por Vanessa e Aide.</t>
  </si>
  <si>
    <t>Funcionário relata que estava chegando na empresa, quando ao descer do ônibus sentiu corpo estranho em seu olho direito, tentado retirada do CE na enfermaria sem sucesso, encaminado para hospital. 18/02/2022</t>
  </si>
  <si>
    <t>Funcionário relata que ao fazer a movimentação com a paleteira elétrica, a mesma acabou desencapando o cabo elétrico de alimentação da lavadora 6524 e este em contato com a plataforma de trabalho gerou um curto circuito. Ninguem ficou ferido, isolado o local e acionado manutenção para reparos necessários.</t>
  </si>
  <si>
    <t>Colaborador relata que estava auxiliando a instalar uma exaustão quando uma barra de ferro acabou atingindo a região dorsal do pé E.
Fazia uso de sapato de sapato de segurança com biqueira de aço. Apresenta leve edema e leve hematoma local. Ofertado Paracetamol, aplicado Biofenac e gelo no local. Após alivio dos sintomas, liberado ao setor com orientações.
Atendido por Diego.</t>
  </si>
  <si>
    <t>Colaborador relata que estava trabalhando em seu setor na data de ontem normalmente e que hoje ao acordar teria notado um desconforto ocular em seu olho D. Realizado higiene ocular com SF 0.9% e removido em corpo estanho. Liberado ao setor com orientações. TST Funny ciente. Atendido por Diego.</t>
  </si>
  <si>
    <t>FUNCIONÁRIO VEM POR DEMANDA ESPONTANEA,REFERE QUE ONTEM 21/02/22 UM COLEGA  ESTAVA LIXANDO AS PEÇAS E SALTOU ALGO EM SEU OLHO ESQUERDO .PROCUROU HOJE ATENDIMENTO NO CSR, POIS SENTIU IRRITAÇÃO OCULAR, O MESMO ESTÁ COM HIPERMIA. REALIZADO LAVAGEM OCULAR .SF 0,9% + COLIRIO ANESTESICO.ORIENTADO E LIBERADO AO SETOR. ATENDIDO TÉC.ELIS.TST FUNNY CIENTE.</t>
  </si>
  <si>
    <t>Geremias Nogueira da Silva Junior</t>
  </si>
  <si>
    <t>COLABORADOR RELATA QUE ESTAVA REALIZANDO SUA ATIVIDADES ROTINEIRAS EM SEU SETOR, QUANDO EM ALGUM MOMENTO, TERIA SE ABAIXADO E AO SE LEVANTAR ACABOU CHOCANDO  A CABEÇA CONTRA O TAMBOR QUE ESTAVA SENDO IÇADO POR UMA TALHA, APRESENTA LEVE EDEMA NA REGIÃO DO COURO CABELUDO, REGIÃO PARIETAL SUPERIOR, SEM CORTE, APENAS DOR LOCAL.APLICADOGELO, OFERTADO PARACETAMOL, REFERE TONTURA. SINAIS VITAIS PA:130/80 MMHG   T:36,06   AT:96%    FC:56 BPM. INFORMA QUE POSSUI QUE POSSUI DIAGNÓSTICO DE BRADICARDIA.ENCAMINHADO PAR CONSULTA COM A MÉDICA DO CSR. ATENDIDO TÉC.DIEGO</t>
  </si>
  <si>
    <t>O FUNCIONÁRIO (12287) PROCURA A CSR,REFERE QUE POR DAS  06:50 ESTAVA POSICIONANDO O CUBO NA MÁQUINA ZINGANO,QUANDO A PEÇA PRENSOU A FALANGE DISTAL DO 4 DEDO DA MÃO ESQUERDA ,NO LOCAL HÁ EDEMA+HEMATOMA+LEVE ESCORIAÇÕES MOBILIDADE PRESERVADA,APLIACADO GELO E AVALIADO PELA DRA..ENCAMINHADO AO COC ´PARA AVALIAÇÃO.TST.FUNY CIENTE.  Realocado com restrição de sem qualquer esforço com a mão esquerda até o final desta semana.</t>
  </si>
  <si>
    <t>4º Dedo</t>
  </si>
  <si>
    <t>Henrique Gabriel Franco</t>
  </si>
  <si>
    <t>Engenharia de Processo</t>
  </si>
  <si>
    <t>Fabio Rossi</t>
  </si>
  <si>
    <t xml:space="preserve">Colaborador relata que estava medindo uma prensa e apoiou-se sem querer em uma parte aquecida do equipamento, queimando a mão esquerda, apresenta hiperemia e um pouco de dor local, queimadura de 1ºgrau. Higiene e curativo com SF 0,9% + SULFA. Liberado ao setor com orientações de cuidados. Atendido por Elisangela , TST .   </t>
  </si>
  <si>
    <t>O colaborador relata que estava fazendo a movimentação de uma embalagem com coletores, ao retirar a mesma do porta palets bateu com os garfos da empilhadeira na travessa estrutural. Houve apenas danos materiais, foi isolado o local, retirada as peças, embalagens e substituída a travessa.</t>
  </si>
  <si>
    <t>Joao Antonio Borges Braga</t>
  </si>
  <si>
    <t>Abastecimento Usinagem - T2</t>
  </si>
  <si>
    <t>Tanque de óleo diesel de caminhão foi furado por garfos de empilhadeira. Operador estava descarregando pallets e ralata ter se asustado com outro caminhão que passava por trás da empilhadeira. No movimento de ir para a frente, acabou batendo em tanque de óleo. Vazamento de óleo na Rua Oeste.</t>
  </si>
  <si>
    <t>Joao Marcelo Sottili</t>
  </si>
  <si>
    <t xml:space="preserve">Funcionário 39930 chega ao CSR referido que estava movimentando suporte das ferramentas da troca dos insertos, quando a mesma caiu atingindo o joelho esquerdo, no local leve edema, dor moderada, corte de aproximadamente 1cm, acionado base externa da emercor para sutura, liberado para casa na data de hoje. Tentado contato com TSTs, porém sem sucesso. Atendido por Jeferson </t>
  </si>
  <si>
    <t>O mesmo chega ao CSR acompanhado pela colega, relata que estava limpando o forno CAP, quando gás com oxido de enxofre atingiu o olho esquerdo, apresenta hiperemia e dor intensa. Realizado lavagem com soro fisiológico, liberado ao setor com orientações após melhora dos sintomas. Tentado contato com TSTs sem sucesso. Atendido por Jeferson. Avaliado em 28/02 e encaminhado para especialista.Retorno em 01/03</t>
  </si>
  <si>
    <t>Vanessa Aparecida Bittencourt Barbosa</t>
  </si>
  <si>
    <t>Log Fund</t>
  </si>
  <si>
    <t xml:space="preserve">Acionado atendimento pelo ramal de emergência, funcionária teria sido atingida por um tambor. No local, a mesma encontrava-se com brigadistas, com braço esquerdo imobilizado, relata que estava dirigindo empilhadeira, com 3 rack quando um ficou enroscado, em algum objeto no teto (a mesma não sabe informar o que era), e o mesmo veio a cair sobre seu antebraço esquerdo, sem hematoma, sem corte, sem sangramento, aplicado biofenac, gelo local, paracetamol para dor, Avaliada pela médica do CSR e encaminhada ao COC para exames, retorno amanha no inicio do turno para revisão de ACT. TST Tiago ciente. Atendida por Igor e Vanessa </t>
  </si>
  <si>
    <t>ANTEBRAÇO</t>
  </si>
  <si>
    <t>Gerson Jean Pierre</t>
  </si>
  <si>
    <t>Funcionário procura CSR. Relata que foi tirar uma peça de dentro da outra, acabou apertando o dedo 3 dedo da mão direita. Apresentando edema e dor moderada.. ofertado paracetamol+ biofenac. Gelo local. Encaminhado para consulta com o médico do CSR .Medicado com ibuprofeno  vo .cpm .Liberado para casa com ATM, com retorno amanhã, ás 07:00,ao CSR.TST Lucas e Funny  contato sem sucesso. Atendido Téc.enf.Diego.</t>
  </si>
  <si>
    <t>Célula Suporte Fundidos - T1</t>
  </si>
  <si>
    <t>Funcionário procura a CSR ,referindo que por volta das 08:30 da manhã, estava tirando uma peça do centro de usinagem com a talha ,quando o mesmo empurrou a talha com a peça e acabou prensando 2 eo 3 dedo da mão esquerdo. Entre a peça e o suporte de borracha ,no  momento está com edema,e dor moderada ,mobilidade preservada. Avaliado Dr Mauricio ,encaminhado ao COC . foi com transporte da empresa.TST Lucas ciente,</t>
  </si>
  <si>
    <t>2º e 3º DEDO</t>
  </si>
  <si>
    <t>No processo da usinagem do cubo 81001132 na CAU III, o braço robótico ao retirar a peça do CNC a peça escapa da garra e cai sobre a própria máquina. Foi verificado que a peça acumula cavaco na cavidade interna no processo de usinagem onde há contato com a garra do robô para retirada da peça e também desgaste na garra.</t>
  </si>
  <si>
    <t>Producao Castertech - Fundicao T2</t>
  </si>
  <si>
    <t>Produção Fundição</t>
  </si>
  <si>
    <t>Relata que foi retirar metal de um molde da caixa e prensou o quarto dedo da mão esquerda na lavanca. Apresenta edema, hematoma sub ungueal e sangramento corrido. Avaliado pelo Dr. Vinícius encaminhado para exames de imagem no hospital do círculo e retorno no CSR para revisão 03/03. TST lEONARDO CIENTE, ATENDIDO POR fRANCISCO</t>
  </si>
  <si>
    <t>Flavio Da Fonseca</t>
  </si>
  <si>
    <t>Funcionário relata que ao apertar a ferramenta ,a chave escapou e atingiu sua testa do lado esquerdo. Apresenta edema em região acima da sobrancelha ,sem hematoma ,nega tontura ,relata dor local. Medicado com paracetamol, aplicado gelo local, em observação ,após liberado ao setor com orientações .TST Funny cinte</t>
  </si>
  <si>
    <t>TESTA</t>
  </si>
  <si>
    <t>Dionatas de Souza Borges</t>
  </si>
  <si>
    <t>Funcionário procura a CSR ,referindo que estava montando a roda do virador e ao  bater com o martelo soltou um cavaco do martelo atingindo o tórax ,no local há uma leve perfuração, .realizado limpeza + curativo .Liberado ao setor com orientações. TST Lucas ciente.</t>
  </si>
  <si>
    <t>TÓRAX</t>
  </si>
  <si>
    <t>Vandir Machado Garcia</t>
  </si>
  <si>
    <t>Manutencao Usinagem - T1</t>
  </si>
  <si>
    <t>Funcionário chega ao CSR ,referindo que estava fazendo uma limpeza na gabine de pintura, realizando a limpeza da espátula com o martelo,o mesmo escorregou atingiu o pulso esquerdo .Apresenta movimentos preservados, não tem edema e nem hematoma ..Medicado com paracetamol+ biofenac .Colocadogelo local.TST Funny ciente.</t>
  </si>
  <si>
    <t>PULSO</t>
  </si>
  <si>
    <t>Jean Edrick Dumoulin</t>
  </si>
  <si>
    <t>Funcionário relata que estava trabalhando numa máquina de cunha, quando foi ajeitar a peça, quebrou o canal da máquina, caindo sobre o primeiro dedo da mão esquerda. Pele integra, edema, mobilidade reduzida, encaminhado para avaliação médica com Dr. Vinícius. Solicitado Rx + avaliação no Hospital (encaminhado com transporte pela empresa) do Círculo e retorno no CSR dia 04/03. TST Leonardo ciente, atendido por Igor -Emercor</t>
  </si>
  <si>
    <t xml:space="preserve">Na parada programada do dia 06/03/2022, manutenção atuava em prensa 5 B, serralherio atuava com esmerilhadeira,neste momento tivemos um principio de incêndio,  faísca da esmerilhadeira em contato com  desmoldante  no local, ocasionou o principio de incêndio ( desmoldante (Desmoltech 813 / Techbraf ). </t>
  </si>
  <si>
    <t>Clairton Drum Bertoldi</t>
  </si>
  <si>
    <t>Funcionário relata que ao tirar os parafusos do cubo e dar prosseguimento ao processo , o cubo se soltou do dispositivo , vindo a prensar a falange distal do 3° dedo da mão esquerda , causando contusão local , discreto edema mobilidade preservada , realizado gelo local paracetamol , liberado ao setor em condições .TST Tiago ciente</t>
  </si>
  <si>
    <t>Acionado base da Emercor pelo ramal de Emergência. Chegando no local funcionário acompanhado de brigadista e TST,trazido ao CSR relata que ao retirar o motor da retifica CNC,o motor se deslocou e seu dedo ficou preso entre o motor e a estrutura. Apresenta corte superficial  em falange distal do 1 dedo da mão esquerda ,hematoma, edema .Avaliado pela médica do CSR,mcpm. Cetoprofeno ev ,SF0,9%..Encaminhado ao COC com trnsporte da empresa para avaliação clinica e radiológica. Retorno ao CSR dia 08/03 para revisão..TST Lucas ciente. Retorna dia 14/03</t>
  </si>
  <si>
    <t>Adriano Lopes da Rocha Filho</t>
  </si>
  <si>
    <t xml:space="preserve">Colaborador relata que estava pintando na cabine e a mangueira estourou e saltou tinta no corpo e no rosto atingindo o olho direito , Realizado higiene com SF  apresenta leve hiperemia sem presença de CE nega dor ou desconforto . Liberado ao setor com orientações de cuidados e retorno se necessário . Atendido por Igor  TST Leonardo ciente </t>
  </si>
  <si>
    <t>Dionatha Amaral de Mello</t>
  </si>
  <si>
    <t>Funcionário relata que estava trocando os incertos  das ferramentas quando sentiu um estalo no punho direito , relata dor local ao girar o punho sem edema , mobilidade preservada medicado com paracetamol biofenac e aplicado gelo local .</t>
  </si>
  <si>
    <t xml:space="preserve">Colaborador relata que estava passado entre duas caixas e bateu a mão direita em um pedaço de ferro . Apresenta um corte no segundo dedo da mão esquerda  . Avaliado por medico assistencial solicitado atendimento da Emercor para realizar sutura com Dr Gustavo . (1 ponto) liberado ao setor com orientações de cuidados com orientações e retorno para curativos diáriospara acompanhar a evolução . Atendido por Raquel . TST Leonardo .  </t>
  </si>
  <si>
    <t>2º Dedo</t>
  </si>
  <si>
    <t>Luiz Fernando da Silva Boff</t>
  </si>
  <si>
    <t>Relata que estava fazendo "setup" (troca de peça) e prensou a mão esquerda entre a corrente da talha e o dispositivo. Refere dor no segundo dedo e apresenta mobilidade reduzida pela dor. Sem cortes cutâneo. Ofertado paracetamol e aplicado gelo local. Encaminhado para consulta médica, solicitado Rx +  avaliação especializada no Hospital do Círculo. Revisão dia 10/03 no CSR. Encaminhado com transporte da empresa. Atendido por Raquel, TST Leonardo.</t>
  </si>
  <si>
    <t>Sthefanie Vidal Dantas</t>
  </si>
  <si>
    <t>Funcionária chega ao CSR deambulando, relata que estava colocando peça sobre a linha e caiu um tambor no joelho direito, rolando para o pé esquerdo. Apresenta edema e hematoma no local. Relata dor, ofertado paracetamol e aplicado Biofenac, avaliada pelo médico do CSR, medicada com cetoprofeno 100mg EV e após encaminhada para o hospital do Círculo com Unidade Externa da Emercor para realizar Rx e avaliação traumatológica. Reavaliação no centro de saúde dia 14/03. TST Funny ciente, atendida por jeferson (Emercor)</t>
  </si>
  <si>
    <t>Leonardo Stangherlin Silveira</t>
  </si>
  <si>
    <t>Funcionário relata que ao colocar o cubo no dispositivo  com a talha ,  o mesmo prensou seu 4° dedo da mão esquerda ,  entre o cubo e o dispositivo , causando contusão local apresenta discreto edema em falange distal , mobilidade preservada pele íntegra , sem queixas álgicas medicado com biofenac e gelo local , liberado ao setor  com orientações e em condições .TST Tiago ciente</t>
  </si>
  <si>
    <t>Daniela Aparecide Freitas de Almeida</t>
  </si>
  <si>
    <t>Funcionária relata que estava recolhendo sucata , quando puxou a peça e , uma outra que estava em cima caiu sobre o 3° dedo da mão direita causando contusão local , corte corto contuso edema da falange distal , mobilidade diminuída avaliada pela emercor externa e removida ao hospital do COC para avaliação .TST Tiago ciente , revisão em 15/03 ás 02 horas.</t>
  </si>
  <si>
    <t>Funcionário chega ao CSR, referindo que foi vira uma peça e acabou virando sobre o 4 dedo da mão esquerda. Apresenta dor moderada edema leve, Movimentos preservados  .Medicado com paracetamol.+ gelo local . Liberado com orientações ao setor. TST Lucas ciente. Atendido téc de enfermagem Elis.</t>
  </si>
  <si>
    <t>Acionado Unidade Interna para atender funcionário no ponto de encontro número 2 ao lado da Fundição da Caster, com queixa de que uma peça teria caído no pé. Chegando ao local corretamente informado, encontramos funcionário sentado do lado de fora do pavilhão amparado por Brigadistas. Relata que estava rebarbando no rebolo quando a peça que estava manuseando caiu em cima do pé direito (colegas informam peso de aprox. 20kg). Apresenta escoriação no dorso, edema e dor. Mobilidade reduzida. Realizado imobilização no local com tala e atadura, trazido com a ambulância ao CSR. Aplicado gelo Avaliado por Dr Elisabeth e encaminhado para exames de imagem no COC recebeu guis Tiss e ordem de farmácia e orientado sobre o retorno com transporte oferecido por a empresa . Atendido por Raquel /Igor  . TST Leonardo ciente.</t>
  </si>
  <si>
    <t>Operador estava carregando uma carreta, quando veio a cair uma das gaiolas. O motorista estava próximo do caminhão, e a gaiola caiu próximo a ele.</t>
  </si>
  <si>
    <t>Adriel Machado</t>
  </si>
  <si>
    <t>Colaborador relata que ao prender uma peça ( escorpião) a um dispositivo de fixação de peças, a mesma teria caído, prensando o 2 dedo da mão esquerda entre a peça e o apoio do dispositivo. Apresenta cianose na região a unha,dor local e movimentos preservados . Encaminhado para consulta com o médico do CSR. Encaminhado para COC,para avaliação clinica e traumato. Foi com transporte próprios. TST Funny ciente.</t>
  </si>
  <si>
    <t>Relata que estava na quebra de canal e ao virar o produto prensou o  2º , 3º , 4º, 5º dedo da mão esquerda . Apresenta edema moderado  mobilidade reduzida, Avaliado por Dr Vinicius medicado com biofenac paracetamol e biofenac , encaminhado para o COC para exames de imagem . Liberado com transporte da empresa  ordem de farmácia e guias de atendimento . Retorno no dia 23.03.2022. TST Leonardo.</t>
  </si>
  <si>
    <t>2º, 3º, 4º e 5º dedo</t>
  </si>
  <si>
    <t xml:space="preserve">Colaborador relata que o colega arremessou um "massalote" de ferro e atingiu o 4º dedo da mão direita , apresenta corte pequeno e edema . Avaliado por Dr Vinicius e encaminhado para exames de imagem no COC , liberado com ordem de farmácia. transporte da empresa e retorno no dia 23.03.2022. TST Leonardo  </t>
  </si>
  <si>
    <t>Preparação de Areia - T2</t>
  </si>
  <si>
    <t>Funcionários relatam que a porta automática na central de areia estava aberta e desceu involuntariamente, quase atingindo os mesmos que estavam proxímos da porta, relatam ainda que para acionar a descida e a subida da mesma é preciso abrir o painel elétrico e enfiar um palito nos comandos internos conforme imagens 4, 5 e 6. Não houve feridos.</t>
  </si>
  <si>
    <t>Relata que estava realizando a limpeza do porta fogo-CAP quando desobstruiu o local saiu faíscas, atingindo a sua face, causando queimadura de 1º grau com o calor da explosão, removido ao centro de saúde, avaliado pela médica da empresa, medicado com cetropofeno Ev e soro fisiológico, acionado a Emercor externa e encaminhado ao COC oara avaliação e cponduta. O mesmo retorna segunda para avaliação médica CSR.
Acionado ramal de emergência pela empresa castertech , funcionário estava realizando a limpeza porta fogo , quando desobstruiu o local saiu faísca , atingindo a face , causando queimadura de 1° grau com o calor da explosão removido ao centro de saúde PA 130/80 sat 98 fc 74 tax 37° avaliado pela médica da empresa , medicado com cetoprofeno EV e soro fisiológico acionado emercor externa encaminhado ao COC para avaliação e conduta .TSt Tiago ciente</t>
  </si>
  <si>
    <t>Rosto</t>
  </si>
  <si>
    <t>Gabriel Edinilson Cabral Silveira</t>
  </si>
  <si>
    <t xml:space="preserve">Funcionário relata que foi colocar o catalizador na peça com a ferramenta que estava sem a válvula para encaixar, acabando por cair o catalizador dentro da luva. Apresenta queimadura de segundo grau. Encaminhado para consulta médica, medicado para dor e retorno dia 28/03 para revisão. TST ciente, atendido por Róger (Emercor). </t>
  </si>
  <si>
    <t>Wilian Machado Trindade</t>
  </si>
  <si>
    <t>Colaborador  relata que ao solicitar um a peça a um colaborador do setor de rebarbação, o mesmo teria arremessado essa peça na direção de Wiliam com bastante força, e ela acabou atingindo a região do joelho e coxa anterior esquerda .Apresenta leve edema na região do joelho , movimentos preservados. Aplicado biofenac, ofertado paracetamol . Liberado ao setor com orientações. TST Alessandro ciente. Atendido téc em enfermagem Diego.  Volta ao CSR ,refere dor na região  Joelho E , com movimentos preservados. Encaminhado para avaliação  médica  Dr Mauricio, o mesmo encaminha para COC. O colaborador  vai com transporte próprio .TST Funny cinte. Atendido téc em enfermagem Elis.</t>
  </si>
  <si>
    <t>JOELHO</t>
  </si>
  <si>
    <t>Acionado base interna Emercor pelo telefone de Emergência para funcionário que esmagou a mão. Chegando ao local, funcionário lúcido, acompanhado por TST e brigadistas referindo bastante dor em mão esquerda. Relata que ao realizar manutenção na esteira, se abaixou e colocou a mão próximo a esteira e o rolete puxou sua mão, o mesmo usava luva de manutenção. Apresenta edema em dorso da mão E e em 3° e 4° dedos, mobilidade prejudicada. Avaliado pelo médico do CSR, medicado com Cetoprofeno EV, realizado imobilização da mão á pedido do médico. Encaminhado ao COC para avaliação clínica e radiológica, levado até a Caster de ambulância para se trocar e após solicitado transporte Uber para levá-lo ao COC. Orientado a retornar ao CSR dia 30/03 ao CSR para revisão. TST Funny ciente. Atendido por Joice e Diego.</t>
  </si>
  <si>
    <t>Rodrigo Jacopini da Silva</t>
  </si>
  <si>
    <t>Funcionário relata que na troca do catalizador, molhou a luva com liquido do catalizador, não sentiu no momento, após realizando suas tarefas, sentiu queimação em sua mão direita .Apresenta ferimento ( queimadura de 2 grau) na mão . Medicado com paracetamol ,encaminhado para consulta médica no CSR, realizado curativo com sulfa, liberado para casa com transporte da empresa . Retorno ao CSR. TST Funny ciente.</t>
  </si>
  <si>
    <t xml:space="preserve">Colaborador relata que relata que uma gaiola de peças virou atingindo  dorso do pé direito . Apresenta escoriação e leve edema ,  movimentos reduzidos  deambulando com dificuldade . medicado com paracetamol , biofenac aplicado gelo , Avaliação medica , liberado ao setor com orientações de cuidados e ordem de farmácia . Contato com TST Leonardo para realocar o colaborador no turno de hoje .  </t>
  </si>
  <si>
    <t>Sidivaldo Edson de Oliveira</t>
  </si>
  <si>
    <t>Funcionário relata ao movimentar peças uma , acabou prensando os 3° e 4° dedos da mão esquerda ,falange distal ,  apresenta edema discreto , relata dor local , pele íntegra , sem deformidades aplicado biofenac , gelo local e medicado com paracetamol , encaminhado para avaliação com médico da empresa . TST Leonardo ciente</t>
  </si>
  <si>
    <t>3º e 4º dedos</t>
  </si>
  <si>
    <t>Explosão ao alimentar o forno 3 devido a sucata molhada, situação reencidente alerta 120 de novembro de 2021. Nota QM 200964095</t>
  </si>
  <si>
    <t>Anderson Tadiello de Castilhos</t>
  </si>
  <si>
    <t>Funcionário relata que estava  movimentando um cubo com a talha quando a mesma caiu e raspou em sua perna esquerda , causando escoriação e discreto hematoma local, teve movimentos preservados. foi aplicado gelo local e medicado com paracetamol liberado ao setor em condições .</t>
  </si>
  <si>
    <t>Marcelo Jose Rech</t>
  </si>
  <si>
    <t>Funcionário relata que ao trocar a ferramenta, a chave quebrou  e atingiu região palmar da mão direita. Apresenta pequeno corte superficial na mão, sem edema, sem hematoma, mobilidade preservada. Medicado com Paracetamol, realizado curativo. Orientado e liberado ao setor. TST Sílvio ciente.
Atendido por Joice.</t>
  </si>
  <si>
    <t>Funcionário relata que estava soldando, quando sentiu algo entrar em seu olho esquerdo. Realizado lavagem ocular com SF 0,9%e removido corpo estranho com sucesso. Liberado ao setor com orientações. TST Funny ciente. Atendido por Vanessa.</t>
  </si>
  <si>
    <t>Neido Durao</t>
  </si>
  <si>
    <t>Operador do equipamento relata que estava coletando com o eletroimã algumas sucatas que estavam sobre o piso, sucatas localizadas atrás do carretão do forno 3. No momento em que operador acionou o equipamento para pegar a sucata ele percebeu um barulho estranho nos cabos de aço de sustentação do eletroimã,ao se deslocar com a ponte o cabo veio a se romper desprendendo o eletroimã do equipamento.</t>
  </si>
  <si>
    <t>Jean Carlo Lemos Antunes</t>
  </si>
  <si>
    <t>Engenharia de Manutencao Fundicao</t>
  </si>
  <si>
    <t>Funcionário relata que na data de ontem 12/04 por volta das 17:15 sofreu acidente de moto, ao retornar para sua casa após seu trabalho, ocorreu na rua Conselheiro Dantas. Um carro que estava em frente fez manobra para esquerda sem alertar o pisca, nesse momento Jean colidiu sua moto  contra lateral do carro. SAMU prestou atendimento no local  e removeu funcionário até o COC onde realizou exames e consulta médica. Fez o registro no local. Refere leve dor torácica e  dificuldade em elevar o MSD. Avaliado pelo médico do CSR, liberado para casa hoje. Retorno ao CSR dia 14/04 para revisão. TST Funny ciente. Atendido por Joice.</t>
  </si>
  <si>
    <t xml:space="preserve">Funcionário relata que no dia 13/04 no final da tarde estava passando a peça no rebolo e sentiu um corpo estranho no olho esquerdo, e hoje vem ao CSR referindo dor. No momento apresenta hiperemia, avaliado por Dra. Talita,  encaminhado a Visio Clinica com transporte da empresa. TST Alessandro considerou ACT. Atendido por Jeferson </t>
  </si>
  <si>
    <t>Patricia Chaves</t>
  </si>
  <si>
    <t>Celula Cubos Phevos - T1</t>
  </si>
  <si>
    <t>Funcionária relata que ao manusear cubo da roda , de aproximadamente 20kg acabou prensando o 1° dedo da mão direita entre a peça e e um contra ponto apresenta mobilidade preservada , sem edemas ou deformidades , relata dor local aplicado gelo local e medicada com biofenac e paracetamol , porém segue com dor acionado Emercor externa para avaliação medicada com cetoprofeno im e dipirona im conforme orientação DR Ártico e liberada as atividades laborais.</t>
  </si>
  <si>
    <t>1º dedo</t>
  </si>
  <si>
    <t>Claudir Garcia</t>
  </si>
  <si>
    <t>Funcionário relata que estava embalando umas peças e o colega do lado estava rebarbando, quando ele sentiu um C.E. no olho E. Realizado higiene ocular com SF 0,9%, removido somente sujidade, porém não encontrado C.E. Funcionário relata ter removido o C.E. no setor. Liberado ao setor com orientações. TST Lucas ciente. Atendido por Raquel Camargo.</t>
  </si>
  <si>
    <t>Hector Ramon Rojas Zorrila</t>
  </si>
  <si>
    <t>Colaborador chega ao CSR  referindo que estava lixando uma peça e a mesma acabou caindo sobre o 1° dedo da mão D. No local há dor moderada, leve edema e leve hematoma. Medicado com Paracetamol. Avaliado pelo Dr. Mauricio e encaminhado para o hospital do COC para realizar exame e avaliação com transporte da empresa. TST Lucas ciente. Atendido por Téc. Jeferson. Não constatado fratura, funcionário quis usar o atestado externo, retorna em 25/04</t>
  </si>
  <si>
    <t>Colaborador procura o CSR informando que enquanto se deslocava ao vestiário. teria tropicado em uma calçada. Após isso teria iniciado uma dor no 4° dedo do pé E.. Movimentos reduzidos, sensível ao toque. dor intensa no local. Encaminhado para consulta com médico do CSR. Após encaminhado ao COC para realização de exames. Retorno ao CSR amanhã as 07 horas. TST Funny ciente. Não constatado trauma.</t>
  </si>
  <si>
    <t xml:space="preserve">31097	</t>
  </si>
  <si>
    <t>Funcionário relata que foi trocar o disco da lixadeira com a chave "ALE" e no apertar torceu o 1° dedo da mão D. no local dor leve, sem edema e sem hematoma. Aplicado Biofenac. Liberado ao setor com orientações.
TST Lucas ciente. Atendido por Téc. Raquel Camargo</t>
  </si>
  <si>
    <t>Uiliam Ferreira</t>
  </si>
  <si>
    <t>Funcionário relata que por volta das 18:30 hs estava trabalhando e cortou o 1° dedo da mão esquerda , com estilete , segundo relata o mesmo foi atendido pela bombeira que realizou o curativo , vem para registro com sangramento discreto mobilidade preservada curativo e orientação VAT, TST Tiago ciente</t>
  </si>
  <si>
    <t>Funcionário (38904) relata que estava rebarbando uma peça no rebolo quando a peça foi demais cortando o 1º dedo da mão direita, corte com sangramento contido, realizado curativo e medicado com paracetamol e ibuprofeno, orientado e liberado ao setor. TST Funny ciente. Atendido por Diego</t>
  </si>
  <si>
    <t>Funcionário relata que prensou a mão direita nos raqui ( montagem de eixo ), estava usando luva, sem corte, pele integra, movimentos preservados, apresenta edema. Medicado com Paracetamol, aplicado Biofenac, gelo. Orientado e liberado ao setor. TST Funny ciente. Atendido por Igor.</t>
  </si>
  <si>
    <t>Funcionário relata que quando iniciou a chuva foi fechar uma porta tripla e ao fechar uma parte a outra saiu do trilho e o atingiu nas costas. Apresenta escoriações, hiperemia e dor local em lado direito das costas. Medicado com Paracetamol, aplicado Biofenac, avaliado pelo médico do CSR, MCOM com Ibuprofeno e após liberado ao setor com orientações. TST Funny ciente. Atendido por Joice.</t>
  </si>
  <si>
    <t>Funcionário relata que estava retornando do almoço para o setor, quando estava descendo na escadaria do pavilhão e bateu o cotovelo do braço direito no corrimão, ocasionado pequeno hematoma, pele integra, sem sangramento, movimentos preservados. Aplicado Biofenac e gelo local, medicado com Paracetamol. Orientado e liberado ao setor sem mais queixas. TST Lucas ciente. Atendido por Joice.</t>
  </si>
  <si>
    <t>Funcionário relata que estava manuseando a talha com uma peça e a peça se soltou e atingiu o pé direito ( tornozelo ). Apresenta edema, escoriações, pele integra, movimentos preservados. Aplicado Biofenac, medicado com Paracetamol, não quis aplicar gelo, nem passar por avaliação médica, por causa do horário. Orientado a retornar se necessário. Tentado contato com TSTs sem sucesso. Atendido por Igor.</t>
  </si>
  <si>
    <t>Claudio Nunes Coelho</t>
  </si>
  <si>
    <t>Funcionário relata que ao movimentar um tambor com a talha atingiu região posterior do antebraço esquerdo causando ferimento corto contuso de aproximadamente 3 cm , realizado curativo , gelo local , nega queixas álgicas ,  acionado Emercor externo para sutura .TST Tiago ciente</t>
  </si>
  <si>
    <t>Andriele Grison da Silva</t>
  </si>
  <si>
    <t>Acionada unidade interna da Emercor, solicitando atendimento no ponto 04 da unidade Castertech. No local funcionária sentada sobre uma empilhadeira, acompanhada pelo TST Alessandro. Funcionária refere que estava pegando pallete para colocar na caçamba e ao recolher um pallete que estava quebrado no chão pisou em um prego, atingindo pé esquerdo. Apresenta  perfuração superficial, com sangramento. Realizado assepsia com água oxigenada, ocluso com nebacetin, medicada com paracetamol 750mg VO e avaliada pela Dra. Talita.</t>
  </si>
  <si>
    <t>Florentha Joseph</t>
  </si>
  <si>
    <t>Acionada Unidade Interna da Emercor, pelo telefone de Emergência, para atendimento na Castertech Ponto1. Colaboradora refere que estava lixando a peça e ao virar a mesma acabou caindo em cima do 1° dedo da mão E.  No local ha leve edema, refere dor intensa, mobilidade prejudicada. Aplicado gelo local. Avaliada pelo Dr. Mauricio. Encaminhada ao COC para avaliação com o transporte da empresa. TST Funny ciente. Atendida por Jeferson</t>
  </si>
  <si>
    <t>Cleiton Santuario Carneiro</t>
  </si>
  <si>
    <t>Funcionário relata que estava montando cubo , e bateu seu  2° dedo mão direita causando  contusão ,  sem edemas deformidades aplicado gelo local biofenac e paracetamol  , TST Tiago ciente liberado em condições e orientações .</t>
  </si>
  <si>
    <t xml:space="preserve">Funcionário relata que estava soldando retirando capacete e colocado máscara de solda e ao erguer se bateu a cabeça contra uma cremalheira , causando corte contuso , com sangramento ativo acionado emercor externa para sutura , realizado 2 pontos e liberado para casa , lucido orientado consciente medicado com paracetamol e ibuprofeno gelo local liberado com orientações , PA 160/100 fc 73 sat 96% retorno em 09/05/2022. </t>
  </si>
  <si>
    <t>Maike Borges dos Santos</t>
  </si>
  <si>
    <t>Celula de Preset Usinagem - T1</t>
  </si>
  <si>
    <t>Funcionário relata que ao empurrar uma peça em uma máquina, acabou chocando o 3° dedo da mão direita contra um parafuso. Apresenta pequena escoriação na região distal do membro, atrás da região da unha. Realizado curativo compressivo, ofertado Paracetamol. Apresenta movimentos preservados e sem demais alterações. Liberado ao setor com orientações. TST Lucas ciente.
Atendido por Diego Adriano.</t>
  </si>
  <si>
    <t>3º dedo</t>
  </si>
  <si>
    <t>Gerson dos Santos Machado</t>
  </si>
  <si>
    <t>Funcionário relata que ao finalizar seu turno de trabalho retirou o seu óculos de proteção quando entrou um corpo estranho em olho esquerdo , retirado sujidades e liberado em condições e com orientações. TST Lucas ciente</t>
  </si>
  <si>
    <t>Karine Parise</t>
  </si>
  <si>
    <t>Vazamento de resina no sistema da automatic, por volta das 19:00 funcionário que estava trabalhando na automatic notou que estava vazando resina, subiu no mezanino e identificou que o reservatório de resina da automatic estava transbordando. Parado o equipamento, isolado o local e realizado a contenção com serragem.</t>
  </si>
  <si>
    <t>Filipe Nathanael Da Rosa</t>
  </si>
  <si>
    <t>INALAÇÃO DE ÓLEO (VG05)  - Funcionário relata que ao guardar o borrifador de óleo (VG05), a mangueira quebrou e com a pressão do borrifador, acabou projetando óleo para a boca e nariz, por volta das 09:00 horas. Agora (11H20) refere cefaleia. Avaliado pela medica do CSR, MCPM com Paracetamol VO, realizado lavagem nasal com SF 0.9%. Liberado ao setor com receita medica carimbada. TST Alessandro ciente. Atendido por Joice.</t>
  </si>
  <si>
    <t>Evanuci Britz Aguiar</t>
  </si>
  <si>
    <t xml:space="preserve">Colaboradora relata que estava manuseando um tambor no Rach e um segundo produto caiu batendo no primeiro e segundo deda o da mão esquerda . Apresenta edma leve  e dificuldade para movimentar . Avaliada por Dr Vinicius medicada com paracetamol e  ibuprofeno mais biofenac  mais dexametasona EV e liberada ao setor com orientações de cuidados . TST Leonardo ciente . </t>
  </si>
  <si>
    <t>1º e 2º DEDO</t>
  </si>
  <si>
    <t>Yuri Gabriel Milanez Baltazar da Silva</t>
  </si>
  <si>
    <t>Funcionário relata que ao arremessar um pallet, uma ferpa de madeira teria adentrado no 1° dedo da mão esquerda. Realizada remoção de uma ferpa da região distal, realizado curativo e liberado ao setor com orientações. Informou que não fazia o uso de luvas no momento do ocorrido. TST Lucas ciente. Atendido por Diego Adriano.</t>
  </si>
  <si>
    <t>Acionado unidade interna via ramal de urgência , funcionário acompanhado pelo TST Leonardo ,  relata que foi retirar uma ponteira da retifica com auxilio de duas chaves quando a mão esquerda escapou e prensou entre a bancada e a esteira oval ocasionando amputação da falange distal do 4° dedo da mão esquerda , removido ao centro de saúde ,realizado curativo , PA 140/90 , sat 98% fc 88 ,  puncionado com abocath 20 medicado com tilatil 20 mg ev crm , dr ártico realizado limpeza e acondicionamento da parte amputada , acionado Emercor externa para remoção do mesmo ao hospital do Círculo . TST Leonardo ciente . Comunico Grupo ACTs</t>
  </si>
  <si>
    <t>SIF</t>
  </si>
  <si>
    <t>Leandro Daros</t>
  </si>
  <si>
    <t>Funcionário relata que estava na cta quando foi retirar uma peça no carinho e mesma atingiu o 3° dedo dedo mão direita ocasionando um discreto  hematoma sem corte , pele íntegra movimentos preservados  medicado com paracetamol e gelo local .Liberado ao setor em condições . TST Tiago</t>
  </si>
  <si>
    <t>Willian Alves Silva</t>
  </si>
  <si>
    <t xml:space="preserve">Colaborador relata que estava trabalhando e bateu o cotovelo direito em uma barra de ferro . Apresenta um corte contuso de 8 cm . Avaliado por Dr Maurício acionado Emercor  para realizar sutura com Dr Gustavo com 5 pontos . Liberado com atestado do dia de hoje transporte oferecido por empresa mais ordem de farmácia . Atendido por Jeferson TST Alessandro ciente .  </t>
  </si>
  <si>
    <t>Robson Kerber Pereira</t>
  </si>
  <si>
    <t xml:space="preserve">Acionado Unidade Móvel para atendimento no ponto 10 da Caster.  Chegando ao local, colaborador  amparado por colegas e brigadistas. Removido ao CSR, relata que estava prensando cubos na "prensa Zingano", foi ajeitar um cubo e o mesmo acabou caindo, prensando quarto dedo mão esquerda. Apresenta esmagamento região distal com corte contuso. Mobilidade reduzidada pela dor, ofertado paracetamol. Encaminhado para avaliação médica que solicita avaliação médica e avaliação Rx no Hospital do Círculo com retorno no CSR 25/05/2022 para revisão. TST Leonardo ciente. </t>
  </si>
  <si>
    <t>Alexandra Daiane Pedroso da Silva</t>
  </si>
  <si>
    <t>Colaboradora relata que hoje de manhã as 11:00 teve uma queda da própria altura  e bateu a coxa  em uma caixa . Apresenta hematoma edema ,  movimentos preservados não realizou registro  no momento do fato .Aplicado biofenac, Liberada com transporte da empresa e orientações de buscar atendimento n centro de saúde se necessário  . TST Leonardo ciente.</t>
  </si>
  <si>
    <t xml:space="preserve">Colaborador relata que estava cortando um plástico com com estilete e cortou o 1º e 2º dedo da mão direita . Apresenta pequenos cortes , realizado curativos  e liberados com orientações de cuidados . Atendido por Igor TST Leonardo ciente . </t>
  </si>
  <si>
    <t>1º E 2º DEDOS</t>
  </si>
  <si>
    <t xml:space="preserve">Colaborador relata que estava limpando o canal e uma peça caiu atingindo o 1º dedo da mão esquerda Apresenta avulsão da base da unha . acionado atendimento com Emercor e encaminhado para realizar exame de imagem  no COC . Atendido por Igor TST Leonardo ciente . </t>
  </si>
  <si>
    <t xml:space="preserve">Colaborador relata que estava limpando o forno e sentiu um corpo estranho no olho esquerdo relata que estava utilizando EPI  no momento  , realizado higiene e removido sujidades , liberado ao setor com orientações de cuidados . TST  Tiago ciente </t>
  </si>
  <si>
    <t>Jorge Luiz dos Santos</t>
  </si>
  <si>
    <t xml:space="preserve">Funcionário relata ter pisado com o pé direito, em um prego enquanto arrumava um pallet, local com leve perfuração superficial, sem sangramento, realizado limpeza no local, medicado com paraceetamol, orientado a verificar carteira de vacinação e observar local. TST Lucas ciente. Atendido por Roger </t>
  </si>
  <si>
    <t>Keba Toure</t>
  </si>
  <si>
    <t xml:space="preserve">Colaborador relata que ao manusear uma peça acabou chocando sua mão direita contra outra peça que possuía rebarba, ocasionando corte profundo na região do 2º dedo da mão direita. Corte profundo com necessidade de sutura. Acionada unidade externa da emercor para realização de sutura. Aferidos sinais vitais. PA 120/80mmHg, Sat 98%, FC 85btm, T 36.2°. Informou que no momento do ocorrido fazia uso de dois pares de luvas. Realizada sutura com 4 pontos. Após liberado para casa sem atestado médico, tendo em vista que está terminando seu turno de trabalho . Ofertado Uber para que o mesmo se deslocasse para casa. Orientado a retornar ao CSR hoje, no inicio do seu turno para avaliação com médico do trabalho. TST Lucas ciente. Atendido por Diego </t>
  </si>
  <si>
    <t xml:space="preserve">Colaboradora relata que estava manuseando a "cintadeira" a mesma trancou e a mesma bateu o 4º dedo da mão esquerda no rack apresenta corte superficial sem sangramento ativo, movimentos preservados , realizado curativo medicada com paracetamol e liberada ao setor com orientações de cuidados retorno se necessário . Atendido por Igor . TST  Leonardo ciente . </t>
  </si>
  <si>
    <t>Tuane Durgante Aguiar</t>
  </si>
  <si>
    <t>Celula Suportes Fundidos - T3</t>
  </si>
  <si>
    <t>Funcionária refere que ao pegar a peça com a talha acionou , sem querer houve um estouro na mesma vindo a correr do local sentiu uma fisgada na perna direita ao realizar movimento brusco, sem edemas deformidades ou trauma mobilidade preservada biofenac e paracetamol e liberada ao setor . TST Tiago ciente</t>
  </si>
  <si>
    <t>Houve a queda do cubo 080 na saída da pintura da rebarbação. O dispositvo de transporte utilizado na monovia utilizado para o processo é o utilizado no cubo 9090, o qual é mais leve. Foi verificado que a peça escapa do dispositivo quando em movimento na monovia ou manuseado para retirada da linha.</t>
  </si>
  <si>
    <t>Funcionário relata que por volta das 5 hs em seu setor de trabalho sentiu desconforto em olho esquerdo , realizado lavagem e remoção de sujidade , liberado ao setor em condições. TST Tiago ciente</t>
  </si>
  <si>
    <t>Valdomiro Batecini</t>
  </si>
  <si>
    <t>Funcionário vem CSR relatando que caiu no setor,resbalou em pallet que estava no caminho,bateu joelho direito,apresenta edema e hematoma + batida no ombro esquerdo,sem edema.mobilidade prejudicada,foi medicado com tylenol + biofenac e joelho no local. Avaliado pelo medico do CSR, encaminhado ao COC para realizar exames e avaliaçâo clinica,encaminhado com transporte da empresa.Orientado para revisão no CSR . TST FANNY ciente. LEANDRO E JOICE</t>
  </si>
  <si>
    <t>Houve queda de peça na CAUIII,momento em que o Robo saiu da operação vindo a pegar a peça bruta com a garra fechada. O Robo estando com a garra fechada quando fez o movimento da operação a peça escapou da garra,vindo a cair sob bandeja. Bandeja essa que faz parte dos EPCs da máquina.</t>
  </si>
  <si>
    <t>Relata desconforto em olho direito realizado limpeza com soro removido sujidade e liberado ao setor em condições .TST Tiago ciente.</t>
  </si>
  <si>
    <t>Funcionário relata que estava descendo os degraus da plataforma da sua máquina, quando ouviu um barulho, olhou para cima e a talha havia se desprendido do braço articulado.
A talha estava parada e ninguém estava manuseando o equipamento no momento da queda. Momentos antes o técnico de preset havia retirado um ferramental da máquina Mazak 4933, e não percebeu nada de irregular no equipamento.</t>
  </si>
  <si>
    <t>Natan Brizola Formaio</t>
  </si>
  <si>
    <t>Funcionário relata que estava na rebarbação  retrabalhando uma peça quando prensou o 4° dedo contra a peça ocasionando trauma com hematoma sub ungueal mobilidade preservada sem edemas ou deformidades , aplicado gelo local e medicado com paracetamol , liberado ao setor em condições e com orientações .TST Tiago</t>
  </si>
  <si>
    <t xml:space="preserve">Funcionário relata que foi pegar um compensado de madeira para colocar entre as peças em seu setor, e este teria uma ferpa, que veio ocasionar corte em 1º dedo da mão direita, corte superficial, sem necessidade de sutura, avaliado pelo DR Mauricio. Sem sangramento, sem hematoma. Medicado com paracetamol para dor, realizado limpeza e curativo. Liberado ao setor com orientações. TST Lucas ciente. </t>
  </si>
  <si>
    <t>Luis Everton Da Silva</t>
  </si>
  <si>
    <t>Funcionário relata que estava erguendo a tampa com a ponte, quando arrebentou a corrente e atingiu coxa direita, causando corte contuso de aproximadamente 10 cm com sangramento ativo e dor local, acionado unidade externa para avaliação PA 140/90 FC 88 SAT 99% realizado sutura e liberado para casa com transporte da empresa e retorno em 20/06 as 07 hs para  reavaliação. TST Alesandro ciente</t>
  </si>
  <si>
    <t>Coxa Direita</t>
  </si>
  <si>
    <t>Pape Assane Sarr</t>
  </si>
  <si>
    <t xml:space="preserve">Colaborador relata que ao manusear peças com aproximadamente 15kg, o mesmo prensou o quarto dedo mão esquerda entre as peças, apresenta leve edema, movimentos levemente reduzidos, aplicado gelo local e encaminhado para COC após atendimento médico no CSR, realizado todas as orientações , retorno amanhã as 07 horas para consulta, solicitado UBER, tst Alessandro ciente.
</t>
  </si>
  <si>
    <t xml:space="preserve">Acionado Unidade Móvel da Emercor para atender um funcionário no ponto 01 da Caster, pois uma empilhadeira havia atingindo de leve a perna do mesmo. Chegando ao local sinalizado pelo PA, encontramos funcionário deambulando amparado por colegas. Removido ao CSR, relata que  ao passar em uma faixa de segurança no setor (já havia um empilhadeira parada) veio uma segunda empilhadeira, que atingiu com o garfo seu tornozelo D.  Apresenta leve edema em tornozelo direito, mobilidade preservada. Aplicado Biofenac, gelo local e encaminhado para consulta médica, medicado com Ibuprofeno VO  e após liberado ao setor com orientações. TST Leonardo. </t>
  </si>
  <si>
    <t>Tornozelo Direito</t>
  </si>
  <si>
    <t>Roberto Carlos Costa Silva</t>
  </si>
  <si>
    <t>Funcionário relata que que ao inspecionar um redutor e subir uma escada que estava sendo segurada por um colega , o mesmo teria caído de pé de uma altura de 1,5 metros , refere dor em pé direito , lateral direita sem edemas ou deformidades mobilidade preservado ,  deambulando normalmente aplicado biofenac , liberado em condições .</t>
  </si>
  <si>
    <t>Carlos Dutra Zamberlan</t>
  </si>
  <si>
    <t>Acionada a unidade para atendimento ao colaborador que teria virado  o pé direito no ponto 9 da Suspensys,no local o mesmo estava sentado e relatou no término do seu trabalho quando foi se levantar teria apresentado parestesia  na região do seu pé, tornozelo, causando um entorse, sem edema, relata que não consegue alinhar o pé, ofertado paracetamol + biofenac, passou por consulta no CSR  após consulta  acionado unidade da emercor para realizar transporte ao COC, aos cuidados DR Diego, e para exames radiológicos, marcado consulta para amanhã as 07:00 TST Alessandro ciente.
DIEGO 1450601</t>
  </si>
  <si>
    <t>Tornozelo direito</t>
  </si>
  <si>
    <t>Feguens Beaubrun</t>
  </si>
  <si>
    <t>Funcionário relata que no último sábado, dia 25/06, em torno das 16:30, ao retirar seu uniforme de trabalho, um corpo estranho teria adentrado em seu olho esquerdo. O mesmo não procurou o CSR na data do ocorrido. Hoje procura o CSR para realizar o registro e realizar consulta médica devido ao desconforto ocular. Entrado em contato com o TST Alesandro Guimarães e o mesmo informou que o atendimento não seria considerado acidente de trabalho. Encaminhado via assistencial a oftalmologista. Retorna dia 28/06/22 as 07:00 hs para revisão. Atendido por Diego Adriano.</t>
  </si>
  <si>
    <t>Empresa Irapuru</t>
  </si>
  <si>
    <t>Motorista da transportadora Irapuru relata que estava chegando no pavilhão de lona da logistica quando teve a necessidade de fazer a manobra da carreta dando marcha ré,neste momento o mesmo colidiu na lateral da parede ,não visualisou o canto do pavilhão .</t>
  </si>
  <si>
    <t>Maikel Jose Palacios Marcano</t>
  </si>
  <si>
    <t>Colaborador (42230) relata que estava manuseando uma peça quando ela teria escorregado e caído sobre o 4 dedo da mão E, apresenta hematoma em região palmar do mesmo dedo, movimentos preservados, ofertado paracetamol, aplicado gelo no local e encaminhado para consulta com médico do CSR, após o mesmo foi encaminhado para o COC para realização de exames, foi transporte da empresa UBER, retorna amanhã para consulta no CSR. TST Alesandro ciente.</t>
  </si>
  <si>
    <t>Operador ao retirar um cesto de cubos que estava armazenado sobre outra embalagem, realiza a movimentação com o auxilio da paleteira elétrica, e com os garfos ainda elevados colide o cesto de cubos com uma embalagem vazia que estava ao lado, causando o tombamento do mesmo. Não houve vítima, apenas danos materiais.</t>
  </si>
  <si>
    <t>Andriel de Almeida Gilbert</t>
  </si>
  <si>
    <t>Acionado Unidade Móvel pelo ramal de emergência 3666 para atendimento no ponto 01 da Caster, pois funcionário teria sofrido "mal jeito no pé'. Chegando ao local com sinalizaçãoo do PA Fortaleza, encontramos funcionário amparado por brigadista, pelo TST e demais colegas, já com tala para imobilização do membro inferior esquerdo. Removido ao CSR, relata que estava usinando e ao e ao colocar  a peça na caixa que estava em cima da "doly", a doly acabou se expandindo e abriu um vão, onde seu pé caiu, ficando "prensado" até o joelho. Sem edema, mobilidade preservada, relata dor local. Aplicado gelo local, ofertado paracetamol Avaliado por Dr Elizabeth e encaminhado para o COC realizar Exames de imagem e retorno dia 01.07.2022.  Atendido por Roger/Raquel , TST Leonardo ciente</t>
  </si>
  <si>
    <t>O colaborador relata que estava fazendo a movimentação de tambores com a empilhadeira entre a logistica e o setor de montagem na usinagem, quando ao chegar na entrada do pavilhão as peças caíram do palet.</t>
  </si>
  <si>
    <t>Os colaboradores da empresa MTI estavam realizando a limpeza da área próximo a esteira EX 07 no 3° andar da central de areia e ao 
movimentar o bag com a ponte rolante o mesmo acabou batendo no silo da areia nova, com o impacto houve o rompimento das alças e a queda do bag proximo a moega.</t>
  </si>
  <si>
    <t>Operador de empilhadeira ao largar 3 embalagens (cestinho) no chão, as mesmas ficaram parcialmente apoiadas em um palete de madeira que estava no local, balançaram e uma embalagem colidiu com vidro da montagem CTE. Não houve vitimas, apenas danos materiais.</t>
  </si>
  <si>
    <t>Forneiro estava basculando o forno 2 na panela para movimentar metal líquido para o CAP, quando o forno travou basculado e não recuou ao ponto inicial e ficou despejando metal líquido até transbordar a panela. Não houve vítimas apenas danos materiais.</t>
  </si>
  <si>
    <t>Fabio Daniel Silvestrini Junior</t>
  </si>
  <si>
    <t>Funcionário relata que estava trocando o incerto da máquina ,e ao abaixar se para ajuntar o parafuso que havia caído , bateu a testa do lado esquerdo ,  na porta da máquina causando pequeno ferimento corto contuso , realizado curativo gelo local e liberado em condições e com orientações. TST Tiago ciente</t>
  </si>
  <si>
    <t>Andrea de Araujo Altino</t>
  </si>
  <si>
    <t xml:space="preserve">Relata que estava varrendo no seu setor, e ao se levantar após se abaixar, bateu a cabeça região parental E em um aparelho de ligar o ar. Apresenta pequeno corte cutâneo, relata vertigens. SV: PA:120/80mmhg, FC:78bpm  TAX:36,4 FR:18 SAT:98%. Aplicado gelo local, ofertado paracetamol e encaminhada para consulta médica. Liberada para casa com orientações. TST Leonardo ciente. </t>
  </si>
  <si>
    <t>Operador de empilhadeira ao pegar uma embalagem no pátio, empilhadeira derrapou e ficou atolada. Não houve feridos, acionado o trator da Suspensys para remover a máquina do local.</t>
  </si>
  <si>
    <t>Sidoine Fenelus</t>
  </si>
  <si>
    <t xml:space="preserve">Colaborador refere  sensação de sujidade em olho esquerdo limpeza com soro e liberado referindo melhoras. Atendido por Igor . </t>
  </si>
  <si>
    <t>Dalvana Guilherme Soldatelli</t>
  </si>
  <si>
    <t xml:space="preserve">Colaboradora procura atendimento com queixa de corpo estranho em olho esquerdo relata que ao movimentar um produto sentiu o desconforto . Realizado higiene com SF e retirado sujidade com sucesso . Atendido por Igor  TST Leonardo ciente . </t>
  </si>
  <si>
    <t xml:space="preserve">Colaborador relata que estava estava no setor de trabalho e iniciou com desconforto ocular procura atendimento com hiperemia em olho esquerdo, realizado higiene com Sf e removido sujidade liberado ao setor com orientações de cuidados . Atendido por Roger TST Leonardo ciente </t>
  </si>
  <si>
    <t>Colaboradora vem ao CSR relatando que hoje logo após o almoço por volta das 15:00 foi tomar água na sua garrafa própria onde deixou desde sábado sem encostar, e hoje ao ingerir sentiu um gosto estranho e ao verificar o que havia dentro era desmoldante , assim que percebeu logo comunicou o líder e veio ao CSR as 17:30, a mesma sentiu náuseas e dores abdominais,  avaliada pela DR Talita , foi encaminhada ao COC para avaliação, foi acionada a base e removida de unidade da Emercor. TST Funny Ciente. JEFERSON</t>
  </si>
  <si>
    <t>Digestivo / Respiratório</t>
  </si>
  <si>
    <t xml:space="preserve">42185	</t>
  </si>
  <si>
    <t>Angelina Isabel de Andrade Fermenal</t>
  </si>
  <si>
    <t>Relata que estava embalando peças junto com outro colega que largou a peça (sem querer) e caiu em cima do quinto dedo mão direita da colaboradora. Mobilidade preservada, pequeno corte foi realizado curativo. Aplicado gelo local, ofertado paracetamol. Liberada ao setor com orientações. TST Leonardo ciente.</t>
  </si>
  <si>
    <t>Colaborador relata que estava operando uma paleteira que estaria apresentando defeito nas rodas, quando ele teria perdido o controle da mesma. A paleteira acabou se chocando contra uma caçamba de cavacos, prensando a perna esquerda entre ambos. Apresenta dor na lateral esquerda do tornozelo esquerdo, leve edema, apresenta escoriação. Encaminhado para consulta com o médico do CSR. Após consulta encaminhado ao COC para exames com transporte da empresa, retorno na segunda para revisão. TST Alessandro ciente
Atendido por Diego</t>
  </si>
  <si>
    <t>Anderson Cleiton da Cruz Moraes</t>
  </si>
  <si>
    <t xml:space="preserve">O colaborador 38788 relata que estava fazendo a movimentação de um tambor com a talha, quando notou que o dispositivo de içamento 
(Garra) estava trincado em uma das soldas. </t>
  </si>
  <si>
    <t xml:space="preserve">No último domingo 24/07 foi realizado uma manutenção na linha de moldagem (SA16B), após iniciou - se o processo de produção com a linha fora de posição, vindo uma jaqueta chocar-se em outra.
Queda de uma jaqueta na zona Mote após a colisão de um movimento do MT02 com uma jaqueta da linha 47B que estava fora de posição. </t>
  </si>
  <si>
    <t>Emilly Taina Cavalheiro da Rosa</t>
  </si>
  <si>
    <t>Funcionária relata que estava montando o rack e o mesmo não estava subindo , momento em que a mesma puxou com força desencaixando a parte inferior que acabou caindo sobre a região tibial esquerda , causando contusão local , discreta hipertermia mobilidade preservada , sem edemas ou hematomas aplicado biofenac e gelo local , liberada ao setor em condições e com orientações .TST Tiago ciente</t>
  </si>
  <si>
    <t>Alexandro Ebertz de Paula</t>
  </si>
  <si>
    <t xml:space="preserve">O mesmo chega ao CSR referindo que estava realizando limpeza da área quando encostou o braço esquerdo, no local ha queimadura de 2º grau, de pequena extensão, realizando curativo  com sulfa e paracetamol, liberado ao setor com orientações. TST Funny ciente
Atendido por Jeferson  </t>
  </si>
  <si>
    <t>Celula de Usinagem Cubos Mercedes - T1</t>
  </si>
  <si>
    <t>Funcionário relata que por volta das 09hs ao limpar peça master a mesma tinha uma rebarba e essa cortou 3° dedo da mão direita em falange medial. Apresenta corte na região sem sangramento ativo pois o mesmo realizou um curativo no momento do ocorrido. Medicado com paracetamol e ibuprofeno, avaliado pelo médico do CSR, acionado base externa para sutura, 3 pontos de sutura, liberado para casa na data de hoje com receita médica carimbada, optou por transporte próprio. Retorno amanha para revisão. TST Alessandro ciente. Atendido por Joice</t>
  </si>
  <si>
    <t>Volnei Borges Paim</t>
  </si>
  <si>
    <t>Colaborador vem ao CSR  relata que estava trabalhando em uma peça quando bateu com martelo e escapou um corpo estranho em seu braço E, apresenta trauma perfurante por cavaco no setor de trabalho em região medial do braço esquerdo, sem corte ou inchaço, mobilidade preservada, passado para consulta com médico do CSR, encaminhado ao hospital do circulo com transporte da empresa para exames radiológico e avaliação - corpo estranho. orientado para  revisão amanhã  inicio do turno com exame. TST Leonardo</t>
  </si>
  <si>
    <t>Um pedaço de vidro um dos shed's do telhado na área sobre o forno 04 cai no piso, estilhaçando-se no chão. Grande parte dos vidros dos shed's estão trincados possívelmente pela exposição às altas temperaturas.</t>
  </si>
  <si>
    <t xml:space="preserve">Acionado unidade interna pelo ramal de emergencia, pois o funcionário havia caido próximo ao ponto 5 da caster, chegando no local o mesmo estava deambulando, relata que estava caminhando no setor quando escorregou na areia molhada, vindo a cair da própria altura, relata dor em perna e braço direitos discreta escoriação e leve edema, mobilidade preservada, avaliado pelo DR Mauricio, medicado com paracetamol e ibuprofeno e mantido em observação por uma hora. Após melhora dos sintomas liberado ao setor com orientações. TST Alessandro ciente. Atendido por Vanessa e Jefersom </t>
  </si>
  <si>
    <t>Luiz Pereira de Oliveira</t>
  </si>
  <si>
    <t xml:space="preserve">Colaborador na função de forneiro, relata que foi largar uma sucata dentro do forno  e causou em "explosão" no metal líquido (suspeita de estar úmida), atingindo o colaborador em regiões dos membros superiores, tórax anterior e posterior,  face, causando pontos de queimaduras de segundo grau. Encaminhado para consulta médica, realizado curativo nas lesões com Dersani e sulfatiazida de prata. Revisão dia 01/08 para reavaliação, optou ir para casa com meios próprios. e receita carimbada. TST Leonardo ciente, atendido por Roger Emercor. </t>
  </si>
  <si>
    <t>Leandro Pagnoncelli</t>
  </si>
  <si>
    <t>Manutencao Usinagem - T2</t>
  </si>
  <si>
    <t>Acionado Unidade Móvel pelo Ramal 3666 para atender funcionário com lesão na cabeça após bater em uma peça. Chegando no local, colaborador lúcido, deambulando, apresentando corte médio no couro cabeludo região parental superior. Removido ao CSR, encaminhado para consulta médica que solicita realização de sutura, acionado Unidade Móvel Externa da Emercor, realizado  03 pontos e retorno ao centro de saúde 01/08 para revisão. TST Leonardo ciente</t>
  </si>
  <si>
    <t>Tiago Soares</t>
  </si>
  <si>
    <t xml:space="preserve">Colaborador relata que estava rebarbando uma peça, quando um corpo estranho teria adentrado em seu olho direito. Informou que fazia uso de óculos de proteção no momento do ocorrido. Realizada higiene ocular com SF 0,9% e removido um corpo estranho com sucesso. Liberado ao setor com orientações. TST Funny ciente. Atendido por Diego </t>
  </si>
  <si>
    <t xml:space="preserve">Colaborador relata que estava manuseando peças de aproximadamente 10kg, quando acabou prensando o 1° dedo da mão direita entre as peças. Apresenta hematoma na região do 1° dedo da mão direita, movimentos preservados. Encaminhado para consulta com médico do CSR. Após consulta, encaminhado de uber ao COC para exames com guias carimbadas. Retorna amanha para revisão, TST Funny ciente. Atendido por Diego </t>
  </si>
  <si>
    <t>Funcionário relata que a máquina estava operando quando acionou a extração sem a abertura da porta. Apenas danos materias.</t>
  </si>
  <si>
    <t>Fusao / Vazamento - T3</t>
  </si>
  <si>
    <t>Ao colocar a ferramenta de limpeza dos fornos no suporte a mesma caiu na área de acesso a subestação e casa das bombas</t>
  </si>
  <si>
    <t>Rodrigo da Rosa</t>
  </si>
  <si>
    <t xml:space="preserve">Relata que foi afrouxar um parafuso da máquina "Laimp" e uma ferpa adentrou no segundo dedo mão direita (fazia uso de luvas). Corpo estranho metálico de tamanho médico, encaminhado para consulta médica que realiza a remoção da mesma. Liberado com orientações, TST Leonardo ciente. </t>
  </si>
  <si>
    <t>Sabrina Lira de Oliveira</t>
  </si>
  <si>
    <t xml:space="preserve">Colaboradora relata que por volta de 12:20, ao descer escada em seu setor, houve um possível entorse em seu pé direito, não apresenta hematoma, edema, relata dor leve, aplicado biofenac e paracetamol. TST Lucas ciente.  Atendido por Diego </t>
  </si>
  <si>
    <t xml:space="preserve">Colaborador relata que estava empurrando uma peça e teve um entorse no primeiro dedo da mão direita , no momento sem edema sem hematoma . Medicado  com paracetamol ,  biofenac e aplicado gelo . TST Leonardo ciente </t>
  </si>
  <si>
    <t>Thiago Melo Benini</t>
  </si>
  <si>
    <t>Funcionário relata que no inicio do turno ao tentar abrir o armário de seu colega com uma chave de fenda , a mesma quebrou vindo a atingir região nasal e periorbital a esquerda apresenta pequeno ferimento corto contuso e escoriação em pálpebra esquerda , realizado curativo local medicado com ibuprofeno e gelo local  encaminhado para avaliação com médica da empresa , avaliado e liberado ao setor em condições .TST Tiago ciente</t>
  </si>
  <si>
    <t>Juan Carlos Alvanoz</t>
  </si>
  <si>
    <t>Funcionário relata que estava trabalhando na linha quando ao pegar uma peça , seus colegas teriam empurrado peças em sua direção e atingindo sua mão esquerda , relata dor no 3° , 4° e 5° dedos da mão esquerda com edema e dor local , aplicado biofenac gelo e paracetamol e acionado unidade  Emercor para atendimento , não aceitou analgesia liberado ao setor com orientações de retorno com médico do trabalho , ao retornar ao ambiente de trabalho o mesmo relata piora do quadro realizado novo acionamento da emercor e conduzido ao COC para exames , retorno dia 08/08/2022 06:30 TST Fanny ciente</t>
  </si>
  <si>
    <t>Vilmar Leander Romeiro</t>
  </si>
  <si>
    <t>Funcionário relata que trabalha com a esmirilhadeira nas peças e ao retirar as rebarbas solta bastante poeira, estava fazendo uso de óculos e viseira, acredita que na retirada da touca tenha caído sujidade em seus olhos (ambos). Relata que a noite começou com bastante coceira e irritação. Hoje vem para registro, realizado lavagem com SF 0,9%, removido bastante sujidade dos dois olhos. Liberado ao setor com orientações de retorno caso persista com sintoma. TST Lucas ciente. Atendido por Vanessa.</t>
  </si>
  <si>
    <t>Freudys Jose Salazar Vera</t>
  </si>
  <si>
    <t xml:space="preserve">Funcionário relata que estava em seu ambiente de trabalho , e um colega passou o ar , e logo após iniciou com ardência e desconforto em olho direito , avaliado pelo medico da empresa e removido sujidade , permanece em repouso até o final do turno e liberado ao setor com orientações .TST Leonardo ciente </t>
  </si>
  <si>
    <t>Alexandre Branco Dannenhauer</t>
  </si>
  <si>
    <t>Setor qualidade-  Revisor- lider André- TST Marcelo, funcionário vem ao CSR deambulando do setor relatando que estava tirando as peças da linha "principal", quando a peça (cubo de roda ) acertou sua mão direita batendo a quina da peça, atingindo 3 dedo da mão D. Apresenta edema, sangramento, hematoma e provável descolamento da unha. Encaminhado para avalição médica - Ofertado gelo + paracetamol. Realizado curativo compressivo, encaminhado ao COC para avaliação radiológico e clínica, transferido com Uber corporativo- TST Leonardo Ciente.  Tec  de enfer Igor.</t>
  </si>
  <si>
    <t xml:space="preserve">3º </t>
  </si>
  <si>
    <t>Funcionário relata que por volta das 11:15 estava ajudando posicionar uma caixa em seu setor, quando prensou o terceiro dedo da mão direita. Vem para realizar registro, apresenta leve edema, escoriação, movimentos preservados, medicado para dor com paracetamol, aplicado gelo local. Liberado ao setor após melhora dos sintomas. TST: tentado contato sem sucesso. Atendido por Vanessa</t>
  </si>
  <si>
    <t xml:space="preserve">Colaborador relata que hoje pela manhã teria manuseado catalisador em seu setor, fazendo uso de uma luva que estaria danificada entre os dedos. Hoje a tarde, ao colocar suas luvas, acabou entrando em contato com o produto que estaria dentro das luvas. Apresenta queimadura de 1° e 2° grau no dorso da mão direita, na região do 2°, 3°, 4° e 5°dedo. Medicado conforme prescrição médica, realizado curativo com sulfa. Liberado para casa com atestado médico de um dia. Ofertado Uber, retorno amanha para revisão. TST Lucas ciente. Atendido por Diego </t>
  </si>
  <si>
    <t>Leandro Cardoso Velasques</t>
  </si>
  <si>
    <t>registro uma colisão entre a empilhadeira EP3004 YAL2313, conduzido pelo funcionário Leandro Cardoso Velasques, matricula 24495, empresa Castertech e a Fiorino placa GDA7E33, conduzida pelo prestador Rafael Alves da Silva, matricula 9013695, empresa Ouro Verde. Conforme relato, a Fiorino estava deslocando em direção ou recebimento Castertech e a empilhadeira estava descarregando uma caixa entre alguns rack´s, nenhum dos dois deve visão, quando acabaram colidindo no retorno da empilhadeira. Na empilhadeira houveram danos somente na pintura e a Fiorino foi danificado a lataria da lateral direita da dianteira, para-choque, farol e aparentemente a estrutura do cofre do motor.</t>
  </si>
  <si>
    <t>Eduardo Levi Lima do Nascimento</t>
  </si>
  <si>
    <t xml:space="preserve">Colaborador relata que ao puxar uma peça com peso aproximado de 30kg, a mesma teria caído sobre a sua mão esquerda. Refere algia em 1° e 2° dedo. Encaminhado para consulta com médico do CSR. Após consulta com médico do CSR, encaminhado para exames no COC com guias carimbadas. Retorno na segunda para exames. TST Funny  ciente. Atendido por Diego </t>
  </si>
  <si>
    <t>Richecarde Baguidy</t>
  </si>
  <si>
    <t>Colaborador relata que estava trabalhando em seu setor, quando um corpo estranho teria entrado em seu olho E, realizado higiene ocular com SF 0,9%, removido o corpo estranho com sucesso, liberado ao setor com orientações. TST Leonardo CIENTE</t>
  </si>
  <si>
    <t>Vinicius Toniolo</t>
  </si>
  <si>
    <t xml:space="preserve">Colaborador relata que estava encaixando a peça na prensa parafuso e a mesma caiu atingindo o 3º dedo da mão direita no momento mobilidade preservada  sem edema sem hematoma, aplicado biofenac medicado com paracetamol e liberado ao setor com orientações de cuidados . TST Leonardo ciente.  </t>
  </si>
  <si>
    <t>Funcionário relata que estava virando uma peça quando prensou o 3° dedo da mão direita , causando contusão sem edemas hematomas ou deformidades , mobilidade preservada aplicado gelo local biofenac e medicado com paracetamol , liberado ao setor em condições. TST Tiago ciente</t>
  </si>
  <si>
    <t>Colaborador relata que desde sexta dia 19/08/22 está sentindo desconforto ocular em olho esquerdo, após trabalho de rebarbação, veio ao CSR para realizar o registro na data, foi removido corpo estranho então, hoje realizado lavagem ocular com SF 0,9% e removido mais um corpo estranho. Atendido por Joice.</t>
  </si>
  <si>
    <t>Deividi Henrique Trindade Ribeiro</t>
  </si>
  <si>
    <t>Funcionário relata que foi girar o cubo da roda e girou de mais apertando sua mão direita no rack , apresenta discreto edema mobilidade preservada aplicado gelo local biofenac e paracetamol liberado ao setor em condições e com orientações .TST Tiago ciente</t>
  </si>
  <si>
    <t>Sebastiao da Silva</t>
  </si>
  <si>
    <t>Colaborador relata que estava pegando uma peça na esteira, quando outra peça bateu e prensou a falange distal do 5° dedo da mão direita. Apresenta edema, hematoma, escoriação, corte superficial, mobilidade prejudicada. Avaliado pelo médico do CSR, encaminhado ao COC para avaliação clínica e radiológica com transporte da empresa. TST Lucas ciente. Atendido por Jeferson.</t>
  </si>
  <si>
    <t xml:space="preserve">Colaborador relata que estava manuseando uma marreta e a mesma caiu atingindo o dorso do pé esquerdo . No momento sem edema sem hematoma  aplicado biofenac  e liberado ao setor com orientações de cuidados . TST  Leonardo ciente . </t>
  </si>
  <si>
    <t>Velano Voltaire</t>
  </si>
  <si>
    <t>Funcionário relata que ao trocar sua roupa de trabalho , para ir jantar sentiu sujidade em olho esquerdo , relata desconforto e discreta hiperemia , removido sujidade e liberado ao setor referindo melhoras .TST sem contato</t>
  </si>
  <si>
    <t>Ralf Trindade</t>
  </si>
  <si>
    <t>Terceiros</t>
  </si>
  <si>
    <t>Funcionário da empresa terceirizada MTI, estava realizando a retirada de resíduos metálicos sob a esteira TP02, logo na saída da jateadora DISA, onde uma peça cai da esteira e atinge seu pé esquerdo. O funcionário fazia uso de calçado de segurança.</t>
  </si>
  <si>
    <t>Welida Lira</t>
  </si>
  <si>
    <t>Funcionário relata que estava no cte ,  abrindo rack para colega quando o mesmo atingiu o 2º dedo da mão direita ocasionando pequeno corte superficial , sangramento contido , realizado curativo e liberado ao setor em condições. TST Tiago ciente</t>
  </si>
  <si>
    <t>Relata que foi medir uma peça dentro da máquina e resvalou em um tapete no chão (acredita estar molhado após higienização). Teve um desequilíbrio e bateu terceiro dedo mão esquerda na peça dentro do torno. Apresenta corte pequeno, mobilidade preservada, realizado curativo e liberado ao setor com orientações. TST Leonardo.</t>
  </si>
  <si>
    <t>Funcionário relata que durante a execução de sua atividade de trabalho sentiu desconforto em olho direito , removido sujidade , realizado lavagem com soro  e liberado ao setor referindo melhoras e em condições. TST Tiago ciente</t>
  </si>
  <si>
    <t>David de Lima Esteves</t>
  </si>
  <si>
    <t xml:space="preserve">Operador de empilhadeira 28634 relata que estava transitando com a máquina EP 3004 pela área externa da logistica, próximo à entrada do pavilhão da usinagem quando se desprende a roda direcional do lado direito. No momento da ocorrência a máquina não estava fazendo a movimentação de carga. </t>
  </si>
  <si>
    <t>Marciano Concatto</t>
  </si>
  <si>
    <t>Administrativo Operacional - GHE 102</t>
  </si>
  <si>
    <t>Colaborador relata que estava realizando teste em uma peça quando teria chocado a mão D contra uma tampa, apresenta dor no 1° dedo, sem hematoma, sem edema, aplicado BIOFENA local, não aceitou medicação para dor, mobilidade preserva,  foi liberado ao setor com orientações. TST Funny ciente.</t>
  </si>
  <si>
    <t>1º Dedo</t>
  </si>
  <si>
    <t>Anderson Padilha</t>
  </si>
  <si>
    <t>Funcionário relata que foi retirar a peça da máquina , quando prensou o 3° dedo da mão esquerda  entre o estrado e a máquina causando contusão em falange média , discreto edema mobilidade preservada , aplicado gelo local medicado com paracetamol e ibuprofeno , biofenac e liberado ao setor em condições e com orientações. TST Tiago ciente</t>
  </si>
  <si>
    <t>3º Dedo</t>
  </si>
  <si>
    <t>Eduardo Junior de Jesus</t>
  </si>
  <si>
    <t>Colaborador vem ao CSR relata que estava pegando uma peça para trabalhar quando acabou prensando os 2° e 3° dedo da mão E, em outro cubo, no local tem uma leve escoriação, dor moderada, aplicado gelo local , BIOFENAC, ofertado paracetamol e avaliado pelo  Dr MAURICIO e encaminhado ao COC pelo transporte da empresa para avaliação médica. TST Funny ciente. Jeferson. Constatado fratura no 3º dedo.</t>
  </si>
  <si>
    <t xml:space="preserve">Colaborador relata estava trabalhando com o rebolo e  sentiu um corpo estranho em olho direito .Apresenta hiperemia , realizado higiene com sucesso e liberado ao setor com orientações de cuidados . TST Leonardo. </t>
  </si>
  <si>
    <t>Gustavo Natanael da Silva</t>
  </si>
  <si>
    <t xml:space="preserve">Colaborador relata que estava na "quebra de canal " e ao puxar uma peça uma segunda peça caiu atingindo o 2º dedo da mão direita , apresenta  edema leve  , Avaliado por Dr Cristiano e foi encaminhado para o COC realizar exame de imagem encaminhado com transporte da empresa e ordem de farmácia retorno  dia 15.09.2022. TST Leonardo </t>
  </si>
  <si>
    <t>Funcionário refere que estava varrendo e sentiu corpo estranho no olho direito. Passa por avaliação médica onde foi localizado corpo estranho, porém com dificuldade de visualização por parte do funcionário. Encaminhado ao oftalmologista. Orientado a retornar em 15/09 para reavaliação. TST Leonardo ciente.</t>
  </si>
  <si>
    <t>Colisão empilhadeira com caminhão de sucata (placa IED4265). A empilhadeira estava saindo do pavilhão pela rua Sul quando atingiu o pneu dianteiro do caminhão com o garfo, furando-o.</t>
  </si>
  <si>
    <t>Iliones Polidor</t>
  </si>
  <si>
    <t>Funcionário chega ao CSR referindo dor e irritação em olho esquerdo , com início logo após finalizar suas tarefas por volta das 13 horas , apresenta hiperemia e sujidade realizado limpeza abundante com soro fisiológico , sem sucesso realizado oclusão com epitezam e encaminhado para consulta com o médico da empresa .TST Tiago ciente</t>
  </si>
  <si>
    <t>Colaborador relata que ao manusear uma lixadeira, teria iniciado um desconforto em olho direito. Realizado lavagem ocular com SF 0,9% e removido inúmeras sujidades, relata também que trabalha em ambiente com bastante pó e que faz uso de óculos de proteção. Após melhora do quadro, orientado e liberado ao setor. TST Funny ciente. Atendido por Diego Adriano.</t>
  </si>
  <si>
    <t>Operador de empilhadeira ao movimentar embalagens vazias do local de armazenamento para abastecer a linha de montagem, 3 cestos acabaram caindo e colidiram sobre a sala da liderança da usinagem. Não houve feridos, somente danos materiais. Observação: Ocorrências semelhantes aconteceram 2 vezes em fevereiro desse ano.</t>
  </si>
  <si>
    <t>CUC</t>
  </si>
  <si>
    <t>Colaborador vem ao CSR relata que ao retirar uma caçamba de cavacos teria prensado sua mão entre a mesma e a proteção de uma esteira, aplicado gelo e ofertado paracetamol na mão direita no dorso do punho, movimentos preservados, após melhora do quadro liberado ao setor com orientações. TST Lucas ciente. Atendido por Diego.</t>
  </si>
  <si>
    <t>Colaborador relata que estava pendurando tambores em seu setor quando um colega da qualidade teria arremessado /rolado os tambores em sua direção, estes com peso de 35 kg, quando ele acabou prensando o 5° dedo da mão D  entre um tambor e a proteção de uma mesa, apresenta corte e hematoma na região distal do mesmo dedo, além de edema e movimentos reduzidos, encaminhado para consulta com médico do CSR, após consulta foi encaminhado ao COC para realização de exames radiológicos, encaminhado com guia de farmácia e requisições carimbadas, ofertado Uber, orientado o mesmo a retornar no CSR amanhã  as 07h para consulta médica.</t>
  </si>
  <si>
    <t>Empresa Kalinca / Expedição Fundição</t>
  </si>
  <si>
    <t>Caminhão da empresa terceirizada (Kalinca), ao movimentar-se para carregar material na expedição na fundição, tomba uma embalagem de madeira que estava sobre a carroceria. O mesmo não estava com a carga fixa por cintas.</t>
  </si>
  <si>
    <t xml:space="preserve">O descarte incorreto de mangueiras na caçamba de rejeitos de escória ocasionou um incendio o qual foi decorrente do contato do material plástico/borracha com o rejeito de escória vindo quente do processo de limpeza realizado na progelta.  </t>
  </si>
  <si>
    <t>Franco de Bastiani Dacol</t>
  </si>
  <si>
    <t>Engenharia do Produto</t>
  </si>
  <si>
    <t>Viagem/deslocamento</t>
  </si>
  <si>
    <t>Relato BO: "vinha transitando nas RSC453 sentido Caxias do Sul -&gt; BR101 quando no Km 221 na saída de uma curva vinha um caminhão mercedes vermelho com um dos rodados na contramão. Me assustei e puxei o carro para o acostamento, o veículo perdeu o controle e para não cair ao lado direito da pista - onde havia um desnível grande - virei o carro na direção contrária, onde o mesmo rodou e caiu ao lado esquerdo em relação ao sentido que transitava."
Carro locado.</t>
  </si>
  <si>
    <t>Rogerio Marostica</t>
  </si>
  <si>
    <t>Operador relata que tombou racks com peças (tambores) , relatou que o tombamento ocorreu quando o operador  fazia a movimentação de 02 racks de altura , a movimentação ocorria com o auxilio de paletera elétrica.</t>
  </si>
  <si>
    <t>Operador relata que ao se aproximar da porta automática que da acesso ao pavilhão da fundição, pisou no freio para reduzir porém a empilhadeira (3002) faltou freio e o mesmo veio a colidir a máquina com a porta, apenas danos materiais.</t>
  </si>
  <si>
    <t>Evandro Luiz Mossi</t>
  </si>
  <si>
    <t>A investigação realizada pelo Dr.Cristiano Toss RQE 38081, seguiu o exposto na NR7, com retestes auditivos, exames laboratoriais e, descartadas outras causas, foi encaminhado ao otorrinolaringologista de referência da empresa, com vasta experiência em investigações etiológicas de perdas auditivas. Com o laudo médico especializado, análise dos traçados audiométricos e descartadas outras causas, chegou-se à possibilidade de nexo causal laboral.</t>
  </si>
  <si>
    <t>Perda auditiva</t>
  </si>
  <si>
    <t>acidente ocorrido em frente a portaria da balança da empresa Suspensys, onde a condutora do veículo Onix placa, IUG6G18, Monique Moraes Cadini, rg: 9121906921 ao realizar a conversão para troca acessar o estacionamento da Suspensys, teve a lateral do veículo colida pela motocicleta Fazer placa JBG3D36, conduzida pelo funcionário da empresa Castertech, Andriel de Almeida Gilbert, matrícula 37262. O Sr. Samuel Lovison esteve no loca e acionou o Samu e a Brigada Militar, os soldados Bolfe e Augusto participaram da ocorrência. Foi relatado pelos socorristas que o funcionário teve uma contusão no punho direito e escoriações nos dois joelhos. A ação foi acompanhada pela Central de Segurança. Requisição: 2967493</t>
  </si>
  <si>
    <t>Colaborador 38579 relata que estava passando no corredor entre a central de areia e linha de moldagem, quando saltou uma peça (Rodizio de bloqueio) em sua direção, passando próximo a suas pernas.</t>
  </si>
  <si>
    <t>Colaborador vem ao CSR relata que estava limpando o forno quando caiu sujidade em seu olho E, o mesmo estava com irritação e pouco vermelho, foi realizado lavagem com SF0.9%  foi retirado um pouco de sujidade, apresentando melhora, foi liberado ao setor com orientações.</t>
  </si>
  <si>
    <t>Isaias Gomes Guindani</t>
  </si>
  <si>
    <t>Colaborador vem ao CSR do seu setor de origem, deambulando, relata que foi retirar um ferro do carretão que estava trancado, quando acabou ocasionando corte pequeno dos dedo polegar e indicador direito realizado limpeza do local, avaliado mobilidade preservada, sem presença de edema, realizado curativo de pequeno porte superficial, liberado ao setor com orientações de cuidado TST ciente (Katry)</t>
  </si>
  <si>
    <t>1º E 2º DEDO</t>
  </si>
  <si>
    <t>Colaborador vem ao CSR relata que ao operar uma lixadeira  um corpo estranho entrou em seu olho E, realizado higiene ocular com SF0.9% e removido um corpo estranho som sucesso , foi liberado ao setor com orientações. TST Lucas ciente. Atendido por Diego.</t>
  </si>
  <si>
    <t>Colaboradora vem ao CSR referindo que ao descer da empilhadeira acabou batendo o joelho direito, mobilidade preservada, sem corte sem edema, dor moderada,  aplicado biofenac, não quis tomar medicação para dor. TST Alessandro ciente.</t>
  </si>
  <si>
    <t>Gilberto Ferreira Martins</t>
  </si>
  <si>
    <t xml:space="preserve">Funcionário relata que estava pegando peças e colocando na caixa quando bateu com o cotovelo direito na lateral da caixa, vem para registro, sem edema ou hematoma no momento, medicado com paracetamol para dor, gelo local e biofenac. Liberado ao setor com orientações. TST Tiago ciente. Atendido por Vanessa </t>
  </si>
  <si>
    <t>Dialor Diop</t>
  </si>
  <si>
    <t>Acionado ramal de emergência , que havia caido uma  peça na perna do colaborador, o mesmo se encontrava no ponto 2,  da Caster, no local o mesmo estava sentado, referindo dor na perna E. O mesmo levantou deambulou ate seu armário, após deambulou ate a ambulância, sem auxilio ou dificuldade. No CSR o mesmo refere que estava batendo a peça na linha pois a mesma estava presa, quando a peça caiu atingindo a perna esquerda. No local a uma leve escoriação, dor moderada, avaliada pelo Dr. Mauricio, medicado com Dipirona + Cetoprofeno EV + Gelo no local, curativo, após 1h de observação liberado ao setor com orientações. TST Alessandro Ciente.(Jeferson)</t>
  </si>
  <si>
    <t>Bryan Lorenco da Silva</t>
  </si>
  <si>
    <t>Empilhadeira chocou -se ao fazer uma manobra próximo da parede do administrativo usinagem ,a mesma veio a chocar-se contra janela que estava aberta,somente danos materiais .</t>
  </si>
  <si>
    <t>Ernani Alves Pires Filho</t>
  </si>
  <si>
    <t>Funcionário relata que estava usinando cubo na máquina, e esse caiu da gancheira vindo a atingir sua perna direita. Apresenta corte superficial em 3 locais, com presença de escoriação, sem edema no momento. Realizado limpeza, curativo, medicado com paracetamol para dor, recusou gelo local. Liberado ao setor com orientações. TST Tiago ciente. Atendido por Igor</t>
  </si>
  <si>
    <t>Jean Loubenson Ulysse</t>
  </si>
  <si>
    <t xml:space="preserve">Funcionário relata que estava colocando peças em uma bancada e que acabou esmagando o 3° dedo da mão esquerda entre duas peças sobre a mesa. Sem hematoma ou edema, movimentos preservados. Medicado com paracetamol, biofenac e gelo local. Liberado ao setor após melhora dos sintomas. TST Tiago ciente. Atendido por Igor </t>
  </si>
  <si>
    <t>Bruno Paim e Silva</t>
  </si>
  <si>
    <t>Colaborador vem ao CSR relata que estava em seu setor furando um tambor e ao deslocar o mesmo acabou prensando 0 2°, 3° e 4° dedo da mão E, entre o tambor e um suporte. Apresenta hematoma em região distal do 2° dedo e em região medial do 4°dedo da mão E. Encaminhado para consulta com médico do CSR, após consulta médica , encaminhado ao COC para realizações de exames radiológicos, foi com transporte da empresa,  foi  com requisições de exames e guias de farmácia carimbadas, orientado o mesmo a retornar ao CSR amanhã dia 11.10.2022 para revisão médica. Atendido pro Diego. Restrição por 07 dias.</t>
  </si>
  <si>
    <t>2º, 3º E 4º DEDOS</t>
  </si>
  <si>
    <t xml:space="preserve">201761306
</t>
  </si>
  <si>
    <t>Alexandre Da Silva</t>
  </si>
  <si>
    <t>Colaborador vem ao CSR relatando que foi trocar o botijão da empilhadeira e acabou batendo o 3° dedo da mão E, apresenta uma pequena escoriação, sem corte, sem hematoma, mobilidade preservada, aplicado BIOFENAC  e gelo local e liberado ao setor. TST Leonardo.</t>
  </si>
  <si>
    <t>Shirlei Ramao da Silva</t>
  </si>
  <si>
    <t xml:space="preserve">Acionado unidade interna pelo ramal de emergencia para prestar atendimento vitima de trauma de olho. Chagando no local, encontramos colaboradora de pé sendo amparada por colegas, com um chumaço de gazes em seu olho direito. Relata que enquanto inspecionava um torque, um colega estaria manuseando uma lixadeira pneumática e uma faisca teria se projetado contra seu rosto. Após teria iniciado um desconforto em olho direito. No CSR avaliada pelo médico, apresentava um fragmento, sem aderência ao olho, em olho direito, sendo o mesmo removido pelo médico ddo CSR. Após medicada conforme prescrição médica, mantida em repouso reavaliada e liberada para casa na data de hoje. Retorno na segunda para revisão. TST Lucas ciente. Atendida por Diego </t>
  </si>
  <si>
    <t>Evandro Jose Da Silva</t>
  </si>
  <si>
    <t>Relata que estava trabalhando com a lixadeira pneumática e sentiu um corpo estranho em seu olho direito , Realizado higiene com sucesso colaborador segue com desconforto avaliado por Dr Vinicius medicado com maxitrol  e liberado ao setor com orientações de cuidados .Atendido por Roger TST Ronaldo ciente</t>
  </si>
  <si>
    <t>Lucas da Silva Barbosa</t>
  </si>
  <si>
    <t xml:space="preserve">Funcionário relata que sofre de uveíte em ambos os olhos e esta sem colírio , vem relatando ardência e com hiperemia em olho direito , relata que estava na lavadora e o vapor subiu e atingiu os olhos , principalmente o direito , realizado lavagem abundante com soro fisiológico compressas frias e queríamos realizar encaminhamento ao hospital mas o mesmo relata que essa ardência  é normal durante suas crises , permanece em repouso e  liberado ao setor em condições . TST Tiago ciente </t>
  </si>
  <si>
    <t>Colisão entre empilhadeiras da fusão e logística (27604 Paulo Vitor Pereira). As duas estavam em ré e acabaram colidindo. Empilhadeira da fusão estava transportando panela com metal. Apenas danos materiais.</t>
  </si>
  <si>
    <t>Empresa TCM / pátio USI</t>
  </si>
  <si>
    <t>Carreta da transportadora TCM esbarrou em gaiolas com peças que estavam no pátio,a carroceria da carreta acabou esbarrando em embalagens, vindo a tombar as embalagens que estavam empilhadas.</t>
  </si>
  <si>
    <t>Funcionário vem hoje a enfermaria e relata que ontem na saída do trabalho por volta de 17:12 sofreu um acidente de moto x moto. Relata que quando foi entrar a direita, outra moto bateu nele. Vindo a cair ao solo. Removido de carro ao COC por uma pessoa que passava no local. Apresenta escoriação em pé, perna e braço direito, dificuldade de caminhar pela dor. Realizou RX no hospital e não apresenta fratura. Encaminhado para atendimento com médico do CSR. Orientado sobre BO para registro de ACT. TST Alessandro ciente.
Atendido por Vanessa</t>
  </si>
  <si>
    <t>Braço e Perna Direito</t>
  </si>
  <si>
    <t>Foi identificado durante a operação de transferência de metal para o CAP um sinal de avermelhamento na panela de número 7. Sinal que é um indicativo de que a panela vai furar. No ato a panela foi segregada para verificação do problema. Foi visto que a panela tem em torno de 500 corridas (utilizações), sendo previsto uma vida útil de 600 corridas.</t>
  </si>
  <si>
    <t>Ricardo De Liz</t>
  </si>
  <si>
    <t>Colaborador vem ao CSR relata que estava no setor de qualidade revisando as peças ao virar uma peça a mesma atingiu o 5° dedo da mão E, no local hematoma sob a unha toda ( acumulo de sangue ) movimento prejudicado, sem corte, realizado jato de BIOFENAC, compressa de gelo, encaminhado para avaliação com médico do CSR o mesmo encaminhou ao COC para avaliação médica, foi com transporte próprio, retorna amanhã para revisão  no CSR, TST Lucas ciente. Atendido por Igor.</t>
  </si>
  <si>
    <t>Acionado unidade interna via ramal 3666 , para atendimento funcionário ponto 1 , Castertech , funcionário relata que estava movimentando uma tampa na esteira e ao apoiar a mesma em seu ponto de segurança a mesma tombou sobre seu 4° e 5°  dedos da mão direita causando corte profundo com necessidade de sutura , avaliado pelo  pelo médico da empresa que solicita emercorpara  realização de  sutura , solicitado rx , liberado para casa com atestado , retorno em 22/10 as 02 horas com rx.TST Tiago ciente</t>
  </si>
  <si>
    <t>4º E 5º DEDOS</t>
  </si>
  <si>
    <t>Eric Christian De Oliveira De Quadros</t>
  </si>
  <si>
    <t xml:space="preserve">Colaborador relata que estava colocando uma peça na mesa e a mesma caiu atingindo o 4º dedo da mão direita . no momento mobilidade preservada , leve hematoma sub ungueal . medicado com paracetamol e aplicado gelo, liberado ao setor com orientações de cuidados . Atendido por Leandro . TST Leonardo </t>
  </si>
  <si>
    <t>Almoxarifado Usinagem - T2</t>
  </si>
  <si>
    <t>Funcionária relata que estava fazendo a retirada de um palete com parafusos da prateleira, quando ao erguer os garfos da empilhadeira atingiu a travessa superior com a carga de parafusos, vindo a tombar o material. Houve apenas danos materiais, foi isolado o local, retirada as peças, embalagens e substituída a travessa.</t>
  </si>
  <si>
    <t>Relata que ao ajudar o colega para ajustar a peça dentro da máquina , a peça cedeu e caiu sobre seu joelho direito , sem edemas ou deformidades , mobilidade preservada , aplicado gelo biofenac e medicado com ibuprofeno liberado ao setor em condições. TST Tiago ciente</t>
  </si>
  <si>
    <t>Cicero Augusto Benites dos Santos</t>
  </si>
  <si>
    <t>Manutencao Usinagem - T3</t>
  </si>
  <si>
    <t xml:space="preserve">Funcionário relata que ao descer da lavadora , o mesmo  resvalou e raspou a região torácica , posterior na lavadora , causando discreta escoriação local medicado com paracetamol e gelo .TST ciente  </t>
  </si>
  <si>
    <t>Roberto Rossa</t>
  </si>
  <si>
    <t>Empresa Fercon / Pavilhão de Sucata</t>
  </si>
  <si>
    <t>Funcionário da empresa Fercon ao realizar o descarregamento de uma caçamba de sucata da NewFer, relata que no momento em que realizava a manobra, um fardo de sucata cai ao seu lado. Verificando o local, foi percebido que as caçambas provenientes da NewFer estão com carga de material acima do limite da caçamba.</t>
  </si>
  <si>
    <t>Lucas Pereira Masotti</t>
  </si>
  <si>
    <t>Funcionário  refere que após acionar o sistema hidráulico  abriu a porta de segurança para verificar o posicionamento da peça perseu. nessa verificação apoiou a mão entre esta peça e o dispositivo hidráulico , causando  lesão cortante em região do dorso e palma da mão direita com abaulamento na região de quinto metacarpo aplicado gelo local avaliado pelo médico da empresa , medicado com cetoprofeno VO e Duoflam im  encaminhado ao COC pela Emercor para avaliação e conduta . TST Tiago ciente</t>
  </si>
  <si>
    <t>Dorso e palma</t>
  </si>
  <si>
    <t>Felix Gustinvil</t>
  </si>
  <si>
    <t xml:space="preserve">Colaborador relata que estava trabalha na rebarbação e sentiu um corpo estranho no olho direito ,  realizado higiene com sucesso e liberado ao setor com orientações de cuidados e retorno se necessário . TST Leonardo ciente  </t>
  </si>
  <si>
    <t xml:space="preserve">Ironildo Pereira Martins </t>
  </si>
  <si>
    <t>Colaborador vem ao CSR relata estar com corpo estranho no olho D após esmerilhar peça no setor de rebarbação. realizado lavagem do olho, retirado sujidade mas o mesmo o refere desconforto ainda, passou por consulta médica, foi encaminhado para VISIOCLINICA retorna dia 31.segunda para revisão médica no CSR, foi com transporte da empresa  ( UBER )  TST Alessandro ciente. Atendido por Igor.</t>
  </si>
  <si>
    <t>Funcionário estava apertando um parafuso quando a chave escapou e o mesmo bateu sua testa contra a torre do torno causando pequeno corte contuso em região frontal , sangramento discreto sem necessidade de sutura , aplicado gelo e curativo e liberado ao setor em condições. TST Tiago ciente</t>
  </si>
  <si>
    <t>Roberto Carlos Nunes Da Silva</t>
  </si>
  <si>
    <t>Acionada base interna pelo ramal de emergência referente a um colaborador que teria batido o dedo e não estava se sentindo bem, no local o mesmo estava em pé esperando a unidade, removido  até o CSR  onde passou por consulta médica, relata que foi largar o CANAL na função quando a mesma quebrou e acabou caindo sobre o dedo anelar da mão D, no local tem edema com hematoma, mobilidade prejudicada, aplicado gelo local, ofertado IBUPROFENO a pedido DR Mauricio que encaminha o mesmo para COC para avaliação e exames de imagem, foi com transporte  da empresa ( UBER ), retorna no dia 03.11.2022 ´para revisão médica. TST Lucas  ciente.</t>
  </si>
  <si>
    <t>Kamila Mariano Da Silva</t>
  </si>
  <si>
    <t>Funcionária relata que estava guardando umas peças e uma das peças , atingiu seu 3° dedo da mão esquerda , sem edemas mobilidade preservada , sem hematomas aplicado gelo local biofenac e liberada ao setor em condições . TST Tiago ciente</t>
  </si>
  <si>
    <t>Rafael Godinho Santos</t>
  </si>
  <si>
    <t>Funcionário relata que estava no setor soltando a peça da máquina e a mesma caiu atingido o 3° dedo da mão direita, sem corte, com hematoma entre a unha, movimentos preservados, realizado jato de biofenac, paracetamol, avaliado pelo médico do CSR, encaminhado ao COC para exames com guias carimbadas, retorno amanha para revisão. Tentado contato com TST sem sucesso.
Atendido por Igor</t>
  </si>
  <si>
    <t>Makendy Aristo</t>
  </si>
  <si>
    <t>Colaborador vem ao CSR relata que estava lixando a peça quando sentiu algo cair no olho  D, no local foi lavado e retirado sujidade, em seguida liberado ao setor. Tst Alessandro ciente.
Atendido por Jeferson.</t>
  </si>
  <si>
    <t>Funcionário relata corpo estranho no olho esquerdo, realizado lavagem ocular com SF0,9%, localizado porém o mesmo se encontra aderido. Avaliado pela médica do CSR e após encaminhado a visio clinica com guias carimbadas. Retorno na segunda para revisão. TST - Lucas ciente.
Atendido por Igor</t>
  </si>
  <si>
    <t>Klaus Kuwer</t>
  </si>
  <si>
    <t>Funcionário relata que estava manuseando uma peça , quando a mesma escorregou e atingiu o 3° dedo da mão esquerda , falange média ,  entre duas peças , causando contusão local ,com discreto edema ,mobilidade preservada sem deformidades ou hematomas , aplicado gelo local , biofenac e paracetamol e liberado ao setor em condições e em condições . TST Tiago ciente</t>
  </si>
  <si>
    <t>Erick Martello de Morais</t>
  </si>
  <si>
    <t xml:space="preserve">Colaborador relata que estava movimentando uma peça na mesa e a mesma caiu atingindo o primeiro dedo da mão direita,  aplicado gelo medicado com paracetamol  segue com queixa de dor e dormência  movimentos preservados . avaliado por Dr Luciana e encaminhado para realizar exames no COC , retorno dia 16/11/2022 . TST Leonardo . </t>
  </si>
  <si>
    <t>Fabiano do Nascimento Velho</t>
  </si>
  <si>
    <t>Colaborador relata que estava manuseando a talha e o quarto dedo da mão esquerda ficou preso na corrente , apresenta escoriação na falange distal , sem edema movimentos preservados realizado curativo e liberado ao setor com orientações de cuidados . TST Leonardo ciente.</t>
  </si>
  <si>
    <t xml:space="preserve">Colaboradora vem ao CSR referindo que ao fechar a porta do vestiário a maçaneta caiu e acabou cortando o 2° dedo da mão D, no local tem corte pequeno e superficial, realizado curativo e liberada ao setor. </t>
  </si>
  <si>
    <t>Angelo Rosmar De Oliveira Soares</t>
  </si>
  <si>
    <t>Funcionário relata que compareceu na hora extra no dia 19/11 no setor de rebarbação, com uso de óculos, após chegar em casa, iniciou com incomodo em olho esquerdo, hoje procura o CSR para avaliação, realizado lavagem ocular com SF 0,9%, removido corpo estranho do olho esquerdo, sem mais queixas, liberado ao setor com orientações. Tentado contato com TST porem sem sucesso. Atendido por Igor.</t>
  </si>
  <si>
    <t>Operador  da empilhadeira 3006 relata que após fazer o abastecimento do cilindo da mesma , notou que apresentava vazamento no cilindro,foi fechar o mesmo mas  a valvula estava sem a manopla de fechamento.</t>
  </si>
  <si>
    <t>Pátio</t>
  </si>
  <si>
    <t>Houve a comunicação de que havia um pricípio de incêndio na mata próxima da via pública e ao chegar no local, foi verificado o descarte incorreto de escória ainda quente próximo da mata, o qual foi rapidamente controlado com a utilização de extintores e terra.</t>
  </si>
  <si>
    <t>Rafael Jose Lucena Peniche</t>
  </si>
  <si>
    <t>Operador de empilhadeira ao retirar um rack de cubos da doly, tombou o mesmo  no setor CUC. Não houve feridos, apenas danos materiais.</t>
  </si>
  <si>
    <t>Funcionário relata que prensou o 3° dedo da mão direita em um portão da rebarbação (TP03) , mobilidade preservada , pequeno hematoma local , aplicado gelo local biofenac e paracetamol , liberado em condições e com orientações de retorno se piora do quadro. Retorno em 05/12.</t>
  </si>
  <si>
    <t>Funcionário relata que estava movimentando tubos quando os mesmos se movimentaram , prensando o  2° e  o 5° dedos da mão direita , refere dor local dificuldade para movimentar , discreto edema local , medicado com cetoprofeno im , gelo local biofenac e encaminhado para avaliação radiológica no COC , retorno em 28/11 as 00:30 .TST Tiago ciente. Retorno em 30/11.</t>
  </si>
  <si>
    <t>2º e 5º dedo</t>
  </si>
  <si>
    <t>Aline Poliana Balico</t>
  </si>
  <si>
    <t>Celula Cubos Phevos - T2</t>
  </si>
  <si>
    <t xml:space="preserve">Relata que esta movimentando uma peça e a mesma trancou,  ocasionando entorse no ombro direito. Medicada com paracetamol biofenac mais gelo. Avaliada por Dr Vinicius, medicada com Cetoprofeno VO , não quis as guias para exames externos e não aguarda liberação do CSR e as orientações .TST Leonardo ciente. </t>
  </si>
  <si>
    <t>Jairo Javier Duarte Zapata</t>
  </si>
  <si>
    <t>Refere desconforto ocular lado esquerdo informa que estava utilizando EPI ,  realizado higiene não foi visualizado corpo estranho liberado ao setor com orientações de cuidados e melhora dos sintomas . Atendido por Igor TST Funny  ciente . Lesão com afastamento de 10 dias. Retorno dia 12/12. Edema intenso de cornea, pelo CE ou colírio da reação.</t>
  </si>
  <si>
    <t>Funcionário relata que ao subir na plataforma bateu joelho direito no carrinho de peças causando discreta contusão local , sem edemas mobilidade preservada aplicado gelo local  biofenac e paracetamol , liberado ao setor em condições . TST Tiago ciente</t>
  </si>
  <si>
    <t>Cristiano Calistro</t>
  </si>
  <si>
    <t>Colaborador relata que estava no setor de quebra de canal e ao virar uma peça a mesma atingiu o 3° dedo da mão esquerda, ocasionando hematoma em região subungueal, sem corte, movimentos preservados, aplicado Biofenac e gelo local, medicado com Paracetamol, avaliado pelo médico do CSR, encaminhado ao COC para avaliação clínica e radiológica com guias Tiss e ordem de farmácia carimbadas, optou por transporte da empresa (Uber), orientado a retornar dia 06/12/22 ao CSR para revisão. TST Funny ciente, atendido por Igor.</t>
  </si>
  <si>
    <t>Emerson do Amaral Duarte</t>
  </si>
  <si>
    <t xml:space="preserve">Relata que trabalha com torno CNC e ao limpar o alojamento do incerto entrou sujeira no olho esquerdo (por baixo do óculos). Apresenta corpo estranho aderido no globo ocular lado direito  de difícil remoção, Avaliado por Dr Luciane medicado com colírio anestésico e encaminhado para o COC , encaminhado com transporte oferecido por a empresa ordem de farmácia mais guias para atendimento . TST Leonardo ciente.  </t>
  </si>
  <si>
    <t>Colaborador relatado ACT (de trajeto no final do turno ontem 05/12 Giratur, BR116), com dor em perna direita, lombar e face, apresenta sutura em lábio inferior, o mesmo foi atendido no COC e hoje passou pelo DR Rafael, liberado para casa com transporte da empresa, retorno na sexta para revisão. TST Funny ciente. Atendido por Jeferson. Encontra-se inapto ao retorno para atividade habitual, ou realocada, com revisão em 09/12.</t>
  </si>
  <si>
    <t xml:space="preserve">Alessandro Pereira Domingues </t>
  </si>
  <si>
    <t xml:space="preserve">ACT de trajeto no final do turno em 05/12, Giratur, BR116, relata dor em joelho direito, movimentos preservados, sem edema, sem escoriações, sem hematoma, medicado com paracetamol e biofenac. Liberado ao setor com orientações. TST Funny ciente. Atendido por Kerli </t>
  </si>
  <si>
    <t>Julio Dornelles de July</t>
  </si>
  <si>
    <t>Registro DOME: realização de atividade fora do fluxo em desobstrução da bica na parte frontal do forno, para vazar o metal líquido na panela de transporte; não utilização dos equipamentos de proteção Avental aluminizado e viseira película ouro; não comunicado a ocorrência.</t>
  </si>
  <si>
    <t>Cristiane Barroso</t>
  </si>
  <si>
    <t xml:space="preserve">Acionado Base Interna pelo ramal 3666 com demanda que uma funcionária machucou o dedo. Relata que que estava puxando uma peça na prateleira quando uma "Cordoalha" acabou caindo em cima do quinto dedo mão direita. Apresenta escoriação, dor moderada, mobilidade preservada. Avaliada pelo médico da empresa, encaminhada ao hospital do círculo, optou por ir com meios próprios com o marido. Retorno dia 07/12/2022 para revisão no CSR. Atendida por Jeferson -Emercor. TST João ciente. </t>
  </si>
  <si>
    <t>Tatiane Oliveira Barbosa</t>
  </si>
  <si>
    <t>Colaboradora relata que ao retirar uma peça da prensa, acabou virando a peça e seu 1° dedo da mão esquerda ficou preso entre a peça e o balcão, apresenta leve escoriação, dor, mobilidade preservada, aplicado gelo, medicado com Paracetamol, após 30 minutos, orientada e liberada ao setor, atendida por Jeferson. TST Funny ciente.</t>
  </si>
  <si>
    <t>Ironildo Pereira Martins</t>
  </si>
  <si>
    <t xml:space="preserve">Funcionário relata que no dia de ontem sentiu desconforto em olho direito enquanto trabalhava  na rebarbação  , e  estava , se deslocando ao centro de saúde , e no caminho teria encontrado , um chefe que orientou limpeza com água no banheiro , onde teria sentido melhora , vem hoje referindo ardência , com hiperemia , realizado lavagem abundante com soro , não  visualizado sujidade encaminhado ao hospital do Circulo para avaliação  , retorno em 12/12 as 07 hs para avaliação com médico da empresa  . TST Tiago ciente  </t>
  </si>
  <si>
    <t>Operador de emplhadeira relata que  ao realizar uma manobra na CTE colidiu com o rack na tubulação de água, vindo a quebrar a tubulação ocasionando vazamento de água no local..</t>
  </si>
  <si>
    <t>Operador relata que sua bancada de trabalho veio a virar quando o operador fazia um posicionamento na mesma,relatou que a movimentação era com o auxilio do KBK ( montagem CTD).</t>
  </si>
  <si>
    <t>Funcionário relata que estava retirando peças com a talha , quando uma peça teria escapado e atingido seu 3° dedo da mão direita , falange distal , apresenta mobilidade preservada , discreto hematoma sub ungueal e pequeno hematoma , realizado curativo , gelo local paracetamol e liberado em condições . TST Tiago ciente</t>
  </si>
  <si>
    <t xml:space="preserve">Colaborador relata que estava descendo do magazine e bateu a região  do cóccix na suporte do mouse . apresenta escoriação . Avaliado por Dr Vinicius  e encaminhado para o COC com Emercor mais ordem de farmácia e orientações de para retorno dia 15/12/2022 no inicio do turno. TST Leonardo ciente  </t>
  </si>
  <si>
    <t>Coccix</t>
  </si>
  <si>
    <t>Ricardo Sorgetz</t>
  </si>
  <si>
    <t>Acionado unidade pelo ramal de emergência, funcionário estaria realizando manutenção da maquina quando caiu dentro da mesma (9311), chegando no local o mesmo encontrava-se já fora do local do ocorrido, na chegada da ambulância o mesmo deslocou por meios próprios deambulando juntamente com os brigadistas. Funcionário apresentando hematoma em lado esquerdo do corpo (região de arcos costais) e próximo a cintura. Sinais vitais: PA 130/70mmHg, Sat 99%, FC 75btm, T 36.1°, encaminhado para avaliação médica. Após avaliado, encaminhado ao COC de ambulância para exames com guias carimbadas, retorno amanha para revisão de ACT. Eng João ciente. Atendido por Igor</t>
  </si>
  <si>
    <t>Richard Rama de Ons</t>
  </si>
  <si>
    <t>Colaborador jornada 12X36,  procura o CSR deambulando, relata que ao pegar uma peça direto no rack com a talha a peça caiu, atingindo colaborador no cotovelo esquerdo (já possui cirurgia feita há mais ou menos um ano no local) e também atingiu joelho direito. No cotovelo apresenta escoriação e relata dor no joelho direito. Aplicado gelo local, ofertado paracetamol, fica em repouso na enfermaria, avaliado pelo médico do CSR que solicita exame de imagem no hospital do círculo e retorno para revisão 16/12 com médico do trabalho . TST Leonardo ciente</t>
  </si>
  <si>
    <t>Joelho + cotovelo esquerdo</t>
  </si>
  <si>
    <t>Carlo Fernando Onsi Hongaratti</t>
  </si>
  <si>
    <t>Setor- CTE O mesmo chega ao CSR, relatando que estava no setor  trabalhando com a talha, levantando o cubo, quando o cubo acertou a trava de liberação de carga. O cubo acabou caindo acertando o 5 dedo da mão esquerda, no local não apresenta edema, hematoma ou escoriação. Mobilidade preservada, dor leve,ofertado PARACETAMOL + BIOFENAC e gelo no local. TST Alessandro Ciente.</t>
  </si>
  <si>
    <t xml:space="preserve">Vazamento de gás natural na tubulação localizada na sala acima da Manutenção/Macharia. Bloqueado a tubulação da Macharia e Fusão.Monitorado com o detector de gases no ambiente, sendo os resultados: Oxigênio em 20.8%; CO máx.19ppm; H2S máx.02ppm; Comb/ex em 0%. Teste de estanqueidade e corretiva agendado e realizado em 18/12. </t>
  </si>
  <si>
    <t>Colaborador procura o CSR deambulando, relata que ao girar a peça a mesma escorregou em cima da mão esquerda. Relata dor no terceiro dedo falange distal, mobilidade preservada, pele íntegra. Aplicado gelo local e biofenac, ofertado paracetamol. Fica em repouso na enfermaria e após foi liberado ao setor com orientações. TST Funny ciente.</t>
  </si>
  <si>
    <t xml:space="preserve">Colaborador relata que estava movimentando a torqueadeira e a mesma caiu atingindo o 5º dedo da mão direita .Apresenta pequeno hematoma na falange distal  pequeno movimentos preservado  medicado com paracetamol aplicado . TST Leonardo </t>
  </si>
  <si>
    <t>Acionado base interna pelo ramal de emergência referente a um colaborador no ponto 09 da CASTER, no local o mesmo estava acompanhado pro um brigadista, foi removido até o CSR onde o mesmo relata que estava movimentando uma peça em cima do gabarito para encaixar a talha e ao tirar a peça acabou virando o carrinho e o CUBO IVECO e acabou caindo na lateral do pé D, no local tem hematoma e escoriações mais edema, mobilidade preservada, foi avaliado pelo médico CSR, aplicado gelo local, ofertado paracetamol foi encaminhado ao COC com unidade externa EMERCOR, retorna dia 21.12.2022 para revisão. TST Alessandro.</t>
  </si>
  <si>
    <t xml:space="preserve">42801	</t>
  </si>
  <si>
    <t>Funcionário relata desconforto em olho esquerdo , enquanto realizava suas tarefas , removido sujidade e liberado ao setor . TST sem sucesso</t>
  </si>
  <si>
    <t>Frelianny Yisett Moreno Marichales</t>
  </si>
  <si>
    <t xml:space="preserve">Funcionária relata que estava embalando as peças e ao puxar uma peça, colega teria puxado a peça prensando o seu 5° dedo da mão direita entre duas peças. Sem edema, sem hematoma, movimentos preservados. Medicada com paracetamol, biofenac e gelo local, após liberada ao setor com orientações. TST Lucas ciente. Atendida por Vanessa </t>
  </si>
  <si>
    <t>Atividade de retirada da tampa acima do transformador do forno 2. Uso de guincho com duas cintas, uma cinta soltou as costuras e estourou o gancho na tentativa. Uso de cabos de aço, a manilha travou no vergalhão usado como olhal. Devido ao tempo e quantidade de sujeira + metal + peso do carretão, as tampas ficam bem presas e a tensão aplicada pelo guincho danifica os dispositivos de içamento. É necessário realizar limpeza com disco de corte para auxiliar e o guincheiro realizar movimentos controlados para tentar movimentar a tampa.</t>
  </si>
  <si>
    <t>Max Sonn Joseph</t>
  </si>
  <si>
    <t xml:space="preserve">Funcionário relata que estava trabalhando na rebarbação quando outro colega acabou atingindo seu braço esquerdo com uma peça, região acima do cotovelo, sem edema, sem hematoma, movimentos preservados. Medicado com paracetamol e gelo local. Após melhora dos sintomas liberado ao setor com orientações. TST Funny ciente. Atendido por Jeferson </t>
  </si>
  <si>
    <t>Funcionário refere que por volta das 20:00 estava tirando um parafuso quando escapou a chave de boca e o dedo bateu num outro parafuso, atingindo seu 3º dedo da mão esquerda  na altura da articulação causando um corte, sem necessidade de sutura. Após estava perfurando uma calha quando a serra copo escapou e bateu no queixo, apresenta leve edema local, sem ferimento de corte. Orientado revisão da antitetânica. Realizado curativo e liberado ao setor com orientações. Leonardo ciente.</t>
  </si>
  <si>
    <t xml:space="preserve">Queda de energia próximo às 23h. Identificado problema no transformador Subestação acima do adm Manut/Prod. Na vistoria, observado que os componentes estavam queimados. </t>
  </si>
  <si>
    <t>Subestação</t>
  </si>
  <si>
    <t>Colaborador vem ao CSR informa alergia em ambas as mãos após contato com produto de limpeza (não soube informar o nome) (DETERSOLV AC 60). Inicio há 1 dia (ontem) Informa que estava em uso de luva de proteção e produto não entrou nas luvas ??? Nega alergia de medicamentos Ao exame: Hiperemia de ambas as mãos e punhos com lesões urticadas. Retorna amanhã dia 29.12.2022 para nova revisão. TST Funny ciente.</t>
  </si>
  <si>
    <t>Mãos ambas</t>
  </si>
  <si>
    <t>Kennedy Teixeira dos Santos</t>
  </si>
  <si>
    <t>Lucas Ferreira da Silva</t>
  </si>
  <si>
    <t>Colaborador vem  ao CSR apresenta  alergia em ambas as mãos após contato com produto de limpeza (não soube informar o nome) (DETERSOLV AC 60). Inicio ha 1 dia (ontem) Relata que estava em uso de luva de proteção e produto não entrou nas luvas ??? Nega alergia de medicamentos, exceto AAS. Ao exame: Hiperemia de ambas as mãos e punhos com lesões. Retorna amanhã para revisão médica. TST Funny ciente.</t>
  </si>
  <si>
    <t xml:space="preserve"> Colaboradora vem ao CSR apresenta alergia em ambas as mãos após contato com produto de limpeza (não soube informar o nome) (DETERSOLV AC 60). Inicio há 3 dias Informa que estava em uso de luva de proteção e produto não entrou nas luvas ??? . Ao exame: Hiperemia de ambas as mãos e punhos com lesões urticadas. Retorna dia 02.01.2023 para revisão médica. TST Funny ciente.</t>
  </si>
  <si>
    <t>Abdou Fall</t>
  </si>
  <si>
    <t xml:space="preserve">Colaborador relata que estava manuseando o rebolo e cortou o terceiro dedo da mão direita  apresenta escoriação na falange distal medicado com paracetamol e mais curativo com dersani e liberado ao setor com orientação de cuidados . TST </t>
  </si>
  <si>
    <t>Colaborador vem ao CSR relata que estava rebarbando quando sentiu um incomodo no olho E, realizado lavagem com SF0.9%,  e foi retirado sujidade do local, o mesmo relata que fazia o uso de EPIS, sem mais queixas foi liberado ao setor. TST Funny ciente. Atendido por Igor.</t>
  </si>
  <si>
    <t>Colaboradora vem ao CSR relata que foi erguer uma caixa quando sentiu um desconforto no braço direito, no local dor moderada, aplicado BIOFENAC ofertado paracetamol e retorna ao setor com orientações. TST Lucas ciente.</t>
  </si>
  <si>
    <t>Samara Fernanda de Oliveira Dias</t>
  </si>
  <si>
    <t>Abastecimento Usinagem - T3</t>
  </si>
  <si>
    <t>Funcionária relata que ao colocar a porta na empilhadeira a mesma caiu e atingiu o seu 3° dedo da mão direita , falange distal causando contusão em região ungueal com sangramento ativo , aplicado gelo local , curativo , e avaliada pelo médico da empresa e encaminhada ao hospital do círculo para avaliação , opta ir  por meios próprios , retorno em 09/01 ás 06 hs. TST Sem sucesso .</t>
  </si>
  <si>
    <t>Funcionário relata que trabalha na rebarbação e sentiu desconforto em olho direito , realizado remoção de sujidade  e lavagem ocular , liberado ao setor em condições  com orientações  . Tento contato TSTs sem sucesso.</t>
  </si>
  <si>
    <t>Felipe De Jesus Martins</t>
  </si>
  <si>
    <t xml:space="preserve">Funcionário chega ao centro de saúde , acompanhado pela brigadista , o mesmo relata que estava na manutenção quando prensou 1° e 2° dedo da mão direita , causando corte em 2° dedo mão direita ,acionado emercor externa para sutura  , retorno em 09/01 ás  7:00 para reavaliação . TST Sem contato </t>
  </si>
  <si>
    <t>Matheus de Assis Ribeiro</t>
  </si>
  <si>
    <t>Empresa São Carlos</t>
  </si>
  <si>
    <t>Funcionário da empresa terceirizada São Carlos (responsável pela manutenção dos equipamentos de ar-condicionado) ao realizar um procedimento de retirada de vácuo do sistema de ar a ser instalado, encosta na mangueira que liga a bomba com o sistema de ar-condicionado para a realização do processo e recebe uma descarga elétrica de 220v . Foi evidenciado (verificando com um multímetro) que o "motor-bomba" responsável por realizar o processo de vácuo, apresentava uma fuga de energia em sua carcaça o que ocasiona o acidente. O equipamento de arcondicionado que estava sendo instalado encontrava-se desenergizado. Foi constatado que o funcionário fazia uso de uniforme retardante a
chamas, porém, não fazia uso de luvas de proteção e também fazia uso de adornos metálicos (relógio de pulso) o qual contraria as
normas/instruções de segurança para atividades em eletricidade (NR10).</t>
  </si>
  <si>
    <t>Prep Areia - T3</t>
  </si>
  <si>
    <t>Funcionário relata que estava no setor limpando seu ambiente de trabalho e chocou sua perna direita , região tibial , com o canto da esteira , realizado gelo local , relata dor e edema ,acionado emercor externo e removido ao hospital do COC para avaliação e conduta, retorno em  17/01 as 02 hs. TST Sem contato</t>
  </si>
  <si>
    <t>Por volta das 13:30 ao realizar a retirada do vidro da sala de painéis da linha Savelli, o mesmo cai sobre a plataforma da linha. 
Não houve feridos na ocorrência. Segundo informações, a troca foi realizada pela manutenção interna da Castertech e o funcionário (Carlos Rolão) não identificou que o material era de vidro.</t>
  </si>
  <si>
    <t>Funcionário relata que estava limpando peças com a esmerilhadeira , quando sentiu desconforto em olho direito , removido sujidade e liberado ao setor em condições . TST Sem sucesso</t>
  </si>
  <si>
    <t>Cleber Januario De Lima</t>
  </si>
  <si>
    <t>Serr USI</t>
  </si>
  <si>
    <t>Funcionário relata que por volta das 09hs começou com uma irritação no olho esquerdo, não sabe em que momento adentrou corpo estranho no olho, vem com hiperemia e irritação, encontrado corpo estranho, encaminhado para avaliação médica com DRA Talita. Após encaminhado ao oftalmo para remoção de corpo estranho aderido. Retorno amanha para revisão. TST Lucas ciente.
Atendido por Roger</t>
  </si>
  <si>
    <t>Odilonei Rankrape</t>
  </si>
  <si>
    <t>M.A.S (Recimaster)</t>
  </si>
  <si>
    <t>Atendimento a prestador de serviço: relata que estava organizando o material para conseguir baixar a tampa da caçamba. Tropeçou nos sacos ao lado da caçamba e escorregou no piso que estava molhado (área de limpeza das empilhadeiras e a White Martins havia realizado intervenção no Nitrogênio, causando umidade na área). O motorista caiu e com a queda bateu a face na caçamba, ficando desacordado por uns minutos. Ao retomar os sentidos, ligou para o setor de SSMA comunicando o fato.  Solicitado o atendimento da ambulância, realizado sutura em corte acima do olho esquerdo e encaminhado ao hospital pompeia para exames clínicos.</t>
  </si>
  <si>
    <t>Colaborador vem ao CSR com corte em pulso D, relata que estava colocando fardo de sucata dentro do forno pois o carretão estava estragado, e ao empurrar o fardo uma lata acabou atingindo seu pulso, passado para avaliação com DR Talita, acionado base externa para realização de sutura, no local 03 pontos, realizado curativo e liberado para casa, retorna na segunda para nova revisão. TST Lucas ciente.</t>
  </si>
  <si>
    <t>Jeff Elie Ermilus</t>
  </si>
  <si>
    <t>Funcionário relata que estava no setor de rebarbação e a peça do colega que trabalhava perto caiu da bancada e atingiu região posterior da perna direita , causando contusão , sem edemas ou hematomas mobilidade preservada aplicado gelo local , paracetamol e ibuprofeno biofenac , gelo local e liberado após referindo melhoras .Líder Sidivaldo ciente</t>
  </si>
  <si>
    <t>Operador do almoxarifado relata que estava movimentando caixa com peças para colocar na parte inferior do almoxarifado.Operador relata que foi pegar a caixa com equipamento vector,neste momento a caixa escapou dos garfos do equipamento.A caixa caiu no chão vindo a causar danos materiais.</t>
  </si>
  <si>
    <t>Motorista da empresa terceirizada ao manusear o portão para realizar a coleta de cavaco, o mesmo se desprende do trilh- guia na parte superior e cai. Foi verificado que a roldana que serve como guia está danificado.</t>
  </si>
  <si>
    <t>Alessandro Souza da Silva</t>
  </si>
  <si>
    <t xml:space="preserve">Funcionário relata que estava limpando forno, e ao colocar a concha estourou o metal quente, vindo a respingar em seu rosto, apresenta queimadura de primeiro grau em região abaixo do olho esquerdo e próximo ao couro cabeludo acima do olho esquerdo. Realizado limpeza e curativo com sulfa, recusou medicação para dor, após liberado ao setor com orientações.  Atendido por Vanessa  </t>
  </si>
  <si>
    <t>Colaborador relata que dia 27/01/2023 trabalhou em seu setor e no final da tarde, sentiu desconforto nos olhos, ao chegar em casa sentiu coceira e dificuldade de abrir os olhos, hoje 30/01/2023 vem ao CSR apresentando hiperemia e prurido, foi avaliado pela médica do CSR,  e encaminhado a Visio Clínica para avaliação com oftalmologista, liberado com Guia Tiss e ordem de farmácia carimbadas, liberado com transporte da empresa (Uber), orientado a retornar ao CSR dia 31/01/2023 para revisão, atendido por Jeferson. TSTs Alesandro e Funny cientes. Liberar via ACT até investigação.</t>
  </si>
  <si>
    <t>Patricia Bertin</t>
  </si>
  <si>
    <t xml:space="preserve">Colaboradora relata que estava abrindo uma embalagem de luvas e cortou o segundo dedo da mão esquerda , apresenta um pequeno corte com sangramento ativo realizado curativo compressivo e liberada ao setor com orientações de cuidados . TST . </t>
  </si>
  <si>
    <t>Funcionária estava realizando a operação na laempe 2, quando a mesa baixou sem acionamento devido a falha no cilindro. 
Observação: A mesa não chegou a atingir a funcionária.</t>
  </si>
  <si>
    <t xml:space="preserve">Colaborador relata que estava passando ar  para  limpeza do equipamento e sentou um corpo estranho em seu olho esquerdo, realizado higiene com SF e removido CE. TST . </t>
  </si>
  <si>
    <t>Olho</t>
  </si>
  <si>
    <t>Mateus da Silva Leoni</t>
  </si>
  <si>
    <t>Colaborador relata que seu colega estava furando as caixas de molde de areia com vergalhão e o mesmo não conseguiu tirar o vergalhão, e seu Mateus foi auxiliar, e acabou cortando seu 4° dedo da mão esquerda na régua, apresenta corte superficial em falange medial do dedo, não sente dor, realizado assepsia e curativo local, orientado e liberado ao setor, atendido por Marcos Paulo. TST Funny ciente.</t>
  </si>
  <si>
    <t xml:space="preserve">Colaborador relata que estava manuseando uma peça a mesma bateu no segundo dedo da mão direita. apresenta edema na falange distal e escoriação avaliado por Dr Vinicius  e encaminhado para realizar exames de imagem no  COC . retorna dia 02.02.2023 . liberado com transporte da empresa  guias d atendimento e ordem de farmácia .TST Leonardo </t>
  </si>
  <si>
    <t>Acionado unidade interna ramal de emergência  para atendimento Caster , funcionária lúcida orientada com trauma corto contuso em falange distal com dor intensa , sangramento ativo e deformidade , removida ao CSR realizado retirada dos anéis ,PA 140/80 FC 78 SAT 99% realizado curativo puncionado com abocath 20 em MSE  e medicada com cetoprofeno ev conforme CRM dra Taina Emercor , acionado base externa para remoção ao COC , A mesma relata que estava acoplando tambor ao tubo e ao assentar o tambor atingiu o 3° e 4° dedos falange distal da mão direita, 3° dedo com hematoma subungueal e o 4° com corte contuso e sangramento ativo  . Retorno em 06/02 as 06;30 hs . TST Fanny ciente comunico grupo ACTs graves para acompanhamento.</t>
  </si>
  <si>
    <t>3º E 4º DEDOS</t>
  </si>
  <si>
    <t>Cristofer Jean de Melo</t>
  </si>
  <si>
    <t xml:space="preserve">Operador de empilhadeira relata que tombou embalagem com peças quando o mesmo foi movimentar,operador relata que o palet estava quebrado. </t>
  </si>
  <si>
    <t>Fucionário ao abastecer o carretão do forno 5 com o palfinger, colidiu a garra do equipamento na canaleta de fiação que passa próximo do forno. Apenas danos materiais.</t>
  </si>
  <si>
    <t>Vazamento de emulsão oleosa das caçambas de cavaco no corredor próximo da rebarbação.</t>
  </si>
  <si>
    <t>Sandro Mattos dos Santos</t>
  </si>
  <si>
    <t xml:space="preserve">Colaborador procura o CSR deambulando, relata que estava trocando um broca e a chave escapou da sua mão, atingindo antebraço direito. Apresenta corte superficial sem sangramento ativo, mobilidade preservada. Realizado limpeza com SF0,9% e curativo com Dersani, liberado ao setor com orientações. Atendido por Igor, TST Leonardo. </t>
  </si>
  <si>
    <t>Empilhadeira 7 ton da fusão interditada , estava faltando algumas porcas na roda dianteira do lado direito.</t>
  </si>
  <si>
    <t>Funcionários estavam trabalhando na montagem CTE, quando a estrutura do KBK se desprendeu e caiu, não atingiu nenhum funcionário.</t>
  </si>
  <si>
    <t>Gustavo Muller</t>
  </si>
  <si>
    <t>Colaborador vem ao CSR relata que estava realizando inspeção de peça e ao virar uma peça a mesma caiu e atingiu o 5° dedo da mão E ocasionando hematoma com trauma sem corte, estava fazendo uso de EPIS, realizado jato de BOFENAC, compressa  e gelo ofertado 01 cp de paracetamol, foi encaminhado para consulta com DR Talita, o mesmo foi encaminhado para o COC para avaliação e exames de imagem, foi com transporte da empresa e retorna amanhã dia 15.02.2023 para revisão no CSR. TST Alessandro ciente.</t>
  </si>
  <si>
    <t>Suspensys</t>
  </si>
  <si>
    <t xml:space="preserve">Operador de empilhadeira da logistica suspensys tombou algumas embalagens quando realizava a movimentação das mesmas,operador movimentava embalagens pela lateral das embalagens. </t>
  </si>
  <si>
    <t>Joao Augusto Ricardo da Rosa</t>
  </si>
  <si>
    <t>Operador de empilhadeira estava realizando a retirado da caçamba de cavaco na CSF, quando ao posicionar os garfos da empilhadeira a caçamba tombou. Operador relatou que o cavaco estava todo em um lado só da caçamba.</t>
  </si>
  <si>
    <t>Colaborador vem ao CSR acompanhado por um colega, refere que ao trocar uma ferramenta do magazine, outra ferramenta que estava a cima acabou caindo atingindo a cabeça em região frontal no lado D, no local tem uma escoriação, edema, hematoma, realizado curativo e gelo local , ofertado 01 cp de paracetamol, passado para avaliação com DR Talita, o mesmo fica um pouco em observação na enfermaria. TST Funny ciente. Atendido por Jeferson.</t>
  </si>
  <si>
    <t>Paulo Henrique Fernandes Carvalho</t>
  </si>
  <si>
    <t>Funcionário chega ao csr deambulando relata que estava no setor de fusão tirando a tampa do corta fogo , e ao tirar a tampa saiu uma rajada de fogo , relata uso de luva corta fogo , relata que o produto óxido de magnésio atingiu baraço esquerdo causando queimadura de 2° grau com bolhas rompidas ,   realizado limpeza e compressas geladas acionado atendimento Emercor externa  que encaminha para consulta avaliação Hospitalar , formecido ordem de farmácia e orientado retorno em 20/01 início do turno TST Leonardo ciente</t>
  </si>
  <si>
    <t>Irapuru</t>
  </si>
  <si>
    <t>Motorista da Irapuru ao realizar uma manobra para sair das baias, colidiu com a carreta na coluna da porta.</t>
  </si>
  <si>
    <t>No momento em que o operador de empilhadeira realizava a movimentação de um palete com tambores vindos da usinagem (Pavilhão fundição) 2 peças cairam do palete.</t>
  </si>
  <si>
    <t>Lisiane Machado Jek</t>
  </si>
  <si>
    <t xml:space="preserve">Acionado Unidade Móvel Interna para atendimento na Caster ponto 01 para coloaboradora que teria virado pé. Chegando o local, a mesma encontrava-se lúcida, orientada, em posição ortostática acompanhada por colegas e pelo TST do local. Removida ao CSR, relata que estava retornando ao setor após ir buscar seus EPI's e tropeçou em uma caixa de metal no chão. Apresenta leve edema no tornozelo direito, mobilidade preservada e pele íntegra. Nega alergias, ofertado paracetamol, aplicado Biofenac e gelo local. Fica na enfermaria em repouso e após liberado ao setor com orientações. TST Leonardo ciente. </t>
  </si>
  <si>
    <t>Dioenne de Souza da Silva</t>
  </si>
  <si>
    <t>Qualidade Usinagem T1</t>
  </si>
  <si>
    <t>Colaborador relata que na data de ontem por volta das 07:00 ao se deslocar para empresa conduzindo sua moto sofreu acidente, não lembra de nada do ocorrido, somente de acordar e estar no Hospital do Círculo, sua esposa relatou para o mesmo que ele teria caído de sua moto, próximo a rua Moreira César e atendido pelo SAMU, não houve colisão com outra moto ou veículo, no Hospital fez exames e passou por consulta médica, fez registro de BO on-line, hoje vem até o CSR com braço esquerdo imobilizado, encaminhado para consulta médica no CSR, Dra. Talita encaminha o mesmo para avaliação com ortopedista ainda hoje, carimbado Guia Tiss e ordem de farmácia. Orientado a retornar dia 27/02/2023 ao CSR para revisão com medicina do trabalho, TST Funny ciente. Atendido por Joice.</t>
  </si>
  <si>
    <t>Serralheria Usinagem T1</t>
  </si>
  <si>
    <t>Colaborador chega ao CSR deambulando sozinho, relata que ao puxar duas caixas, uma delas estava mal acoplada e ao puxar a caixa que estava em baixo a de cima caiu e atingiu 5° dedo da mão direita, apresenta ferimento corto-contuso em falange média, sem edema, mobilidade preservada, realizado assepsia no local, avaliado pelo médico do CSR, puncionado em MSE com ABB 20, MCPM Cetoprofeno EV, Dipirona EV, SF 0,9% 100 ml EV, encaminhado ao Hospital do Círculo com Unidade Externa Emercor, para realizar exame de raio x e avaliação clínica, liberado com Guias Tiss e ordem de farmácia carimbadas, Dr. Tiago recebe o mesmo no Hospital, orientado a retornar dia 24/02/2023 no CSR para revisão, atendido por Leandro. TST Alesandro ciente.</t>
  </si>
  <si>
    <t xml:space="preserve">Colaborador procura o CSR deambulando, relata que ao tirar uma peça (caranguejo 711) da máquina ("mazaki") a mesma se soltou e caiu em cima do antebraço direito. Apresenta leve edema, pele integra, mobilidade preservada. Aplicado Gelo local, ofertado paracetamol e liberado ao setor com orientações. TST Leonardo ciente. </t>
  </si>
  <si>
    <t>Luis Henrique Garibaldi Junior</t>
  </si>
  <si>
    <t xml:space="preserve">Colaborador procura o CSR deambulando, relata que estava trabalhando com a paleteIra e prensou o pé direito contra um rack do setor. Mobilidade preservada, apresenta escoriação região plantar medial. Nega alergia, ofertado paracetamol, aplicado Biofenac e Avaliado por Dr Vinicius e encaminhado para o  COC realizar exames de imagem com ordem de farmácia mais guias para atendimento e transporte oferecido por a empresa . TST  Leonardo ciente </t>
  </si>
  <si>
    <t>Colaborador relata que ao realizar trabalho de rebarbação, ao fazer movimento de rotação sentiu mal jeito na coluna, apresenta movimentos restritos, relata dor, medicado com Paracetamol, avaliado pela médica do CSR, aplicado Duoflam IM, Dra. Talita CRM 47940, orientado e liberado ao setor com receita médica e medicações para dor, atendido por Igor. TST Lucas ciente.</t>
  </si>
  <si>
    <t>Operador de empilhadeira relata que estava descarregando uma carreta com paletes de tambores, descarregou 2 paletes foi ao caminhão buscar mais 1 palete e quando retornou ao estoque um palete havia se quebrado, ao tentar ajustar o palete o mesmo se partiu e os tambores cairam no chão.</t>
  </si>
  <si>
    <t>Juliano Pinto</t>
  </si>
  <si>
    <t>Colaborador relata que ao passar o trabalho para colega da serralheria, se escorou na bancada e na bancada tinha uma chapa com canto vivo e cortou o 1° dedo da mão esquerda na mesma, apresenta corte profundo em falange proximal do dedo, sem edema ou hematoma, realizado assepsia local, avaliado pela médica do CSR, acionado base externa Emercor para realização de sutura, realizado 02 pontos, realizado curativo, retorna amanhã  para revisão no CSR.  TST Lucas ciente.</t>
  </si>
  <si>
    <t xml:space="preserve">JOSE ALDO BATISTA FERREIRA </t>
  </si>
  <si>
    <t xml:space="preserve">Motorista estava a caminho da Suspensys  para descarregar embalagens, quando colidiu na coluna do pavilhão da expedição usinagem.
Chamado CSC 3209578: Caminhão QIW-1355 estava esperando uma empilhadeira passar e quando liberou o espaço ele seguiu em frente e se descuidou no final da carroceria que por fim acabou batendo na coluna do pavilhão. </t>
  </si>
  <si>
    <t>Josue Ribeiro de Andrade</t>
  </si>
  <si>
    <t>Colaborador vem ao CSR deambulando, relata que estava embalando peças quando seu colega jogou uma peça para ele pegar e acabou batendo contra sua mão E atingindo o 3° dedo, no local sem corte, mobilidade preservada, leve edema, sem hematoma, aplicado gelo local, retorna ao setor com orientações. TST João ciente.</t>
  </si>
  <si>
    <t>Acionado Unidade Interna Emercor para atendimento a colaborador na Caster que teria esmagado o dedo, chegando ao local o mesmo estava acompanho de brigadistas, removido ao CSR relata que ao realizar troca de colarinho do forno, ao deslocar a chapa escapou atingindo o 2º e 3º dedos da mão direita. Apresenta edema e movimento prejudicado em 2º dedo, aplicado gelo e Biofenac, medicado com Paracetamol, encaminhado ao Hospital do Círculo para realizar exame e avaliação clínica, com transporte da empresa (Uber), liberado com Guias Tiss e ordem de farmácia carimbadas, orientado a retornar dia 07/03/2023 no início do turno para revisão, atendido por Igor. TST Funny ciente.</t>
  </si>
  <si>
    <t>2º e 3º dedo</t>
  </si>
  <si>
    <t>Jocelyn Desrosiers</t>
  </si>
  <si>
    <t xml:space="preserve">Colaborador relata que estava "tirando canal" e uma peça bateu no antebraço direito em torno das 03:00hs enquanto estava em jornada extra.  Mobilidade reduzida , apresenta edema local, aplicado gelo local, encaminhado para consulta médica, encaminhado ao Hospital do Círculo para exames, retorno dia 13/03 no CSR. TST Leonardo ciente. </t>
  </si>
  <si>
    <t>Antebraço Direito</t>
  </si>
  <si>
    <t>Reginald Michel</t>
  </si>
  <si>
    <t>Colaborador relata que estava manuseando uma lixadeira e o disco da mesma atingiu o segundo dedo da mão direita, avaliado por Dr Vinícius, Solicitado atendimento Emercor para realizar sutura. Liberado com ordem de farmácia e receita, reavalia no inicio do turno, TST Leonardo ciente.</t>
  </si>
  <si>
    <t>Indianara Macedo Guedes</t>
  </si>
  <si>
    <t>Colaboradora vem acompanhada de Brigadista. Setor Manutenção, Líder Douglas. A mesma relata que estava realizando a preventiva da lavadora, quando ao retirar o tanque de sugar,  o tanque prensou no pilar e apertou a mão direita entre o 4° e 5° dedo ocasionando pequeno corte. Apresenta sangramento, edema, mobilidade preservada. Realizado limpeza do local, ofertado Gelo e 1 CP de paracetamol. Encaminhada para consulta médica. Atendida por Katry. Acionado base externa Emercor para realizar sutura, 02 pontos ( Dra. Luísa Demore), após liberada para casa com receita e ordem de farmácia carimbadas, vai com transporte da empresa (Uber), orientada a retornar ao CSR dia 15/03/2023 no início do turno para revisão, atendida por Katry. TST Lucas ciente.</t>
  </si>
  <si>
    <t>Mauricio Sberse</t>
  </si>
  <si>
    <t xml:space="preserve">Acionado Unidade Móvel da Emercor para atendimento no ponto 07 da Caster, a um funcionário que teria um corte na perna com sangramento ativo. Chegando no local, funcionário amparado por brigadistas, apresenta ferimento região da perna esquerda anterior, realizado contenção para sangramento e removido ao centro de saúde. Relata que estava trabalhando com seu colega no setor picking e seu colega empurrou o carrinho que acabou o atingindo. Avaliado pelo médico do centro de saúde, realizado limpeza da lesão e curativo compreensivo. Afastado por três dias, retorno dia 16/03 no centro de saúde para revisão. TST Leonardo ciente. </t>
  </si>
  <si>
    <t>Anterior perna</t>
  </si>
  <si>
    <t>Jhonatan Almeida Freitas</t>
  </si>
  <si>
    <t>Cel de Usinag Cubos Mercedes - T2 12x36</t>
  </si>
  <si>
    <t>Funcionário busca atendimento por desconforto em olho esquerdo onde não foi possível a remoção. Funcionário encaminhado para avaliação em especialista com retorno para nova avaliação dia 17/03 às 19h.</t>
  </si>
  <si>
    <t>Colaborador relata que por volta das 13:20 relata que estava colocando os EPIS quando sentiu algo estranho sair da própria mascara e entrou no seu olho E, realizado limpeza e retirado sujidade, liberado ao setor com orientações. Eng João ciente.</t>
  </si>
  <si>
    <t>Kleiton de Jesus da Silva</t>
  </si>
  <si>
    <t xml:space="preserve">Colaborador relata que estava trabalhando na rebarbação e sentiu um corpo estranho em olho esquerdo, realizado higiene com sucesso , liberado ao setor com orientações de cuidados e retorno se necessário . TST </t>
  </si>
  <si>
    <t>Mamadou Laye Gaye</t>
  </si>
  <si>
    <t xml:space="preserve">Acionado Unidade Móvel de emergência 3666 para atender funcionário na Caster ponto 02. Removido ao CSR, relata que estava manuseando as peças no rebolo quando prensou terceiro dedo mão esquerda. Mobilidade prejudicada, encaminhado para consulta médica, </t>
  </si>
  <si>
    <t>No carregamento do forno 5, houve projeção de metal líquido contra o parabrisa da empilhadeira que estava em frente ao forno. No momento estava sendo carregado material de retorno que estava molhado, causando a reação do metal e a projeção.</t>
  </si>
  <si>
    <t>Manutencao Fundição - T1</t>
  </si>
  <si>
    <t>Durante o teste diário do gerador, a mangueira de água rompeu e com o efeito tipo "chicote" respingou água em direção aos cúbiculos dos disjuntores. O técnico desligou imediatamento o gerador e comunicou. O sistema desarmou a energia do pavilhão da Fundição, gradativamente.
Foi acionado o prestador de serviço Megawatts para verificação interna do cúbiculo, secagem e limpeza dos dispositivos que molharam, garantindo a ligação segura novamente.</t>
  </si>
  <si>
    <t>Geronil Da Silva Maia</t>
  </si>
  <si>
    <t>Celula Conjuntos Leves - T3</t>
  </si>
  <si>
    <t>Funcionário relata relata que foi colocar a peça (tambor)  na maquina que se chama cuma e ao colocar a peça bateu o terceiro dedo da mão esquerda. Local com hematoma, com leve edema. Colocado biofenac e gelo local, funcionário não aceitou medicação acha que não estava com suficiente para a mesma. Ficou fazendo gelo e após foi liberado ao setor. Líder Jose Fernando ciente e sem TST no terceiro turno.</t>
  </si>
  <si>
    <t>Paciente do Setor Usinagem Automatizada, Lider Jovane, TST Alesandro, relata que por volta das 15:30 estava apertando o grampo dos incertos, quando a chave escapou e ele bateu a mão contra o VDI, corte pequeno porem profundo no dorso da mão E, acionado unidade externa emercor para sutura, liberado para casa, atendido por TE Cristian-Emercor Coren:1757464.</t>
  </si>
  <si>
    <t>Colaborador relata que o colega de setor estava retrabalhando uma peça e saltou um fragmento de ferro atingindo o antebraço direito, realizado curativo e liberado ao setor com orientações de cuidados TST Leonardo ciente. Em 14/04 encaminhado para raio x.</t>
  </si>
  <si>
    <t xml:space="preserve">Frelianny Yisett Moreno Marichales </t>
  </si>
  <si>
    <t>Relata que ao lavar o rosto para tomar café as 09:40h sentiu corpo estranho no olho direito. Veio ao centro de saúde ontem e foi encaminhada para oftalmologista para retirada do mesmo hoje pela manhã.
Atestado em 14/04  e retorno dia 17/04 no centro de saúde.</t>
  </si>
  <si>
    <t>Colaborador vem ao CSR com corpo estranho em olho D, relata que estava  REBARBANDO uma peça antes do meio dia, sentiu desconforto mas não veio na hora, agora com piora do desconforto foi retirado sujidade, relata que fazia uso de EPI. TST Lucas ciente.</t>
  </si>
  <si>
    <t xml:space="preserve">Funcionário chega ao CSR referindo que estava cortando uma peça com a esmirilhadeira, e refere que estrava usando os EPIs, quando sentiu algo entrar no olhos direito, no local foi realizado lavagem com SR0,9% e retirando corpo estranho no olho, após liberado com orientações, atendido por Jeferson. Não foi avisado nenhum TST por ser Domingo.  </t>
  </si>
  <si>
    <t>Acionado Unidade Móvel de emergência pelo ramal 3666 para atender colaboradora com a perna prensada no ponto 9 da Caster. Chegando ao local, colaboradora sentada amparada por colegas, removida ao centro de saúde, relata que colocando o gancho na talha quando o gancho se soltou e a peça bateu na perna esquerda. Mobilidade prejudicada pela dor, apresenta edema e escoriação na região. Ofertado paracetamol, aplicado gelo local, encaminhado para consulta médica que solicita exame de imagem no hospital do círculo. Encaminhada com Unidade Móvel da Emercor aos cuidados Dr. Peter. Retorno dia 18/04/2023 para reavaliação. TST  e líder sem contato telefônico.</t>
  </si>
  <si>
    <t>Colaborador relata que estava sentado trabalhando com uma ponte rolante (cabine da briquetadeira) e sentiu mal jeito na perna direita( relata que a perna esticou sozinha, involuntariamente). Relata dor região posterior do joelho, mobilidade prejudicada pela dor, encaminhado para consulta médica, que solicita exame de imagem no Hospital do Círculo. Retorno dia 18/04/2023 para reavaliação. TST sem contato telefônico. 
Realocado por restrição assistencial, pós cirurgia em 10/04/2023.</t>
  </si>
  <si>
    <t xml:space="preserve">Por volta das 15:30 havia 01 carreta estacionada na lateral do prédio da usinagem (trasportadora irapuru),veiculo aguardava o fluxo para o carregamento,neste momento outra carreta passou pela lateral vindo a colidir na lateral do veiculo estacionado. (espelho),o veiculo era da mesma transportador.  </t>
  </si>
  <si>
    <t>Por volta das 10:45 min começou um incêndio na cabine de pintura da rebarbação, onde a DIC entrou em combate. De imediato a área foi evacuada. O fogo ficou apenas na parte interna da cabine. A atuação durou cerca de 50 min até o fogo ser contido. No momento da ocorrência, na atividade estava sendo utilizada tinta base d'água (não inflamável). Não houve pessoas feridas pelo fogo. Houve monitoramento de saúde de 9 pessoas devido a fumaça.</t>
  </si>
  <si>
    <t>DIC</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</si>
  <si>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150x90, SAT: 95 e FC: 110,  refere irritação de garganta, realizado O2 01 litro/mim, encaminhado ao Hospital do Círculo Dr. Tiago Perineto. Encaminhado com Emercor.</t>
  </si>
  <si>
    <t>Elizangela Cavalheiro Machado</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</si>
  <si>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120x80, SAT: 94, FC: 76,  refere irritação de garganta, tosse, realizado O2 02 litro/mim, encaminhado ao Hospital do Círculo Dr. Tiago Perineto. Encaminhado com Emercor.</t>
  </si>
  <si>
    <t>Josue Lira da Silva</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</si>
  <si>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130x80, SAT: 99, FC: 78,    refere irritação de garganta, encaminhado ao Hospital do Círculo Dr. Tiago Perineto. Encaminhado com Emercor.</t>
  </si>
  <si>
    <t>Acionado base interna, informando que estava ocorrendo um princípio de incêndio no setor de pintura da Caster. A Base se desloca a unidade, juntamente com enfermeiro e técnico, no local chamas controladas, funcionários fazendo o resfriamento da máquina. Funcionário que auxiliou no combate ao incêndio fazia uso de máscaras, encaminhados ao Centro de Saúde, avaliados pelo médico Dr. Luis e Dra. Karina, aos sinais vitais: PA: 160x100, SAT: 98, FC: 99, refere irritação de garganta, encaminhado ao Hospital do Círculo Dr. Tiago Perineto. Encaminhado com Emercor.</t>
  </si>
  <si>
    <t>Tiago Daros</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</si>
  <si>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160x100, SAT: 97 e FC:84 , refere irritação de garganta, ofertado  O2, 02 litros por/mim, encaminhado ao Hospital do Círculo Dr. Tiago Perineto. Encaminhado com Emercor.</t>
  </si>
  <si>
    <t>Alesandro Guimaraes dos Santos</t>
  </si>
  <si>
    <t>Seguranca do Trabalho</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</si>
  <si>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130/80, SAT: 96, FC: 100, colaborador Alesandro vem após o ocorrido ás 13:30, relata náuseas quando tosse, avaliado pela médica do CSR.</t>
  </si>
  <si>
    <t>Funny Schneider da Silva</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</si>
  <si>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colaboradora com queixas de ardência na garganta após as 13:30, realizado controle dos sinais SAT:95 FC:78 PA:120/80 .</t>
  </si>
  <si>
    <t>Acionado base interna, informando que estava ocorrendo um princípio de incêndio no setor de pintura da Caster. A Base se desloca a unidade, juntamente com enfermeiro e técnico, no local chamas controladas, funcionários fazendo o resfriamento da máquina. Funcionário que auxiliou no combate ao incêndio fazia uso de máscaras, encaminhados ao Centro de Saúde, avaliados pelo médico Dr. Luis e Dra. Karina, aos sinais vitais: PA: 160x100, SAT: 97 e FC:84 , refere irritação de garganta, ofertado O2, 02 litros por/mim, encaminhado ao Hospital do Círculo Dr. Tiago Perineto. Encaminhado com Emercor</t>
  </si>
  <si>
    <t>Lucas Weischung Garcia</t>
  </si>
  <si>
    <t>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o mesmo vem agora com sintomas de desconforto na garganta foi avaliado pela Dr Sabrina.</t>
  </si>
  <si>
    <t>Ismann Desir</t>
  </si>
  <si>
    <t>Colaborador vem ao CSR deambulando refere que hoje por volta das 10:30 relata que estava trabalhando na lixadeira quando bateu uma peça em seu 4° dedo da mão esquerda, ele relata que fizeram um curativo ( BRIGADISTA ), mas não foi orientado a vir na hora para atendimento, agora vem com dor, mobilidade preservada, tem uma escoriação, foi passado para consulta com DR Karina, retorna amanhã para nova revisão no CSR. TST Lucas ciente.</t>
  </si>
  <si>
    <t>Fabricio Veiga Soares</t>
  </si>
  <si>
    <t xml:space="preserve">Colaborador relata que estava embalando produto e o mesmo caiu atingindo o terceiro dedo da mão direita informa que utilizava luva de raspa  , Apresente leve hematoma sub ungueal  movimentos preservados, medicado com paracetamol e liberado ao setor com orientações de cuidados . TST Leonardo ciente  </t>
  </si>
  <si>
    <t>Colaboradora procura o CSR deambulando, relata que ao fechar uma caixa de metal utilizada para peças na saída da pintura prensou quarto dedo mão esquerda. Mobilidade reduzida, apresenta hematoma em falange distal, encaminhada para consulta médica, solicitado exame de imagem no hospital do Círculo. Retorno dia 25/04 17:00 CSR. TST Leonardo. Reencaminhada para novo rx; nova avaliação em 26/04.</t>
  </si>
  <si>
    <t>Colaborador relata que ao pregar um palhete com a pregadeira pneumática, um prego atingiu sua testa, acima da sobrancelha, entre os olhos, usava óculos de proteção, apresenta corte e edema, sentiu tontura no momento, verificado  PA: 140/90, aplicado gelo local, avaliado pela médica do CSR, realizado curativo, após liberado ao setor com orientações, atendido por Joice. TST Lucas ciente.</t>
  </si>
  <si>
    <t>Jeferson (Bagé)
Luis Flávio (Bagé)</t>
  </si>
  <si>
    <t>RBR
VRG</t>
  </si>
  <si>
    <t xml:space="preserve">Por volta das 11h da manhã houve um incêndio na casa de exaustores dos Filtros 1 e 2, na central de areia. No momento era feito um serviço com solda e altura, por empresa terceira, em cima da estrutura da casa. A mesma contem espuma acústica em seu interior. A DIC foi acionada e combateu o incêndio. </t>
  </si>
  <si>
    <t>Acionado base interna Emercor para atendimento de princípio de sinistro na Caster, removida até o CSR, colaboradora relata que pegou fogo no filtro da Central de areia e a mesma estava próxima sinalizando para o lance de mangueira e ingeriu pequena quantidade de fumaça, verificado sinais vitais, FC: 109, SAT: 97%, PA: 130/80, relata estar bem, apenas com coceira na garganta, encaminhada para consulta médica no CSR.</t>
  </si>
  <si>
    <t>Alberto Gomes</t>
  </si>
  <si>
    <t xml:space="preserve">Colaborador procura o CSR deambulando acompanhando pelo líder Sidivaldo , relata que estava fazendo limpeza na tubulação corta fogo do forno vazador. Ao realizar a abertura da tubulação a mesma "explodiu" no rosto do colaborador devido a pressão existente na tubulação. Apresenta queimadura no lado direito da face, coloração escura na pele sem bolhas até o momento. Aplicado compressa frias, gelo local com intercalações, avaliado pelo médico da empresa, MCPM com paracetamol e Cetoprofeno VO e após foi liberado para casa com atestado 05 dias e demais orientações. Optou ir por meios próprios.  Retorno dia 03/05/2023 ao centro de saúda de para avaliação. Lider ciente. </t>
  </si>
  <si>
    <t xml:space="preserve">Acionado unidade interna para socorrer o colaborador que teve uma queda em um buraco de aproximadamente de 60CM , no local o mesmo estava coerente deambulando, na queda bateu a as costas na altura do omoplata onde apresenta  2 escoriação pequenas  e uma escoriação pequena na região da canela lado direito , medicado com ibuprofeno , e realizado curativos, liberado com orientações de cuidados , TST Leonardo ciente   </t>
  </si>
  <si>
    <t>Por volta das 17:00 horas aconteceu o rompimento da mangueira principal da tubulação de água do forno 2.</t>
  </si>
  <si>
    <t>Funcionário chega ao CSR deambulando referido que por volta das 11:20 estava descendo da plataforma do CAP, quando acabou torcendo o tornozelo esquerdo, no local há leve edema, e dor moderada, aplicado gelo local, Biofenac, paracetamol VO, e enfaixado o pé, e liberado ao setor, e orientado a retornar dia 02/05 na primeira hora para revisão, atendido por Jeferson.</t>
  </si>
  <si>
    <t>Alex Sandro Brasil</t>
  </si>
  <si>
    <t>Colaborador procura o CSR deambulando, relata que estava furando disco fino e atingiu primeiro dedo mão esquerda. Apresenta corte abrasivo aprox. 02cm  em falange distal, mobilidade preservada, encaminhado para consulta médica, MCPM Dr. Vinicius com Cetoprofeno VO, realizado 03 pontos pela equipe externa da Emercor. Liberado para casa com ATM dia de hoje e receita carimbada, optou por transporte próprio. Retorno ao centro de saúde 05/05/2023 para revisão e curativos. Líder Sidivaldo ciente.</t>
  </si>
  <si>
    <t>Cesar Sala Frigo</t>
  </si>
  <si>
    <t>Almoxarifado Fundicao - T2</t>
  </si>
  <si>
    <t>Funcionário colide com a torre da empilhadeira na parede da entrada da central de areia ao transportar bags de areia para descarte. Foi constatado que uma das seções da torre de elevação travou subindo junto com corpo da torre.</t>
  </si>
  <si>
    <t>Colaborador relata que ao realizar rebarbação de peça, adentrou corpo estranho em olho esquerdo, apresenta hiperemia no mesmo, realizado lavagem ocular e removidoparte do corpo estranho, avaliado pela médica do CSR, encaminhado ao oftalmologista para avaliação, liberado com transporte da empresa (uber), guia Tiss e ordem de farmácia carimbadas, orientado a retornar dia 11/05/2023 para revisão com medicina do trabalho, atendido por Joice. TST Alesandro ciente</t>
  </si>
  <si>
    <t>Jean Pierre Paul</t>
  </si>
  <si>
    <t xml:space="preserve">Colaborador relata que estava retificando um cubo com o disco e o disco atingiu no abdomem. Fazia uso de avental, apresenta leve rubor região periumbical. Nega alergias, aplicado Biofenac, ofertado paracetamol, avaliado pelo Dr. Vinicius CRM 42253 e MCPM Cetoprofeno VO. Liberado ao setor com orientações. Líder Sidivaldo ciente. </t>
  </si>
  <si>
    <t>Abdomen</t>
  </si>
  <si>
    <t>Colaborador relata que estava selecionando os separadores de madeira e uma felpa perfurou a luva de malha,  atingiu o segundo dedo da mão direita , removido corpo estranho com sucesso e liberado ao setor com orientações de cuidados TST leonardo ciente</t>
  </si>
  <si>
    <t>Operador de empilhadeira estava realizando a retirado da caçamba de cavaco na CTA (Pavilhão da fundição), quando ao posicionar os garfos da empilhadeira a caçamba tombou. Segregado a caçamba de cavaco para avaliação do estado de coservação da mesma na serralheria da usinagem.
Isolado o local e acionado a Top service para realizar a limpeza do local.</t>
  </si>
  <si>
    <t>Rafael Prandi</t>
  </si>
  <si>
    <t>Colaborador relata  que ao sair pela porta do prédio, carregando uma talha, bateu sua testa na quina da porta, a porta se fechou enquanto ele passava, apresenta edema e pequeno corte superficial do lado direito da testa próximo ao couro cabeludo, nega tontura ou mal estar, realizado assepsia e aplicado gelo local, em observação, realizado curativo, após sem demais queixas orientado e liberado ao setor, atendido por Joice. TST Alesandro ciente.</t>
  </si>
  <si>
    <t>Alexsander Cristian Dartora</t>
  </si>
  <si>
    <t>Atend. Ambulatorial - Ferimento de Corte Colaborador 00030706 - Colaborador vem ao CSR- relata que estava apertando uma ferramenta quando escapou a catraca do torquimetro, atingindo o polegar esquerdo e indicador esquerdo na porta superior do torno . No local apresenta corte nos 2 dedos, polegar com corte mais profundo. Avaliado por Dr Vinicius acionado atendimento da Emercor para realizar sutura. TST Ronaldo</t>
  </si>
  <si>
    <t>Caminhão chegou com tambores de indaiatuba, na carga havia 01 palete com peças tombadas na parte interna da corroceria. Logistica atuou informando o fornecedor e com restriçôes no descarregamento,evitando que ao descarregar as peças que ambas viessem atingir algum operador. Logistica Matriz deverá informar Unidade de Indaiatuba sobre o ocorrido e melhorar na embalagem das peças vindas da unidade (Indaiatuba).</t>
  </si>
  <si>
    <t xml:space="preserve">43913	</t>
  </si>
  <si>
    <t>Colaborador relata que no dia 20/05/2023 teve uma queda de moto em via publica,  encaminhado para avalição medica, apresenta fratura de cotovelo fechada com colocação de dispositivos metálicos de fixação e em uso de tala gessada, foi encaminhado ao INSS. TST Leonardo.</t>
  </si>
  <si>
    <t>Ao realizar operação de acabamento com a utilização de retífica, o rebolo rompeu-se. Não atingindo o operador.</t>
  </si>
  <si>
    <t>Ocorrência Policial n° 183349 / 2023 / 400010
Colaborador relata que no dia 27/05/2023 por volta dás 07:00, ao se deslocar para a empresa pela BR 116, acabou capotando seu veículo na Curva da Zona, foi procurar atendimento no Hospital do Círculo, passou por atendimento médico e realizou exames de Raio X, segundo ele sem fraturas, porém sente dor em ombro direito, engenheiro João Pedro está ciente. Hoje vem até o CSR para  realizar registro e passar por atendimento médico, encaminhado para consulta, atendido por Joice.</t>
  </si>
  <si>
    <t>Thiago Silva Andrade</t>
  </si>
  <si>
    <t>Colaborador relata que estava puxando peças na quebra de cal e bateu o antebraço direito , Apresenta corte contuso , Avaliado por Dr Vinicius  e acionado Emercor para realizar sutura , Dr Francisco CRN 53007 realiza 2 pontos ,reavalia dia 30.05.2023 inicio do turno . Liberado com ordem de farmácia mais orientações . TST Leonardo ciente</t>
  </si>
  <si>
    <t>Daniel Pereira</t>
  </si>
  <si>
    <t>Acionado unidade interna para atendimento do colaborador que relata que estava passando próximo de um rach e trancou o pé esquerdo no mesmo. apresenta escoriação no dorso do pé e leve edema avaliado por Dr Vinicius, encaminhado ao Hospital do Círculo para exames com transporte ofertado pela empresa, retorno dia 31/05 17:00hs com Dra. Karina. TST Leonardo ciente.</t>
  </si>
  <si>
    <t>Colaborador relata que estava retirando as peças da maquina 486 e pisou no vão da plataforma, relata que procurou atendimento agora com o aumento da dor no joelho esquerdo e tornozelo direito , apresenta escoriação no joelho sem edema  e tornozelo refere dor sem edema ou hematoma pele integra, Avaliado por Dr Vinícius, encaminhado ao hospital do círculo para Rx com transporte ofertado pela empresa, retorno dia 01/06/2023 17:00hs para revisão.   TST Leonardo ciente.</t>
  </si>
  <si>
    <t>Durante a operação de moldagem, houve o rompimento de uma conexão da tubulação hidráulica atrás da prensa 5A. O vazamento de óleo em contato com o metal das caixas entrou em combustão causando um principio de incêndio. A brigada de emergência atuou de forma rápida e eficiente combatendo o principio de incêndio com o auxilio do hidrante da moldagem.</t>
  </si>
  <si>
    <t>Rovana da Rosa</t>
  </si>
  <si>
    <t>Colaborador relata que estava movimentando peças na esteira e foi destravar manualmente o processo de liberar as peças e apertou o segundo dedo da mão direita, apresenta hematoma e edema na falange distal , Avaliada por Dr Vinicius e encaminhada para realizar exames de imagem no COC  liberada com ordem de farmácia e guias de atendimento, e transporte ofertado por a empresa .retorno dia 02.006.2023 as 17:00. TST Leonardo ciente</t>
  </si>
  <si>
    <t>No momento em que a empilhadeira de tranferência vai até a projelta retirar uma panela com metal, o forno 2 inicia o carregamento de sucata onde provoca uma série de projeções de metal contra a empilhadeira causando um princípio de incêndio nas mangueiras de GLP.</t>
  </si>
  <si>
    <t>Leonardo Meneguel</t>
  </si>
  <si>
    <t>LR Meneguel</t>
  </si>
  <si>
    <t>Funcionário da empresa LR Meneguel, ao movimentar uma talisca da DISA na prateleira do almoxarifado da manutenção, uma haste que estava junto da talisca projeta-se e atinge sua face causando um corte contuso. Acionado base móvel da EMERCOR para atendimento.</t>
  </si>
  <si>
    <t>Alexsandro Neves dos Santos</t>
  </si>
  <si>
    <t>Colaborador chega no CSR, desacompanhado relata que estava no setor de rebarba esmerilhando peças quando sentiu desconforto em olho esquerdo, em uso de óculos, no CSR realizado lavagem com soro fisiológico, retirado corpo estranho, após sem mais queixas liberado para setor com orientações, TST, Alessandro ciente.</t>
  </si>
  <si>
    <t>Setor Manutenção, LIder Guilherme, TST Funny, Relata que um colega foi alcançar uma ferramenta, a ferramenta foi arremessada o acertando no rosto(lábio superior), acionada unidade externa Emercor para sutura, orientado a retornar ao CSR na segunda-feira para reavaliação, atendido por TE Cristian-Emercor.</t>
  </si>
  <si>
    <t>FACE</t>
  </si>
  <si>
    <t>Refere que hoje por volta das 3h estava trabalhando com a lixadeira quando notou sensação de corpo estranho em olho direito. Encaminhado para consulta médica que solicita avaliação oftalmológica na vision clínica. Retorno dia 13/06 02:00hs no centro de saúde para avalição. TST Lucas ciente.</t>
  </si>
  <si>
    <t>Funcionário chega no CSR desacompanhado relata que estava no setor de rebarba, rebarbando peça quando sentiu desconforto em olho direito, realizado lavagem, retirado corpo estranho, após sem mais queixas, liberado para setor com orientações, TST realizo contato sem sucesso.</t>
  </si>
  <si>
    <t>Colaborador relata que estava limpando a  dentro da projeta e a tampa abriu caindo resíduo de ferro e cinza  atingindo o couro cabeludo e  pescoço região cervical . Apresenta queimadura de primeiro grau no  região cervical ,  e couro cabeludo região occipital , realizado curativo com sulfa , e liberado ao setor com orientações de cuidados . TST Leonardo ciente.</t>
  </si>
  <si>
    <t>Ao ser realizada manutenção do equipamento Briquetadeira foi aberta a tampa da central hidráulica do mesmo, resultando em um vazamento de óleo hidráulico no local.</t>
  </si>
  <si>
    <t>Eduardo Andre da Rosa </t>
  </si>
  <si>
    <t>Técnico realizava manutenção na Central Hidráulica quando foi acionada partida de bomba de recirculação, resultando em vazamento de aproximadamente 2.000L de óleo hidráulico. O vazamento abrangeu piso da central hidráulica e se expandiu até a linha de moldagem, onde a mesma ficou brevemente parada para a realização da limpeza e contenção do produto.</t>
  </si>
  <si>
    <t>Claudio Henrique Dresch Moreira</t>
  </si>
  <si>
    <t>Colaborador chega no CSR acompanhado do colega, relata que estava no setor de montagem, estava traqueando o prisioneiro, quando sentiu uma fisgada no punho da mão direita com leve dor, sem corte, sem hematoma, movimentos preservados, pele integra, realizado jato de biofenac, encaminhado para consulta médica TST, contato sem sucesso, Dr. Talita encaminha para avaliação em hospital do circulo.</t>
  </si>
  <si>
    <t>Jaime Jose Duarte Zapata</t>
  </si>
  <si>
    <t>Funcionario chega ao CSR acompanhado por colega da unidade implementos, o mesmo refere que estava na parada de ônibus no seu bairro esperando o ônibus da empresa, quando um veiculo passou arremessando uma laranja, vindo a acertar no olho direito, o mesmo usava óculos, e houve ferimento com escoriações ao redor do olho direito, há edema, hematoma, dor moderada, visão prejudicada, aplicado gelo local , Dr Karina avalia. entrado em contado com o TST Lucas e informado que é via assistencial, Enfª Kerli entra em contato como Eng. João no altera para acidente de trajeto. Colaborador já afia sido liberado como via assistencial, encaminhado nova guia com carimbo 88 por e-mail do hospital. Contusão - 16:49</t>
  </si>
  <si>
    <t>Leticia Lopes Caitano</t>
  </si>
  <si>
    <t>Acionado base interna para o ponto 7 da castertch, aonde uma funcionaria havia torcido o pé esquerdo, no local a mesma estava sentada acompanhada por brigadista, a mesma deambulou até a ambulância sem dificuldade, no CSR a mesma relata que estava descendo as escadas no setor de usinagem  quando acabou resbalando e acabou torcendo o tornozelo esquerdo, no local há leve edema,  com dor  leve, avaliada pela dr Karina, aplicado gelo local. 1 CP Ibuprofeno, Imobilização,, encaminhada ao COC Pela unidade externa da Emercor, as guias e a ordem de farmácia seguem carimbadas e orientada a retornar no dia 22/06/23 no CSR para reavaliação, atendida por Jeferson TST Funny ciente</t>
  </si>
  <si>
    <t>Ao utilizar a ponte para realizar o carregamento de Bentonita propulsor, o freio da ponte não segura o peso do bag e a carga cai da altura do propulsor.</t>
  </si>
  <si>
    <t>Jeferson Luis Quintana Mello</t>
  </si>
  <si>
    <t>Colaborador procura o CSR deambulando orientado pelo líder David, relata na jornada de sábado 24/06/2023 em torno 12:20 estava trabalhando quebrando canal e prensou o quinto dedo mão direita  entre a gaiola e o cabo da marreta. Não veio fazer o registro no dia por estar terminando o turno, comentou com colega.  Nega alergias, ofertado paracetamol, mobilidade reduzida, apresenta hematoma sub ungueal falange distal. Relata dificuldade financeira e por isso não procurou atendimento médico. Converso com líder David pelo telefone e me diz que TST Lucas está ciente e que está investigando o caso. TST Lucas entra em contato e orienta a seguir como ACT, encaminhado ao Hospital do Círculo para realizar exame de imagem e avaliação clínica, vai com transporte da empresa (uber), guias Tiss e ordem de farmácia carimbadas, orientado a solicitar protocolo de retirada de exames para mostrar para médico do CSR no retorno dia 27/06/2023 ás 02:00, reforçamos a importância de realizar registro de ACT no momento que ocorre.</t>
  </si>
  <si>
    <t>Colaborador relata que foi jogar sucatas dentro do forno e soltou pingo de metal dentro da sua luva. Metal quente escorregou e caiu em dorso de sua mão e outro pingo em punho esquerdo, local com queimadura de primeiro grau. Realizado curativo com gaze sulfazina de prata, colocado uma atadura no local e orientado a realizar os curativos nos próximos dias no centro de saúde e liberado ao setor de trabalho. TST Leonardo ciente.</t>
  </si>
  <si>
    <t>Floride Julien</t>
  </si>
  <si>
    <t>Colaborador procura o CSR deambulando orientado pelo líder, relata que estava retificando um disco e sentiu uma sujeira adentrar no olho esquerdo (fazia uso de óculos e viseira). Realizado limpeza com SF 0,9% e removido corpo estranho. Liberado ao setor com orientações. Líder Sidivaldo ciente, TST Leonardo.</t>
  </si>
  <si>
    <t>Colaborador chega no CSR desacompanhado relata que estava no setor de fusão, ao encher um balde de silício, forçou a pá no balde e a mão escapou da pá e acabou batendo  seu braço esquerdo na borda da caixa, ocasionando um pequeno trauma sem corte, sem hematoma, pele integra, movimentos preservados, realizado compressa de gelo, jato de biofenac, avaliado pela médica do CSR, MCPM Cetoprofeno IM, receita interna Dra. Karina de S. Grun CRM 32558, após liberado ao setor, orientado a retornar dia 07/07/2023 ao CSR para revisão, atendido por Igor. TST Funny ciente.</t>
  </si>
  <si>
    <t>Lucia Simone Pezzi dos Santos</t>
  </si>
  <si>
    <t xml:space="preserve">Acionado unidade interna para atendimento da colaboradora que relata que estava operando a Vick manual e o carrinho deslocou atingindo o pé direito , apresenta edema  e hematoma  e escoriação na canela, Avaliada por Dr Vinicius medicada com duoflan e cetoprofeno VO e encaminhada para atendimento externo no COC realizar exames de imagem , liberada com transporte oferecido por empresa guias de atendimento e ordem de farmácia . TST leonardo ciente .  Reavaliação dia  11/07/23 em CSR. </t>
  </si>
  <si>
    <t>Wesley Erick Da Rosa Becher</t>
  </si>
  <si>
    <t>Acionado unidade interna para atendimento do colaborador, o mesmo relata que o colega estava abastecendo a linha e caiu uma peça atingindo a panturrilha , no local brigadistas imobilizaram o MIE apresenta edema leve e movimentos  diminuídos ,  Avaliado por Dr Ralfh e  e encaminhado para exames de imagem no COC .Encaminhado com Emercor  aos cuidados do DR Felipe mais  guias para atendimento e ordem de farmácia . TST Leonardo ciente. Retorno laboral a partir do dia 10/07/23 com restrição, em anexo: atividade com revezamento postural por 48h, após retorno as funções habituais.</t>
  </si>
  <si>
    <t>Odolir Camargo</t>
  </si>
  <si>
    <t>Willian Jean Lange</t>
  </si>
  <si>
    <t>Funcionário chega ao CSR referindo que estava verificando uma maquina (J-ZINGANO) pela abertura, quando acabou raspando a cabeça lado esquerdo na proteção da abertura. no local há um corte contuso de mais ou menos 4cm, avaliado pela Dra.  Karina, acionado base externa de Emercor para realizar sutura, realizado 03 pontos de sutura, Dra. Luisa Demori Emercor,  medicado com 1 CP Paracetamol VO, após orientado e liberado para casa com recita e ordem de farmácia carimbadas, retorno ao CSR dia 10/07/2023 no início do turno para revisão médica, atendido por Jeferson. TST Alesandro ciente.</t>
  </si>
  <si>
    <t>Atendimento Ambulatorial com CAT</t>
  </si>
  <si>
    <t>Lamine Fall</t>
  </si>
  <si>
    <t>Colaborador procura o CSR deambulando, relata que estava trabalhando na rebarbarão quando bateu segundo dedo mão esquerda no tambor. Mobilidade prejudicada, relata dor local. Aplicado gelo local, biofenac, encaminhado ao hospital do círculo com transporte ofertado pela empresa guia TISS e ordem de farmácia carimbadas. Retorno dia 10/07/2023 06:00hs Dr. Rafael. TST Alesandro ciente.</t>
  </si>
  <si>
    <t>Hector Jose Rojas Flores</t>
  </si>
  <si>
    <t>Colaborador do 1° turno esta realizado hora extra, chega no CSR acompanhado por bombeira interna Eliane, Hector Jose relata que estava no setor de rebarbarão, realizando a limpeza da cabine de pintura  de resíduos, quando a mesma explodiu em seu rosto saltando óleo quente e tinta na face e boca, exclama dizendo que após o incidente lavou o rosto com agua e sabão, avalio o mesmo ; no momento pelo integra, sem corte, sem edema e queimadura, olhos com pupilas isocóricas, ( fazia  uso de óculos e macacão de proteção), lúcido, orientado, comunicativo, deambulando, nega augia, sinais vitais estáveis " PA 110/70 mm/hg, SAT 99 %, FC 81 bpm, TEMP 36º5, segue em observação, TST realizo tentativas de contato sem sucesso, as 14:45hs o mesmo relata que esta bem que quer voltar para o setor, libero o mesmo com pele da face integra, sem edema, comunicativo, lucido, Saturando 99 %, Frequência cardíaca 88 bpm, temperatura 36°3, oriento se sentir qualquer desconforto voltar ao centro de saúde, se precisar quando estiver em sua residência  procurar atendimento hospitalar( ligar no centro de saúde que disponibilizamos transporte até o hospital ) e na segunda feira quando chegar na empresa registrar o ponto e se direcionar para CSR realizar consulta médica.</t>
  </si>
  <si>
    <t>Ruben Alexander Ortiz Polo</t>
  </si>
  <si>
    <t>Colaborador vem ao CSR com o relata que estava passando uma peça para a caixa e ao mesmo tempo seu colega estava passando uma peça para sua mesa. Quando a peça do colega caiu em cima do seu quinto dedo da mão direita, local com edema e hematoma. Colocado gelo e biofenac, ofertado um paracetamol VO para dor. Encaminhado para atendimento com Dr Vinicius. Realizado uma fixação no quinto dedo conforme a solicitação médica do Dr Vinicius. Colaborador foi encaminhado para realizar raio X e avaliação no hospital do circulo, com guias carimbadas e orientação de retorno na segunda feira 17/07 as 17 horas no centro de saúde.  TST Leonardo ciente. Constatado fratura.</t>
  </si>
  <si>
    <t>Andriele Da Silva Oliverio</t>
  </si>
  <si>
    <t>Acionado base interna da emergência, pelo ramal, na empresa Castertech as 10:30h. Ao chegar no local a colaboradora supracitada estava sentada, acompanhada de brigadista. A mesma relata que estava entrando na empresa, no horário das 7h da manhã quando teve um entorse do pé esquerdo. Mobilidade prejudicada, relata dor ao mobilizar para ''dentro'' . Transladada para enfermaria, aplicado biofenac + gelo. Avaliada pela Médica, que solicita translado para hospital do COC de ambulancia. Recebe guia de farmácia, Guia TISS carimbo 88, 1 cp VO de paracetamol. Katry E JEFERSON -  TST Ciente Lucas</t>
  </si>
  <si>
    <t>Ao realizar operação de acabamento da cinta do tambor, o parafuso de regulagem da mesa do rebolo quebra e a mesa de ajuste cai juntamente com a peça. Não atingiu o operador.</t>
  </si>
  <si>
    <t>Colaborador relata que estava movimentando um carrinho e bateu o quinto dedo da mão esquerda , Apresenta hematoma sub ungueal , Avaliado por Dr Ralfh, e encaminhado para exames de imagem no COC , liberado com guias de atendimento ordem de farmácia transporte oferecido por empresa . TST Leonardo ciente</t>
  </si>
  <si>
    <t>Funcionário chega ao CSR deambulando referindo que estava limpando a bica de vazamento do CAP, com o auxilio de uma barra de ferro, e ao colocar a mesma na bica (BURACO), a caldeira acabou explodindo, arremessando metal liquido em cima do funcionário, o mesmo relata que estava usando EPIS, quando houve a explosão, o mesmo saiu correndo vindo a cair no chão, há diversa queimaduras pelo corpo de 1° e 2° grau, e escoriações nos cotovelos e braços por causa da queda, relara dor moderada para intensa, acionado base externa da Emercor, AVP, MSE ABB 18, Medicado com Tramal, e Plasil EV, conforme medico reguladora Tais da Emercor, até a chegada da unidade externa para auxiliar no atendimento. durante o atendimento o mesmo começo a sentir frio, foi realizada a exposição do funcionário para realizar a anamnese, e foi aquecido e ofertado oxigênio para conforto. o mesmo foi removido para o COC com a unidade avançada da Emercor, aonde o Dr Augusto acompanhou, encaminhado com as guias e a ordem de farmácia carimbada, e orientado a retorna no dia 24/07/23 para avaliação no CSR, o líder Lucas acompanhou o atendimento, enfermeira Katry ciente, atendido por Jeferson. SV PA:160x100, FC: 92, FR:18 e SAT: 96%. Avaliado em 23/07 com nova revisão em 31/07. Apresenta queimadura de 2º grau na região cervical à direita, abdomem e dorso do pé esquerdo.</t>
  </si>
  <si>
    <t>Em decorrência do vazamento de metal líquido de uma caixa na linha de moldagem, houve um sinistro causando danos no cabeamento elétrico situado da região próxima a projelta. Brigada de emergência conteve o vazamento de metal líquido com areia e resfriaram o local com extintores.</t>
  </si>
  <si>
    <t>No abastecimento do forno 5 utilizando com a utilização do guindaste "Palfinger", uma peça escapa das garras do equipamento, caindo sobre a cabine de comando dos fornos 4 e 5.</t>
  </si>
  <si>
    <t>?</t>
  </si>
  <si>
    <t>Colaborador relata que ao movimentar a peça (cubo Iveco), escapou um dos lados na gancheira, a peça bateu na bancada e após na sua canela da perna direita, apresenta leve escoriação, sem edema ou hematoma, mobilidade preservada, aplicado Biofenac e gelo local, em observação, após orientado e liberado ao setor, atendido por Joice. TST Funny ciente.</t>
  </si>
  <si>
    <t>Foi basculado no fosso o restante de metal do F1 pois o mesmo não podia ser transferido para os outros fornos que estavam sem capacidade. O motivo deste movimento foi que o F1 apresentou um vazamento de água ao qual comprometeu a bobina/forno, fato que não poderia ser corrigido com o mesmo ligado e/ou com metal.
As áreas de manutenção e manufatura estão realizando as análises e tratativas para correção.</t>
  </si>
  <si>
    <t>Bernardo Barbosa Araujo</t>
  </si>
  <si>
    <t>Colaborador relata que ao retirar uma peça da saída da embalagem, a mesma estava quente e encostou no antebraço direito, apresenta hiperemia no antebraço, sem bolhas, realizado assepsia e  curativo com Sulfadizida de Prata, liberado após ao setor, orientado a retornar dia 10/08/2023 para realizar curativo, atendido por Leonardo. TST Funny ciente.</t>
  </si>
  <si>
    <t>O colaborador compareceu ao centro de saúde em torno do meio dia, final do turno, comunicando que ao realizar a troca de um cilindro da máquina, raspou o terceiro dedo da mão direita e teve um pequeno corte na primeira falange distal. Realizado assepsia do ferimento, curativo e liberado com orientações.</t>
  </si>
  <si>
    <t>Acionado ramal de emergência solicitando deslocamento da EQP na empresa caster para atender a funcionária Lisiane, informado que a mesma teria tropeçado na escada e caído da própria altura, chegado ao local a mesma se encontrava consciente, identificando dores na região do joelho e braço direito. Joelho direito apresenta escoriação leve e edema, mobilidade  e força preservada. braço direito encontra-se com escoriações leve , sem corte, sem sangramento mobilidade e força  preservada. avaliada pela DR Karina, realizado gelo no local ofertado paracetamol + ibuprofeno VO. segue em observação. Avaliada em 18/08 e afastada até 21/08. Retorno em 22/08 com restrição. Avaliada em 30/08: com trauma contuso de hemitorax esquerdo. RX de tórax/costela dia 21/08/23: sem particularidade // TC de tórax dia 29/08/23: presença de fratura no 3º arco costal à esquerda. Retorno laboral a partir do dia 04/09/23, com restrição por 10 dias.</t>
  </si>
  <si>
    <t>Terlangine Marie Wislene Pierre</t>
  </si>
  <si>
    <t>Colaboradora procura o CSR acompanhada por colega, relata que trabalha na rebarbação e bateu segundo dedo mão direita na seladora. Mobilidade preservada, sem edema/hematoma. Aplicado Biofenac e liberada ao setor com orientações. Eng. Segurança João ciente. Atendido por Fernando - Emercor.</t>
  </si>
  <si>
    <t>Funcionário chega ao centro de saúde, sozinho, deambulando, refere que estava trabalhando na J zingano e ao colocar o dispositivo  anel  ABS soltou e atingiu a mão direita dedo médio. Possui mobilidade normal, sem edema, escoriação, leve hematoma. Aplicado biofenac spray e gelo no local.  Eng de segurança João ciente.</t>
  </si>
  <si>
    <t>Jocta Welington da Rosa</t>
  </si>
  <si>
    <t>Colaborador procura CSR refere que trabalhando gravando nome do Preset na torqueadeira, onde um  cavaco de plástico entrou na vista esquerda, feito limpeza do mesmo com soro e retirado com cotonete. Avisado TST Funny . Fernando Emercor
Ocorrência às 10:50. Buscou atendimento às 12:56.</t>
  </si>
  <si>
    <t>Colaborador procura o CSR deambulando, relata que estava virando uma peça na quebra de canal quando o mesmo caiu em cima do quinto dedo mão E. Mobilidade preservada, apresenta escoriação em falange proximal,  aplicado gelo local, ofertado paracetamol, realizado curativo e liberado ao setor com orientação. Líder Sidivaldo ciente. Reavaliado em 29/08 com trauma contuso no dorso da mão esquerda em região do quinto metacarpo apresentando edema e dor à palpação.Encaminhado a rx. Em 30/08 não foi constatado fratura, retorno as atividades sem restrição.</t>
  </si>
  <si>
    <t>Recebo pcte com trauma 4° dedo da mão direita, relata que estava acomodando a peça quando escapou batendo no dedo, apresenta hematoma e leve edema, encaminhado consulta com Dr. Vinicius, TST Leonardo .</t>
  </si>
  <si>
    <t>Foi realizado uma ampliação da instalação elétrica no CAP para ligação de um bebedouro e iluminação. A alimentação foi feita a partir do transformador do forno vazador, como o circuito não possuía proteção dimensionada (concepção original) de forma correta, permitiu a sobrecarga no transformador, ocasionando sua queima (princípio de incêndio). No momento estava ligados a rede uma máquina de solda e uma esmerilhadeira elétrica.</t>
  </si>
  <si>
    <t>Fabiano Joao Santini</t>
  </si>
  <si>
    <t>Logística</t>
  </si>
  <si>
    <t>Operador de empilhadeira ao realizar uma manobra próximo da CAUII, colidiu a traseira da empilhadeira contra o bebedouro e o relógio ponto. No momento da ocorrência o piso estava molhado.</t>
  </si>
  <si>
    <t>Karine Lopes dos Santos</t>
  </si>
  <si>
    <t>Colaboradora do setor Fundição reporte procura CSR relata que ao ir no vestiário container ao pisar no chão achou que tinha degrau mas não tinha, pisou em falso e teve uma leve contusão na perna Direita, local sem hematoma, sem escoriação, sem edema, refere dor no joelho direito e na região lombar. TST Funny ciente.Fernando</t>
  </si>
  <si>
    <t>Joelho Direito</t>
  </si>
  <si>
    <t>CONECTA A3</t>
  </si>
  <si>
    <t>Colaborador da Caster procura CSR refere que ontem dia 13/09/23 as 13h, ao bater em uma peça com um martelo errou a peça e pegou no primeiro dedo da mão esquerda, local com edema significativo, hematoma, com dificuldade na mobilidade, refere dor, avaliado pela médica do CSR. encaminhado ao Hospital do Circulo para realizar exame de imagem e avaliação clinica, liberado com transporte da empresa (Uber), guias Tiss e ordem de farmácias, orientado a retornar dia 15/09/23 ao CSR para revisão, colega Isma acompanha o mesmo conforme ajustado com a liderança (Maikel) carimbadas TST Funny ciente, aceito como ACT pois colaborador informou a liderança na data ocorrida.  At Fernando. Constatado fratura. Revisão em 18/09, afastado até 28/09.</t>
  </si>
  <si>
    <t>Joel Saintilma</t>
  </si>
  <si>
    <t>Colaborador procura o CSR deambulando, relata que estava trabalhando no setor rebarbação quando sentiu uma sujeira adentrar no olho E, foi realizado limpeza e removido sujidades. Líder Sidivaldo ciente.</t>
  </si>
  <si>
    <t>CONECTA 566</t>
  </si>
  <si>
    <t>Colaborador relata que na data de ontem (17/08/2023), trabalhou com manutenção, estava batendo uma chapa com marreta, próximo a um colega que trabalhava pontiando a mesma chapa, usava EPIs de proteção, hoje vem ao CSR apresentando hiperemia e edema bilateral, avaliado pela médica do CSR, aplicado pomada Regencel nos olhos, em observação, após liberado para casa com receita e ordem de farmácia carimbadas, retorno ao CSR dia 19/09/2023 no início do turno para revisão, atendido por Joice. TST Funny ciente.</t>
  </si>
  <si>
    <t>CONECTA 567</t>
  </si>
  <si>
    <t>Kissber Novasky Hernandez Zapata</t>
  </si>
  <si>
    <t>Funcionario chega ao CSR referindo que estava no setor lixando uma peça, quando entrou sujeira nos olhos, realizado lavagem e retirado sujeira, liberado ao setor com orientações, atendido por Jeferson TST Leonardo ciente</t>
  </si>
  <si>
    <t>CONECTA 568</t>
  </si>
  <si>
    <t>Leonir de Oliveira Cardoso</t>
  </si>
  <si>
    <t>Colaborador procura CSR funcionário da Castertech no setor CTT durante uma movimentação do rancho de componentes sentiu um estiramento muscular na região inguinal refere uma fisgada no local tipo um choque, nega dor, sem hematomas, sem edema. passara por avaliação médica. Dra avalia medicou com tandrilax, liberado ao setor com ordem de farmácia e recitas medicas carimbada, orientado a volta no CSR segunda feira pela manha. Tentado contato com TSTs sem sucesso  Fernando</t>
  </si>
  <si>
    <t>CONECTA 569</t>
  </si>
  <si>
    <t>Marco Antonio Cerbaro</t>
  </si>
  <si>
    <t>Colaborador procura CSR refere que no seu setor estava com todos os Epis pisou em um cavaco e teve um leve furo no dorso do seu pé esquerdo, local sem hematomas, sem hiperemia, nega dor, feito curativo e liberado ao setor, Funny ciente. Fernando</t>
  </si>
  <si>
    <t>CONECTA 570</t>
  </si>
  <si>
    <t>Alcemir da Rosa</t>
  </si>
  <si>
    <t>Colaborador relata que ao movimentar um cubo, ao virar ele, seu 5º dedo da mão direita ficou embaixo do cubo, usava luva de proteção, apresenta hematoma subungueal, mobilidade preservada, aplicado Biofenac e gelo local, avaliado pela médica do CSR, medicado com Paracetamol VO, após encaminhado ao Hospital do Círculo para realizar exame de imagem e avaliação clínica, liberado com guias Tiss e ordem de farmácia carimbadas, vai com transporte da empresa (uber), orientado a retornar dia 28/09/2023 no início do turno para revisão, atendido por Joice. TST Funny ciente.</t>
  </si>
  <si>
    <t>CONECTA 571</t>
  </si>
  <si>
    <t>Funcionario chega ao CSR referindo que estava ajeitando uma chapa de aço que estava sobre a outra e ao colocar uma cantoneira, e força-la para colocar na posição, a cantoneira acabou quebrando , vindo a acertar a testa, no local há um pequeno corte, nega tontura, nega dor, avaliado pela Dr Talita, acionado base externa da Emercor para sutura, realizado gelo local, e oferecido 1 CP Paracetamol VO, o mesmo optou em ir para casa com o próprio transporte, liberado com a ordem de farmácia carimbada e orientado a retorna no dia 02/09 na primeira hora da manha para avaliação com medico, atendido por Jeferson TST Funny Ciente</t>
  </si>
  <si>
    <t>CONECTA 572</t>
  </si>
  <si>
    <t>Wellington Davi Dos Santos Fagundes</t>
  </si>
  <si>
    <t>Acionado Unidade Móvel interna pelo ramal de emergência 3666 para atender colaborador com corte profundo no dedo ponto 2 da Caster. Removido ao CSR, relata que estava limpando a máquina quando a prensa caiu em  primeiro dedo mão D (fazia uso de luvas). Mobilidade reduzida, corte aprox. 1,5cm com sangramento contido, encaminhado para consulta médica que solicta exame de Rx + sutura no hospital do Círculo. Retono dia 02/10 06:00hs com Dr. Rafael. Líder Sidivaldo ciente.</t>
  </si>
  <si>
    <t>CONECTA 573</t>
  </si>
  <si>
    <t>João da Silva Dutra Neto</t>
  </si>
  <si>
    <t>Colaborador (4406) vem ai CSR relatando queixas de sujidade em olho direito, relata que estava fazendo limpeza de peças, no momento não foi encontrado nada, realizado limpeza e liberado ao setor. Retorna no dia 03/10 com a mesma queixa, avaliado pela médica do CSR, encaminhado ao oftalmologista, retorna ao CSR 04/10/2023 para revisão. Eng.João ciente, liberado com carimbo 88.</t>
  </si>
  <si>
    <t>CONECTA JOÃO</t>
  </si>
  <si>
    <t>Gabriel Silva De Oliveira</t>
  </si>
  <si>
    <t>Funcionário chega ao CSR referindo  que estava na sala de epis, e ao retirar o óculos acabou entrando areia no olho esquerdo, realizado lavagem e retirado sujeira, o liberado ao setor com orientações. atendido por Jeferson TST Sem sucesso telefônico</t>
  </si>
  <si>
    <t>CONECTA CORPO ESTRANHO NO OLHO</t>
  </si>
  <si>
    <t>Celula de Usinagem Cubos Mercedes - T3</t>
  </si>
  <si>
    <t>Colaborador procura o CSR deambulando, relata que estava pegando peças da carga para colocar na máquina com o gancho, quando uma peça caiu e atingiu MIE região joelho ( quebrou o gancho). Mobilidade preservada, apresenta escoriação na região, realizado limpeza e curativo com dersani. Liberado ao setor com orientações. Líder Diogo ciente.</t>
  </si>
  <si>
    <t>Joelho Esquerdo</t>
  </si>
  <si>
    <t>CONECTA 576</t>
  </si>
  <si>
    <t>Laercion Beck</t>
  </si>
  <si>
    <t>Colaborador relata que estava no trajeto de vir para a empresa na BR 116 próximo a entrada do bairro planalto conduzindo uma motocicleta e se envolveu com um acidente de transito  envolvendo um  veiculo apresenta escoriações nos dedos da mão direita . Avaliado por Dr Ralfh .</t>
  </si>
  <si>
    <t>Moto/Veículo</t>
  </si>
  <si>
    <t>Dedos</t>
  </si>
  <si>
    <t>Colaborador procura o CSR deambulando acompanhado por colega. Relata que estava tirando peças da esteira TP002 para a esteira oval, quando prensou quinto dedo mão E entre o tambor (aprox 83kg) e a rampa. Mobilidade prejudicada, apresenta exposição de parte moles em falange proximal e distal. Passa por avaliação médica no centro de saúde, medicado com Cetoprofeo VO e Duoflam IM em glúteo D. Encaminhado ao Hospital do Círculo para realização de exames + sutura aos cuidados Dr. Francisco com a Unidade Móvel Externa  da Emercor. Retorno dia 18/10/2023. TST Leonardo/líder Sidivaldo ciente. RX fratura falange distal do quinto dedo da mão esquerda. Apresenta atestado do ortopedista especialista em mão Dr Vinicius Atti de 15 dias a partir de 17/10. Inapto ao retorno laboral. Será reavaliado no dia 01/11/2023. 
Retorno com restrição até 15/11/2023.</t>
  </si>
  <si>
    <t>CONECTA 578</t>
  </si>
  <si>
    <t>Cabos de aço, que sustentam a tubulação da exaustão da cabine de pintura, romperam. Um deles ficou exposto no corredor principal; operador da proximidade relatou que empilhadeira passou e enganchou no cabo balançando a estrutura.
Foi realizado a inspeção visual dos cabos e verificado que a parte superior, próxima ao telhado, apresentam corrosão; e, a tubulação pode estar com peso excessivo por falta de limpeza.</t>
  </si>
  <si>
    <t xml:space="preserve">Princípio de incêndio devido a curto na base magnética do eletroímã da briquetadora. Próprio operador da máquina utilizou extintor para conter as chamas. </t>
  </si>
  <si>
    <t>Marcio Cici de Farias</t>
  </si>
  <si>
    <t xml:space="preserve">Recebo colaborador CSR acompanhado pelo brigadista, relata que bateu a cabeça em um transportado de cavado, apresenta corte contuso com sangramento contido, realizado curativo, e liberado ao setor TST ciente, atendido por Diego.
Operador da célula cubo mercedes atuando na CTE, relata que ao dirigir-se para fazer uma ligação, atalhou pelas máquinas 668 e 6483, distraído, bateu a cabeça no canto do transportador de cavaco. </t>
  </si>
  <si>
    <t>CONECTA 581</t>
  </si>
  <si>
    <t>Funcionário chega ao CSR referindo que estava colocando o tambor na maquina com o auxilio da talha, e a talha acabou raspando em outra peça e o tambor escapou vindo a cair no pé esquerdo, no local há leve eperemia, mobilidade preservada, dor moderada, aplicado gelo local, o mesmo ficou por 15min, e após liberado  com orientações, atendido por Jeferson TST não tem. Líder: Jose ciente</t>
  </si>
  <si>
    <t>CONECTA 582</t>
  </si>
  <si>
    <t>Dauber Luis Silva De Souza</t>
  </si>
  <si>
    <t>Operador relata que ao retirar a embalagem de cima da carreta, houve a queda do garfo da empilhadeira 3009, tombando a embalagem. Verificado pela Unidas que o alojamento estava desgastado. Retirado para conserto.</t>
  </si>
  <si>
    <t>Colaborador relata que estava descendo a escada para ir ao refeitório e teve um entrose no pé direito  a,  deambulando claudicante avaliado por Dr Vinicius medicado com cetoprofeno Im e duoflan IM  encaminhado para realizar exames de imagem , liberado com ordem de farmácia e guia de atendimento , retorno dia 25/10/2023 as 17:00 . TST Leonardo  ciente</t>
  </si>
  <si>
    <t>Carlos Daniel Guzman Guzman</t>
  </si>
  <si>
    <t>Funcionário chega ao CSR referido que por volta das 10:20  estava no setor retirando o excesso da rebarba do cubo quando acabou batendo com a marreta no 1° dedo da mão esquerda, no local não há edema ou hematoma, dor leve , mobilidade preservada, avaliado pelo medico do CSR. O mesmo foi encaminhado ao COC com o transporte da empresa, com as guias e a ordem de farmácia carimbada, e orientado a retornar a empresa na dia 30/10 para reavaliação, atendido por Jeferson TST Lucas ciente</t>
  </si>
  <si>
    <t>CONECTA CARLOS</t>
  </si>
  <si>
    <t>Eugenio Cezar Soares Moura</t>
  </si>
  <si>
    <t>12:56h Chamado de emergência batida moto e carro em via publica, funcionário sai de carro da Randon CASTERTECH após seu horário de trabalho, chegando na Randon Suspensy com seu carro (Fiat palio weekend branco) ao ir entrar no cruzamento sentido Rubens Bento Alves bate contra a moto de funcionário Mat: 46853 - Alisson Rodrigues Seiboth , colaborador encontra-se em bom estado geral não teve nenhuma fratura ou escoriações, todos os movimentos preservados, sem nenhum lesão pelo corpo, não relata nenhuma dor, diz que esta bem, preocupado com o colega de trabalho, peço se precisa de algum atendimento diz que não, irá ficar no local aguardando Brigada Militar para relatar o ocorrido. Oriento que se precisar de algum atendimento ou auxilio pode se encaminhar para CSR. Tentado contato com TST mas sem sucesso, pendente B.O. Fernando</t>
  </si>
  <si>
    <t>Esdras Exilhomme</t>
  </si>
  <si>
    <t>Colaborador procura o CSR deambulando, relata que ao retirar a touca para fazer intervalo sentiu sujeira no olho E. Realizado limpeza com SF0,9% removido corpo estranho. Liberado ao setor com orientações. Líder Sidivaldo ciente.</t>
  </si>
  <si>
    <t>CONECTA 588</t>
  </si>
  <si>
    <t>Leonardo Nunes Mendonca</t>
  </si>
  <si>
    <t>Colaborador do procura CSR estava pegando tambor dentro da caixa, foi pendurar e ao pegar prensou seu 1 dedo da mão direita, relata que estava com EPI's mas a luva da mão direita é sem dedeira, falange distal com corte superficial e sangramento, sem hematoma, sem edemas, relata que não sente dor, aplicado gelo no local e realizado curativo. Fernando. TST Funny ciente.</t>
  </si>
  <si>
    <t>CONECTA BATIDA DEDO ENT. PINTURA</t>
  </si>
  <si>
    <t>Matheus Pereira</t>
  </si>
  <si>
    <t>Almoxarifado Manutencao Castertech</t>
  </si>
  <si>
    <t>Colaborador relata que ao ajustar a roda da ponte rolante, a outra roda possui um degrau, e ao empurrar seu 3º dedo da mão esquerda ficou entre elas no ponto cego, usava luva de proteção (couro), apresenta corte superficial, edema e hematoma em falange distal do dedo, avaliado pela médica do CSR, MCPM Ibuprofeno VO e Paracetamol VO, realizado assepsia e curativo local, liberado ao setor com receita médica e ordem de farmácia carimbadas, orientado a retornar ao CSR dia 03/11/2023 no início do turno para revisão ou antes S/N,  atendido por Joice. TST Funny ciente.</t>
  </si>
  <si>
    <t>CONECTA 590</t>
  </si>
  <si>
    <t>Fabiano João Santini</t>
  </si>
  <si>
    <t>Abastecimento Fundição - 2</t>
  </si>
  <si>
    <t>Colaborador relata que estava  descendo da empilhadeira e teve um entorse no pé direito refere dor para deambular , no momento sem edema , aplicado biofenac , avaliado por Dr Vinicius , medicado com cetoprofeno , e encaminhado para realizar exames de imagem no COC  liberado com guia de atendimento, ordem de farmácia e transporte oferecido por a empresa . TST Leonardo ciente retorno dia 07/11/2023.</t>
  </si>
  <si>
    <t>CONECTA 591</t>
  </si>
  <si>
    <t>Colaborador procura o CSR deambulando acompanhado por brigadista, relata que seu colega estava pendurando um tambor e caiu em cima do pé E do colaborador. Mobilidade prejudicada, apresenta corte em região distal MIE próximo tornozelo. Realizado curativo, gelo local, aproximadamente 100 kg,  avaliado pela médica do CSR, encaminhado ao Hospital do Círculo para realizar exame de imagem e avaliação clínica, vai com Unidade Externa Emercor, liberado com Guias Tiss e ordem de farmácia carimbadas, orientado a retornar ao CSR no início do próximo turno de trabalho, atendido por Raquel. TST Lucas ciente.</t>
  </si>
  <si>
    <t>CONECTA 592</t>
  </si>
  <si>
    <t>Adilio Valnei Colares</t>
  </si>
  <si>
    <t>Colaborador procura CSR relata que ao descer da empilhadeira no setor de rebarbação, pisou de mal jeito no solo e torceu seu pé esquerdo, local com edema, sem hematoma, sente dificuldade para caminhar, refere dor no local. Aplicado Biofenac + gelo, avaliado pela médica do CSR, MCPM Ibuprofeno VO e Paracetamol VO, encaminhado ao Hospital do Círculo com Unidade Externa Emercor para realizar exames de imagem e avaliação clínica, aos cuidados do Dr. Felipe, liberado com guias Tiss e ordem de farmácia carimbadas, orientado a retornar dia 08/11/2023 ao CSR no início do turno para revisão, colaborador ciente, atendido por Fernando. TST Lucas ciente.</t>
  </si>
  <si>
    <t>Greibert Yosmer Nadiel Escalante</t>
  </si>
  <si>
    <t>Colaborador vem ao CSR deambulando LOC, relata que por volta das 09:30 estava batendo com uma peça com a marreta quando a mesma escapou e acabou atingindo o 1° dedo da mão E, em falange distal, apresenta edema + hematoma, aplicado gelo local, realizado curativo, passado para atendimento médico, o mesmo foi encaminhado ao COC para avaliação médica, foi com guias carimbadas, foi com transporte próprio, retorna amanhã para nova revisão médica. TST Lucas ciente.</t>
  </si>
  <si>
    <t>CONECTA 594</t>
  </si>
  <si>
    <t>Qualidade Fundição - T1</t>
  </si>
  <si>
    <t>Andre Luis da Silva dos Reis</t>
  </si>
  <si>
    <t>Colaborador relata que ao revisar as peças, o colega da rebarbação jogou uma peça (pulia) e atingiu o 2º dedo da mão direita de Gustavo, usava luva de proteção, apresenta hematoma e sangramento em região subungueal do dedo, aplicado gelo local, avaliado pela médica do CSR, medicado com Cetoprofeno VO e Paracetamol VO, imobilizado dedo, encaminhado ao Hospital do Círculo para realizar exame de imagem e avaliação clínica, liberado com Guias Tiss e ordem de farmácia carimbadas, vai com transporte da empresa (uber), orientado a retornar dia 17/11/2023 no início do turno ao CSR para revisão com medicina do trabalho, atendido por Joice. TST Lucas ciente.</t>
  </si>
  <si>
    <t>2° dedo</t>
  </si>
  <si>
    <t>Chamado pelo ramal de emergência, ( ambulância estava em outra chamada de acidente), chegando no local Jean estava sendo imobilizado pela equipe de bombeiro interno, o acidentado encontrava-se confuso, o líder Sindivaldo relata que o mesmo estava em sua maquina retirando rebarba de peças quando o rebolo da maquina solta e atingi o colaborador arremessando longe  ao cair bate a cabeça na região parietal com pequeno corte, trauma em membro superior esquerdo e em região abdominal, PA 140/90 SAT98 FC 78 TEMP 35,5, HGT 120, chamado equipe de apoio emercor onde é avaliado e deslocado para avaliação médica em hospital do circulo, o mesmo acompanhado pelo líder Sindivaldo ciente até o COC.</t>
  </si>
  <si>
    <t>Região abdominal</t>
  </si>
  <si>
    <t>Conecta 596</t>
  </si>
  <si>
    <t>Vinicius da Silva Wittckind</t>
  </si>
  <si>
    <t>Colaborador vem ao CSR deambulando relata que bateu o 3° dedo da mão D, relata que estava que estava batendo um canal de  uma peça quando escapou a peça e o dedo ficou cruzado na peça, dor+ edema local, aplico gelo e passado para avaliação médica, foi encaminhado ao COC para avaliação médica e exames de imagem, foi com guias carimbadas e vai com transporte próprio, retorna amanhã para nova avaliação médica no CSR. Enge. Seg. João ciente.</t>
  </si>
  <si>
    <t>Conecta 597</t>
  </si>
  <si>
    <t>Carlos Leandro Stange Camargo</t>
  </si>
  <si>
    <t>Colaborador relata que estava trabalhando no torno e bateu o terceiro dedo da mão esquerda na "castanha" apresenta corte pequeno sem sangramento ativo realizado curativo e liberado ao setor de trabalho . TST Leonardo ciente</t>
  </si>
  <si>
    <t>Conecta 598</t>
  </si>
  <si>
    <t>Expedicao Usinagem T1</t>
  </si>
  <si>
    <t>Acionado base interna pelo ramal de emergência que havia uma funcionaria no ponto 1 da castertech, e que ela havia sido picada por algum animal, chegando no local a mesma estava acompanhada por brigadista e pelo, trouxemos a mesma até o CSR e a mesma refere que após colocar a calça no vestiário sentiu uma coceira na coxa direita, e começou a sentir dificuldade para respirar, no momento a funcionaria esta com prurido pelo corpo, falta de ar, e eperemia na coxa direita, avaliada pela Dr Paola, MCPM com Adrenalina SC, Prometazina IM, Hidrocortisona EV, AVP MSE ABB20, SV, PA 130/90, FC 100 SAT 97, a mesma fica em observação do quadro, as 12:55 a funcionaria começou com taquicardia, e foi oferecido CMP 1 CP de rivotril SL, e encaminhada ao COC para avaliação com a unidade da Emercor externa, encaminhada com as guias carimbadas e guia de farmácia carimbada, e entrado em contato com o marido Josué pelo telefone  54 981210561 atendida por Jeferson. TST Lucas ciente</t>
  </si>
  <si>
    <t>Animal peçonhento</t>
  </si>
  <si>
    <t>Chamado pelo ramal de emergência, Colaborador relata que estava no setor de tambor realizando manutenção de uma maquina CNC, no momento encontrava-se em cima de uma escada + ou - um metro e meio, quando teve uma queda, ' ocasionando trauma em membro superior direito com escoriações e hematoma, encaminhado para avaliação médica, TST Leonardo Ciente, conforme prescrição médica medicado com Duoflan IM em glúteo direito + cetoprofeno Via oral, realizado curativo em membro superior direito, após liberado com reavaliação no dia seguinte de trabalho, aqui no CSR.</t>
  </si>
  <si>
    <t>Conecta 600</t>
  </si>
  <si>
    <t>Forno 3 aparentemente estava com óleo na parte inferior, onde durante o basculamento ocorreu respingo metal líquido, vindo a gerar um princípio de incêndio que foi rapidamente controlado pela DIC com uso de areia para apagar as chamas. Ninguém estava próximo, não houve nenhum dano físico e nem dano ao equipamento.</t>
  </si>
  <si>
    <t>Paulo Ricardo Tessele</t>
  </si>
  <si>
    <r>
      <rPr>
        <sz val="9"/>
        <color rgb="FF000000"/>
        <rFont val="Arial"/>
        <family val="2"/>
      </rPr>
      <t xml:space="preserve">Acionado ramal de emergência, chegando no local colaborador Paulo Ricardo Tessele o mesmo estava descendo de cima de uma plataforma onde ficou preso por uma maquina robô, relata que estava realizando manutenção da mesma, quando  uma outra maquina robô estava atrás e esta, foi acionada e veio contra ele e atingiu o membro inferior esquerdo ocasionando esmagamento do membro, no local há edema escoriação, dor intensa,  AVP MSE ABB 18, MCPM com a Dr. Julia da Emercor realizado pelo Jeferson da Emercor,  com 8mg de morfina , Ondansetrona EV, encontra -se lucido, orientado, colaborativo, membro imobilizado, PA 140/10, SAT 98, FC 100, TEMP 36.5, acionado base para apoio, onde foi deslocado para o hospital do circulo, Dr. Larissa do hospital do circulo ira receber o mesmo, encaminhado  com guia TISS, guia de farmácia e orientado, atendido por Jeferson. Engenheiro de segurança João Pedro ciente. </t>
    </r>
    <r>
      <rPr>
        <b/>
        <sz val="9"/>
        <color rgb="FF000000"/>
        <rFont val="Arial"/>
        <family val="2"/>
      </rPr>
      <t>Em 04/12 realocado em atividade home ofice, revisão em 07 dias</t>
    </r>
    <r>
      <rPr>
        <sz val="9"/>
        <color rgb="FF000000"/>
        <rFont val="Arial"/>
        <family val="2"/>
      </rPr>
      <t>.</t>
    </r>
  </si>
  <si>
    <t>Conecta 602</t>
  </si>
  <si>
    <t>Nathan Rech</t>
  </si>
  <si>
    <t>Funcionario chega ao CSR referindo que estava no setor , empurrando o cubo para encaixar a talha, quando o colega ao lado acabou empurrando outro cubo na mesa vindo a prensar a mão esquerda entre os cubos, no local nao apresenta edema ou hematoma, mobilidade preservada, dor leve, aplicado Biofenac e gelo local e liberado ao setor com orientações, atendido por Jeferson</t>
  </si>
  <si>
    <t>Conecta 603</t>
  </si>
  <si>
    <t>Maicon Nunes da Silva</t>
  </si>
  <si>
    <t>Laboratorio Dimensional</t>
  </si>
  <si>
    <r>
      <rPr>
        <sz val="9"/>
        <color rgb="FF000000"/>
        <rFont val="Arial"/>
        <family val="2"/>
      </rPr>
      <t xml:space="preserve">Colaborador relata que ao colocar um cubo no carrinho por volta das 10:10 no final de sua jornada (hora extra), o cubo escorreu e caiu sobre o  4º dedo da mão esquerda, estava usando luva de proteção, apresenta pequena bolha de sangue em falange medial do dedo, sem edema, sem restrição de movimentos, avaliado pela médica do Centro de Saúde, MCPM Paracetamol VO, encaminhado ao Hospital do Círculo com transporte da empresa (uber), para realizar exame de imagem e avaliação clínica, liberado com Guias Tiss e ordem de farmácia carimbadas, orientado a retornar dia 12/12/2023 no início do seu turno para revisão, atendido por Joice. TST da área ciente. </t>
    </r>
    <r>
      <rPr>
        <b/>
        <sz val="9"/>
        <color rgb="FF000000"/>
        <rFont val="Arial"/>
        <family val="2"/>
      </rPr>
      <t>Trauma contuso 4QDE. Sem queixas álgicas retorna para mostrar rx - em anexo - o qual não evidenciou fratura. O. ao exame: 4°qde sem edema ou dor à palpação, sem restrição de movimento. Bolha hemática na região ventral do dedo- terço distal. receita pomada hirudoid. Apto ao retorno laboral sem restrição. retorno se sinais de alarme</t>
    </r>
  </si>
  <si>
    <t>Pendente ações</t>
  </si>
  <si>
    <r>
      <rPr>
        <sz val="9"/>
        <color rgb="FF000000"/>
        <rFont val="Arial"/>
        <family val="2"/>
      </rPr>
      <t xml:space="preserve">Acionado base interna Emercor para atendimento a colaboradora na empresa Caster que teria esmagado o pé, chegando ao local sinalizado por equipe brigadista, colaboradora deitada em maca rígida com pé direito imobilizado, removida ao Centro de Saúde, relata que estava colocando etiquetas na gaiola, estava de costas e o carrinho da limpeza veio em sua direção e atingiu seu pé direito, o pé ficou entre a gaiola e a roda do carrinho, apresenta escoriação e hematoma próximo ao tornozelo, limitação de movimentos,  sem edema, verificado sinais vitais, PA: 120/80, FC: 100, TAX: 36,4, SAT: 98%, avaliada pela médica do Centro de Saúde, alérgica a Dipirona e Plasil, puncionada em MSD com Abocath 20, MCPM Tramal EV, Ondasentrona EV e SF 0,9% 100 ml, em observação, acionado base externa Emercor para levá-la ao Hospital do Círculo para realizar exame de Raio X, Ecografia e avaliação clínica e traumatológica, liberada com todas Guias Tiss, ordem de farmácia carimbadas, orientada a retornar ao Centro de Saúde dia 13/12/2023 no início do turno para revisão com medicina do trabalho, atendida por Jeferson. TST da área e liderança cientes. </t>
    </r>
    <r>
      <rPr>
        <b/>
        <sz val="9"/>
        <color rgb="FF000000"/>
        <rFont val="Arial"/>
        <family val="2"/>
      </rPr>
      <t>Inapta em 13/12. Reavaliada em 14/12 e encaminhada ao ortopedista; sem condições de retorno laboral no momento. 
Revisão clínica em 18/12, inapta. Nova avaliação em dia 22/12 - RETORNO COM RESTRIÇÃO.</t>
    </r>
  </si>
  <si>
    <t>Conecta Caster 605</t>
  </si>
  <si>
    <t>Colaborador vem ao centro de saúde deambulando , relata que estava  saindo do turno de trabalho  dirigindo sua moto e um carro estacionado em frente ao estacionamento dos visitantes rua Abramo Randon  abriu a porta do motorista  e a mesma atingiu a sua  perna direita , apresenta escoriações  na perna direita tornozelo mesmo lado  e ambos os braços . Avaliado por DR Ralfh,  e encaminhado para o COC  com Emercor , liberado com  ordem de farmácia e guias de atendimento e orientado quanto ao transporte  após ao atendimento. TST Leonardo ciente</t>
  </si>
  <si>
    <t>Felipe Gabriel Clipes Montanha</t>
  </si>
  <si>
    <r>
      <rPr>
        <sz val="9"/>
        <color rgb="FF000000"/>
        <rFont val="Arial"/>
        <family val="2"/>
      </rPr>
      <t xml:space="preserve">Colaborador relata que foi abastecer um bujão de gás e após abastecer foi sair e um dos lados que esta um pouco fora do nivel, voltou e acertou o terceiro e quarto dedo da mão direita. Ficou com hematoma subungueal nas duas primeiras falanges dos dedos, edema e o quarto dedo ficou com um pequeno corte nos lados das unha. Realizado limpeza colocado gaze e encaminhado para atendimento com Dr Vinicius. Que solicitou que colaborador fosse ao COC realizar raio X dos dedos e avaliação. Medicado conforme a solicitação médica com paracetamol e cetoprofeno VO. Encaminhado com guias carimbadas, transporte que a empresa solicitou e orientado como proceder em todas etapas. TST Leonardo ciente. </t>
    </r>
    <r>
      <rPr>
        <b/>
        <sz val="9"/>
        <color rgb="FF000000"/>
        <rFont val="Arial"/>
        <family val="2"/>
      </rPr>
      <t xml:space="preserve">Constatado fratura em 18/12. Em 19/12 apto ao retorno laboral, com restrição em não realizar atividade manuais com mão direita por 4 semanas. Reavaliação em CSR dia 12/01/24. 
</t>
    </r>
  </si>
  <si>
    <t>3º e 4º dedo</t>
  </si>
  <si>
    <t>Conecta 607</t>
  </si>
  <si>
    <t>Cleiton Vanazzi</t>
  </si>
  <si>
    <t>Funcionário relata que foi ajudar um colega a retirar um vidro da sala da expedição que havia quebrado, quando o vidro veio atingir o rosto. Apresenta corte superficial em região lateral direita do rosto. Realizado assepsia com SF 0,9. Liberado com orientações. Atendido por Luciane Rech. TST Lucas ciente.</t>
  </si>
  <si>
    <t>Após efetuada a troca do ventilador da linha paralela C da rebarbação, o equipamento teve uma sobrecarga na chave de acionamento tendo um princípio de incêndio, o qual a Defesa Interna rápidamente extinguiu.</t>
  </si>
  <si>
    <t>Colaborador vem ao CSR deambulando, relata que estava em seu setor quando foi fazer um encaixe do tambor e  bateu o 3° dedo da mão D na falange proximal, apresenta hematoma na região da unha (porém não é de hoje), sem corte, mobilidade prejudicada, aplico gelo local, passado para consulta para avaliação médica, após MCPM Paracetamol VO, receita interna Dra. Talita R. Marks, liberado ao setor com receita médica e ordem de farmácia carimbadas, orientado a retornar dia 12/01/2024 no início do turno ao Centro de Saúde para revisão, atendido por Leandro. TST da área ciente.</t>
  </si>
  <si>
    <t>Conecta 610</t>
  </si>
  <si>
    <t>Ventilador entra em curto causando um princípio de incêndio, o qual a defesa interna atuou rapidamente na extinção.</t>
  </si>
  <si>
    <t>Delphe Alusma</t>
  </si>
  <si>
    <t>Colaborador vem com seu colega de setor com o relato que estava na maquina realizando a quebra de canal, quando soltou uma rebarba da peça em seu queixo. Realizado limpeza e encaminhado para atendimento com Dr Vinicius, que solicitou um paracetamol e cetoprofeno VO e que fosse acionado unidade externa para realizar sutura. Em observação até o final do turno. Retorna para reavaliação no dia 15/1/2024 no início do turno.</t>
  </si>
  <si>
    <t>Conecta 612</t>
  </si>
  <si>
    <t>Guinchos Vanin</t>
  </si>
  <si>
    <t xml:space="preserve">- Havia um guincheiro dentro da área do Tamborão em funcionamento para a retirada de Bags. A situação foi corrigida assim que identificada pelo SESMT, retirando a pessoa envolvida do risco, porém já haviam sido retirados materiais; 
- Permissão de Trabalho: foi informado que seria retirado Bags (atividades rotineira) – Na atividade específica não foram retirados apenas os Bags de resíduos normalmente retirados, e sim mais alguns provenientes de trabalhos ainda da parada das férias que estavam alocados do outro lado do tamborão, ou seja, APR e PT não foram realizadas conforme a atividade a ser realizada devido a falta de informações para a área do SESMT e talvez também do prestador;
- Atitude do prestador: acessou a área com o tamborão em funcionamento, assumindo o risco;
- Área contratante do serviço: precisa informar o prestador sobre todas atividades e principalmente a área de Segurança com o máximo de informações possíveis para que a APR e PT atinjam uma avaliação dos riscos reais e medidas necessárias para evitar alguma ocorrência, para que o trabalho seja realizado de maneira segura. Além disso, precisa acompanhar e orientar o prestador, e parar a atividade em caso de risco (o que não aconteceu).
</t>
  </si>
  <si>
    <t>Conecta 613</t>
  </si>
  <si>
    <t>Fusão / Vazamento - T2</t>
  </si>
  <si>
    <t>Funcionário estava realizando a movimentação de ferro silício, quando as alças do bag se romperam e o mesmo caiu sobre o carrinho de armazenamento que fica entre o forno 4 e forno 5.</t>
  </si>
  <si>
    <t>Joel De Marcos Jardim</t>
  </si>
  <si>
    <t>Melhoria Continua Fundicao</t>
  </si>
  <si>
    <t>Melhoria Continua Fund</t>
  </si>
  <si>
    <t>Acionada unidade interna referente a um colaborador que havia batido pé, chegando no setor o mesmo estava sentado acompanhado TST Lucas, o mesmo relata que foi levar um carrinho de tinta com a empilhadeira sendo que o carrinho estava sem uma rodinha, quando foi descer o carrinho caiu tombou batendo contra pé D, no local sem corte, mobilidade pouco prejudicada, removemos a enfermaria, passou por avaliação médica, gelo local, biofenac, paracetamol + Ibuprofeno, vai ser encaminhado ao COC para avalição médica e exames de imagem. Retorno dia 19/01/24: inapto; retorno em 22/01/24 e 24/01/24: inapto; novos exames. Revisão em 25/01: inapto; nova revisão em 29/01</t>
  </si>
  <si>
    <t>Conecta 615</t>
  </si>
  <si>
    <t>Colaborador Luiz de Oliveira chega no CSR, relata que estava no setor de fusão, carregando forno quando estourou metal e caiu dentro da luva ocasionando queimadura de segundo grau em dorso da mão direita, encaminhado para avaliação médica com Dr. Vinicius, medicado com cetoprofeno, realizado lavagem + curativo com sulfa de prata, liberado para casa com UBER + receita de medicação e guia de farmácia, com retorno na segunda feira 22/01/2024 para ser  reavaliado pela médica no inicio de sua jornada de trabalho ( turno).  TST ciente. Revisão em 25/01, inapto. Nova revisão em 30/01</t>
  </si>
  <si>
    <t>Conecta 616</t>
  </si>
  <si>
    <t>Diogo Portolan</t>
  </si>
  <si>
    <t>Acionado base interna do Centro de Saúde, referindo acidente de transito em frete a Caster. No local funcionário citado caído em frente a sua moto, consciente, refere dor em braço direito, escoriação em perna esquerda, realizado imobilização em maca rígida, removido ao Centro de Saúde.  Avaliado pela equipe médica, medicado com tramal, ondasetrona, cetoprofeno e dipirona., aos sinais vitais: PA: 140x70mmHg, FC: 107, SAT: 98% e T&gt; 36.4. Funcionário relata que trabalha no terceiro turno, estava saindo de moto do estacionamento onde ,um carro cortou sua frente, atingindo a moto. Encaminhado ao Hospital do Círculo, contato Dra. Naiara, removido pela Emercor.  Realizado contato com sua mãe Marines para que acompanhe seu filho no hospital. Acionado serviço social para acompanhamento. TST da área ciente.
Ocorrência em frente ao estacionamento lateral da Sys. Carro foi entrar a direita para estacionar.</t>
  </si>
  <si>
    <t>Colaborador relata que ao fechar a porta no seu setor (a mesma está com vidro quebrado), acabou cortando seu 1º dedo da mão direita, apresenta corte superficial em falange proximal do dedo, realizado assepsia e curativo local, orientado e liberado ao setor, atendido por Fernando. TST da área ciente.</t>
  </si>
  <si>
    <t>Conecta 618</t>
  </si>
  <si>
    <t>Irto Jose Matte</t>
  </si>
  <si>
    <t>(54) 999946264 Colaborador chegar no CSR acompanhado do seu colega de setor Paulo Ricardo Tessele MAT: 8081 com o 2 dedo da mão direita envolto em uma pano, relata que estava fazendo a manutenção da maquina com a maior parte do corpo direita para dentro, tinha desligado todas as chaves que ativa o funcionamento da maquina, porém não se sabe o motivo pelo qual foi religada automaticamente que fez o movimento de rotação e atingiu o seu 2 dedo da mão direita, ao perceber já apertou a botoeira de emergência que a parou e conseguiu retirar sua mão, dedo indicador da mão direita com sangramento bem ativo, corte bem profundo, exposição cutânea, mas sem exposição óssea, refere bastante dor no local. Verificado sinais vitais PA 150/90 FC 107 SAT 96% TAX 35,7.  Entro em contato com Emercor para poder remover o paciente para o hospital para realizar exames de imagem e avaliação médica, após realizo tele orientação Dra Julia orienta fazer retirada da luva para na secar o sangre e grudar a luva, fazer curativo compressivo + aplicar gelo e medicar com Cetoprofeno EV + Dipirona EV em SF9% 100ml. Puncionado com ABB 20 no MSE e MCOM.  15:03h Unidade externa Emercor vem para remover o paciente para o hospital do circulo, vai com guias TISS, ordem de farmácia e orientação de retorno para reavaliação médica com médico Rafael Viezzer. Colaborador sem familiar na cidade no momento Líder Willian Lange MAT: 34050  (54) 999872894 diz que vai ficar com colaborador no hospital. TST s/ sucesso. Fernando</t>
  </si>
  <si>
    <t>Conecta 619</t>
  </si>
  <si>
    <t>Celula Conjuntos Implementadoras T1</t>
  </si>
  <si>
    <t>Funcionário operava a prensa 7345 e ao final do seu curso a ferramenta da mesma acabou quebrando, partindo em vários pedaços.</t>
  </si>
  <si>
    <t>Miriam Alves Dutra</t>
  </si>
  <si>
    <t>Acionado base interna Emercor para atendimento a colaboradora na empresa Caster, chegando ao  local a mesma encontrava-se de pé acompanhada de TST e colega de trabalho, removida ao Centro de Saúde, aplicado gelo local e Biofenac, relata que ao descer as escadas para acessar a fábrica, parou no último degrau para colocar o protetor auricular, quando pisou com pé esquerdo, o local estava com barro e ela acabou virando seu pé esquerdo, apresenta leve edema e pequeno hematoma, avaliada pela médica do CSR, medicada com Ibuprofeno VO, realizado imobilização do pé, acionado base externa Emercor para remoção ao Hospital do Círculo, liberada com guias Tiss para realizar exame de Raio X e Ecografia e guia de farmácia carimbadas, orientada a retornar ao CSR dia 31/01/2024 para revisão, atendida por Joice e Fernando. TST da área ciente.</t>
  </si>
  <si>
    <t>Conecta 621</t>
  </si>
  <si>
    <t>colaborador relata que estava movimentando um produto com auxilio da talha e a peça fez movimento de pendulo atingindo o terceiro dedo da mão direita . Avaliado por DR Vinicius  e encaminhado para o COC  com guias de atendimento ordem de farmácia e transporte oferecido por a empresa . Retorno dia 01/02/2024 as 17:00 TST Alessandro ciente</t>
  </si>
  <si>
    <t>Conecta 622</t>
  </si>
  <si>
    <t>Operador de empilhadeira ao movimentar um pallet com peças, o mesmo acabou virando, pois o pallet estava quebrado e não havia percebido.</t>
  </si>
  <si>
    <t>Beatriz De Fatima Maciel Lima</t>
  </si>
  <si>
    <r>
      <rPr>
        <sz val="9"/>
        <color rgb="FF000000"/>
        <rFont val="Arial"/>
        <family val="2"/>
      </rPr>
      <t xml:space="preserve">Colaboradora procura atendimento , com trauma em primeiro dedo da mão esquerda , informa que </t>
    </r>
    <r>
      <rPr>
        <strike/>
        <sz val="9"/>
        <color rgb="FF000000"/>
        <rFont val="Arial"/>
        <family val="2"/>
      </rPr>
      <t xml:space="preserve">caiu uma peça </t>
    </r>
    <r>
      <rPr>
        <sz val="9"/>
        <color rgb="FF000000"/>
        <rFont val="Arial"/>
        <family val="2"/>
      </rPr>
      <t>, ao fechar a tampa da embalagem, apresenta  hematoma  e edema , Avaliada por DR Cristian e medicada com cetoprofeno IM e liberada ao setor com orientações de cuidados. TST Alessandro ciente. Em 06/02 encaminhada para raio x</t>
    </r>
  </si>
  <si>
    <t>Conecta 642</t>
  </si>
  <si>
    <t>Funcionário relata que estava realizando a movimentação de uma embalagem, quando posicionou a mesma na prateleira e fez o movimento de retirada da empilhadeira, a embalagem caiu do segundo andar do porta paletes. Local: Picking</t>
  </si>
  <si>
    <t>Conecta 625</t>
  </si>
  <si>
    <t>Vazamento de grande quantidade de óleo hidráulico na aréa da Moldagem, sendo necessário acionar a Defesa Interna para realizar a contenção do mesmo.</t>
  </si>
  <si>
    <t>Incidente Ambiental</t>
  </si>
  <si>
    <t>Luciano Calcada da Cunha</t>
  </si>
  <si>
    <t>Colaborador Procura CSR com colega Brigadista, do setor Manutencao Usinagem - T1 do líder Willian Lange refere ao corta um parafuso com a maquina de corte e o disco pegou em seu 2º dedo da mão esquerda, fazia uso de EPI's, local com corte, sem edema, sem hematomas, sem hiperemia, Vai passar por avaliação médica, Dra Karina avalia e como o disco estava bem quente já cauterizou o local não haverá necessidade de sutura, medicado com Paracetamol 750mg VO e realizado curativo local com sulfa de prata, liberado das atividades de hoje com atestado, ordem de farmácia e orientação de retorno. TST ciente. Fernando</t>
  </si>
  <si>
    <t>Conecta 627</t>
  </si>
  <si>
    <t>Miguel Angel Astudillo Cova</t>
  </si>
  <si>
    <r>
      <rPr>
        <sz val="9"/>
        <color rgb="FF000000"/>
        <rFont val="Arial"/>
        <family val="2"/>
      </rPr>
      <t xml:space="preserve">Colaborador do setor Rebarbação - T1 líder Maikel, chega ao CSR acompanhado de sua colega de trabalho devido a dificuldade de linguagem (Venezuelano). Trabalha na quebra de canal e ao retirar a peça de dentro de um tambor prensou seu 3º dedo da mão esquerda. Apresenta Hematoma, edema, dificuldade de mobilização. Aplicado jatos de Biofenac, gelo e encaminhado a consulta médica, Dra Talita medica com Paracetamol 750mg e irá encaminha para exames de imagens e avaliação médica no hospital do Circulo, liberado com guias TISS, ordem de farmácia, transporte da empresa (UBER) e orientação de retorno. TST ciente. Fernando. </t>
    </r>
    <r>
      <rPr>
        <b/>
        <sz val="9"/>
        <color rgb="FF000000"/>
        <rFont val="Arial"/>
        <family val="2"/>
      </rPr>
      <t>Constatado fratura.</t>
    </r>
  </si>
  <si>
    <t>Conecta 628</t>
  </si>
  <si>
    <t>Colaborador relata que estava realizando a quebra de canal , e o canal saltou atingindo seu rosto, apresenta um corte  contuso no lado direito do rosto , Avaliado por Dr Paloma. acionado  Emercor para realizar sutura , liberado com receita e ordem de farmácia transporte oferecido por a empresa e retorno dia 12/02/20024, TST .</t>
  </si>
  <si>
    <t>Conecta 629</t>
  </si>
  <si>
    <t>Colaborador relata que ontem por volta das 11:40, sentiu algo entrar em seu pé direito no seu setor, estava usando sapato de proteção, veio até o Centro de Saúde por volta das 13:00 procurar atendimento, porém não foi entendido por parte da equipe da saúde que havia ocorrido na empresa. No dia de hoje 09/12 retorna ao CSR referindo que desconforto no pé permanece, onde foi retirado pequena ferpa de ferro do local, realizado curativo, orientado e liberado ao setor, atendido por Joice. TST da área ciente.</t>
  </si>
  <si>
    <t>Conecta 630</t>
  </si>
  <si>
    <t>Bruno Ricardo Arend De Azambuja</t>
  </si>
  <si>
    <t>Funcionário relata que estava movimentando uma embalagem, e no momento em que realizou uma manobra para direita a embalagem caiu do garfo da empilhadeira. Local: pátio Expedição Fundição</t>
  </si>
  <si>
    <t>Barbara Wammes Abadi</t>
  </si>
  <si>
    <t>Funcionário relata que ao movimentar uma ferramenta da CUC 4 até o recebimento, colidiu com a empilhadeira na manivela de abertura dos vidros do pavilhão, causando a quebra do vidro traseiro da empilhadeira.</t>
  </si>
  <si>
    <t>Luis David Herrera Fernandez</t>
  </si>
  <si>
    <t>Rebarbação  - T1</t>
  </si>
  <si>
    <t>Colaborador vem ao CSR deambulando, loc, relata que estava em seu setor quando foi levantar uma peça e a mesma caiu contra seu 3° dedo da mão D, mobilidade prejudicada, sem corte ou hematoma, gelo e biofenac local, passado para avaliação médica, foi encaminhado ao COC para exames de imagem e consulta médica, vai com transporte da empresa UBER retorna dia 19.02 para nova revisão no CSR, TST setor ciente.</t>
  </si>
  <si>
    <t>Conecta 633</t>
  </si>
  <si>
    <t>Jonas Mattos Kunz</t>
  </si>
  <si>
    <t>Atendimento Manutencao Fundicao - T1</t>
  </si>
  <si>
    <t>Acionado unidade interna para socorrer o colaborador  que sofreu uma  queda da própria altura . n local o mesma estava coerente  relata que estava fazendo a manutenção  do forno e escorregou  e bateu a boca  na estrutura  , apresenta um corte contuso na boca e lesão no dente 11. avaliado por dentista e orientado  quanto ao TTO na Odontoclinica  externa dia 26.02.2024  , avaliado por DR Ralfh  e retorno dia 27/02/2024 manhã . TST Alessandro  ciente</t>
  </si>
  <si>
    <t>Coecta 634</t>
  </si>
  <si>
    <t>TARCÍSIO HENRIQUE BRUCH</t>
  </si>
  <si>
    <t>Colaborador (33330) chega na enfermaria deambulando da empresa Caster tech, relata que estava no setor de macharia operando a paleteira pegando o molde, ao dar ré com a mesma prensou o pé  ( tornozelo ) esquerdo sem corte inchado com hiperemia, movimentos preservados, realizado jato de biofenac, compressa de gelo, encaminhado para avaliação médica o mesmo ira para hospital do circulo realizar exame da RX, encaminhado com transporte UBER  ofertado pela empresa + guia TISS e guia de farmácia, com retorno na segunda feira 26.02.2024, TST Wanderley ciente. Retorno com exame de imagem início do turno do dia 26/02/2024.</t>
  </si>
  <si>
    <t>Conecta 635</t>
  </si>
  <si>
    <t>Em transferência UO</t>
  </si>
  <si>
    <t>Ocorrência na Expedição Caster Caxias 2; funcionária em transferência. Recebo a informação pela equipe da saúde que na madrugada, em torno das 00:30/01:00 o Hospital do Círculo entra em contato com o Centro de Saúde informando que receberam através da remoção da Emercor a colaboradora citada. Os mesmos referem ter sido um acidente no pé e gostariam de conformar se o ocorrido trata-se de um acidente de trabalho. Em torno das 01:30 o líder da empresa entra em contato com a equipe de saúde informando o ocorrido, relata que a colaboradora que está na atividade de inspeção e ao embalar as peças para agilizar o embarque expresso do dia teve um momento de descuido deixando cair a peça, atingindo o pé direito. Acionado base externa da Emercor e encaminhada para consulta e exame de imagem. Liberado guia tiss com carimbo CAT ao hospital. Ainda no dia de hoje é entrado em contato com a colaboradora a mesma refere que a lesão ocorreu no pé direito, não teve fratura. Agendado consulta com o médico do trabalho para amanhã 29/02.</t>
  </si>
  <si>
    <t>Caster Caxias 2</t>
  </si>
  <si>
    <t>Marc Sony Sagesse</t>
  </si>
  <si>
    <t>Colaborador vem ao CSR com o relato que estava separando peças junto com um colega, quando deixou cair uma peça no quinto dedo da mão direita. Local ficou com edema, hematoma subungueal na ultima falange distal. Aplicado biofenac e gelo, encaminhado para avaliação com Dr Rafael, o mesmo encaminhado para realizar exame de RX em hospital do circulo disponibilizado transporte UBER guia TISS e de farmácia com retorno no dia 02.03.2024 as 02:15 horas para reavaliação médica, TST da área ciente.</t>
  </si>
  <si>
    <t>Conecta 637</t>
  </si>
  <si>
    <t>Fusão - Vazamento T3</t>
  </si>
  <si>
    <t>Ao realizar abastecimento de MP em fardos com uso da ponte de transferência, houve duas fortes explosões no Forno 2, projetando metal líquido em torno da área. Ninguém ficou ferido. Possível impureza no meio dos fardos gerou as explosões.</t>
  </si>
  <si>
    <t>c/Produção</t>
  </si>
  <si>
    <t>Sidnei Paim da Rosa Junior</t>
  </si>
  <si>
    <t>Acionado base interna Emercor para atendimento no ponto 07 da Caster para colaborador que teria esmagado a mão, chegando ao local o mesmo estava acompanhado de colega brigadista, removido ao CSR, relata que ao inspecionar uma peça, bateu o 1º dedo da mão direita entre cubo e  parede, usava luva de proteção, apresenta pequeno ferimento superficial, edema,  hematoma e restrição de movimento em falange distal, relata dor, aplicado gelo local, avaliado pela médica do CSR. Avaliado pela DR Talita, adm de forma EV Cetoprofeno + dipirona em SF 100 ml. encaminhado ao COC, para exames de imagem e avaliação clínica, liberado com transporte da empresa (uber), guias Tiss e ordem de farmácia carimbadas, orientado a retornar ao CSR dia 05/03/2024 no início do turno para revisão com medicina do trabalho, atendido por Joice. TST da área ciente.</t>
  </si>
  <si>
    <t>Conecta 639</t>
  </si>
  <si>
    <t>Guilherme Bernardi</t>
  </si>
  <si>
    <t>Colaborador vem ao ao CSR  com o relato que foi realizar a troca do cachimbo da torqueadeira e acabou escorainado o segundo dedo da mão esquerda. Ficou com uma escoriação na primeira falange proximal. Realizado limpeza e curativo, voltou para o setor com orientações. TST Alessandro ciente.</t>
  </si>
  <si>
    <t>Conecta 640</t>
  </si>
  <si>
    <t>Oumar Diouf</t>
  </si>
  <si>
    <t>Colaborador vem ao CSR com o relato que estava na maquina e o rebolo pegou em seu primeiro dedo da mão esquerda. Ficou com um abrasivo na unha e parte do dedo, realizado limpeza e encaminhado para avaliação médica com Dr Vinicius. Colaborador foi encaminhado para o COC realizar raio X e avalição médica, recebeu orientações e guais carimbadas. Foi encaminhado para o COC de uber solicitado pela empresa. TST Alesssandro.
Rx de mão esquerda 15/03/24 (laudo formal): ausência de lesão óssea/articular, relacionado a trauma agudo. No momento, encontra-se inapto ao retorno laboral. Encaminhado ao HCO para estudo radiográfico.* reavaliação em CSR dia 18/03/24, com parecer de traumatologista.</t>
  </si>
  <si>
    <t>Conecta 641</t>
  </si>
  <si>
    <t>Jackson Morais Pires</t>
  </si>
  <si>
    <t>Colaborador vem ao CSR com o relato que estava movimentando um cubo de roda, quando a estrela do cubo pegou na articulação proximal do terceiro dedo da mão esquerda. Realizado limpeza com clorexidina e fechado com um curativo. TST Vanderley.</t>
  </si>
  <si>
    <t>Alexandre Andrade</t>
  </si>
  <si>
    <t>Colaborador vem a enfermaria deambulando, loc, relata que por volta das 11:00 escorregou e acabou batendo as costas em um vergalhão, diz que na hora fizeram um curativo e seguiu trabalhando não orientaram a vir na enfermaria, agora procura com queixas de dor, no local tem um corte importante realizado limpeza no local, passado para avaliação médica, acionada base externa Emercor para realização de sutura, retorna amanhã para nova revisão no CSR. TST ciente. Realocado em 21/03. Em 22/03 retornou ao médico com queixa e foi afastado. Retornou em 25/03 apto as atividades e com nova revisão em 28/03.</t>
  </si>
  <si>
    <t>Costa</t>
  </si>
  <si>
    <t>Conecta 643</t>
  </si>
  <si>
    <t>Recebo colaborador CSR deambulando sem estar acompanhado pelo brigadista, relata que saltou material quente em sua cabeça e ombros, realizado curativo com sulfa , e liberado ao setor. tst ciente.
Funcionário realizava a operação de retirada da bolachinha do forno 5 com auxílio a concha, e ao inserir na coquilhadeira, houve a projeção de metal, atingindo a parte de tras da cabeça e parte superior do ombro.</t>
  </si>
  <si>
    <t>Conecta 644</t>
  </si>
  <si>
    <t>Colaborador refere irritação no olho D, realizo aplicação de colirio anestesico mais inspeção manual, corpo estranho retirado sem intercorrências, atendido por TE Cristian-Emercor.</t>
  </si>
  <si>
    <t>Conecta 645</t>
  </si>
  <si>
    <t>Yonny Javier Sierra Guevara</t>
  </si>
  <si>
    <t>Grasiela Voigt</t>
  </si>
  <si>
    <t>Colaborador relata que uma  placa  caiu  e atingiu a sua  mão direita , apresenta  uma  hematoma na palma da mão , movimentos preservados  aplicado gelo e biofenac   e liberado com orientações de cuidados . TST   ciente</t>
  </si>
  <si>
    <t>Conecta 646</t>
  </si>
  <si>
    <t>Eurole Joseph</t>
  </si>
  <si>
    <t>Colaborador Eurole relata que estava no setor de rebarbação lixando peça quando sentiu desconforto em olho esquerdo "em uso de óculos de proteção", no CSR encaminhado para avaliação médica , realizado lavagem com soro fisiológico, retirado corpo estranho, após com orientação médica realizado colírio maxitrol, sem mais queixas liberado para setor com orientações, TST contato sem sucesso ramal 3634.</t>
  </si>
  <si>
    <t>Conecta 647</t>
  </si>
  <si>
    <t>Gabriel Cipriano Leon Requena</t>
  </si>
  <si>
    <t>Colaborador vem ao CSR com o relato que estava batendo com uma marreta em um produto, quando escapou a marreta e ficou com o segundo dedo da mão direita entre o produto e cabo da marreta. Ficou com edema na primeira falange proximal, aplicado biofenac e gelo após encaminhado para avaliação médica com Dr Vinicius. Colaborador foi encaminahdo para COC realizar avalição e raio X, foi guias carimbadas e uber solicitado pela empresa. TST Ciente</t>
  </si>
  <si>
    <t>Conecta 648</t>
  </si>
  <si>
    <t>Colaborador relata que ao trocar o rebolo, ao encaixar a proteção móvel de ferro, a mesma escapou e atingiu o 3º dedo da mão esquerda, apresenta edema, hematoma e restrição de movimento o dedo (usava EPI de proteção), aplicado gelo e Biofenac no local,  avaliado pela médica do CSR, MCPM Paracetamol VO, encaminhado ao Hospital do Círculo para realizar exame de raio x e avaliação clínica, liberado com transporte da empresa (uber), guias Tiss e ordem de farmácia carimbadas, orientado a retornar ao CSR dia 05/04/2024 para revisão, atendido por Joice. TST da área ciente.</t>
  </si>
  <si>
    <t>Conecta 649</t>
  </si>
  <si>
    <t>Edemar Knetz</t>
  </si>
  <si>
    <t>Colaborador chega no CSR as 07:30 horas, relata que estava no setor de fusão, limpando máquina ( CAP VAZADOR), por volta das 05:30, quando sentiu desconforto em coluna, ( o mesmo relata que já pino na coluna ), e no momento esta travada devido ao esforço que realizou no trabalho, encaminhado para avaliação médica, nega alergia medicamentosa, MCPM Duoflam IM (lote: 23100688- venc. 10/25) aplicado em glúteo esquerdo, após liberado para casa com transporte da empresa (uber), receita médica e ordem de farmácia carimbadas, orientado a retornar dia 09/04/2024 no início do turno para revisão, atendido por Igor e Joice. TST do primeiro turno ciente.</t>
  </si>
  <si>
    <t>Coluna</t>
  </si>
  <si>
    <t>Conecta 650</t>
  </si>
  <si>
    <t>Jean Marck ST Juste</t>
  </si>
  <si>
    <t>Colaborador vem a enfermaria deambulando, loc, relata que estava em seu setor lixando uma peça  quando prensou o 4 ° dedo da mão E, no local sem corte ou hematoma, uma escoriação, aplicado gelo local, ofertado 01 cp de paracetamol e liberado ao setor com orientações, Leonardo, tst do setor ciente.</t>
  </si>
  <si>
    <t>Conecta 6514</t>
  </si>
  <si>
    <t>Francilien Francois</t>
  </si>
  <si>
    <t>Funcionário  do setor: Fundição, Líder: Marcos, relata que estava realizando a retifica quando veio a sentir um desconforto no olho esquerdo, local com vermelhidão, realizado limpeza com Sf. sem sinais de corpo estranho. Alega desconforto continuo. segue para avaliação médica.</t>
  </si>
  <si>
    <t>Conecta 652</t>
  </si>
  <si>
    <t>Vitor Guilherme Scariot</t>
  </si>
  <si>
    <t>Funcionário do Setor: CTE, Líder: Guilherme, Relata que foi movimentar um cubo com mão, quando a peça veio a escorregar e acertar o 05 dedo da mão direita, local com edema, hematoma, movimentação prejudicada. realizado gelo + biofenac, segue para avaliação médica. Encaminhado para exames de imagem no hospital do COC, encaminhado com guia TISS carimbada, ordem de farmácia, Traslado de uber, orientado a retornar no dia 11/04 para reavaliação médica. 
 TST Ciente</t>
  </si>
  <si>
    <t>Conecta 653</t>
  </si>
  <si>
    <t>Paulo Roberto Rodrigues De Souza</t>
  </si>
  <si>
    <t>Vestiários</t>
  </si>
  <si>
    <t>Funcionário CTA, Líder: Guilherme, Relata que estava no vestiário masculino, quando estava trocando de roupa e alguns armários vieram a cair e o mesmo ficar prensando no meio, desconforto em ombro direito, e lombar, passado spray em ombros D e E, Lombar. liberado ao setor com orientações.</t>
  </si>
  <si>
    <t>Conecta 654</t>
  </si>
  <si>
    <t>Joel Josue Urdaneta Barbera</t>
  </si>
  <si>
    <t>Colaborador relata que  seu colega estava subindo uma peça com a talha e a peça caiu em sua perna direita, apresenta leves escoriações na perna, sem edema, sem hematoma, realizado curativo, orientado e liberado ao setor, atendido por Joice. TST da área ciente.</t>
  </si>
  <si>
    <t>Conecta 655</t>
  </si>
  <si>
    <t>Atendimento Serralheria Fundicao  -T1</t>
  </si>
  <si>
    <t>Funcionário do Setor: Manutenção, líder: Josemar, Relata que estava no setor realizando a troca de um cilindro PZ04A (MAQUINA), ao abrir o registro do cilindro quando uma base de ferro veio acertar o lado esquerdo do abdômen, acertando a costela esquerda, local com hematoma, sem  sinais de fratura aparente, ofegante, normo corado, lucido, orientado, veio a CSR deambulando e desacompanhado. Aferido SV: PA: 140/80, SAT: 95% em AA sem esforço, FC: 87 bpm,  acionado base externa da emercor para r atendimento e remoção ao COC, guia TISS entregue e carimbada, Ordem de farmácia carimbada. Orientado a retornar na segunda feira dia ( 15/04/24)  no inicio do turno para avaliação com o médico do trabalho. Em 15/04 encaminhado para realização de exame complementar (sem condições de retorno no momento); agendada revisão clínica em 16/04/24 no Centro de Saúde.</t>
  </si>
  <si>
    <t>Torax</t>
  </si>
  <si>
    <t>Conecta 656</t>
  </si>
  <si>
    <t>Foi acionado ramal de emergência(3666) para colaborador  na Caster no ponto dois, ou chegar no porto de acesso a empresa o guarda demorou para abrir, o pcte apresenta corte FAB( estilete) em dorso da mão esquerda ao cortar enforca gato, realizado limpeza assepsia, e acionado equipe externa Emercor para realizar sutura, tst ciente.</t>
  </si>
  <si>
    <t>Conecta 657</t>
  </si>
  <si>
    <t>Celula de Montagem - T2</t>
  </si>
  <si>
    <t>Colaborador relata que puxou o a trava  de segurança da 101425 e um  arame  perfurou a polpa digital do primeiro dedo da mão esquerda . Apresenta perfuração  sangramento contido , aguarda avaliação medica.</t>
  </si>
  <si>
    <t>Conecta 658</t>
  </si>
  <si>
    <t>Tiago Tarouco Pinto</t>
  </si>
  <si>
    <t>Externo (fornecedor, cliente, filiais)</t>
  </si>
  <si>
    <t>Colaborador relata que estava trabalhando na Veneto cedido por a Castertech,  relata que estava revisando um  produto  quando sentiu  desconforto em olho direito,  realizado higiene  com sucesso, liberado ao setor com orientações de cuidados. TST  Ciente</t>
  </si>
  <si>
    <t>Conecta 659</t>
  </si>
  <si>
    <t>Alice Gabrielli Lima De Quadros</t>
  </si>
  <si>
    <t>colaboradora relata que pegou o ônibus da castertech para jantar e foi picada por uma abelha no rosto, aplicado gelo no local atendido por TE Lucas coren 1806709 Aguarda avaliação Dr Vinicius medicada  com  hidrocortisona  e  alegra VO.  TST ciente</t>
  </si>
  <si>
    <t>Conecta 660</t>
  </si>
  <si>
    <t>Colaborador vem ao CSR com o relato que estava indo ao setor de trabalho, quando tropeçou em um paralelepípedo e veio a cair batendo o joelho esquerdo. Ficou com um edema no joelho, com mobilidade preservada mas com dores ao se movimentar. Colaborador foi encaminhado para o COC após consulta médica com Dr Vinicius para realizar RX e avaliação médica. Foi encaminhado com uber solicitado pela empresa e com guias carimbadas. Foi realizado contato com a mãe do colaborador para esperar no COC. TST Alessandro ciente. Retorno em home office.</t>
  </si>
  <si>
    <t>Conecta 661</t>
  </si>
  <si>
    <t>Sauvadieu Renfort</t>
  </si>
  <si>
    <t>Paciente relata que hoje enquanto estava trabalhando foi tirar o óculos para limpas as lentes quando sentiu que algo adentrou em seu olho direito, refere desconforto ocular, sem hiperemia, sem alteração da visão, realizada lavagem ocular. Realiza consulta com médica do trabalho que encaminha paciente para consultar com oftalmologista. TST do setor ciente.</t>
  </si>
  <si>
    <t>Conecta 662</t>
  </si>
  <si>
    <t>Recebo colaborador CSR, deambulando sem estar acompanhado do brigadista, relara que estava  limpando material quando sentiu corpo estranho olho D, realizado limpeza e orientado , liberado ao  setor, tst ciente.</t>
  </si>
  <si>
    <t>Conecta 663</t>
  </si>
  <si>
    <t>Funcionário da empresa terceirizada (MTI - Ralf Trindade) realizava limpeza (retirada de pó) da parte superior da correia transportadora TC04, onde utilizava um rodo e uma escada de fibra tipo tesoura. Ao realizar o movimento de descida da escada, o mesmo escorrega o pé de apoio no degrau sofrendo uma queda de aproximadamente 1,5 metros.</t>
  </si>
  <si>
    <t>Trabalho em altura</t>
  </si>
  <si>
    <t>Ezequiel da Fonseca Munari</t>
  </si>
  <si>
    <t>Acionado base interna pelo ramal 3666, referindo lesão em pé  na Suspensys. No local funcionário com membro inferior  mobilizado, encaminhado ao Centro de Saúde onde o mesmo relata  que estava movimentando a paletera  e outro colega com outra paletera carregado com palet colidiram, o garfo atingiu seu  pé direito. Refere dor, movimentos restritos, relata também dor nas costas. Encaminhado ara avaliação médica e posterior encaminhado com unidade móvel ao Hosp. do Círculo aos cuidados da Dra. Shaiane.</t>
  </si>
  <si>
    <t>Conecta 665</t>
  </si>
  <si>
    <t>Por volta das 15:30, houve a ocorrência de um princípio de incêndio na resistência da estufa da cabine de pintura. A situação foi rápidamente controlada pela DIC com o emprego de linhas de mangueira para o combate. O fogo ficou concentrado na carenagem da resistência da estufa. Não houve pessoas feridas no evento.</t>
  </si>
  <si>
    <t>Conecta 666</t>
  </si>
  <si>
    <t>Fusão - Vazamento T1</t>
  </si>
  <si>
    <t>Por volta das 08:00 houve um princípio de incêndio na conexão do botijão. Houve a atuação da DIC onde foi utilizado extintor para sua extinção. Foi constatado que a conexão não estava com o aperto adequado.</t>
  </si>
  <si>
    <t>Paciente relata que estava fazendo a embalagem da peça quando sentiu que algo adentrou em seu olho direito, realizada lavagem ocular com soro, retirado corpo estranho, paciente refere melhora, liberado ao setor e orientado a retornar caso sinta alterações da visão ou dor ocular. TST ciente.</t>
  </si>
  <si>
    <t>Conecta 668</t>
  </si>
  <si>
    <t>Thierno Amadou Diaw</t>
  </si>
  <si>
    <t>Recebo colaborador CSR deambulando sem estar acompanhado pelo brigadista, relata  que caiu apresentando escoriação em cotovelo D e tornozelo E,  realizado curativo e liberado ao setor, tst ciente.
Funcionário (48135), relata estar pintando guarda corpo na superfície da automatic, pisou no buraco que serve para descartar a areia inutilizada,caiu e sofreu leve escoriação no cotovelo direito e tornozelo esquerdo.
Em 03/06 buscou atendimento médico e foi afastado, encaminhado para exames no dia 04/06. Não compareceu na consulta.</t>
  </si>
  <si>
    <t>Conecta 669</t>
  </si>
  <si>
    <t>Kalinca</t>
  </si>
  <si>
    <t>Maicon Velho</t>
  </si>
  <si>
    <t>Por volta das 03:40 quando estava retornando da Usinagem, encontrei a estrutura do Toldo do estacionamento da Diretoria danificado e retorcido, observei que havia um caminhão (placa ICZ9137) carreta (placa IPI7J18), na portaria aguardando para sair e me desloquei até o local para conversar com o motorista, perguntei ao mesmo se havia sido ele quem tivera colidido com o Toldo o mesmo me informou que não, pois não havia "sentindo"
nenhuma colisão, ao verificar a parte traseira do veiculo percebemos que a porta traseira da carreta estava amassada e a lona lateral estava rasgada, constatei então que de fato a carreta havia batido no Toldo, o motorista reforçou que não havia percebido a colisão, mas o mostorista me relatou ter bastante dificuldade para manobrar o veiculo pelo fato de haver dois caminhões estacionados na lateral do muro, limitando assim o espaço para manobrar veiculos grandes como aquele. Acredito que o motorista ao manobrar o veiculo, veio a colidir com a parte traseira da carreta na estrutura do Toldo danificando-o.</t>
  </si>
  <si>
    <t>Enedir Zanardi Da Rosa</t>
  </si>
  <si>
    <t>Recebo ligação no ramal de emergência que colaborador no ponto 1 da caster, pcte apresenta queimadura 1 grau na canela aonde peça bateu encaminho para avaliacão com Dr. Vinicius, tst ciente.</t>
  </si>
  <si>
    <t>Conecta 671</t>
  </si>
  <si>
    <t xml:space="preserve">Dilceu Bolson de Faria </t>
  </si>
  <si>
    <t>Funcionário relata que ao movimentar a talha para posicionar em uma peça, quando o equipamento de movimentação se desprendeu do carrinho e caiu dentro da embalagem de peças. Após a queda foi verificado que o pino de fixação da talha na estrutura  estava sem a trava de segurança e com a movimentação da talha o pino se deslocou do carrinho causando a queda.
Cabo de aço de redundância estava intacto, o mesmo estava fixado no mesmo pino de fixação da talha.</t>
  </si>
  <si>
    <t>Conecta 672</t>
  </si>
  <si>
    <t>Colaborador vem ao CSR com o relato que foi abrir a porta dos disjuntor da presa, quando acabou cortando o primeiro dedo da mão esquerda. Ficou com um pequeno corte na primeira falange distal, realizado limpeza e acionado unidade externa da emercor para realizar sutura conforme a solicitação médica da Dra Paloma. Foi realizado três pontos por Dr Marco Aurélio CRM 42855 e após colaborador passou com a Dra Paloma para receber as orientações. Foi orientado a retornar no dia seguinte para reavaliação, realizar curativos diários, e retirar pontos em sete dias. Ficou também a orientação de revisão de antitetânica. Encaminhado para casa com uber solicitado pela empresa. TST Alessandro ciente.</t>
  </si>
  <si>
    <t>Conecta 673</t>
  </si>
  <si>
    <t>Funcionário Do setor de Fusão, Líder: Lucas,  relata que estava no vestiário para colocar o uniforme veio a  bater  a região da bacia a direita, no armário,  dor para movimentar. realizado gelo+ biofenac. segue para avaliação médica.</t>
  </si>
  <si>
    <t>Bacia</t>
  </si>
  <si>
    <t>Conecta 674</t>
  </si>
  <si>
    <t>Gabriel Cardoso Dos Santos</t>
  </si>
  <si>
    <t>Colaborador 00050771 Gabriel, chega no CSR deambulando, lucido, orientado, relata que estava indo para parada de ônibus na rua Marques do Herval para embarcar no transporte girartur até as empresas Randon, quando um cachorro desconhecido o ataca e morde em membro inferior esquerda ocasionando corte, com hiperemia, vermelhidão, encaminho para avaliação médica, após medicado conforme prescrição, retorna para setor com orientações, TST da área ciente.</t>
  </si>
  <si>
    <t>Claudinei Menegazzo</t>
  </si>
  <si>
    <t>Colaborador relata que ao se deslocar para empresa de moto por volta das 06:45, na BR 116 próximo a entrada do bairro Planalto 2, um ônibus parou de repente por causa de buracos na via e o mesmo freou sua moto e acabou caindo, apresenta escoriação em cotovelo direito, joelho direito (esse o mesmo já tem problema), e polegar esquerdo, refere somente ardência nos ferimentos, nenhuma queixa óssea ou muscular, realizado assepsia e curativo local, orientado e liberado ao setor, oriento o mesmo a retornar ao CSR se necessário e realizar registro de BO para ser entregue para segurança do trabalho, atendido por Joice. TST da área ciente.</t>
  </si>
  <si>
    <t>Wesley Leonardo De Souza Barbosa</t>
  </si>
  <si>
    <t>Colaborador 00050694 Wesley, chega no CSR, deambulando, lucido, orientado, corado, relata que estava no setor de montagem, Ao girar o tambor do cubo ( peça) produto final em uso de luva de proteção, o mesmo atinge o 2º dedo da mão esquerda ocasionando trauma, sem hematoma, sem corte, com movimentos preservados, sem queixas álgicas, realizado jato de biofenac, compressa de gelo, em observação, após sem mais queixas e movimentos preservados, liberado para setor com orientações, ( se necessário retornar a enfermaria)</t>
  </si>
  <si>
    <t>Conecta 677</t>
  </si>
  <si>
    <t>Funcionário do setor: Qualidade, Lider: André, relata que ao liberar uma peça o colega veio a liberar uma peça e ao jogar veio a acertar a sua mão esquerda, acertando o dorso e o quinto dedo. sem corte ou edema até o momento,  movimentação preservada, realizado gelo e liberado ao setor com orientações.</t>
  </si>
  <si>
    <t>Conecta 678</t>
  </si>
  <si>
    <t>Fabio Alexsandro Bennech do Amaral</t>
  </si>
  <si>
    <t>Recebo ligação pelo telefone funcional no ramal 2878 para buscar um funcionário no ponto 08 na caster, orientei ligarem no ramal de emergência 3666, ao chegar no local  estava no ponto 09, colaborador relata que estava manuseando uma ponte prensando 2° dedo mão E, com uma peça, apresenta amputação da metade da unha, encaminho pra avaliação com Dr. Vinicius, e encaminhado para COC. tst ciente.</t>
  </si>
  <si>
    <t>Conecta 679</t>
  </si>
  <si>
    <t>RBR</t>
  </si>
  <si>
    <t>Funcionários estavam realizando movimentação de máquinas desativadas, quando ocorreu o vazamento de óleo em piso sem contenção. Os funcionários seguiram carregando a máquina até o pátio de terra para que fosse desmontada neste local.</t>
  </si>
  <si>
    <t xml:space="preserve">Paleteira elétrica utilizada no setor do Piking estava carregando a bateria em frente ao setor, quando o funcionário foi movimentar a paleteira após a carga estar completa, a mesma desliza no piso "chapa" e fica apoiada na estrutura. </t>
  </si>
  <si>
    <t>Jose Jocimar De Paula Oliveira</t>
  </si>
  <si>
    <t>Colaborador relata que ao martelar uma peça em seu setor, acabou batendo seu dedo 5º dedo da mão esquerda na esteira (usava luva de proteção no momento), relata dor local, apresenta restrição de movimento no dedo, sem edema ou hematoma, aplicado Biofenac e gelo local, avaliado pela médica do Centro de Saúde, nega alergia medicamentosa, MCPM Cetoprofeno VO, encaminhado a Vero Dellaudo para realizar exame de raio x, liberado com guia Tiss, receita médica e ordem de farmácia carimbadas, vai com transporte da empresa (uber), orientado a retornar ao CSR dia 20/06/2024 no início do turno para revisão, atendido por Joice. Encaminhado registro para grupo de ACTs.</t>
  </si>
  <si>
    <t>Conecta 682</t>
  </si>
  <si>
    <t>Colaborador vem ao CSR com o relato que foi destrancar um carretão com uma alavanca. Ao movimentar o carretão a alavanca escapou e acertou o quinto dedo da mão direita. Ficou hematoma e edema na falange do meio, aplicado gelo, biofenac e encaminhado para consulta médica com Dr Vinicius. Colaborador foi encaminhado para o COC, não aceitou ir com uber relatou que ia de carro próprio, foi com guias carimbadas e orientações de retorno ao CSR. TST Alessandro ciente.</t>
  </si>
  <si>
    <t>Conecta 683</t>
  </si>
  <si>
    <t>Celula Usin Cubo MBB - T2</t>
  </si>
  <si>
    <t>Funcionário do setor CTA, Lider: Guilherme, Relata que ao cortar uma fita do palete a mesma veio a cortar a região do pescoço, realizado assepsia, corte superficial. liberado ao setor e orietação;</t>
  </si>
  <si>
    <t>Conecta 684</t>
  </si>
  <si>
    <t>Claudinei Da Silva Santos</t>
  </si>
  <si>
    <t>Colaborador vem a enfermaria, deambulando, loc, relata que estava em seu setor com a empilhadeira quando outro colega em uma empilhadeira acabou batendo de frente contra ele, colega diz que  estava contra o sol e não viu o colega, o mesmo apresenta dor na região do quadril e costas e em ombro E, encaminhado  para consulta médica, aplicado DUOFLAN IM L 23100688 V 10/25 com receita DR Talita, o mesmo vai encaminhado a VERO DELLAUDO para exames de imagem, vai com guias carimbadas e transporte da empresa UBER, retorna amanhã para nova revisão no CSR.</t>
  </si>
  <si>
    <t>Conecta 685</t>
  </si>
  <si>
    <t>Por volta das 19:00 funcionário (12234) ao realizar o processo de retorno de metal para o forno 01 com a autilização de panela de voltante e ponte rolante, sua viseira se desprende do suporte fazendo com que o mesmo se assustasse. Nesse momento o funcionário solta a panela e a mesma começa a virar metal no forno sem controle. Ocasionando o derramamento de parte do metal líquido na plataforma do forno, causando danos às mangueiras e conexões elétricas do forno.</t>
  </si>
  <si>
    <t>Conecta 686</t>
  </si>
  <si>
    <t>Funcionário (33051) foi auxiliar outro colega que estava usando um extintor devido ao derramamento de metal líquido, correu para ajudar e ao apoiar o braço sobre a grade de proteção frontal do forno, sofreu uma pequena descarga elétrica em seu braço esquerdo. Com o fato do derramamento de metal líquido sobre a plataforma, houve a queima de alguns cabos que alimentam a iluminação sob a plataforma.</t>
  </si>
  <si>
    <t>Conecta 687</t>
  </si>
  <si>
    <t>Rafael Rodrigues relata que o almoxarife estava carregando algumas caixas com a empilhadeira quando uma delas caiu sobre seu pé esquerdo, por volta das 12h sofreu contusão do tornozelo esquerdo. Dor local ao apoio do pé no chão. Encaminhado para atendimento e informado a empresa.</t>
  </si>
  <si>
    <t>Caroline Lopes da Silva</t>
  </si>
  <si>
    <t>Jhony Padilha Silva</t>
  </si>
  <si>
    <t>Colaboradora vem a enfermaria deambulando, loc, acompanhada por um colega, relata que estava em seu setor montando os rachs quando um rach bateu no 1° dedo da mão D, no local hematoma distal na ponta do dedo, sem hematoma, dor moderada, mobilidade preservada, aplicado gelo e biofenac , ofertado 01 cp de paracetamol, encaminhada para avaliação médica, foi encaminhada para exames de imagem, vai com guias carimbadas e transporte da empresa, retorna amanhã para nova revisão, aviso segurança pelo grupo.</t>
  </si>
  <si>
    <t>Conecta 689</t>
  </si>
  <si>
    <t>Colaborador realizava o içamento de bag betonita com a ponte rolante, quando as alças do bag estouraram e o mesmo veio a cair,somente danos materiais. Esse é o procedimento de carregamento alternativo de insumos quando prepulsor não está funcionando.</t>
  </si>
  <si>
    <t>Conecta 690</t>
  </si>
  <si>
    <t>Colaborador vem ao CSR com o relato que estava colocando sucata no forno e algumas estavam molhadas, acabou que saltaram fagulhas de metal em seu quinto dedo da mão esquerda e no seu pé esquerdo. Ficou com queimaduras de primeiro grau e foi realizado limpeza e colocado sulfazina de prata e encaminhado para Dra Paloma. Que deixou receituário médico para fazer uso e orientação de retorno se caso fosse necessário. TST Alessandro ciente.</t>
  </si>
  <si>
    <t>Conecta 691</t>
  </si>
  <si>
    <t>Hector Ventura Carreta</t>
  </si>
  <si>
    <t>Funcionario relata que hoje por volta das 07:50 estava colocando as peças na máquina  e acabou raspando a peça em seu dedo mínimo e cortando, apresenta corte profundo, sangramento ativo, realizada lavagem do ferimento e aplicado gelo local, acionada unidade EMERCOR, curativo pela equipe de enfermagem, paciente aguarda na enfermaria. Realizada sutura pela médica plantonista da EMERCOR, curativo pela equipe de enfermagem, paciente liberado com atestado, receita médica e guia farmácia fornecida pela equipe do ambulatório Randon. Orientado a retornar na segunda dia 15/07 ao início de seu turno de seu turno para passar por reavaliação médica.</t>
  </si>
  <si>
    <t>Conecta 692</t>
  </si>
  <si>
    <t>Pablo Cabreira Da Silva</t>
  </si>
  <si>
    <t>Funcionário do setor MANUTENÇÃO, Relata que encerrando uma manutenção quando veio a se desequilibrar e cair sentado sobre a mão direita,  sem corte, leve edema, movimentação preservada, realizado gelo e liberado ao setor com orientações. informado no grupo de ACT do Whats CASTER.</t>
  </si>
  <si>
    <t>Conecta 693</t>
  </si>
  <si>
    <t>Edson Abrão Brasil</t>
  </si>
  <si>
    <t>Colaborador 51845 - Edson, chega no CSR, deambulando, lucido, orientado, corado, hidratado, relata que estava no setor de montagem de componentes, e estava com uma gancheira e a mesma estava sem a trava, escapou e fechou fazendo sentido tesoura, causando corte em 5º dedo da mão esquerda, realizado limpeza, curativo, encaminhado para avaliação medica, em contato com a emercor (base) para realizar sutura, realizado 3 pontos, reavaliado pelo Dr Vinicius liberado ao setor realocado de suas atividades atuais, TST ciente através do grupo ACTs.</t>
  </si>
  <si>
    <t>Conecta 694 - montagem CTT</t>
  </si>
  <si>
    <t>Ao realizar a ligação do compressor de ao sistema, a mangueira de ar  se desprende do "espigão" que dá fixação junto a mangueira, causando projeção de poeira no local. O sistema estava em funcionamento por arpoximadamente 10 min.</t>
  </si>
  <si>
    <t>Cesar Isamir Yanez Blanco</t>
  </si>
  <si>
    <t>Funcionário relata que estava rebarbando uma peça quando veio a sentir um desconforto no olho direito, local com hiperemia e irritação, realizado limpeza e liberado ao setor com orientações.</t>
  </si>
  <si>
    <t>Conecta 696</t>
  </si>
  <si>
    <t>Andrian David Maza Salazar</t>
  </si>
  <si>
    <t>Colaborador (38586) chega ao CSR deambulando, lucido, orientado, relatando que estava trabalhando no forno do cap, estava cavando com uma escavadeira, quando trocou de braço para fazer forca e sentiu que deu um estalo no punho esquerdo, causando dor e edema no local, passado biofenac no local, e encaminhado para avaliação medica, encaminhado para exames de imagem com guia TISS, farmácia  e transporte Uber, orientado a retornar na enfermaria dia 23.07.2024 as 02:15 horas para reavaliação, comunico acidente no grupo de whatsApp téc. júnior vieira.</t>
  </si>
  <si>
    <t>Conecta 697 - CAP</t>
  </si>
  <si>
    <t xml:space="preserve">Funcionário identificou que o rebolo nº 07 da área de Rebarbação estava fazendo um ruído não habitual e na inspeção foi identificado um parafuso da pedra do equipamento frouxo. </t>
  </si>
  <si>
    <t>Conecta 698</t>
  </si>
  <si>
    <t>Carlos Campos Cavalheiro</t>
  </si>
  <si>
    <t>Acionado ramal de emergência, colaborador 48365 Carlos encontra- se na empresa Caster Tech sentado em uma sala, lucido, orientado, corado, hidratado, relata que estava no setor de moldagem, abastecendo peça no molde a peça cai e atinge 2º dedo da mão esquerda e direita após com tontura, PA 120/80, SAT 99, FC 88, TEMP 36.2 ocasionando trauma sem corte, sem hematoma, pele integra, movimentos preservados , na enfermaria realizado jato de biofenac, compressa de gelo, segue em observação após sem queixas álgicas liberado para setor com orientações, comunico grupo de ACTs.</t>
  </si>
  <si>
    <t>Conecta 699 Moldagem</t>
  </si>
  <si>
    <t>Funcionário setor: Central de areia, Lider: Maiquel, Relata que estava no setor quando um cano de descarte veio ase desprender e cair sobre a mão direta, acertando o 02 dedo da mão, escoriação leve, perca da primeira camada de pele do dedo, sem edema ou corte, sangramento contido, movimentação preservada, sem deformidade ou desvio, realizado assepsia com SF curativo compressivo, segue para avaliação médica.</t>
  </si>
  <si>
    <t>Conecta 700</t>
  </si>
  <si>
    <t>Revisão Final - T1</t>
  </si>
  <si>
    <t>Funcionário relata que estava movimentando peças com o uso da talha para a esteira da rebarbação, quando duas embalagens vazias sendo movimentadas por uma empilhadeira cairam próximo a área que e ele estava.</t>
  </si>
  <si>
    <t>Conecta 701</t>
  </si>
  <si>
    <t>Por volta das 01:30 hrs, o caminhão da empresa Kalinka placas ICH 3722, conduzido pelo motorista Leocidio Graciano,realizava uma manobra e acabou colidindo contra o toldo do estacionamento da Gestão, danificando o mesmo.</t>
  </si>
  <si>
    <t>Cesar Alberto Pinto Urbaez</t>
  </si>
  <si>
    <t>Colaborador 50945 Cesar, chega no CSR deambulando, lucido, orientado, relata que estava no setor de rebarbação esmerilhando peça em uso de óculos de proteção, relata que saltou corpo estranho dentro do olho esquerdo ocasionando hematoma, irritação continua, encaminho para avaliação médica, realizado lavagem com soro, colírio maxitrol, continua com sintomas, encaminhado para hospital do circulo realizar avaliação ocular, com guia TISS, farmácia e transporte UBER, orientado a retornar no dia 29.07.2024 as 00:15 horas na enfermaria para reavaliação, TST ciente grupo de ACTs.</t>
  </si>
  <si>
    <t>Conecta 703</t>
  </si>
  <si>
    <t>Rebarbacao T1</t>
  </si>
  <si>
    <t>Ao realizar o desbaste da pedra do rebolo com o uso da ferramenta - entalhador, a bucha de fixação da lateral da ferramenta se soltou entrando na área de rotação do rebolo e gerando a quebra da pedra.</t>
  </si>
  <si>
    <t>Conecta 704</t>
  </si>
  <si>
    <t>Colaborador vem ao CSR com o relato que foi levantar uma mesa do setor que estava trocando de lugar e a mesma veio a cair e bater em seu terceiro dedo da mão esquerda. Ficou com uma escoriação na ultima falange, foi realizado limpeza e curativo. Após liberado ao setor de trabalho com orientação de realizar curativo no CSR, TST Alessandro ciente via WhatsApp da empresa.</t>
  </si>
  <si>
    <t>Conecta 705</t>
  </si>
  <si>
    <t>Luigi Nilmar Messa Meus</t>
  </si>
  <si>
    <t>Colaborador 50769 Luigi, chega no CSR, deambulando, lucido, orientado, relata que quando saiu da empresa Caster Tech dia 03.07.2024 em direção da sua casa quando sofreu acidente na rua Atílio Bransato por volta das 07:30 horas estava de moto quando um carro freou e o mesmo não conseguiu frear vindo a cair, ocasionado trauma com corte contuso em palma da mão esquerda, realizado lavagem, curativo,  pergunto se fez boletim de ocorrência Luigi relata que não, oriento o mesmo a realizar o BO,  encaminhado para avaliação médica, disponibilizado guia de exame de imagem, e receita médica, orientado a realizar o exames e retornar no dia 05.07.2024 as 02:15 horas.</t>
  </si>
  <si>
    <t>Claudionor De Matos Maciel</t>
  </si>
  <si>
    <t>Funcionário Claudionor De Matos Maciel (matricula 23419) sofreu acidente de trajeto dia 11/07/24, por volta das 14:50h (sentido casa - empresa). Refere trauma entre região de coluna cervical e região posterior da cabeça, sendo referenciado ao HCO dia 11/07/24. Encaminho a equipe de segurança, com vias a investigação de nexo. Rx de coluna cervical 11/07/24 (laudo formal): ausência de lesão óssea/articular relacionada a trauma recente. No momento, encontra-se apto para retornar as funções habituais.
* retorno em CSR se queixa relacionado ao incidente</t>
  </si>
  <si>
    <t>Claudete</t>
  </si>
  <si>
    <t>Queda de escada em seu domicílio</t>
  </si>
  <si>
    <t>Após a movimentação de panela para a área de reforma de panelas, a roda traseira esquerda da empilhadeira solta do eixo. No momento da movimentação, não era transportado carga no equipamento.</t>
  </si>
  <si>
    <t>Paciente relata que hoje por volta das 10:45 estava retirando rebarba das peças quando sentiu que algo adentrou em seu olho esquerdo, refere desconforto ocular, apresenta hiperemia e nega visão turva, realizo lavagem ocular com SF e paciente relata melhora, oriento que se caso volte a sentir desconforto retornar ao centro de saúde, liberado ao setor. TST ciente via grupo de ACT.</t>
  </si>
  <si>
    <t>Conecta 710</t>
  </si>
  <si>
    <t>Guilherme Sebastiao Alves Dos Santos</t>
  </si>
  <si>
    <t>Colaborador vem ao CSR com o relato que estava trabalhando com a lixadeira, quando sentiu que entrou um corpo estranho em seu olho esquerdo. Foi realizado limpeza com soro e retirado dois corpo estranho. Após foi liberado ao trabalho com orientações. TST Alessandro ciente via WhatsApp da empresa.</t>
  </si>
  <si>
    <t>Conecta 711</t>
  </si>
  <si>
    <t>Colaborador vem ao CSR com o relato que estava retirando um freio de ABS que estava virado e quando estava batendo com um martelo acertou o dorso da mão esquerda. Ficou com pouca dores locais, leve edema local, aplicado biofenac e encaminhado para consulta médica com Dra Paloma.
Foi orientado a bater o ponto no final do turno e no dia seguinte realizar exame de imagem na vero de laudo. Com orientações para o retorno no CSR e TST Alessandro ciente via WhatsApp da empresa.</t>
  </si>
  <si>
    <t>Conecta 712</t>
  </si>
  <si>
    <t>Rogerio Padilha Pereira</t>
  </si>
  <si>
    <t>Chamado 4051426; 05/08/2024 - 16:28: Conforme data e hora citados a cima, registro para fim de conhecimento, o operador de empilhadeira Rogerio Padilha Pereira Mat:50476 empresa Castertech. Ao efetuar o carregamento da mercadoria no caminhão, placa MAA5D11 motorista Mauri Jose Sestari cpf:70515034053, empresa Kalinca, acabou colidindo com a caixa que estava carregamento no caminhão, ocasionando danos no suporte que segura a lona lateral sider.</t>
  </si>
  <si>
    <t>Felipe Antonio Carvalho Gedoz</t>
  </si>
  <si>
    <t>Paciente relata que hoje por volta das 11:40 estava puxando um carrinho de peças quando acabou batendo em outro em que estava em sua frente, cortou o dedo anelar direito, apresenta corte superficial, sangramento contido, movimentos preservados, realizo lavagem do ferimento e curativo. Libero paciente ao setor. TST ciente via grupo de ACT.</t>
  </si>
  <si>
    <t>Conecta 714</t>
  </si>
  <si>
    <t>Paciente relata que hoje por volta das 07:10 estava caminhando pela fábrica quando escorregou e caiu no chão, bateu a cabeça em região temporal esquerda, apresenta edema leve e escoriação leve, bateu também o joelho esquerdo, apresenta edema leve e escoriação leve, sem hematoma, sem deformidades, movimentos preservados, aplicado gelo local, paciente orientada a ir para o hospital, ela se nega a ir e diz que não quer pois foi algo leve, liberada com orientações. TST ciente via grupo de ACT.</t>
  </si>
  <si>
    <t>Conecta 715</t>
  </si>
  <si>
    <t>Tony Lucas Brais Dutra</t>
  </si>
  <si>
    <t>Colaborador 35872 Tony, chega no CSR deambulando, lucido, orientado, corado, relata que estava no setor abastecimento realizando a operação da paleteira elétrica, colaborador ergueu a plataforma da mesma e travou continuou operando quando a plataforma se destrava e atinge a membro inferior direito ocasionando trauma com corte superficial, realizado limpeza, curativo, compressa de gelo, relato que vou encaminhar para hospital realizar exame de RX o mesmo diz não há necessidade, fica em observação após nega algia, liberado para setor com orientações. Funcionário sem atividade especial para Paleteira.</t>
  </si>
  <si>
    <t>Conecta 716</t>
  </si>
  <si>
    <t>Ao realizar a movimentação do disposivito de setup do centro horizontal 9308 a talha apresentou falha no freio e acabou desarmando, não gerando nenhuma queda de material.</t>
  </si>
  <si>
    <t>Lucas Daniel Gil</t>
  </si>
  <si>
    <t>Colaborador 45639 Lucas, chega no CSR deambulando, lucido, orientado, relata que estava no setor de rebarbação, revisando peças ao puxar uma peça sentiu desconforto em pulso da mão direito, sem edema, sem corte, pele integra, movimentos preservados, encaminho para avaliação médica após medicado conforme prescrição, Dr. libera colaborador para casa com orientação de realizar exame de imagem a partir das 08:00 horas na vero dellaudo com guia TISS e de farmácia transporte UBER para sua casa, e forneço passagem de ônibus para se deslocar até a vero delleudo em horário comercial, comunico em grupo de ACT.</t>
  </si>
  <si>
    <t>Conecta 718</t>
  </si>
  <si>
    <t>Bruno de Jesus Martins</t>
  </si>
  <si>
    <t>Colaborador vem agora na enfermaria deambulando, loc, relata que no período da manhã bateu mão contra um tambor apresentando trauma por esmagamento das mãos, principalmente do 4º dedo da mão direita e 3º dedo da mão esquerda, por volta das 10:30h, Presença de edema e equimose da falange distal do 3º dedo da mão esquerda com leve limitação dos movimentos, diminuta escoriação da falange   distal do 4º dedo da mão direita, passado para para avaliação médica medicado com cetoprofeno e paracetamol, encaminhado a VERO DELLAUDO para exames de imagem, vai com guias carimbadas, transporte da empresa UBER, retorna amanhã para nova revisão no CSR, comunico grupo de ACTs.</t>
  </si>
  <si>
    <t>3ºdedo</t>
  </si>
  <si>
    <t>Conecta 719</t>
  </si>
  <si>
    <t>Eduardo Rafael Garcia Reyes</t>
  </si>
  <si>
    <t>Funcionário do setor - Rebarbacao - T1, Lider: David Teixeira Lima, Vem ao CSR relatando que estava no setor rebarbando uma peça quando veio a sentir um desconforto no olho direito, hiperemia, com desconforto, realizado assepsia do local encontrado corpo estranho. retirado o mesmo do local. liberado ao setor com orientações. Info. GP Whats.</t>
  </si>
  <si>
    <t>Conecta 720</t>
  </si>
  <si>
    <t>Ronaldo Soares Boeira da Silva</t>
  </si>
  <si>
    <t>Conforme data e hora citados a cima, registro para fim de conhecimento, o operador de empilhadeira Ronaldo Soares Boeira da Silva matricula 52322 empresa Castertech. Ao efetuar o carregamento da mercadoria no caminhão, placa MAA5D11 motorista Mauri Jose Sestari cpf:70515034053, empresa Kalinca, acabou colidindo com a caixa que estava efetuando o carregamento no caminhão, ocasionando danos na lona e no suporte que segura a lona. Chamado  4080303.</t>
  </si>
  <si>
    <t>Jose Gregorio Bellorin Morales</t>
  </si>
  <si>
    <t>Paciente relata que hoje por volta das 15:00 estava embalando peças quando uma acabou caindo em sua mão esquerda, sem edema ou hematoma, movimento preservados, refere dor local leve, sem mais queixas, aplicado Biofenac e gelo local, liberado ao setor com orientações. TST ciente via grupo de ACT.</t>
  </si>
  <si>
    <t>dorso</t>
  </si>
  <si>
    <t>Conecta 722</t>
  </si>
  <si>
    <t>Nicole De Souza</t>
  </si>
  <si>
    <t>Colaboradora vem ao CSR  com o colega de setor de trabalho com o relato que estava pegando cum cubo com a talha, para colocar no rack. Quando o mesmo prensou seu quinto dedo da mão direita deixando um pequeno corte na segunda falange no lado externo do dedo. Realizado limpeza com soro e encaminhada para consulta médica com Dr Vinicius. Colaboradora foi encaminhada para o COC realizar raio x e avalição médica, foi com Uber solicitado pela empresa. Ficou com guias carimbadas para compra da medicação, comunicado TST da área via WhatsApp da empresa.</t>
  </si>
  <si>
    <t>Conecta 723</t>
  </si>
  <si>
    <t>Após finalizar o tratamento de nodularização, ao acionar a abertura da tampa, os funcionários perceberam  que havia um furo na lateral da panela, ocasionando derramamento de Metal Líquido.</t>
  </si>
  <si>
    <t>Conecta Furo panela</t>
  </si>
  <si>
    <t>Lucas Rodrigues Domingues</t>
  </si>
  <si>
    <t>Foi acionado unidade interna para atendimento do colaborador na empresa caster, colaborador estava no ponto sete da empresa com os colegas e o bombeiro do setor. Conforme relato do colaborador estava no setor abrindo caixas com um estilete  e acabou acertando o primeiro dedo da mão esquerda. Ficou com um corte contuso na primeira falange, foi acionado unidade externa da emercor para realizar sutara. Foi comunicado TST da área via wattszaap da empresa.</t>
  </si>
  <si>
    <t>Conecta 725</t>
  </si>
  <si>
    <t>Heys Michell Arredondo Farias</t>
  </si>
  <si>
    <t>colaborador 50318 Heys  chega ao centro de saúde deambulando lucido orientado comunicativo, relata que estava operando a empilhadeira e ao arrumar a gaiola tropicou no separador de ferro vindo a cair joelhos sem edema sem hematoma sem escoriação passado biofenac mais compressa de gelo, movimentos preservados, orientado a retorna ao centro de saúde se necessário TST do setor ciente via watts</t>
  </si>
  <si>
    <t>colaborador 45997 chega ao centro de saúde deambulando lucida orientada comunicativa, relata que estava pegando as peças e ao pegar duas peças de uma só vez uma esmagou o quinto dedo da mao direita sem edema sem hematoma sem escoriação passado biofenac mais compressa de gelo, liberado ao setor movimentos preservados encaminhado ao hospital do circulo com guias pra avaliação medica e raio x,  setor paralela  TST ciente via watts</t>
  </si>
  <si>
    <t>Conecta 727</t>
  </si>
  <si>
    <t>Colisão de empilhadeira na porta de acesso da CSF.</t>
  </si>
  <si>
    <t>Jose Gregorio Gutierrez Hereira</t>
  </si>
  <si>
    <t>Funcionário do setor: Rebarbarção,  líder Lucas, vem ao CSR acompanhado pelo brigadista do setor, relatando que estava na esteira oval quando uma peça veio a cair em cima do 02 dedo da mão esquerda, local com escoriação, edema, sem hematoma até o momento, movimentação limitada , realizado gelo + biofenac, encaminhado  para avaliação médica. Avaliado pela DRa. Tati, encaminhado ao COC para exames de imagem,  Fornecido UBER + Guia TISS carimbada 88 + Ordem de farmácia 88, Orientado a retornar no dia 16/09 as 17:00 para reavaliação médica. GP do Whats Ciente. Rx de mão esquerda 13/09/24 (laudo formal): ausência de lesão óssea/articular relacionada a trauma recente. . No momento, encontra-se apto ao retorno laboral, sem restrições.</t>
  </si>
  <si>
    <t>2ºdedo</t>
  </si>
  <si>
    <t>Conecta 729</t>
  </si>
  <si>
    <t>Adrian David Maza Salazar</t>
  </si>
  <si>
    <t>Vazamento Fusão - GHE 306</t>
  </si>
  <si>
    <t>colaborador relata que ao pegar as peças na área da fundição acabou pegando uma peça morta vindo a queimar o terceiro e e quarto dedo da mão direita tST  ciente via watts</t>
  </si>
  <si>
    <t>Conecta 730</t>
  </si>
  <si>
    <t>Edens Fenelon</t>
  </si>
  <si>
    <t>Colaborador vem ao CSR com o relato que foi movimentar um tambor, quando o mesmo caiu em cima do primeiro dedo da mão direita. Apresenta dor ao movimentar, pouco edema em primeira flange proximal, aplicado gelo e biofenac. Ficou em observação ate o horário de consulta médica. Colaborador foi encaminhado para o COC realizar raio x e avalição médica, foi encaminhado com Uber solicitado pela empresa e ficou com guias carimbadas. Comunicado TST no grupo de ACT da empresa.</t>
  </si>
  <si>
    <t>1ºdedo</t>
  </si>
  <si>
    <t>Conecta 731</t>
  </si>
  <si>
    <t>Eduardo Cazanato Rodrigues</t>
  </si>
  <si>
    <t>Paciente relata que hoje por volta das 09:25 ao encaixar uma caixa ela acabou caindo em cima de seu polegar da mão direita, apresenta escoriação, edema e refere dor local intensa, não consegue movimentar, afirma que estava usando luvas.Paciente avaliado pela Dra Karina que solicita exames de imagem, realizo curativo, paciente encaminhada para a Vero Dellaudo de Uber e com guia TISS e guia farmácia carimbadas 88, orientado a retornar ao centro de saúde amanhã dia 18/09/2024 para reavaliação médica.</t>
  </si>
  <si>
    <t>Conecta 732</t>
  </si>
  <si>
    <t>Mauricio Martins Andreolla</t>
  </si>
  <si>
    <t>Colaborador relata que estava realizando trabalho de pintura na cabine  a pedido de um colega e após sentiu cefaleia, tontura, ardência ocular, ( segundo ele estava cobrindo intervalo de um colega sem EPIs.apresenta hiperemia nos olhos, avaliado pela médica do Centro de Saúde, nega alergia medicamentosa, MCPM Ondansentrona vo e Buscopam vo, em observação, após melhoras, liberado para intervalo de almoço e setor, orientado a fazer bastante ingesta de água, e sinais de alarme retornar imediatamente ao Centro de Saúde.</t>
  </si>
  <si>
    <t>Garganta</t>
  </si>
  <si>
    <t>Conecta 733</t>
  </si>
  <si>
    <t>Antônio Carlos Veloso</t>
  </si>
  <si>
    <t>Ao realizar a retirada de uma embalagem de cima da plataforma, o colaborador não percebeu que uma caixa com separadores havia enrosacado na que seria movimentada. Ao dar marcha ré a caixa veio a tombar espalhando os separadores no chão. Não havia ninguém próximo. O mesmo foi orientado a realizar com calma e observar sempre o seu redor, o mesmo está em aprendizado com um mês de empresa. Local: Moldagem</t>
  </si>
  <si>
    <t>N/A</t>
  </si>
  <si>
    <t xml:space="preserve">Everson Reginato </t>
  </si>
  <si>
    <t>Celula Usin Cubo MBB - T1</t>
  </si>
  <si>
    <t>Colaborador Everson Reginato (matrícula 2082) apresenta avaliação clínica, exames complementares e parecer de otorrinolaringologista (datado em junho/2024) compatível com o diagnóstico de Perda Auditiva Neurossensorial Bilateral sugestivo de fator ocupacional (PAINPSE). A partir do fechamento da investigação auditiva do caso citado sugerimos a segurança a avaliação, com vias a abertura de CAT por doença ocupacional (PAIR)</t>
  </si>
  <si>
    <t>Audição</t>
  </si>
  <si>
    <t>Conecta 735</t>
  </si>
  <si>
    <t>Isok Antonio Omana Maita</t>
  </si>
  <si>
    <t>Colaborador relata estava limando peça na rotativa, quando virou a peça a mesma atingiu seu 1º dedo da mão esquerda, usava luva de proteção, local sem edema, sem hematoma, relata dificuldade de movimentar o dedo, aplicado gelo local e Biofenac, avaliado pela médica do CSR, nega alergia medicamentosa, MCPM Cetoprofeno vo e Paracetamol vo, após liberado ao setor com orientações, atendido por Joice. Registro encaminhado ao Grupo de ACTs.</t>
  </si>
  <si>
    <t>Lizandra Do Carmo</t>
  </si>
  <si>
    <t>CUC (Celulas novas) - Implementadora T1</t>
  </si>
  <si>
    <t>Paciente relata que hoje estava limpando uma peça (cubo T) quando ao virar ela acabou caindo em cima de seu dedo anelar da mão esquerda, apresenta hematoma, edema, restrição de movimento, aplico gelo local e paciente aguarda por avaliação médica. Avaliada pela Dra Karina que solicita administração de Paracetamol VO, encaminhada de Uber para clínica Vero Dellaudo com guia TISS e guia farmácia carimbadas 88, orientada a retornar amanhã ao início de seu turno para reavaliação médica. TST ciente via grupo de ACT.</t>
  </si>
  <si>
    <t>Conecta 737</t>
  </si>
  <si>
    <t>Andres Javier Maza Salazar</t>
  </si>
  <si>
    <t>Colaborador vem a enfermaria deambulando, LOC, relata que estava em seu setor quando ao puxar uma peça a mesma bateu contra seu braço esquerdo, no local sem corte, edema ou hematoma, tem uma pequena escoriação, movimentos preservados, aplicado gelo mais biofenac no local, fica um pouco em observação, liberado ao setor com melhora e orientações, comunico segurança pelo grupo de ACT.</t>
  </si>
  <si>
    <t>Idiane Borges Vieira</t>
  </si>
  <si>
    <t>Funcionária do setor: Celula Conjuntos Montadoras, Lider: Guilherme, Vem ao CSR relatando que estava montando um Hack quando uma grade veio a cair em cima do ante- braço direito, local sem edema ou corte, movimentação preservada, realizado gelo no local, curativo com com atadura, segue para avalição medica. Avaliada pelo Dr. Vini, medicada  com decadron ev em MSD, liberada ao setor com  orientações. Info, GP WHATS</t>
  </si>
  <si>
    <t>Eliza Karina Sousa Campos Da Silva</t>
  </si>
  <si>
    <t>Acionado Unidade Interna Emercor para atendimento a colaboradora da Caster que torceu o pulso, chegando ao local a mesma estava acompanhada de colegas brigadistas, removida ao CSR relata que ao ir colocar etiqueta no Rack, ao descer a escada, escorregou e caiu, acabou torcendo o punho esquerdo, local sem edema, sem hematoma, mobilidade preservada, refere pouco de dor ao movimentar sem demais queixas, aplicado gelo e Biofenac local, avaliada pela médica do CSR, MCPM Paracetamol vo e Ibuprofeno vo, liberada ao setor com restrição, orientada a retornar ao CSR dia 03/10/2024 no início do turno para revisão, atendida por Joice.</t>
  </si>
  <si>
    <t>Daniel Gajardo</t>
  </si>
  <si>
    <t>Colaborador relata que estava fazendo inspeção de manutenção na linha de moldagem, ao conferir o alinhamento das rodas laterais da linha, uma das caixas de ferro caiu sobre o colaborador atingindo a perna esquerda. Solicitado a unidade móvel do ambulatório, ao chegar no local encontro o colaborador com imobilização padrão em maca rígida e perna esquerda imobilizado com tala na região da tíbia e fíbula, com o apoio dos brigadistas e transeuntes, transporto ele para a ambulância e para o ambulatório. Ao exame clinico encontra-se em perna esquerda com edema, dor forte, escoriação em região da tíbia, movimentação limitada da mesma. Realizo reforço de duas ataduras de 20 cm em perna, o mesmo não informa de mais queixas álgicas em outra região do corpo; Realizado contato com emercor, dr orienta para medica com tramadol ev l 2333282 v07/25, ondasetrona ev l 23090545 v09/25, avp 20 em msd. Protocolo do atendimento (180806). Paciente transferido com ambulância da emercor para hospital do círculo operário para melhor investigação da suspeita de fratura. Atendimento e evolução (Maicon).</t>
  </si>
  <si>
    <t>Conecta 741</t>
  </si>
  <si>
    <t>Funcionário do setor  Abastecimento Fundicao - T3, Lider:  Maicon, Vem ao CSR no dia 09/10 por volta das 04:00 relatando que no dia 07/10 por volta das 07:10 da manhã, ao sair da empresa para ir pra casa com sua moto, veio a sofre um sinistro de transito, envolvendo carro,  o mesmo relata que o proprietário do  carro cortou sua frente, gerando uma queda ao solo,  gerando uma luxação no tornozelo esquerdo, movimentação preservada, sem corte, sem escoriação,  relata que foi ao COC por meios próprios. Vem ao CSR apresentando B.O, passou por avaliação médica para apresentação de exames de imagem. TST  Mônica entra em contato com o mesmo via Whats. para colher mais informações. colhido informações para reembolso, aguarda conduto do TST para avaliação de CAT.</t>
  </si>
  <si>
    <t>Antonio Uigo Garcia Alves</t>
  </si>
  <si>
    <t>Acionada unidade interna pelo ramal da enfermaria referente a uma colisão  envolvendo carro x moto, colaborador relata que estava saindo do seu horário de trabalho da empresa CASTERTECH estava vindo de moto pela vida quando sua frente foi cortada por um carro  frente a entrada do estacionamento da Suspensys, chegando no local colaborador estava LOC, referindo dor em seu ombro D e na região dos arcos costais, sem corte aparente, removemos até a enfermaria onde o mesmo vai passar por avalição médica. Avaliado pela Dra Talita que solicita administração de Cetoprofeno + Dipirona em SF 100 ml via endovenosa em acesso periférico membro superior esquerdo ABB 20, paciente encaminhado de ambulância ao hospital do círculo aos cuidados da Dra Giucilene, guia farmácia e guia TISS carimbadas 88, orientado a retornar amanhã ao início de seu turno ao centro de saúde para passar por reavaliação médica. TST ciente via grupo de ACT.</t>
  </si>
  <si>
    <t>Fusão Vazamento T1</t>
  </si>
  <si>
    <t xml:space="preserve">Brigadistas foram acionados para controlar um princípio de incêndio, causado por um vazamento de óleo hidraulico de uma mangueira. </t>
  </si>
  <si>
    <t>Atendimento Serralheria Fundicao - T2</t>
  </si>
  <si>
    <t>Colaborador vem ao CSR com o relato que estava realizando manutenção nas caixas de linha de moldagem. Quando foi empurrar para realizar o desbloqueio da caixa e sentiu dores na região dorsal mais ao lado direito. Aplicado biofenac e foi encaminhado para consulta médica, refere dores muito forte. Colaborador foi orientado para realizar um raio x na vero de laudo e ficou com guia para compra da medicação. Ofertado um cetoprofeno e realizado um duoflam IM em glúteo direito. Comunicado TST via grupo de wattszaap da empresa.</t>
  </si>
  <si>
    <t>Conecta 745</t>
  </si>
  <si>
    <t>Flabiane Da Silva Pereira</t>
  </si>
  <si>
    <t>Eduardo Ferrari</t>
  </si>
  <si>
    <t>Colaboradora vem ao CSR com o relato que estava pegando o ferramental com a talha e quando já estava em uma certa altura, balançou em sua direção e colaboradora foi segurar.   Colocou o braço direito e na mesma hora sentiu dores no braço, ficou com um leve edema próximo ao cotovelo e conforme  colaborador quando vai mexer sua mão sente dores exatamente aonde esta o edema. Aplicado biofenac, colocado gelo e encaminhada para consulta médica com Dra. Paloma. Colaboradora foi medicada conforme a solicitação médica, após foi encaminhada para casa e ficou com a orientação de realizar ecografia na vero de laudo e apresentar na empresa no próximo turno de taralho. Ficou com guia para compra de medicação e foi solicitado Uber para colaboradora via empresa. Comunicado TST  da área via grupo de wattszaap da empresa.</t>
  </si>
  <si>
    <t>Conecta 746</t>
  </si>
  <si>
    <t>R2SE</t>
  </si>
  <si>
    <t xml:space="preserve">Equipe da R2SE, estava realizando a concretagem na parte superior do vestiário fundição junto com sua equipe, quando o piso superior rompeu caindo na área interna do vestiário. </t>
  </si>
  <si>
    <t>Conecta 747</t>
  </si>
  <si>
    <t>colaborador relata que ao cintar palet a cintadeira caiu nas costas regiao dorsal, apresenta escoriação, refere dor local, MCPM 1 cp vo tandrilax e liberado ao setor com receita médica atendido por TE Lucas emercor.</t>
  </si>
  <si>
    <t>Conecta 748</t>
  </si>
  <si>
    <t>Foi acionado unidade interna para atendimento do colaborador que estava no ponto dois da caster, na chegada da equipe colaborador estava sentado em uma cadeira com um curativo no quinto dedo da mão esquerda. Foi colocado colaborador na unidade e quando retirado curativo estava com amputação parcial da ultima falange distal. Conforme colaborador foi abrir a porta do elevador que estava trancado e a corrêa pegou em seu dedo. Na chegada ao CSR durante ainda a limpeza Dr Vinicius solicitou que fosse acionado unidade externa e que fosse feito contato com COC. Foi realizado punção e medicado conforme a solicitação médica. Após foi encaminhado para o COC com unidade da emercor, foi encaminhado com guias carimbadas para avalição, raio x e compra de medicação. Foi comunicado TST da área via grupo de wattszaap da empresa.</t>
  </si>
  <si>
    <t>Conecta 749</t>
  </si>
  <si>
    <t>Bianca De Oliveira Ribeiro</t>
  </si>
  <si>
    <t>Acionado via telefone de urgência, colaboradora setor Almoxarifado Usinagem, líder Erick, TST Ronaldo(ciente via telefone), colaboradora relata entorse em tornozelo D ao descer de plataforma, sem crepitação, dor ao movimento, avaliada por equipe externa Emercor, encaminhada ao H COC para exames de imagem, orientada a retornar ao CSR no dia 21/10/24, atendida por Enf Cassiano-Emercor.</t>
  </si>
  <si>
    <t>Conecta 750</t>
  </si>
  <si>
    <t>CIPA</t>
  </si>
  <si>
    <t>Célula Suportes Fundidos - T3</t>
  </si>
  <si>
    <t xml:space="preserve">Colaborador relata que operava a máquina 990 (tambores) quando os cabos do motor da talha se romperam e o motor caiu sobre a máquina (colaborador não operava a talha no momento do ocorrido). </t>
  </si>
  <si>
    <t>Conecta 751</t>
  </si>
  <si>
    <t>Filipe Lemos Dos Santos</t>
  </si>
  <si>
    <t>Profissional procura atendimento no CSR, referindo que estava escoriando peças e acabou queimando a perna esquerda ao esquentar demais a roupa, na parte que o avental não cobre. Apresenta região avermelhada de +/- 5x2. Realizado curativo com sulfa e orientado a retornar caso necessário, liberado ao setor.</t>
  </si>
  <si>
    <t>Atendimento queimadura 1º grau</t>
  </si>
  <si>
    <t>Felipe Pegorini</t>
  </si>
  <si>
    <t>Colaborador vem a enfermaria deambulando, LOC, relata que estava em seu setor quando teve um torsão em tornozelo  E  ao descer de uma plataforma, no local, sem hematoma, edema ou corte, dor moderada, alérgico  AAS, realizado tele orientação para administrar medicação, aplicado DIPIRONA DP23H270 V 08/2025 CETOPROFENO IM L2409000 V:03/26 por solicitação do DR Artico, após liberado para casa, comunico segurança pelo grupo, atendido por Maicon.</t>
  </si>
  <si>
    <t>Conecta 753</t>
  </si>
  <si>
    <t>Terlangine Pierre</t>
  </si>
  <si>
    <t>Funcionária do setor Macharia - T3, Lider Diogo, vem ao CSR relatando que ao colocar o filtro de uma maquina o mesmo veio a desprender e acertar o seu ombro esquerdo e o peito esquerdo, local sem edema, ou corte, movimentação preservada, refere dor ao toque, segue para avaliação médica.  Avaliada pela DR. Rafa, medicada e liberada ao setor com orientações. Retorno dia 30/10 para reavaliação médica. GP Whats ciente.</t>
  </si>
  <si>
    <t>Conecta 754</t>
  </si>
  <si>
    <t>Foi acionado unidade interna para atendimento do colaborador que estava no ponto um da caster, na chegada colaborador estava sentado dentro da empresa e quando viu a unidade veio ate a mesma mancando. Conforme relato do colaborador seu colega estava batendo em canal que se desprendeu e acertou seu pé direito, ficou com um edema em região dorsal, sem hiperemia ou escoriações. Foi encaminhado para consulta médica com Dra. Paloma. Após colaborador foi encaminhado para o COC conforme a solicitação da Dra. Paloma, foi com Uber solicitado pela empresa e com guias para compra da medicação. Foi orientado sobre seu retorno e comunicado TST  da área via grupo de wattszaap da empresa.</t>
  </si>
  <si>
    <t>Ocorrência 755</t>
  </si>
  <si>
    <t>Vera Lucia Ruiz Garcia</t>
  </si>
  <si>
    <t>Funcionária do setor de moldagem, Lider: Eduardo, vem ao CSR relatando que por volta das 21:00 foi descer da escada da fundição, e ao descer veio a deslizar e torcer a perna direta, refere desconforto em região da coxa e joelho, deambulando com dificuldade, faces de dor, relizado gelo + biofenac spray, segue para avaliação médica. avaliada pelo DR. VINICIUS, medicada com cetoprofeno Vo 01 cp + duoflam L: 50011993 em GD. liberada para casa e orientada a retornar no dia 08/11 as 17:00 para reavaliação médica. deixado ordem de farmácia carimbada 88 para retirada de medicação. GP whats ciente.</t>
  </si>
  <si>
    <t>Ocorrência 756 Moldagem</t>
  </si>
  <si>
    <t>Jaison Roberto de Prado</t>
  </si>
  <si>
    <t>Colaborador vem ao CSR com o colega de setor de trabalho, com o relato que estava realizado a quebra de ferro com a maquina e quando se descuidou acertou seu primeiro dedo da mão esquerda. Ficou com uma escoriação, edema e hematoma em primeira falange distal. Foi realizado limpeza com soro e aplicado gelo ate a hora da avalição médica com Dra Paloma. Após colaborador foi encaminhado para o COC realizar exame de imagem e avalição médica, foi com Uber solicitado pela empresa e com guias para compra de medicação. Comunicado TST via grupo de wattszaap da empresa.</t>
  </si>
  <si>
    <t>Ocorrência 757</t>
  </si>
  <si>
    <t>Edson Itamar Gularte Anastacio</t>
  </si>
  <si>
    <t>Operador de empilhadeira retirava gaiola com peças e a mesma abriu vindo a cair sobre o parabrisas da empilhadeira, quebrando o mesmo. O funcionário não sofreu lesões. Abastecimento Rebarbação.</t>
  </si>
  <si>
    <t>Conecta 758</t>
  </si>
  <si>
    <t>Wellington Hoffmann Costa</t>
  </si>
  <si>
    <t>Funcionário do setor:  Atendimento Serralheria Fundição  -T1, Líder: Guilherme, acionado ramal de emergência para deslocamento até a empresa caster para atendimento do funcionário,  o mesmo relata que manipular uma talha com uma peça a mesmo veio a bater o 05 dedo da mão esquerda entre a peça um adutor que estava proximo,  Ferimento contuso, sangramento ativo, movimentação preservada, acionado base externa da emercor para atendimento e remoção ao COC para exames de imagem, fornecido guia tiss carimbada 88 + ordem de farmácia 88 + orientado a retornar no dia 11/11 para reavaliação com o médico trabalho. GP Whats ACTS ciente.</t>
  </si>
  <si>
    <t xml:space="preserve">5° dedo </t>
  </si>
  <si>
    <t>Ocorrência 759</t>
  </si>
  <si>
    <t>Maurício Sberse</t>
  </si>
  <si>
    <t>Colaborador vem a enfermaria deambulando acompanhado por brigadista, LOC, BEG, com corte sem sangramento ativo, relata que estava no setor quando bateu em um PALETI na região do cotovelo do braço E, corte sem hematoma, edema, mobilidade preservada, dor moderada, realizo limpeza mais curativo no momento e aguardo avaliação médica, chamado unidade externa Emercor para sutura, realizado 02 pontos, limpeza e curativo, retorna amanhã para nova revisão médica, comunico segurança pelo grupo.</t>
  </si>
  <si>
    <t>cotovelo</t>
  </si>
  <si>
    <t>Acidente Picking</t>
  </si>
  <si>
    <t>Mamadou Niang</t>
  </si>
  <si>
    <t>Funcionário do setor:  Revisão Final T3, Líder Alexandre, Vem ao CSR relatando que estava no setor de qualidade separando uma peça quando a mesma veio a cair da mão e acertar o 03 dedo da mão esquerda, escoriação leve, leve edema, movimentação com limitação e dor, realizado gelo + curativo, segue para avaliação médica. Avaliado pelo DR. Vinicius, medicado e liberado ao setor. GP Whats Ciente.</t>
  </si>
  <si>
    <t>Conecta 761</t>
  </si>
  <si>
    <t>Wislin Saint Germain</t>
  </si>
  <si>
    <t>Conecta 762</t>
  </si>
  <si>
    <t>Foi acionado a unidade interna para atendimento do colaborador que estava no seu setor de trabalho, conforme relato do colaborador estava descendo com umas cadeiras do auditório da suspensys e acabou caindo do quarto degrau, bateu os dois joelhos e seu punho direito. No punho ficou com uma escoriação, no joelho direito apenas hematomas e no joelho esquerdo uma escoriação e edema na parte da frontal do joelho. Após ser avaliado por  Dr Vinicius, foi medicado e liberado ao trabalho com a orientação de realizar o raio x e apresentar na segunda feira no CSR. Também ficou com guias para compra de medicação e caso SN retornar ao centro de saúde. Comunicado TST da área via grupo de wattszaap da empresa.</t>
  </si>
  <si>
    <t>Conecta 763</t>
  </si>
  <si>
    <t>Colaborador vem a enfermaria deambulando, LOC, BEG, relata que estava em seu setor quando ao pegar uma peça sentiu um mal jeito no pulso direito, dor moderada, sem edema ou hematoma, aplico gelo local biofenac, passado para consulta médica para avaliação, medicado com DUOFLAN IM L50011993 V 03/26 com receita DR Paloma, liberado ao setor com orientações, comunico segurança pelo grupo. Funcionário retornar ao CSR por volta das 07:20 alegando dor em MSD, Encaminhado ao COC para exames de imagem, fornecido  guia tiss carimbada 88 + ordem de farmácia carimbada 88 + uber para transporte. oriento a retornar no dia 17/11 as 00:00 para reavaliação médica.  GP do whats ciente.</t>
  </si>
  <si>
    <t>pulso</t>
  </si>
  <si>
    <t>Conecta 764</t>
  </si>
  <si>
    <t>Colaborador procura atendimento com acompanhante, relata que foi pegar uma peça e a mesma escapou da mão e bateu na canela. observo escoriações sem sangramento e sem edema ,  realizo assepsia e curativo com nebacetin. oriento retornar ao setor, e retornar no próximo turno antes de iniciar as atividades voltar na unidade e realizar curativo. Adriano emercor .</t>
  </si>
  <si>
    <t>Conecta 765</t>
  </si>
  <si>
    <t>Colaborador vem ao CSR com o relato que tirou uma peça da gaiola para realizar pintura e quando foi movimentar dentro da cabine de pintura bateu o segundo dedo da mão direita. Ficou com hematoma subungueal, leve edema e ficou referindo dor local. Aplicado biofenac, gelo e encaminhado para consulta médica com Dr Vinicius. Colaborador foi encaminhado para o COC realizar avalição e raio x, foi com uber solicitado pela empresa e com guia pra compra da medicação. Foi comunicado TST da área via grupo de wattszaap da empresa.</t>
  </si>
  <si>
    <t>Conecta 766</t>
  </si>
  <si>
    <t>Colaborador da logistica estava carregando duas caixas de peças na área da rebarbação , ao movimentar a empilhadeira de forma circular, as caixas cairam próximo ao corredor da paralela C. Verificado que o garfo não estava com a trava. Local: Rebarbação</t>
  </si>
  <si>
    <t>Conecta 767</t>
  </si>
  <si>
    <t>Cleiton Luiz Vigano Silveira</t>
  </si>
  <si>
    <t>Colaborador vem a enfermaria LOC, BEG, relata que após a janta sofreu uma queda da própria altura, refere que tropeçou em um palet em uma área sem iluminação, refere trauma contuso em hemitórax a esquerda, mobilidade preservada, sem corte, dor local, passado para consulta médica, fo medicado com BETATRINTA IM em GE com receita DR Vinicius, pedido de exames de imagem que ira fazer durante o dia, liberado ao setor, retorna no inicio do turno para revisão no CSR, comunico segurança pelo grupo.</t>
  </si>
  <si>
    <t>Conecta 768</t>
  </si>
  <si>
    <t>Operador da empilhadeira realizava processo de basculamento da panela para limpeza da escória da progelta quando o parabrisa sofreu choque térmico e acabou trincando.</t>
  </si>
  <si>
    <t>Maicon Verlindo Schites Dos Santos</t>
  </si>
  <si>
    <t>relata que durante trajeto dentro do setor de trabalho o mesmo bateu com o dorso do pé direito em barra de ferro soldado em caixa de sucata, o mesmo com dor local, movimento e força preservada do pé o mesmo sem edema, aplicado biofenac, e gelo no local o mesmo informa que dor diminui-o, e libero da enfermaria, oriento que se dor retornar o voltar a enfermaria para novo atendimento.</t>
  </si>
  <si>
    <t>Funcionário vem ao CSR  relatando que ao inspecionar peças  sentiu corpo estranho em olho Direito, relata que estava com óculos de proteção no momento, apresenta leve hiperemia ocular, avaliado pela Dra. Katia, aplicado colírio anestésico, não visualiza corpo estanho, aplicado epitezam pomada, fica em obs no CSR, após relata que segue com sensação de corpo estanho,  reavaliado pela Dra Katia, que não visualiza corpo estanho, orientado e encaminho ao setor.</t>
  </si>
  <si>
    <t>relata estava pegando peças para passar a lixadeira, quando cair da mão esquerda uma peça sobre a mão direita, realizando trauma no dedo polegar da mão direita, movimento e força, preservada sem edema e sem desvio do membro, corte leve sobre o dedo polegar, realizado higiene do ferimento com soro fisiológico, realizado curativo e encaminho para Dr talita para reavaliação.</t>
  </si>
  <si>
    <t>Conecta 772</t>
  </si>
  <si>
    <t>Amos Geffrard</t>
  </si>
  <si>
    <t>Colaborador vem ao CSR acompanhado do brigadista como relato que ao inspecionar uma peça ferro fundido a mesma virou e  prensou o5° dedo da mão direita. Ficou com edema, sem sangramento, encaminhado para consulta medica, após aplicar aplicar biofenac e gelo. PA:130x78 fc:75 sat:98. 
Após avalição com Dra. Paloma foi encaminhado ao COC para realizar exame de imagem e avalição médica, foi com Uber solicitado pela empresa e com guias carimbadas para compra da medicação. Foi comunicado TST da área via wattszaap da empresa.</t>
  </si>
  <si>
    <t>Conecta 773</t>
  </si>
  <si>
    <t>Ibra Nydisye</t>
  </si>
  <si>
    <t>Colaborador 49996 relata desconforto em olho esquerdo durante processo de rebolo da peça 1-226087( relata que a peça é comprida e precisa se esticar para se aproximar e  poder enxergar). Encaminhado as CSR onde foi retirado corpo estranho. Retornou ao setor de trabalho bem e com orientações.</t>
  </si>
  <si>
    <t>Edmilson Lima da Silva</t>
  </si>
  <si>
    <t>Colaborador chega ao CSR, relata que estava cortando peças por volta das 08:40 e sentiu que entrou corpo estranho no seu olho (d), usava EPIS de proteção,  realizado lavagem ocular com SF 09% e nada encontrado, avaliado pela médica do CSR, encaminhado para avaliação com oftalmologista (14:40 a consulta), liberado com transporte da empresa Uber, guia Tiss e ordem de farmácia carimbadas, orientado a retornar ao CSR dia 11/12/2024 no início do turno para revisão. AT EVONIR EMERCOR.</t>
  </si>
  <si>
    <t>Conecta 775</t>
  </si>
  <si>
    <t>Colaborador vem ao CSR ,relata que o colega foi virar uma peça (cubo galhardo) e bateu no dorso da mão (D) havendo um pequeno corte com leve edema , movimentos preservados, encaminhado para consulta medica. aguardo conduta. Após reavaliação DR solicitou um curativo de aproximação, feito assepsia e curativo, orientado a retornar ao setor. caso muita dor retornar ao CSR. entregue receita carimbada 88 para compra de medicamento sem custo. adriano emercor.</t>
  </si>
  <si>
    <t>Conecta 776</t>
  </si>
  <si>
    <t>Marison Coelho de Menezes</t>
  </si>
  <si>
    <t>Funcionário Marison Coelho de Menezes da empresa RBR estava realizando atividade de corte no borda do Forno 1 - denominada
colarinho. Ao movimentar chapa de aproximadamente 50 kg para seu colega realizar, a mesma acabou caindo e atingindo a mão esquerda: 2ºdedo com hematoma e bolha de sangue, terceiro e quarto dedo com corte e fratura exposta.</t>
  </si>
  <si>
    <t>Conecta 777</t>
  </si>
  <si>
    <t>Legius Antoine</t>
  </si>
  <si>
    <t>colaborador chega ao CSR, relata que ao pegar roupa no armário bateu a mão (e) na porta cortando seu primeiro dedo polegar na região dorsal, com sangramento, realizo assepsia, em caminhado para avaliação medica, DRA, katia , após realizado curativo, e liberado ao trabalho AT EVONIR EMERCOR.</t>
  </si>
  <si>
    <t>Conecta 778</t>
  </si>
  <si>
    <t>Javier Jesus Yanez Cedeno</t>
  </si>
  <si>
    <t>colaborador chega ao CSR, relata que estava cortando uma chapa com a lixadeira e sentiu que entrou um corpo estranho no olho (d), realizo lavagem com SF 0,9%, e retiro um corpo estranho do olho, mas continua sentindo desconforto, em caminhado para avaliação medica, AT EVONIR EMERCOR. Conduta medica. Epitezan pomada + Colírio Aplicar colírio 01 gota OD após aplicar pomada em saco conjuntival OD. Ficou 20 min em observação, após liberado para o setor.</t>
  </si>
  <si>
    <t>Conecta 779</t>
  </si>
  <si>
    <t>Genesis Guilherme Fidler</t>
  </si>
  <si>
    <t>Eng. Produto</t>
  </si>
  <si>
    <t>Encosto da cadeira quebrou.</t>
  </si>
  <si>
    <t>Oficina Central T1</t>
  </si>
  <si>
    <t>Pedro Damasceno</t>
  </si>
  <si>
    <t>Colaborador  chegou ao CSR com o relato que estava saindo de casa para vim ao trabalho, quando na esquina de casa foi fazer uma curva na rua Caetano betinelli , e veio a cair de moto. Colaborador deslizou no paralelepípedo e caiu, a moto veio a cair em cima do colaborador mas o guidom não deixou a mesma acerta ele, ficou com escoriações em,  cotovelo direito, mão direita e joelho direito. Ficou com dores muscular na região do ombro direito, aplicado biofenac e encaminho pra consulta medica com Dra. Paloma. Após consulta colaborador foi encaminhado ao COC para realizações de exame de imagem, acionado Uber para o colaborador e informado que deveria ir ate a delegacia para realizar um BO. Informado ao mesmo sobre todos os procedimentos que deveria segui e comunicado TST via WhatsApp da empresa.</t>
  </si>
  <si>
    <t>Acionado unidade interna para attt na caster, colaborador relata, que estava carregando umas peças de ferro quando uma peça caiu batendo no dorso do pé E. observo edema no local, sem corte . Aplico Gelo, e realizo uma tele orientação DR Julia Emercor.. Conduta Medica, encaminhado para COC com guia teams e guia da farmácia carimbada 88. para realizar exames de imagem. Orientado  retornar na segunda no inicio do turno para avaliação medica. Adriano Emercor.</t>
  </si>
  <si>
    <t>Conecta 782</t>
  </si>
  <si>
    <t>Talendieu Castelin</t>
  </si>
  <si>
    <t>Colaborador vem ao CSR com o relato que foi ajudar seu colega de setor de trabalho colocar peças em uma gaiola. E quando seu colega foi colar uma destas peças bateu em sua linha de cintura, deixando uma pequena escoriação, sem edema mas com o relato de dores. Foi realizado limpeza com soro e aplicado um curativo com gaze. Após colaborador foi liberado ao trabalho com orientações de retorno caso SN. Comunicado TST da área via grupo de WhatsApp da empresa.</t>
  </si>
  <si>
    <t>Cintura</t>
  </si>
  <si>
    <t>Oficina Corretiva Fundicao T2</t>
  </si>
  <si>
    <t>Funcionário vem ao CSR relatando que ao desmontar  uma maquina no setor da empresa  uma peça veio cair e atingir a região da barriga, escoriação leve no local, realizado assepsia do local, mais curativo compressivo,  liberado para casa pois o mesma estava de serão, liberado com orientações de no caso de piorar buscar atendimento médico e retornar na empresa no dia 21/01 para reavaliação com o médico da empresa. GP whats ciente.</t>
  </si>
  <si>
    <t xml:space="preserve">Alex Sandro Brasil </t>
  </si>
  <si>
    <t>Fusão / Vazamento T1</t>
  </si>
  <si>
    <t xml:space="preserve">Funcionário, Sandro Brasil mat. 38155, relata que estava operando a ponte da linha fornos via CAP,na retirada da caixa de limpeza de metal solidificado caído  na linha, quando ouviu barulho forte, verificando a caixa caída na linha  com gancho e cabo de aço do troller, de altura aproximada de 2 metros, e o  rompimento do cabo de aço da ponte. Caixa não atingiu ninguém somente com danos materiais.  - Foi parado de imediato a atividade de limpeza da linha e combinado com a manutenção a intervenção e manuteção  na ponte, para poder avaliar  as possiveis causas do rompimento do cabo . </t>
  </si>
  <si>
    <t>Conecta 785</t>
  </si>
  <si>
    <t>Erick Rafael Furtado</t>
  </si>
  <si>
    <t>Colaborador vem a enfermaria deambulando, LOC, BEG, relata que estava em seu setor quando foi erguer um dispositivo quando sentiu um desconforto em seu braço E, região do cotovelo, dificuldade para movimento, dor moderada, aplico biofenac local, encaminho para avalição médica.</t>
  </si>
  <si>
    <t>Conecta 786</t>
  </si>
  <si>
    <t>Simone Josene De Lima</t>
  </si>
  <si>
    <t>Colaboradora vem a enfermaria deambulando acompanhada pela TST Mônica, LOC, BEG, relata que estava em seu setor quando virou uma peça sobe sua mão D atingindo 2 e 3 dedo atingindo mais parte distal, sem corte, mobilidade pouco prejudicada, aplicado BIOFENAC mais gelo local, passo para avaliação medica.
Colaboradora foi liberada na data de hoje, vai fazer exames no dia de amanhã, retorna no inicio do turno, comunico segurança pelo grupo.</t>
  </si>
  <si>
    <t>Conecta 787</t>
  </si>
  <si>
    <t>Iago Rosa Rodrigues</t>
  </si>
  <si>
    <t>Recebo colaborador em CSR, alega que um colega foi abrir uma porta de ferro de correr da máquina prensa que coloca os parafusos nos cubos de roda, no mesmo momento em que ele foi para o lado para conseguir ler um papel, apresenta uma leve escoriação no lado direito da cabeça, não apresenta edema  e  nem sangramento, avaliado pela médica do CSR, MCPM Cefaliv 1 cp vo, gelo local e assepsia, após  liberado ao trabalho. Oriento retorno ao CSR se necessário. Atendido por Adriano.
Theylor.</t>
  </si>
  <si>
    <t>Conecta 788</t>
  </si>
  <si>
    <t>Na realização do vazamento nas caixas de moldagem o forneiro percebeu um incêndio no sistema hidraulico do CAP por volta das 17:15. Após a verificação da situação de emergência a DIC foi acionada para combate do incêdio, onde o mesmo foi  classificado como incêndio de média proporção. Ressalta-se que no momento do início do incêndio um forneiro estava retirando amostra do metal e a distância do mesmo em relação à chama era de de no mínimo 3 metros.
A situação de emergência foi combatida com unidades extintoras do tipo pó químico seco (ABC) e CO2 e o combate durou por volta de 15 minutos, sendo que após o combate a equipe da DIC ficou em prontidão no local e realizando rescaldo com areia.</t>
  </si>
  <si>
    <t>Conecta 789</t>
  </si>
  <si>
    <t>William Jesus Evangelista</t>
  </si>
  <si>
    <t>Colaborador vem a enfermaria deambulando, LOC, BEG, relata que estava em seu setor quando sentiu alguma sujidade adentrar  em seu olho D, relata que fazia uso de EPIS, óculos , realizado limpeza, retirado sujidade, liberado ao setor com orientações, comunico segurança pelo grupo.
Relata que estava em seu setor utilizando o óculos de proteção quando sentiu alguma sujidade adentrar seu olho direito. Procurou atendimento médico, onde foi realizada a limpeza, retirado o corpo estranho e após foi liberado ao setor</t>
  </si>
  <si>
    <t>Ocorreu  que a porta localizada  na área de retirada dos resíduos(caçambas)acabou caindo, nenhum funcionário estava próximo e não houve vítimas.</t>
  </si>
  <si>
    <t>Ana Rita Lima dos Santos (Relatar)</t>
  </si>
  <si>
    <t>CAM</t>
  </si>
  <si>
    <t xml:space="preserve">Funcionária abastecia a esteira com o uso de talha, no momento de retirar o içante, a esteira entrou em funcionamento e acabou juntamente com a peça puxando o braço da funcionária. </t>
  </si>
  <si>
    <t>Andreia Maria Harter (Relatar)</t>
  </si>
  <si>
    <t>Engenharia da Seguranca</t>
  </si>
  <si>
    <t>Ecoareia</t>
  </si>
  <si>
    <t>Funcionário relata risco de atropelamento por empilhadeiras que acessam a área do Ecoareia para retirada de sucata na área externa do pavilhão de fundição. O mesmo reforça a presença de pontos cegos: paredes laterais e escada de acesso ao Ecoareia que aumentam o risco de acidente.</t>
  </si>
  <si>
    <t>Alcendino Conceicao Dornelles (Relatar)</t>
  </si>
  <si>
    <t>Parede localizada na central de areia danificada, risco de queda. Aparenta ter sido causado por colisão de veículo.  Aberto Relatar por colaborador.</t>
  </si>
  <si>
    <t>Funcionário</t>
  </si>
  <si>
    <t>Fechamento do Mês</t>
  </si>
  <si>
    <t>Data do Retorno</t>
  </si>
  <si>
    <t>Dias de afastamento</t>
  </si>
  <si>
    <t>Observação</t>
  </si>
  <si>
    <t>Giovani Oliveira</t>
  </si>
  <si>
    <t> </t>
  </si>
  <si>
    <t>Cleiton</t>
  </si>
  <si>
    <t>Serigne</t>
  </si>
  <si>
    <t>Jean</t>
  </si>
  <si>
    <t>Lunes</t>
  </si>
  <si>
    <t>Atestado Externo</t>
  </si>
  <si>
    <t>William Assunção</t>
  </si>
  <si>
    <t>Afastado INSS</t>
  </si>
  <si>
    <t>João Sottilli</t>
  </si>
  <si>
    <t>Atendimento em 28/02</t>
  </si>
  <si>
    <t>Vanessa Barbosa</t>
  </si>
  <si>
    <t>Sthefane</t>
  </si>
  <si>
    <t>Atestado Externo: 16 e 17/03
Atestado interno: 21/03 a 24/03</t>
  </si>
  <si>
    <t>Trabalhou dia 28/03.</t>
  </si>
  <si>
    <t>Rodrigo Popsin</t>
  </si>
  <si>
    <t>Ismael Campanaro</t>
  </si>
  <si>
    <t>*</t>
  </si>
  <si>
    <t>Caique</t>
  </si>
  <si>
    <t>Afastada em 06/04 ao INSS</t>
  </si>
  <si>
    <t>Atestado a partir do dia 11/04 - segunda</t>
  </si>
  <si>
    <t>Afastado em 11/04 ao INSS</t>
  </si>
  <si>
    <t>Schneider</t>
  </si>
  <si>
    <t>Jose Ramon</t>
  </si>
  <si>
    <t>Afastado em 29/04 e consulta em 02/05 afastado até 13/05.</t>
  </si>
  <si>
    <t>10 dias de atestado + 60 dias debitados</t>
  </si>
  <si>
    <t>Alceu Miranda</t>
  </si>
  <si>
    <t>INSS a partir de 05/06</t>
  </si>
  <si>
    <t> INSS a partir de 04/07</t>
  </si>
  <si>
    <t>Volnei Paim</t>
  </si>
  <si>
    <t>Atestado em 01/08</t>
  </si>
  <si>
    <t>Sabrina Lira</t>
  </si>
  <si>
    <t>Rodrigo Jacopini</t>
  </si>
  <si>
    <t>Afastamento INSS</t>
  </si>
  <si>
    <t>Jairo Zapatta</t>
  </si>
  <si>
    <t>Paulo Carvalho</t>
  </si>
  <si>
    <t>Altermir de Brito</t>
  </si>
  <si>
    <t>Afastado em 27/02</t>
  </si>
  <si>
    <t>Jair Correa</t>
  </si>
  <si>
    <t>Atestado em 30/03 e retornou.</t>
  </si>
  <si>
    <t xml:space="preserve"> Cristian Kevin da Luz Santos</t>
  </si>
  <si>
    <t>-</t>
  </si>
  <si>
    <t>Lisiane Jek</t>
  </si>
  <si>
    <t>Alcemir</t>
  </si>
  <si>
    <t>Jeff</t>
  </si>
  <si>
    <t>Jeff Ermillus</t>
  </si>
  <si>
    <t>Fabiano Santini</t>
  </si>
  <si>
    <t>Afastado em 05/12</t>
  </si>
  <si>
    <t>Férias a partir de 26/12</t>
  </si>
  <si>
    <t>*Restrição até 12/01/2024.
Férias a partir de 26/12</t>
  </si>
  <si>
    <t>Irto Matte</t>
  </si>
  <si>
    <t xml:space="preserve">Wesley Erick Da Rosa Becher  </t>
  </si>
  <si>
    <t>Realocado em 21/03. Afastado em 22/03</t>
  </si>
  <si>
    <t xml:space="preserve">VITOR GUILHERME SCARIOT </t>
  </si>
  <si>
    <t xml:space="preserve">Retornou em 18/04 após ausência justificada e atestado externo.
Atestado de ACT em 22 e 23/04. </t>
  </si>
  <si>
    <t>Filipe Farias</t>
  </si>
  <si>
    <t>FRANCILIEN</t>
  </si>
  <si>
    <t>Thierno</t>
  </si>
  <si>
    <t>Afastado em 03/06</t>
  </si>
  <si>
    <t>Não retornou às 17h do dia 11/10.</t>
  </si>
  <si>
    <t>Carlos Cristiano</t>
  </si>
  <si>
    <t>Não retornou às 17h do dia 08/11.</t>
  </si>
  <si>
    <t>HHT</t>
  </si>
  <si>
    <t>Dias Perdidos</t>
  </si>
  <si>
    <t>Meta Frequência</t>
  </si>
  <si>
    <t>TF</t>
  </si>
  <si>
    <t>TG</t>
  </si>
  <si>
    <t>RC</t>
  </si>
  <si>
    <t>Ano</t>
  </si>
  <si>
    <t>Tipo de Ocorrência</t>
  </si>
  <si>
    <t>Circunstância</t>
  </si>
  <si>
    <t>CAT sem afastamento</t>
  </si>
  <si>
    <t>CAT com afastamento</t>
  </si>
  <si>
    <t>Contabiliza Taxa de Frequencia</t>
  </si>
  <si>
    <t>Contabiliza Taxa de Gravidade</t>
  </si>
  <si>
    <t>Lesão tratada no ambulatório e pronto retorno ao setor.</t>
  </si>
  <si>
    <t>Não</t>
  </si>
  <si>
    <t>Lesão que provoca ausência com retorno em até 24 horas e/ou restrição/realocação de função.</t>
  </si>
  <si>
    <t>Sim</t>
  </si>
  <si>
    <t>Lesão que provoca ausência maior que 24 horas até 15 dias.</t>
  </si>
  <si>
    <t xml:space="preserve">
Sim</t>
  </si>
  <si>
    <t>Acidente com afastamento</t>
  </si>
  <si>
    <t>Afastamento pelo INSS</t>
  </si>
  <si>
    <t>TIPO 1</t>
  </si>
  <si>
    <t>Sexta-Feira</t>
  </si>
  <si>
    <t>Sábado</t>
  </si>
  <si>
    <t>Domingo</t>
  </si>
  <si>
    <t>Segunda-Feira</t>
  </si>
  <si>
    <t>Terça-Feira</t>
  </si>
  <si>
    <t>a partir 01/07/2023 até 31/12/2023</t>
  </si>
  <si>
    <t>RISCOS CRÍTICOS</t>
  </si>
  <si>
    <t>Espaço confinado</t>
  </si>
  <si>
    <t>AGENTE CAUSADOR</t>
  </si>
  <si>
    <t>Partes do corpo</t>
  </si>
  <si>
    <t>Mauro Cesar Medeiros</t>
  </si>
  <si>
    <t>Tiago da Silva Maciel</t>
  </si>
  <si>
    <t>Emerson Vessozi Soares</t>
  </si>
  <si>
    <t>Saul Randon</t>
  </si>
  <si>
    <t>Willian Fabricio</t>
  </si>
  <si>
    <t>Setores</t>
  </si>
  <si>
    <t>CUA</t>
  </si>
  <si>
    <t>Melhoria Continua USI</t>
  </si>
  <si>
    <t>Briquetadeira</t>
  </si>
  <si>
    <t>Caxias 1</t>
  </si>
  <si>
    <t>Caxias 2</t>
  </si>
  <si>
    <t>Indaiatuba</t>
  </si>
  <si>
    <t>Schroeder 1</t>
  </si>
  <si>
    <t>Schroeder 2</t>
  </si>
  <si>
    <t>Consolidado</t>
  </si>
  <si>
    <t>Nº CAT</t>
  </si>
  <si>
    <t>NºPSIF/SIF</t>
  </si>
  <si>
    <t>Nº Dias</t>
  </si>
  <si>
    <t>NºCAT</t>
  </si>
  <si>
    <t>TFRC</t>
  </si>
  <si>
    <t>Jan</t>
  </si>
  <si>
    <t>fev</t>
  </si>
  <si>
    <t>Mar</t>
  </si>
  <si>
    <t>Abr</t>
  </si>
  <si>
    <t>Mai</t>
  </si>
  <si>
    <t>Jun</t>
  </si>
  <si>
    <t>Jul</t>
  </si>
  <si>
    <t>Ago</t>
  </si>
  <si>
    <t>Set</t>
  </si>
  <si>
    <t>Out</t>
  </si>
  <si>
    <t>Nov</t>
  </si>
  <si>
    <t>Dez</t>
  </si>
  <si>
    <t>Total:</t>
  </si>
  <si>
    <t>Mogi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</si>
</sst>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416]mmm\-yy;@"/>
    <numFmt numFmtId="165" formatCode="0.0"/>
    <numFmt numFmtId="166" formatCode="#,##0.0"/>
  </numFmts>
  <fonts count="32">
    <font>
      <sz val="11"/>
      <color theme="1"/>
      <name val="Calibri"/>
      <family val="2"/>
      <scheme val="minor"/>
    </font>
    <font>
      <b/>
      <u/>
      <sz val="14"/>
      <color theme="1"/>
      <name val="Calibri"/>
      <family val="2"/>
      <scheme val="minor"/>
    </font>
    <font>
      <sz val="8"/>
      <name val="Calibri"/>
      <family val="2"/>
      <scheme val="minor"/>
    </font>
    <font>
      <sz val="8"/>
      <color rgb="FF000000"/>
      <name val="Calibri"/>
      <family val="2"/>
      <scheme val="minor"/>
    </font>
    <font>
      <b/>
      <sz val="10"/>
      <color theme="1"/>
      <name val="Calibri"/>
      <family val="2"/>
      <scheme val="minor"/>
    </font>
    <font>
      <sz val="10"/>
      <color theme="1"/>
      <name val="Calibri"/>
      <family val="2"/>
      <scheme val="minor"/>
    </font>
    <font>
      <sz val="8"/>
      <color theme="1"/>
      <name val="Calibri"/>
      <family val="2"/>
      <scheme val="minor"/>
    </font>
    <font>
      <b/>
      <sz val="8"/>
      <color rgb="FF000000"/>
      <name val="Calibri"/>
      <family val="2"/>
      <scheme val="minor"/>
    </font>
    <font>
      <b/>
      <sz val="11"/>
      <color theme="1"/>
      <name val="Calibri"/>
      <family val="2"/>
      <scheme val="minor"/>
    </font>
    <font>
      <b/>
      <sz val="8"/>
      <color theme="1"/>
      <name val="Calibri"/>
      <family val="2"/>
      <scheme val="minor"/>
    </font>
    <font>
      <b/>
      <strike/>
      <sz val="8"/>
      <color rgb="FF000000"/>
      <name val="Calibri"/>
      <family val="2"/>
      <scheme val="minor"/>
    </font>
    <font>
      <sz val="10"/>
      <color rgb="FF000000"/>
      <name val="Calibri"/>
      <family val="2"/>
    </font>
    <font>
      <sz val="9"/>
      <name val="Arial"/>
      <family val="2"/>
    </font>
    <font>
      <sz val="10"/>
      <name val="Arial"/>
      <family val="2"/>
    </font>
    <font>
      <b/>
      <sz val="9"/>
      <name val="Arial"/>
      <family val="2"/>
    </font>
    <font>
      <sz val="11"/>
      <color rgb="FFFF0000"/>
      <name val="Calibri"/>
      <family val="2"/>
      <scheme val="minor"/>
    </font>
    <font>
      <b/>
      <sz val="10"/>
      <color rgb="FFFFFFFF"/>
      <name val="Calibri"/>
      <family val="2"/>
    </font>
    <font>
      <sz val="10"/>
      <name val="Calibri"/>
      <family val="2"/>
    </font>
    <font>
      <sz val="9"/>
      <name val="Calibri"/>
      <family val="2"/>
    </font>
    <font>
      <sz val="8"/>
      <name val="Calibri"/>
      <family val="2"/>
    </font>
    <font>
      <sz val="11"/>
      <color rgb="FF000000"/>
      <name val="Calibri"/>
      <family val="2"/>
      <scheme val="minor"/>
    </font>
    <font>
      <sz val="10"/>
      <color rgb="FFFF0000"/>
      <name val="Calibri"/>
      <family val="2"/>
    </font>
    <font>
      <sz val="9"/>
      <color theme="1"/>
      <name val="Calibri"/>
      <family val="2"/>
      <scheme val="minor"/>
    </font>
    <font>
      <sz val="9"/>
      <color rgb="FF000000"/>
      <name val="Arial"/>
      <family val="2"/>
    </font>
    <font>
      <b/>
      <sz val="9"/>
      <color rgb="FF000000"/>
      <name val="Arial"/>
      <family val="2"/>
    </font>
    <font>
      <sz val="9"/>
      <color rgb="FFFF0000"/>
      <name val="Arial"/>
      <family val="2"/>
    </font>
    <font>
      <strike/>
      <sz val="9"/>
      <color rgb="FF000000"/>
      <name val="Arial"/>
      <family val="2"/>
    </font>
    <font>
      <b/>
      <sz val="9"/>
      <color theme="1"/>
      <name val="Calibri"/>
      <family val="2"/>
      <scheme val="minor"/>
    </font>
    <font>
      <b/>
      <sz val="10"/>
      <color rgb="FF000000"/>
      <name val="Calibri"/>
      <family val="2"/>
      <scheme val="minor"/>
    </font>
    <font>
      <sz val="9"/>
      <name val="Calibri"/>
      <family val="2"/>
      <scheme val="minor"/>
    </font>
    <font>
      <sz val="9"/>
      <color rgb="FF000000"/>
      <name val="Calibri"/>
      <family val="2"/>
      <scheme val="minor"/>
    </font>
    <font>
      <sz val="9"/>
      <name val="Arial"/>
    </font>
  </fonts>
  <fills count="24">
    <fill>
      <patternFill patternType="none"/>
    </fill>
    <fill>
      <patternFill patternType="gray125"/>
    </fill>
    <fill>
      <patternFill patternType="solid">
        <fgColor rgb="FFFFC000"/>
        <bgColor indexed="64"/>
      </patternFill>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7"/>
        <bgColor indexed="64"/>
      </patternFill>
    </fill>
    <fill>
      <patternFill patternType="solid">
        <fgColor rgb="FFFFFFFF"/>
        <bgColor rgb="FF000000"/>
      </patternFill>
    </fill>
    <fill>
      <patternFill patternType="solid">
        <fgColor indexed="9"/>
        <bgColor indexed="64"/>
      </patternFill>
    </fill>
    <fill>
      <patternFill patternType="solid">
        <fgColor theme="4" tint="0.59999389629810485"/>
        <bgColor indexed="64"/>
      </patternFill>
    </fill>
    <fill>
      <patternFill patternType="solid">
        <fgColor rgb="FFE2EFDA"/>
        <bgColor indexed="64"/>
      </patternFill>
    </fill>
    <fill>
      <patternFill patternType="solid">
        <fgColor rgb="FF538DD5"/>
        <bgColor rgb="FF000000"/>
      </patternFill>
    </fill>
    <fill>
      <patternFill patternType="solid">
        <fgColor rgb="FFB8CCE4"/>
        <bgColor rgb="FFDCE6F1"/>
      </patternFill>
    </fill>
    <fill>
      <patternFill patternType="solid">
        <fgColor rgb="FFDCE6F1"/>
        <bgColor rgb="FFDCE6F1"/>
      </patternFill>
    </fill>
    <fill>
      <patternFill patternType="solid">
        <fgColor rgb="FFFFFF00"/>
        <bgColor rgb="FFDCE6F1"/>
      </patternFill>
    </fill>
    <fill>
      <patternFill patternType="solid">
        <fgColor rgb="FF00B050"/>
        <bgColor rgb="FF000000"/>
      </patternFill>
    </fill>
    <fill>
      <patternFill patternType="solid">
        <fgColor theme="5"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6"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diagonalDown="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rgb="FF000000"/>
      </left>
      <right style="thin">
        <color rgb="FF000000"/>
      </right>
      <top/>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medium">
        <color rgb="FFFFFFFF"/>
      </right>
      <top/>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right style="thin">
        <color rgb="FFFFFFFF"/>
      </right>
      <top/>
      <bottom style="medium">
        <color rgb="FFFFFFFF"/>
      </bottom>
      <diagonal/>
    </border>
    <border>
      <left style="medium">
        <color rgb="FFFFFFFF"/>
      </left>
      <right/>
      <top style="medium">
        <color rgb="FFFFFFFF"/>
      </top>
      <bottom style="medium">
        <color rgb="FFFFFFFF"/>
      </bottom>
      <diagonal/>
    </border>
    <border>
      <left style="medium">
        <color rgb="FFFFFFFF"/>
      </left>
      <right/>
      <top/>
      <bottom style="medium">
        <color rgb="FFFFFFFF"/>
      </bottom>
      <diagonal/>
    </border>
    <border>
      <left/>
      <right style="thin">
        <color rgb="FFFFFFFF"/>
      </right>
      <top style="medium">
        <color rgb="FFFFFFFF"/>
      </top>
      <bottom style="medium">
        <color rgb="FFFFFFFF"/>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rgb="FF000000"/>
      </top>
      <bottom/>
      <diagonal/>
    </border>
    <border>
      <left/>
      <right style="thin">
        <color rgb="FF000000"/>
      </right>
      <top style="medium">
        <color indexed="64"/>
      </top>
      <bottom style="medium">
        <color indexed="64"/>
      </bottom>
      <diagonal/>
    </border>
    <border>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rgb="FF000000"/>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style="thin">
        <color auto="1"/>
      </top>
      <bottom style="thin">
        <color auto="1"/>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64"/>
      </bottom>
      <diagonal/>
    </border>
  </borders>
  <cellStyleXfs count="2">
    <xf numFmtId="0" fontId="0" fillId="0" borderId="0"/>
    <xf numFmtId="0" fontId="13" fillId="0" borderId="0"/>
  </cellStyleXfs>
  <cellXfs count="440">
    <xf numFmtId="0" fontId="0" fillId="0" borderId="0" xfId="0"/>
    <xf numFmtId="0" fontId="1" fillId="0" borderId="0" xfId="0" applyFont="1" applyAlignment="1">
      <alignment horizontal="center"/>
    </xf>
    <xf numFmtId="0" fontId="0" fillId="4" borderId="0" xfId="0" applyFill="1" applyAlignment="1">
      <alignment horizontal="center"/>
    </xf>
    <xf numFmtId="0" fontId="0" fillId="4" borderId="0" xfId="0" applyFill="1"/>
    <xf numFmtId="0" fontId="0" fillId="0" borderId="0" xfId="0" applyAlignment="1">
      <alignment horizontal="center"/>
    </xf>
    <xf numFmtId="0" fontId="2" fillId="0" borderId="1" xfId="0" applyFont="1" applyBorder="1" applyAlignment="1">
      <alignment horizontal="center" vertical="center" wrapText="1"/>
    </xf>
    <xf numFmtId="0" fontId="6" fillId="0" borderId="0" xfId="0" applyFont="1" applyAlignment="1">
      <alignment horizontal="center" vertical="center" wrapText="1"/>
    </xf>
    <xf numFmtId="14" fontId="2" fillId="0" borderId="1" xfId="0" applyNumberFormat="1" applyFont="1" applyBorder="1" applyAlignment="1">
      <alignment vertic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0" fillId="0" borderId="1" xfId="0" applyBorder="1"/>
    <xf numFmtId="0" fontId="0" fillId="0" borderId="1" xfId="0" applyBorder="1" applyAlignment="1">
      <alignment horizontal="center"/>
    </xf>
    <xf numFmtId="0" fontId="3" fillId="0" borderId="1" xfId="0" applyFont="1" applyBorder="1" applyAlignment="1">
      <alignment horizontal="center" vertical="center" wrapText="1"/>
    </xf>
    <xf numFmtId="0" fontId="0" fillId="0" borderId="0" xfId="0" applyAlignment="1">
      <alignment horizontal="center" vertical="center"/>
    </xf>
    <xf numFmtId="0" fontId="0" fillId="0" borderId="0" xfId="0" pivotButton="1"/>
    <xf numFmtId="0" fontId="6" fillId="0" borderId="1" xfId="0" applyFont="1" applyBorder="1" applyAlignment="1">
      <alignment vertical="center"/>
    </xf>
    <xf numFmtId="0" fontId="6" fillId="0" borderId="0" xfId="0" applyFont="1" applyAlignment="1">
      <alignment vertical="center"/>
    </xf>
    <xf numFmtId="0" fontId="6" fillId="5" borderId="1" xfId="0" applyFont="1" applyFill="1" applyBorder="1" applyAlignment="1">
      <alignment horizontal="left" vertical="center" wrapText="1"/>
    </xf>
    <xf numFmtId="0" fontId="3" fillId="0" borderId="1" xfId="0" applyFont="1" applyBorder="1" applyAlignment="1">
      <alignment horizontal="left" vertical="top" wrapText="1"/>
    </xf>
    <xf numFmtId="0" fontId="6" fillId="0" borderId="1" xfId="0" applyFont="1" applyBorder="1" applyAlignment="1">
      <alignment vertical="center" wrapText="1"/>
    </xf>
    <xf numFmtId="0" fontId="6" fillId="5"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horizontal="left" vertical="center"/>
    </xf>
    <xf numFmtId="14" fontId="0" fillId="0" borderId="0" xfId="0" applyNumberFormat="1" applyAlignment="1">
      <alignment horizontal="center"/>
    </xf>
    <xf numFmtId="14" fontId="0" fillId="0" borderId="0" xfId="0" applyNumberFormat="1"/>
    <xf numFmtId="164" fontId="0" fillId="0" borderId="0" xfId="0" applyNumberFormat="1"/>
    <xf numFmtId="0" fontId="5" fillId="0" borderId="0" xfId="0" applyFont="1" applyAlignment="1">
      <alignment horizontal="center" vertical="center"/>
    </xf>
    <xf numFmtId="14" fontId="2" fillId="0" borderId="1" xfId="0" applyNumberFormat="1" applyFont="1" applyBorder="1" applyAlignment="1">
      <alignment horizontal="center" vertical="center" wrapText="1"/>
    </xf>
    <xf numFmtId="14" fontId="6" fillId="0" borderId="1" xfId="0" applyNumberFormat="1" applyFont="1" applyBorder="1" applyAlignment="1">
      <alignment horizontal="center" vertical="center"/>
    </xf>
    <xf numFmtId="0" fontId="8" fillId="0" borderId="0" xfId="0" applyFont="1" applyAlignment="1">
      <alignment horizontal="center"/>
    </xf>
    <xf numFmtId="0" fontId="6" fillId="0" borderId="1" xfId="0" applyFont="1" applyBorder="1" applyAlignment="1">
      <alignment horizontal="left" vertical="center" wrapText="1"/>
    </xf>
    <xf numFmtId="0" fontId="6" fillId="5" borderId="1" xfId="0" applyFont="1" applyFill="1" applyBorder="1" applyAlignment="1">
      <alignment horizontal="center" vertical="center" wrapText="1"/>
    </xf>
    <xf numFmtId="0" fontId="4" fillId="8" borderId="4" xfId="0" applyFont="1" applyFill="1" applyBorder="1" applyAlignment="1">
      <alignment horizontal="center" vertical="center" wrapText="1"/>
    </xf>
    <xf numFmtId="164" fontId="6" fillId="8" borderId="1" xfId="0" applyNumberFormat="1" applyFont="1" applyFill="1" applyBorder="1" applyAlignment="1">
      <alignment horizontal="center" vertical="center"/>
    </xf>
    <xf numFmtId="164" fontId="0" fillId="8" borderId="0" xfId="0" applyNumberFormat="1" applyFill="1" applyAlignment="1">
      <alignment horizontal="center"/>
    </xf>
    <xf numFmtId="0" fontId="2" fillId="8" borderId="1" xfId="0" applyFont="1" applyFill="1" applyBorder="1" applyAlignment="1">
      <alignment horizontal="center" vertical="center" wrapText="1"/>
    </xf>
    <xf numFmtId="0" fontId="11" fillId="9" borderId="1" xfId="0" applyFont="1" applyFill="1" applyBorder="1" applyAlignment="1">
      <alignment horizontal="left" vertical="center" wrapText="1"/>
    </xf>
    <xf numFmtId="0" fontId="0" fillId="0" borderId="0" xfId="0" applyAlignment="1">
      <alignment horizontal="center" wrapText="1"/>
    </xf>
    <xf numFmtId="0" fontId="2" fillId="5" borderId="1" xfId="0" applyFont="1" applyFill="1" applyBorder="1" applyAlignment="1">
      <alignment vertical="center" wrapText="1"/>
    </xf>
    <xf numFmtId="14" fontId="2" fillId="5" borderId="1" xfId="0" applyNumberFormat="1" applyFont="1" applyFill="1" applyBorder="1" applyAlignment="1">
      <alignment vertical="center" wrapText="1"/>
    </xf>
    <xf numFmtId="0" fontId="12" fillId="10" borderId="1" xfId="0" applyFont="1" applyFill="1" applyBorder="1" applyAlignment="1">
      <alignment horizontal="left" vertical="center" wrapText="1"/>
    </xf>
    <xf numFmtId="0" fontId="0" fillId="6" borderId="3" xfId="0" applyFill="1" applyBorder="1" applyAlignment="1">
      <alignment horizontal="center"/>
    </xf>
    <xf numFmtId="0" fontId="0" fillId="7" borderId="3" xfId="0" applyFill="1" applyBorder="1" applyAlignment="1">
      <alignment horizontal="center"/>
    </xf>
    <xf numFmtId="1" fontId="0" fillId="0" borderId="0" xfId="0" applyNumberFormat="1" applyAlignment="1">
      <alignment horizontal="center"/>
    </xf>
    <xf numFmtId="0" fontId="4" fillId="0" borderId="0" xfId="0" applyFont="1" applyAlignment="1">
      <alignment horizontal="center"/>
    </xf>
    <xf numFmtId="0" fontId="0" fillId="0" borderId="0" xfId="0" applyAlignment="1">
      <alignment horizontal="left"/>
    </xf>
    <xf numFmtId="0" fontId="0" fillId="0" borderId="0" xfId="0" applyAlignment="1">
      <alignment horizontal="left" vertical="center"/>
    </xf>
    <xf numFmtId="14" fontId="6" fillId="0" borderId="1" xfId="0" applyNumberFormat="1" applyFont="1" applyBorder="1" applyAlignment="1">
      <alignment horizontal="center" vertical="center" wrapText="1"/>
    </xf>
    <xf numFmtId="0" fontId="0" fillId="0" borderId="0" xfId="0" applyAlignment="1">
      <alignment wrapText="1"/>
    </xf>
    <xf numFmtId="164" fontId="2" fillId="8" borderId="1" xfId="0" applyNumberFormat="1" applyFont="1" applyFill="1" applyBorder="1" applyAlignment="1">
      <alignment horizontal="center" vertical="center"/>
    </xf>
    <xf numFmtId="0" fontId="2" fillId="0" borderId="5" xfId="0" applyFont="1" applyBorder="1" applyAlignment="1">
      <alignment horizontal="center" vertical="center" wrapText="1"/>
    </xf>
    <xf numFmtId="165" fontId="0" fillId="0" borderId="0" xfId="0" applyNumberFormat="1" applyAlignment="1">
      <alignment horizontal="center"/>
    </xf>
    <xf numFmtId="0" fontId="12" fillId="10" borderId="6" xfId="0" applyFont="1" applyFill="1" applyBorder="1" applyAlignment="1">
      <alignment horizontal="left" vertical="center" wrapText="1"/>
    </xf>
    <xf numFmtId="0" fontId="12" fillId="10" borderId="7" xfId="0" applyFont="1" applyFill="1" applyBorder="1" applyAlignment="1">
      <alignment horizontal="left" vertical="center" wrapText="1"/>
    </xf>
    <xf numFmtId="0" fontId="12" fillId="9" borderId="7" xfId="0" applyFont="1" applyFill="1" applyBorder="1" applyAlignment="1">
      <alignment wrapText="1"/>
    </xf>
    <xf numFmtId="0" fontId="12" fillId="10"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0" borderId="2" xfId="0" applyFont="1" applyBorder="1" applyAlignment="1">
      <alignment horizontal="left" vertical="center"/>
    </xf>
    <xf numFmtId="0" fontId="0" fillId="0" borderId="1" xfId="0" applyBorder="1" applyAlignment="1">
      <alignment wrapText="1"/>
    </xf>
    <xf numFmtId="0" fontId="12" fillId="10" borderId="1" xfId="0" applyFont="1" applyFill="1" applyBorder="1" applyAlignment="1">
      <alignment horizontal="center" vertical="center" wrapText="1"/>
    </xf>
    <xf numFmtId="0" fontId="15" fillId="4" borderId="0" xfId="0" applyFont="1" applyFill="1"/>
    <xf numFmtId="14" fontId="2" fillId="0" borderId="1" xfId="0" applyNumberFormat="1" applyFont="1" applyBorder="1" applyAlignment="1">
      <alignment horizontal="left" vertical="center" wrapText="1"/>
    </xf>
    <xf numFmtId="0" fontId="2" fillId="5" borderId="2" xfId="0" applyFont="1" applyFill="1" applyBorder="1" applyAlignment="1">
      <alignment horizontal="left" vertical="center" wrapText="1"/>
    </xf>
    <xf numFmtId="14" fontId="2" fillId="0" borderId="2"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12" fillId="9" borderId="7" xfId="0" applyFont="1" applyFill="1" applyBorder="1" applyAlignment="1">
      <alignment vertical="top" wrapText="1"/>
    </xf>
    <xf numFmtId="0" fontId="12" fillId="9" borderId="6" xfId="0" applyFont="1" applyFill="1" applyBorder="1" applyAlignment="1">
      <alignment wrapText="1"/>
    </xf>
    <xf numFmtId="0" fontId="12" fillId="9" borderId="6" xfId="0" applyFont="1" applyFill="1" applyBorder="1" applyAlignment="1">
      <alignment vertical="top" wrapText="1"/>
    </xf>
    <xf numFmtId="0" fontId="6" fillId="0" borderId="5" xfId="0" applyFont="1" applyBorder="1" applyAlignment="1">
      <alignment horizontal="center" vertical="center" wrapText="1"/>
    </xf>
    <xf numFmtId="14" fontId="6" fillId="0" borderId="5" xfId="0" applyNumberFormat="1" applyFont="1" applyBorder="1" applyAlignment="1">
      <alignment horizontal="center" vertical="center" wrapText="1"/>
    </xf>
    <xf numFmtId="164" fontId="2" fillId="8" borderId="5" xfId="0" applyNumberFormat="1" applyFont="1" applyFill="1" applyBorder="1" applyAlignment="1">
      <alignment horizontal="center" vertical="center"/>
    </xf>
    <xf numFmtId="0" fontId="12" fillId="10" borderId="8" xfId="0" applyFont="1" applyFill="1" applyBorder="1" applyAlignment="1">
      <alignment horizontal="left" vertical="center" wrapText="1"/>
    </xf>
    <xf numFmtId="0" fontId="6" fillId="5" borderId="5"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0" borderId="6" xfId="0" applyFont="1" applyBorder="1" applyAlignment="1">
      <alignment horizontal="center" vertical="center" wrapText="1"/>
    </xf>
    <xf numFmtId="0" fontId="6" fillId="0" borderId="6" xfId="0" applyFont="1" applyBorder="1" applyAlignment="1">
      <alignment horizontal="center" vertical="center" wrapText="1"/>
    </xf>
    <xf numFmtId="14" fontId="6" fillId="0" borderId="6" xfId="0" applyNumberFormat="1" applyFont="1" applyBorder="1" applyAlignment="1">
      <alignment horizontal="center" vertical="center" wrapText="1"/>
    </xf>
    <xf numFmtId="164" fontId="2" fillId="8" borderId="6" xfId="0" applyNumberFormat="1" applyFont="1" applyFill="1" applyBorder="1" applyAlignment="1">
      <alignment horizontal="center" vertical="center"/>
    </xf>
    <xf numFmtId="0" fontId="12" fillId="10"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0" borderId="9" xfId="0" applyFont="1" applyBorder="1" applyAlignment="1">
      <alignment horizontal="center" vertical="center" wrapText="1"/>
    </xf>
    <xf numFmtId="0" fontId="12" fillId="9" borderId="10" xfId="0" applyFont="1" applyFill="1" applyBorder="1" applyAlignment="1">
      <alignment vertical="top" wrapText="1"/>
    </xf>
    <xf numFmtId="17" fontId="0" fillId="0" borderId="0" xfId="0" applyNumberFormat="1"/>
    <xf numFmtId="0" fontId="0" fillId="0" borderId="0" xfId="0" applyAlignment="1">
      <alignment vertical="center" wrapText="1"/>
    </xf>
    <xf numFmtId="0" fontId="0" fillId="0" borderId="0" xfId="0" applyAlignment="1">
      <alignment vertical="center"/>
    </xf>
    <xf numFmtId="0" fontId="8" fillId="12" borderId="6" xfId="0" applyFont="1" applyFill="1" applyBorder="1" applyAlignment="1">
      <alignment horizontal="center" vertical="center" wrapText="1"/>
    </xf>
    <xf numFmtId="0" fontId="8" fillId="12" borderId="6" xfId="0" applyFont="1" applyFill="1" applyBorder="1" applyAlignment="1">
      <alignment vertical="center" wrapText="1"/>
    </xf>
    <xf numFmtId="0" fontId="5" fillId="12" borderId="6" xfId="0" applyFont="1" applyFill="1" applyBorder="1" applyAlignment="1">
      <alignment vertical="center" wrapText="1"/>
    </xf>
    <xf numFmtId="0" fontId="0" fillId="12" borderId="6" xfId="0" applyFill="1" applyBorder="1" applyAlignment="1">
      <alignment horizontal="center" vertical="center" wrapText="1"/>
    </xf>
    <xf numFmtId="0" fontId="5" fillId="12" borderId="6" xfId="0" applyFont="1" applyFill="1" applyBorder="1" applyAlignment="1">
      <alignment vertical="center"/>
    </xf>
    <xf numFmtId="0" fontId="0" fillId="12" borderId="6" xfId="0" applyFill="1" applyBorder="1" applyAlignment="1">
      <alignment horizontal="center" vertical="center"/>
    </xf>
    <xf numFmtId="0" fontId="16" fillId="13" borderId="11" xfId="0" applyFont="1" applyFill="1" applyBorder="1" applyAlignment="1">
      <alignment horizontal="center" vertical="center" wrapText="1"/>
    </xf>
    <xf numFmtId="0" fontId="16" fillId="13" borderId="12" xfId="0" applyFont="1" applyFill="1" applyBorder="1" applyAlignment="1">
      <alignment horizontal="center" vertical="center" wrapText="1"/>
    </xf>
    <xf numFmtId="0" fontId="16" fillId="13" borderId="13" xfId="0" applyFont="1" applyFill="1" applyBorder="1" applyAlignment="1">
      <alignment horizontal="center" vertical="center" wrapText="1"/>
    </xf>
    <xf numFmtId="14" fontId="17" fillId="14" borderId="14" xfId="0" applyNumberFormat="1" applyFont="1" applyFill="1" applyBorder="1" applyAlignment="1">
      <alignment vertical="center" wrapText="1"/>
    </xf>
    <xf numFmtId="0" fontId="11" fillId="14" borderId="15" xfId="0" applyFont="1" applyFill="1" applyBorder="1" applyAlignment="1">
      <alignment vertical="center" wrapText="1"/>
    </xf>
    <xf numFmtId="0" fontId="11" fillId="14" borderId="16" xfId="0" applyFont="1" applyFill="1" applyBorder="1" applyAlignment="1">
      <alignment vertical="center" wrapText="1"/>
    </xf>
    <xf numFmtId="0" fontId="17" fillId="14" borderId="15" xfId="0" applyFont="1" applyFill="1" applyBorder="1" applyAlignment="1">
      <alignment vertical="center" wrapText="1"/>
    </xf>
    <xf numFmtId="0" fontId="18" fillId="14" borderId="15" xfId="0" applyFont="1" applyFill="1" applyBorder="1" applyAlignment="1">
      <alignment vertical="center" wrapText="1"/>
    </xf>
    <xf numFmtId="14" fontId="17" fillId="15" borderId="14" xfId="0" applyNumberFormat="1" applyFont="1" applyFill="1" applyBorder="1" applyAlignment="1">
      <alignment vertical="center" wrapText="1"/>
    </xf>
    <xf numFmtId="0" fontId="11" fillId="15" borderId="15" xfId="0" applyFont="1" applyFill="1" applyBorder="1" applyAlignment="1">
      <alignment vertical="center" wrapText="1"/>
    </xf>
    <xf numFmtId="0" fontId="11" fillId="15" borderId="16" xfId="0" applyFont="1" applyFill="1" applyBorder="1" applyAlignment="1">
      <alignment vertical="center" wrapText="1"/>
    </xf>
    <xf numFmtId="0" fontId="18" fillId="15" borderId="15" xfId="0" applyFont="1" applyFill="1" applyBorder="1" applyAlignment="1">
      <alignment vertical="center" wrapText="1"/>
    </xf>
    <xf numFmtId="0" fontId="18" fillId="16" borderId="15" xfId="0" applyFont="1" applyFill="1" applyBorder="1" applyAlignment="1">
      <alignment vertical="center" wrapText="1"/>
    </xf>
    <xf numFmtId="0" fontId="19" fillId="14" borderId="15" xfId="0" applyFont="1" applyFill="1" applyBorder="1" applyAlignment="1">
      <alignment vertical="center" wrapText="1"/>
    </xf>
    <xf numFmtId="14" fontId="17" fillId="15" borderId="14" xfId="0" applyNumberFormat="1" applyFont="1" applyFill="1" applyBorder="1" applyAlignment="1">
      <alignment vertical="center"/>
    </xf>
    <xf numFmtId="0" fontId="11" fillId="15" borderId="15" xfId="0" applyFont="1" applyFill="1" applyBorder="1" applyAlignment="1">
      <alignment vertical="center"/>
    </xf>
    <xf numFmtId="0" fontId="11" fillId="15" borderId="16" xfId="0" applyFont="1" applyFill="1" applyBorder="1" applyAlignment="1">
      <alignment vertical="center"/>
    </xf>
    <xf numFmtId="0" fontId="18" fillId="15" borderId="15" xfId="0" applyFont="1" applyFill="1" applyBorder="1" applyAlignment="1">
      <alignment vertical="center"/>
    </xf>
    <xf numFmtId="0" fontId="18" fillId="4" borderId="15" xfId="0" applyFont="1" applyFill="1" applyBorder="1" applyAlignment="1">
      <alignment vertical="center" wrapText="1"/>
    </xf>
    <xf numFmtId="0" fontId="11" fillId="14" borderId="17" xfId="0" applyFont="1" applyFill="1" applyBorder="1" applyAlignment="1">
      <alignment horizontal="center" vertical="center" wrapText="1"/>
    </xf>
    <xf numFmtId="14" fontId="11" fillId="14" borderId="17" xfId="0" applyNumberFormat="1" applyFont="1" applyFill="1" applyBorder="1" applyAlignment="1">
      <alignment horizontal="center" vertical="center" wrapText="1"/>
    </xf>
    <xf numFmtId="0" fontId="11" fillId="14" borderId="18" xfId="0" applyFont="1" applyFill="1" applyBorder="1" applyAlignment="1">
      <alignment horizontal="center" vertical="center" wrapText="1"/>
    </xf>
    <xf numFmtId="14" fontId="11" fillId="14" borderId="18" xfId="0" applyNumberFormat="1" applyFont="1" applyFill="1" applyBorder="1" applyAlignment="1">
      <alignment horizontal="center" vertical="center" wrapText="1"/>
    </xf>
    <xf numFmtId="0" fontId="11" fillId="15" borderId="18" xfId="0" applyFont="1" applyFill="1" applyBorder="1" applyAlignment="1">
      <alignment horizontal="center" vertical="center" wrapText="1"/>
    </xf>
    <xf numFmtId="14" fontId="11" fillId="15" borderId="18" xfId="0" applyNumberFormat="1" applyFont="1" applyFill="1" applyBorder="1" applyAlignment="1">
      <alignment horizontal="center" vertical="center" wrapText="1"/>
    </xf>
    <xf numFmtId="14" fontId="11" fillId="15" borderId="18" xfId="0" applyNumberFormat="1" applyFont="1" applyFill="1" applyBorder="1" applyAlignment="1">
      <alignment horizontal="center" vertical="center"/>
    </xf>
    <xf numFmtId="0" fontId="11" fillId="15" borderId="18" xfId="0" applyFont="1" applyFill="1" applyBorder="1" applyAlignment="1">
      <alignment horizontal="center" vertical="center"/>
    </xf>
    <xf numFmtId="0" fontId="17" fillId="14" borderId="11" xfId="0" applyFont="1" applyFill="1" applyBorder="1" applyAlignment="1">
      <alignment horizontal="center" vertical="center" wrapText="1"/>
    </xf>
    <xf numFmtId="0" fontId="17" fillId="14" borderId="14" xfId="0" applyFont="1" applyFill="1" applyBorder="1" applyAlignment="1">
      <alignment horizontal="center" vertical="center" wrapText="1"/>
    </xf>
    <xf numFmtId="0" fontId="17" fillId="15" borderId="14" xfId="0" applyFont="1" applyFill="1" applyBorder="1" applyAlignment="1">
      <alignment horizontal="center" vertical="center" wrapText="1"/>
    </xf>
    <xf numFmtId="0" fontId="17" fillId="15" borderId="14" xfId="0" applyFont="1" applyFill="1" applyBorder="1" applyAlignment="1">
      <alignment horizontal="center" vertical="center"/>
    </xf>
    <xf numFmtId="14" fontId="11" fillId="15" borderId="17" xfId="0" applyNumberFormat="1" applyFont="1" applyFill="1" applyBorder="1" applyAlignment="1">
      <alignment horizontal="center" wrapText="1"/>
    </xf>
    <xf numFmtId="0" fontId="11" fillId="15" borderId="17" xfId="0" applyFont="1" applyFill="1" applyBorder="1" applyAlignment="1">
      <alignment horizontal="center" wrapText="1"/>
    </xf>
    <xf numFmtId="0" fontId="11" fillId="15" borderId="18" xfId="0" applyFont="1" applyFill="1" applyBorder="1" applyAlignment="1">
      <alignment horizontal="center" wrapText="1"/>
    </xf>
    <xf numFmtId="14" fontId="11" fillId="15" borderId="18" xfId="0" applyNumberFormat="1" applyFont="1" applyFill="1" applyBorder="1" applyAlignment="1">
      <alignment horizontal="center" wrapText="1"/>
    </xf>
    <xf numFmtId="14" fontId="17" fillId="15" borderId="11" xfId="0" applyNumberFormat="1" applyFont="1" applyFill="1" applyBorder="1" applyAlignment="1">
      <alignment wrapText="1"/>
    </xf>
    <xf numFmtId="0" fontId="11" fillId="15" borderId="12" xfId="0" applyFont="1" applyFill="1" applyBorder="1" applyAlignment="1">
      <alignment wrapText="1"/>
    </xf>
    <xf numFmtId="0" fontId="11" fillId="15" borderId="19" xfId="0" applyFont="1" applyFill="1" applyBorder="1" applyAlignment="1">
      <alignment wrapText="1"/>
    </xf>
    <xf numFmtId="14" fontId="17" fillId="15" borderId="14" xfId="0" applyNumberFormat="1" applyFont="1" applyFill="1" applyBorder="1" applyAlignment="1">
      <alignment wrapText="1"/>
    </xf>
    <xf numFmtId="0" fontId="11" fillId="15" borderId="15" xfId="0" applyFont="1" applyFill="1" applyBorder="1" applyAlignment="1">
      <alignment wrapText="1"/>
    </xf>
    <xf numFmtId="0" fontId="11" fillId="15" borderId="16" xfId="0" applyFont="1" applyFill="1" applyBorder="1" applyAlignment="1">
      <alignment wrapText="1"/>
    </xf>
    <xf numFmtId="14" fontId="17" fillId="14" borderId="14" xfId="0" applyNumberFormat="1" applyFont="1" applyFill="1" applyBorder="1" applyAlignment="1">
      <alignment wrapText="1"/>
    </xf>
    <xf numFmtId="0" fontId="11" fillId="14" borderId="15" xfId="0" applyFont="1" applyFill="1" applyBorder="1" applyAlignment="1">
      <alignment wrapText="1"/>
    </xf>
    <xf numFmtId="0" fontId="11" fillId="14" borderId="16" xfId="0" applyFont="1" applyFill="1" applyBorder="1" applyAlignment="1">
      <alignment wrapText="1"/>
    </xf>
    <xf numFmtId="14" fontId="11" fillId="15" borderId="17" xfId="0" applyNumberFormat="1" applyFont="1" applyFill="1" applyBorder="1" applyAlignment="1">
      <alignment horizontal="center" vertical="center" wrapText="1"/>
    </xf>
    <xf numFmtId="0" fontId="11" fillId="15" borderId="17" xfId="0" applyFont="1" applyFill="1" applyBorder="1" applyAlignment="1">
      <alignment horizontal="center" vertical="center" wrapText="1"/>
    </xf>
    <xf numFmtId="0" fontId="17" fillId="15" borderId="11" xfId="0" applyFont="1" applyFill="1" applyBorder="1" applyAlignment="1">
      <alignment horizontal="center" vertical="center" wrapText="1"/>
    </xf>
    <xf numFmtId="0" fontId="19" fillId="4" borderId="15" xfId="0" applyFont="1" applyFill="1" applyBorder="1" applyAlignment="1">
      <alignment vertical="center" wrapText="1"/>
    </xf>
    <xf numFmtId="0" fontId="20" fillId="4" borderId="0" xfId="0" applyFont="1" applyFill="1"/>
    <xf numFmtId="14" fontId="17" fillId="14" borderId="11" xfId="0" applyNumberFormat="1" applyFont="1" applyFill="1" applyBorder="1" applyAlignment="1">
      <alignment wrapText="1"/>
    </xf>
    <xf numFmtId="0" fontId="11" fillId="14" borderId="12" xfId="0" applyFont="1" applyFill="1" applyBorder="1" applyAlignment="1">
      <alignment wrapText="1"/>
    </xf>
    <xf numFmtId="0" fontId="11" fillId="14" borderId="19" xfId="0" applyFont="1" applyFill="1" applyBorder="1" applyAlignment="1">
      <alignment wrapText="1"/>
    </xf>
    <xf numFmtId="0" fontId="19" fillId="14" borderId="12" xfId="0" applyFont="1" applyFill="1" applyBorder="1" applyAlignment="1">
      <alignment wrapText="1"/>
    </xf>
    <xf numFmtId="0" fontId="19" fillId="14" borderId="15" xfId="0" applyFont="1" applyFill="1" applyBorder="1" applyAlignment="1">
      <alignment wrapText="1"/>
    </xf>
    <xf numFmtId="0" fontId="18" fillId="15" borderId="15" xfId="0" applyFont="1" applyFill="1" applyBorder="1" applyAlignment="1">
      <alignment wrapText="1"/>
    </xf>
    <xf numFmtId="0" fontId="11" fillId="14" borderId="18" xfId="0" applyFont="1" applyFill="1" applyBorder="1" applyAlignment="1">
      <alignment horizontal="center" wrapText="1"/>
    </xf>
    <xf numFmtId="0" fontId="11" fillId="14" borderId="17" xfId="0" applyFont="1" applyFill="1" applyBorder="1" applyAlignment="1">
      <alignment horizontal="center" wrapText="1"/>
    </xf>
    <xf numFmtId="0" fontId="11" fillId="15" borderId="17" xfId="0" applyFont="1" applyFill="1" applyBorder="1" applyAlignment="1">
      <alignment wrapText="1"/>
    </xf>
    <xf numFmtId="14" fontId="11" fillId="15" borderId="17" xfId="0" applyNumberFormat="1" applyFont="1" applyFill="1" applyBorder="1" applyAlignment="1">
      <alignment wrapText="1"/>
    </xf>
    <xf numFmtId="0" fontId="19" fillId="15" borderId="12" xfId="0" applyFont="1" applyFill="1" applyBorder="1" applyAlignment="1">
      <alignment wrapText="1"/>
    </xf>
    <xf numFmtId="0" fontId="11" fillId="15" borderId="18" xfId="0" applyFont="1" applyFill="1" applyBorder="1" applyAlignment="1">
      <alignment wrapText="1"/>
    </xf>
    <xf numFmtId="14" fontId="11" fillId="15" borderId="18" xfId="0" applyNumberFormat="1" applyFont="1" applyFill="1" applyBorder="1" applyAlignment="1">
      <alignment wrapText="1"/>
    </xf>
    <xf numFmtId="0" fontId="11" fillId="15" borderId="16" xfId="0" applyFont="1" applyFill="1" applyBorder="1"/>
    <xf numFmtId="14" fontId="17" fillId="15" borderId="18" xfId="0" applyNumberFormat="1" applyFont="1" applyFill="1" applyBorder="1" applyAlignment="1">
      <alignment wrapText="1"/>
    </xf>
    <xf numFmtId="0" fontId="21" fillId="15" borderId="18" xfId="0" applyFont="1" applyFill="1" applyBorder="1" applyAlignment="1">
      <alignment wrapText="1"/>
    </xf>
    <xf numFmtId="0" fontId="11" fillId="14" borderId="18" xfId="0" applyFont="1" applyFill="1" applyBorder="1" applyAlignment="1">
      <alignment wrapText="1"/>
    </xf>
    <xf numFmtId="14" fontId="11" fillId="14" borderId="18" xfId="0" applyNumberFormat="1" applyFont="1" applyFill="1" applyBorder="1" applyAlignment="1">
      <alignment wrapText="1"/>
    </xf>
    <xf numFmtId="16" fontId="11" fillId="14" borderId="18" xfId="0" applyNumberFormat="1" applyFont="1" applyFill="1" applyBorder="1" applyAlignment="1">
      <alignment wrapText="1"/>
    </xf>
    <xf numFmtId="0" fontId="21" fillId="14" borderId="17" xfId="0" applyFont="1" applyFill="1" applyBorder="1" applyAlignment="1">
      <alignment wrapText="1"/>
    </xf>
    <xf numFmtId="0" fontId="21" fillId="14" borderId="12" xfId="0" applyFont="1" applyFill="1" applyBorder="1" applyAlignment="1">
      <alignment wrapText="1"/>
    </xf>
    <xf numFmtId="0" fontId="11" fillId="14" borderId="17" xfId="0" applyFont="1" applyFill="1" applyBorder="1" applyAlignment="1">
      <alignment wrapText="1"/>
    </xf>
    <xf numFmtId="14" fontId="11" fillId="14" borderId="17" xfId="0" applyNumberFormat="1" applyFont="1" applyFill="1" applyBorder="1" applyAlignment="1">
      <alignment wrapText="1"/>
    </xf>
    <xf numFmtId="14" fontId="17" fillId="15" borderId="17" xfId="0" applyNumberFormat="1" applyFont="1" applyFill="1" applyBorder="1" applyAlignment="1">
      <alignment wrapText="1"/>
    </xf>
    <xf numFmtId="14" fontId="21" fillId="15" borderId="18" xfId="0" applyNumberFormat="1" applyFont="1" applyFill="1" applyBorder="1" applyAlignment="1">
      <alignment wrapText="1"/>
    </xf>
    <xf numFmtId="0" fontId="21" fillId="14" borderId="15" xfId="0" applyFont="1" applyFill="1" applyBorder="1" applyAlignment="1">
      <alignment wrapText="1"/>
    </xf>
    <xf numFmtId="0" fontId="21" fillId="14" borderId="18" xfId="0" applyFont="1" applyFill="1" applyBorder="1" applyAlignment="1">
      <alignment wrapText="1"/>
    </xf>
    <xf numFmtId="14" fontId="6" fillId="5" borderId="1" xfId="0" applyNumberFormat="1" applyFont="1" applyFill="1" applyBorder="1" applyAlignment="1">
      <alignment horizontal="center" vertical="center" wrapText="1"/>
    </xf>
    <xf numFmtId="20" fontId="6" fillId="0" borderId="1" xfId="0" applyNumberFormat="1" applyFont="1" applyBorder="1" applyAlignment="1">
      <alignment horizontal="center" vertical="center" wrapText="1"/>
    </xf>
    <xf numFmtId="0" fontId="18" fillId="15" borderId="12" xfId="0" applyFont="1" applyFill="1" applyBorder="1" applyAlignment="1">
      <alignment wrapText="1"/>
    </xf>
    <xf numFmtId="2" fontId="0" fillId="6" borderId="3" xfId="0" applyNumberFormat="1" applyFill="1" applyBorder="1" applyAlignment="1">
      <alignment horizontal="center"/>
    </xf>
    <xf numFmtId="14" fontId="11" fillId="14" borderId="18" xfId="0" applyNumberFormat="1" applyFont="1" applyFill="1" applyBorder="1" applyAlignment="1">
      <alignment vertical="center" wrapText="1"/>
    </xf>
    <xf numFmtId="0" fontId="21" fillId="14" borderId="15" xfId="0" applyFont="1" applyFill="1" applyBorder="1" applyAlignment="1">
      <alignment vertical="center" wrapText="1"/>
    </xf>
    <xf numFmtId="0" fontId="17" fillId="14" borderId="17" xfId="0" applyFont="1" applyFill="1" applyBorder="1" applyAlignment="1">
      <alignment wrapText="1"/>
    </xf>
    <xf numFmtId="0" fontId="17" fillId="14" borderId="12" xfId="0" applyFont="1" applyFill="1" applyBorder="1" applyAlignment="1">
      <alignment wrapText="1"/>
    </xf>
    <xf numFmtId="0" fontId="18" fillId="14" borderId="15" xfId="0" applyFont="1" applyFill="1" applyBorder="1" applyAlignment="1">
      <alignment wrapText="1"/>
    </xf>
    <xf numFmtId="0" fontId="12" fillId="9" borderId="7" xfId="0" applyFont="1" applyFill="1" applyBorder="1" applyAlignment="1">
      <alignment vertical="center" wrapText="1"/>
    </xf>
    <xf numFmtId="0" fontId="0" fillId="7" borderId="3" xfId="0" applyFill="1" applyBorder="1" applyAlignment="1">
      <alignment horizontal="center" wrapText="1"/>
    </xf>
    <xf numFmtId="0" fontId="18" fillId="14" borderId="12" xfId="0" applyFont="1" applyFill="1" applyBorder="1" applyAlignment="1">
      <alignment wrapText="1"/>
    </xf>
    <xf numFmtId="0" fontId="12" fillId="9" borderId="6" xfId="0" applyFont="1" applyFill="1" applyBorder="1" applyAlignment="1">
      <alignment horizontal="center" vertical="center" wrapText="1"/>
    </xf>
    <xf numFmtId="0" fontId="12" fillId="9" borderId="21" xfId="0" applyFont="1" applyFill="1" applyBorder="1" applyAlignment="1">
      <alignment vertical="center" wrapText="1"/>
    </xf>
    <xf numFmtId="0" fontId="12" fillId="9" borderId="6" xfId="0" applyFont="1" applyFill="1" applyBorder="1" applyAlignment="1">
      <alignment vertical="center" wrapText="1"/>
    </xf>
    <xf numFmtId="0" fontId="12" fillId="10" borderId="21" xfId="0" applyFont="1" applyFill="1" applyBorder="1" applyAlignment="1">
      <alignment horizontal="left" vertical="center" wrapText="1"/>
    </xf>
    <xf numFmtId="0" fontId="6" fillId="0" borderId="0" xfId="0" applyFont="1" applyAlignment="1">
      <alignment horizontal="left" vertical="top" wrapText="1"/>
    </xf>
    <xf numFmtId="0" fontId="22" fillId="0" borderId="0" xfId="0" applyFont="1"/>
    <xf numFmtId="0" fontId="12" fillId="9" borderId="6" xfId="0" applyFont="1" applyFill="1" applyBorder="1" applyAlignment="1">
      <alignment horizontal="left" vertical="center" wrapText="1"/>
    </xf>
    <xf numFmtId="0" fontId="12" fillId="9" borderId="7" xfId="0" applyFont="1" applyFill="1" applyBorder="1" applyAlignment="1">
      <alignment horizontal="left" vertical="center" wrapText="1"/>
    </xf>
    <xf numFmtId="14" fontId="17" fillId="14" borderId="18" xfId="0" applyNumberFormat="1" applyFont="1" applyFill="1" applyBorder="1" applyAlignment="1">
      <alignment wrapText="1"/>
    </xf>
    <xf numFmtId="0" fontId="3" fillId="0" borderId="5" xfId="0" applyFont="1" applyBorder="1" applyAlignment="1">
      <alignment horizontal="center" vertical="center" wrapText="1"/>
    </xf>
    <xf numFmtId="14" fontId="3" fillId="0" borderId="1" xfId="0" applyNumberFormat="1" applyFont="1" applyBorder="1" applyAlignment="1">
      <alignment horizontal="center" vertical="center" wrapText="1"/>
    </xf>
    <xf numFmtId="164" fontId="3" fillId="8" borderId="1" xfId="0" applyNumberFormat="1" applyFont="1" applyFill="1" applyBorder="1" applyAlignment="1">
      <alignment horizontal="center" vertical="center"/>
    </xf>
    <xf numFmtId="0" fontId="23" fillId="9" borderId="6" xfId="0" applyFont="1" applyFill="1" applyBorder="1" applyAlignment="1">
      <alignment horizontal="center" vertical="center" wrapText="1"/>
    </xf>
    <xf numFmtId="0" fontId="23" fillId="9" borderId="21" xfId="0" applyFont="1" applyFill="1" applyBorder="1" applyAlignment="1">
      <alignment vertical="center" wrapText="1"/>
    </xf>
    <xf numFmtId="0" fontId="23" fillId="9" borderId="7" xfId="0" applyFont="1" applyFill="1" applyBorder="1" applyAlignment="1">
      <alignment horizontal="left" vertical="center" wrapText="1"/>
    </xf>
    <xf numFmtId="0" fontId="23" fillId="9" borderId="7" xfId="0" applyFont="1" applyFill="1" applyBorder="1" applyAlignment="1">
      <alignment vertical="top" wrapText="1"/>
    </xf>
    <xf numFmtId="0" fontId="3" fillId="5"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20" fillId="0" borderId="0" xfId="0" applyFont="1"/>
    <xf numFmtId="14" fontId="17" fillId="14" borderId="17" xfId="0" applyNumberFormat="1" applyFont="1" applyFill="1" applyBorder="1" applyAlignment="1">
      <alignment wrapText="1"/>
    </xf>
    <xf numFmtId="0" fontId="17" fillId="14" borderId="18" xfId="0" applyFont="1" applyFill="1" applyBorder="1" applyAlignment="1">
      <alignment wrapText="1"/>
    </xf>
    <xf numFmtId="0" fontId="17" fillId="15" borderId="18" xfId="0" applyFont="1" applyFill="1" applyBorder="1" applyAlignment="1">
      <alignment wrapText="1"/>
    </xf>
    <xf numFmtId="0" fontId="25" fillId="10" borderId="6" xfId="0" applyFont="1" applyFill="1" applyBorder="1" applyAlignment="1">
      <alignment horizontal="left" vertical="center" wrapText="1"/>
    </xf>
    <xf numFmtId="0" fontId="15" fillId="4" borderId="0" xfId="0" applyFont="1" applyFill="1" applyAlignment="1">
      <alignment horizontal="center"/>
    </xf>
    <xf numFmtId="0" fontId="15" fillId="0" borderId="0" xfId="0" applyFont="1"/>
    <xf numFmtId="0" fontId="3" fillId="0" borderId="1" xfId="0" applyFont="1" applyBorder="1" applyAlignment="1">
      <alignment horizontal="left" vertical="center" wrapText="1"/>
    </xf>
    <xf numFmtId="0" fontId="0" fillId="8" borderId="0" xfId="0" applyFill="1" applyAlignment="1">
      <alignment horizontal="center"/>
    </xf>
    <xf numFmtId="0" fontId="23" fillId="9" borderId="6" xfId="0" applyFont="1" applyFill="1" applyBorder="1" applyAlignment="1">
      <alignment wrapText="1"/>
    </xf>
    <xf numFmtId="0" fontId="12" fillId="9" borderId="21" xfId="0" applyFont="1" applyFill="1" applyBorder="1" applyAlignment="1">
      <alignment horizontal="left" vertical="center" wrapText="1"/>
    </xf>
    <xf numFmtId="0" fontId="17" fillId="15" borderId="11" xfId="0" applyFont="1" applyFill="1" applyBorder="1" applyAlignment="1">
      <alignment horizontal="center" wrapText="1"/>
    </xf>
    <xf numFmtId="0" fontId="17" fillId="15" borderId="14" xfId="0" applyFont="1" applyFill="1" applyBorder="1" applyAlignment="1">
      <alignment horizontal="center" wrapText="1"/>
    </xf>
    <xf numFmtId="0" fontId="17" fillId="14" borderId="14" xfId="0" applyFont="1" applyFill="1" applyBorder="1" applyAlignment="1">
      <alignment horizontal="center" wrapText="1"/>
    </xf>
    <xf numFmtId="0" fontId="11" fillId="14" borderId="14" xfId="0" applyFont="1" applyFill="1" applyBorder="1" applyAlignment="1">
      <alignment horizontal="center" wrapText="1"/>
    </xf>
    <xf numFmtId="0" fontId="11" fillId="14" borderId="11" xfId="0" applyFont="1" applyFill="1" applyBorder="1" applyAlignment="1">
      <alignment horizontal="center" wrapText="1"/>
    </xf>
    <xf numFmtId="0" fontId="17" fillId="14" borderId="11" xfId="0" applyFont="1" applyFill="1" applyBorder="1" applyAlignment="1">
      <alignment horizontal="center" wrapText="1"/>
    </xf>
    <xf numFmtId="0" fontId="17" fillId="14" borderId="11" xfId="0" quotePrefix="1" applyFont="1" applyFill="1" applyBorder="1" applyAlignment="1">
      <alignment horizontal="center" wrapText="1"/>
    </xf>
    <xf numFmtId="2" fontId="5" fillId="0" borderId="21" xfId="0" applyNumberFormat="1" applyFont="1" applyBorder="1" applyAlignment="1">
      <alignment horizontal="center"/>
    </xf>
    <xf numFmtId="0" fontId="27" fillId="18" borderId="27" xfId="0" applyFont="1" applyFill="1" applyBorder="1" applyAlignment="1">
      <alignment horizontal="center"/>
    </xf>
    <xf numFmtId="0" fontId="27" fillId="18" borderId="6" xfId="0" applyFont="1" applyFill="1" applyBorder="1" applyAlignment="1">
      <alignment horizontal="center"/>
    </xf>
    <xf numFmtId="0" fontId="27" fillId="18" borderId="22" xfId="0" applyFont="1" applyFill="1" applyBorder="1" applyAlignment="1">
      <alignment horizontal="center"/>
    </xf>
    <xf numFmtId="0" fontId="27" fillId="18" borderId="28" xfId="0" applyFont="1" applyFill="1" applyBorder="1" applyAlignment="1">
      <alignment horizontal="center"/>
    </xf>
    <xf numFmtId="0" fontId="27" fillId="19" borderId="27" xfId="0" applyFont="1" applyFill="1" applyBorder="1" applyAlignment="1">
      <alignment horizontal="center"/>
    </xf>
    <xf numFmtId="0" fontId="27" fillId="19" borderId="6" xfId="0" applyFont="1" applyFill="1" applyBorder="1" applyAlignment="1">
      <alignment horizontal="center"/>
    </xf>
    <xf numFmtId="0" fontId="27" fillId="19" borderId="22" xfId="0" applyFont="1" applyFill="1" applyBorder="1" applyAlignment="1">
      <alignment horizontal="center"/>
    </xf>
    <xf numFmtId="0" fontId="27" fillId="19" borderId="28" xfId="0" applyFont="1" applyFill="1" applyBorder="1" applyAlignment="1">
      <alignment horizontal="center"/>
    </xf>
    <xf numFmtId="0" fontId="27" fillId="20" borderId="27" xfId="0" applyFont="1" applyFill="1" applyBorder="1" applyAlignment="1">
      <alignment horizontal="center"/>
    </xf>
    <xf numFmtId="0" fontId="27" fillId="20" borderId="6" xfId="0" applyFont="1" applyFill="1" applyBorder="1" applyAlignment="1">
      <alignment horizontal="center"/>
    </xf>
    <xf numFmtId="0" fontId="27" fillId="20" borderId="22" xfId="0" applyFont="1" applyFill="1" applyBorder="1" applyAlignment="1">
      <alignment horizontal="center"/>
    </xf>
    <xf numFmtId="0" fontId="27" fillId="20" borderId="28" xfId="0" applyFont="1" applyFill="1" applyBorder="1" applyAlignment="1">
      <alignment horizontal="center"/>
    </xf>
    <xf numFmtId="0" fontId="27" fillId="21" borderId="27" xfId="0" applyFont="1" applyFill="1" applyBorder="1" applyAlignment="1">
      <alignment horizontal="center"/>
    </xf>
    <xf numFmtId="0" fontId="27" fillId="21" borderId="6" xfId="0" applyFont="1" applyFill="1" applyBorder="1" applyAlignment="1">
      <alignment horizontal="center"/>
    </xf>
    <xf numFmtId="0" fontId="27" fillId="21" borderId="28" xfId="0" applyFont="1" applyFill="1" applyBorder="1" applyAlignment="1">
      <alignment horizontal="center"/>
    </xf>
    <xf numFmtId="0" fontId="27" fillId="22" borderId="27" xfId="0" applyFont="1" applyFill="1" applyBorder="1" applyAlignment="1">
      <alignment horizontal="center"/>
    </xf>
    <xf numFmtId="0" fontId="27" fillId="22" borderId="6" xfId="0" applyFont="1" applyFill="1" applyBorder="1" applyAlignment="1">
      <alignment horizontal="center"/>
    </xf>
    <xf numFmtId="0" fontId="27" fillId="22" borderId="28" xfId="0" applyFont="1" applyFill="1" applyBorder="1" applyAlignment="1">
      <alignment horizontal="center"/>
    </xf>
    <xf numFmtId="0" fontId="27" fillId="8" borderId="6" xfId="0" applyFont="1" applyFill="1" applyBorder="1" applyAlignment="1">
      <alignment horizontal="center"/>
    </xf>
    <xf numFmtId="0" fontId="27" fillId="8" borderId="27" xfId="0" applyFont="1" applyFill="1" applyBorder="1" applyAlignment="1">
      <alignment horizontal="center"/>
    </xf>
    <xf numFmtId="0" fontId="27" fillId="8" borderId="28" xfId="0" applyFont="1" applyFill="1" applyBorder="1" applyAlignment="1">
      <alignment horizontal="center"/>
    </xf>
    <xf numFmtId="2" fontId="5" fillId="0" borderId="27" xfId="0" applyNumberFormat="1" applyFont="1" applyBorder="1" applyAlignment="1">
      <alignment horizontal="center"/>
    </xf>
    <xf numFmtId="2" fontId="5" fillId="0" borderId="32" xfId="0" applyNumberFormat="1" applyFont="1" applyBorder="1" applyAlignment="1">
      <alignment horizontal="center"/>
    </xf>
    <xf numFmtId="2" fontId="5" fillId="0" borderId="34" xfId="0" applyNumberFormat="1" applyFont="1" applyBorder="1" applyAlignment="1">
      <alignment horizontal="center"/>
    </xf>
    <xf numFmtId="2" fontId="5" fillId="0" borderId="37" xfId="0" applyNumberFormat="1" applyFont="1" applyBorder="1" applyAlignment="1">
      <alignment horizontal="center"/>
    </xf>
    <xf numFmtId="0" fontId="27" fillId="0" borderId="38" xfId="0" applyFont="1" applyBorder="1" applyAlignment="1">
      <alignment vertical="center"/>
    </xf>
    <xf numFmtId="0" fontId="22" fillId="18" borderId="34" xfId="0" applyFont="1" applyFill="1" applyBorder="1" applyAlignment="1">
      <alignment horizontal="center"/>
    </xf>
    <xf numFmtId="0" fontId="22" fillId="18" borderId="35" xfId="0" applyFont="1" applyFill="1" applyBorder="1" applyAlignment="1">
      <alignment horizontal="center"/>
    </xf>
    <xf numFmtId="0" fontId="22" fillId="18" borderId="33" xfId="0" applyFont="1" applyFill="1" applyBorder="1" applyAlignment="1">
      <alignment horizontal="center"/>
    </xf>
    <xf numFmtId="0" fontId="22" fillId="18" borderId="36" xfId="0" applyFont="1" applyFill="1" applyBorder="1" applyAlignment="1">
      <alignment horizontal="center"/>
    </xf>
    <xf numFmtId="0" fontId="22" fillId="19" borderId="34" xfId="0" applyFont="1" applyFill="1" applyBorder="1" applyAlignment="1">
      <alignment horizontal="center"/>
    </xf>
    <xf numFmtId="0" fontId="22" fillId="19" borderId="35" xfId="0" applyFont="1" applyFill="1" applyBorder="1" applyAlignment="1">
      <alignment horizontal="center"/>
    </xf>
    <xf numFmtId="0" fontId="22" fillId="19" borderId="33" xfId="0" applyFont="1" applyFill="1" applyBorder="1" applyAlignment="1">
      <alignment horizontal="center"/>
    </xf>
    <xf numFmtId="0" fontId="22" fillId="19" borderId="36" xfId="0" applyFont="1" applyFill="1" applyBorder="1" applyAlignment="1">
      <alignment horizontal="center"/>
    </xf>
    <xf numFmtId="41" fontId="22" fillId="20" borderId="34" xfId="0" applyNumberFormat="1" applyFont="1" applyFill="1" applyBorder="1" applyAlignment="1">
      <alignment horizontal="center"/>
    </xf>
    <xf numFmtId="0" fontId="22" fillId="20" borderId="35" xfId="0" applyFont="1" applyFill="1" applyBorder="1" applyAlignment="1">
      <alignment horizontal="center"/>
    </xf>
    <xf numFmtId="0" fontId="22" fillId="20" borderId="33" xfId="0" applyFont="1" applyFill="1" applyBorder="1" applyAlignment="1">
      <alignment horizontal="center"/>
    </xf>
    <xf numFmtId="0" fontId="22" fillId="20" borderId="36" xfId="0" applyFont="1" applyFill="1" applyBorder="1" applyAlignment="1">
      <alignment horizontal="center"/>
    </xf>
    <xf numFmtId="0" fontId="22" fillId="21" borderId="35" xfId="0" applyFont="1" applyFill="1" applyBorder="1" applyAlignment="1">
      <alignment horizontal="center"/>
    </xf>
    <xf numFmtId="0" fontId="22" fillId="21" borderId="33" xfId="0" applyFont="1" applyFill="1" applyBorder="1" applyAlignment="1">
      <alignment horizontal="center"/>
    </xf>
    <xf numFmtId="0" fontId="22" fillId="21" borderId="36" xfId="0" applyFont="1" applyFill="1" applyBorder="1" applyAlignment="1">
      <alignment horizontal="center"/>
    </xf>
    <xf numFmtId="0" fontId="22" fillId="22" borderId="35" xfId="0" applyFont="1" applyFill="1" applyBorder="1" applyAlignment="1">
      <alignment horizontal="center"/>
    </xf>
    <xf numFmtId="0" fontId="22" fillId="22" borderId="33" xfId="0" applyFont="1" applyFill="1" applyBorder="1" applyAlignment="1">
      <alignment horizontal="center"/>
    </xf>
    <xf numFmtId="0" fontId="22" fillId="22" borderId="36" xfId="0" applyFont="1" applyFill="1" applyBorder="1" applyAlignment="1">
      <alignment horizontal="center"/>
    </xf>
    <xf numFmtId="0" fontId="22" fillId="18" borderId="41" xfId="0" applyFont="1" applyFill="1" applyBorder="1" applyAlignment="1">
      <alignment horizontal="center" vertical="center"/>
    </xf>
    <xf numFmtId="0" fontId="22" fillId="18" borderId="42" xfId="0" applyFont="1" applyFill="1" applyBorder="1" applyAlignment="1">
      <alignment horizontal="center" vertical="center"/>
    </xf>
    <xf numFmtId="0" fontId="22" fillId="18" borderId="43" xfId="0" applyFont="1" applyFill="1" applyBorder="1" applyAlignment="1">
      <alignment horizontal="center" vertical="center"/>
    </xf>
    <xf numFmtId="0" fontId="22" fillId="18" borderId="44" xfId="0" applyFont="1" applyFill="1" applyBorder="1" applyAlignment="1">
      <alignment horizontal="center" vertical="center"/>
    </xf>
    <xf numFmtId="0" fontId="22" fillId="19" borderId="41" xfId="0" applyFont="1" applyFill="1" applyBorder="1" applyAlignment="1">
      <alignment horizontal="center" vertical="center"/>
    </xf>
    <xf numFmtId="0" fontId="22" fillId="19" borderId="42" xfId="0" applyFont="1" applyFill="1" applyBorder="1" applyAlignment="1">
      <alignment horizontal="center" vertical="center"/>
    </xf>
    <xf numFmtId="0" fontId="22" fillId="19" borderId="43" xfId="0" applyFont="1" applyFill="1" applyBorder="1" applyAlignment="1">
      <alignment horizontal="center" vertical="center"/>
    </xf>
    <xf numFmtId="0" fontId="22" fillId="19" borderId="44" xfId="0" applyFont="1" applyFill="1" applyBorder="1" applyAlignment="1">
      <alignment horizontal="center" vertical="center"/>
    </xf>
    <xf numFmtId="41" fontId="22" fillId="20" borderId="41" xfId="0" applyNumberFormat="1" applyFont="1" applyFill="1" applyBorder="1" applyAlignment="1">
      <alignment horizontal="center" vertical="center"/>
    </xf>
    <xf numFmtId="0" fontId="22" fillId="20" borderId="42" xfId="0" applyFont="1" applyFill="1" applyBorder="1" applyAlignment="1">
      <alignment horizontal="center" vertical="center"/>
    </xf>
    <xf numFmtId="0" fontId="22" fillId="20" borderId="43" xfId="0" applyFont="1" applyFill="1" applyBorder="1" applyAlignment="1">
      <alignment horizontal="center" vertical="center"/>
    </xf>
    <xf numFmtId="0" fontId="22" fillId="20" borderId="44" xfId="0" applyFont="1" applyFill="1" applyBorder="1" applyAlignment="1">
      <alignment horizontal="center" vertical="center"/>
    </xf>
    <xf numFmtId="3" fontId="22" fillId="21" borderId="41" xfId="0" applyNumberFormat="1" applyFont="1" applyFill="1" applyBorder="1" applyAlignment="1">
      <alignment horizontal="center" vertical="center"/>
    </xf>
    <xf numFmtId="0" fontId="22" fillId="21" borderId="42" xfId="0" applyFont="1" applyFill="1" applyBorder="1" applyAlignment="1">
      <alignment horizontal="center" vertical="center"/>
    </xf>
    <xf numFmtId="0" fontId="22" fillId="21" borderId="43" xfId="0" applyFont="1" applyFill="1" applyBorder="1" applyAlignment="1">
      <alignment horizontal="center" vertical="center"/>
    </xf>
    <xf numFmtId="0" fontId="22" fillId="21" borderId="44" xfId="0" applyFont="1" applyFill="1" applyBorder="1" applyAlignment="1">
      <alignment horizontal="center" vertical="center"/>
    </xf>
    <xf numFmtId="166" fontId="22" fillId="22" borderId="41" xfId="0" applyNumberFormat="1" applyFont="1" applyFill="1" applyBorder="1" applyAlignment="1">
      <alignment horizontal="center" vertical="center"/>
    </xf>
    <xf numFmtId="0" fontId="22" fillId="22" borderId="42" xfId="0" applyFont="1" applyFill="1" applyBorder="1" applyAlignment="1">
      <alignment horizontal="center" vertical="center"/>
    </xf>
    <xf numFmtId="0" fontId="22" fillId="22" borderId="43" xfId="0" applyFont="1" applyFill="1" applyBorder="1" applyAlignment="1">
      <alignment horizontal="center" vertical="center"/>
    </xf>
    <xf numFmtId="0" fontId="22" fillId="22" borderId="44" xfId="0" applyFont="1" applyFill="1" applyBorder="1" applyAlignment="1">
      <alignment horizontal="center" vertical="center"/>
    </xf>
    <xf numFmtId="0" fontId="22" fillId="0" borderId="39" xfId="0" applyFont="1" applyBorder="1" applyAlignment="1">
      <alignment vertical="center"/>
    </xf>
    <xf numFmtId="0" fontId="27" fillId="0" borderId="22" xfId="0" applyFont="1" applyBorder="1"/>
    <xf numFmtId="0" fontId="22" fillId="18" borderId="27" xfId="0" applyFont="1" applyFill="1" applyBorder="1" applyAlignment="1">
      <alignment horizontal="center"/>
    </xf>
    <xf numFmtId="0" fontId="22" fillId="18" borderId="6" xfId="0" applyFont="1" applyFill="1" applyBorder="1" applyAlignment="1">
      <alignment horizontal="center"/>
    </xf>
    <xf numFmtId="0" fontId="22" fillId="18" borderId="22" xfId="0" applyFont="1" applyFill="1" applyBorder="1" applyAlignment="1">
      <alignment horizontal="center"/>
    </xf>
    <xf numFmtId="0" fontId="22" fillId="18" borderId="28" xfId="0" applyFont="1" applyFill="1" applyBorder="1" applyAlignment="1">
      <alignment horizontal="center"/>
    </xf>
    <xf numFmtId="2" fontId="22" fillId="19" borderId="27" xfId="0" applyNumberFormat="1" applyFont="1" applyFill="1" applyBorder="1" applyAlignment="1">
      <alignment horizontal="center"/>
    </xf>
    <xf numFmtId="0" fontId="22" fillId="19" borderId="6" xfId="0" applyFont="1" applyFill="1" applyBorder="1" applyAlignment="1">
      <alignment horizontal="center"/>
    </xf>
    <xf numFmtId="0" fontId="22" fillId="19" borderId="22" xfId="0" applyFont="1" applyFill="1" applyBorder="1" applyAlignment="1">
      <alignment horizontal="center"/>
    </xf>
    <xf numFmtId="0" fontId="22" fillId="19" borderId="28" xfId="0" applyFont="1" applyFill="1" applyBorder="1" applyAlignment="1">
      <alignment horizontal="center"/>
    </xf>
    <xf numFmtId="41" fontId="22" fillId="20" borderId="27" xfId="0" applyNumberFormat="1" applyFont="1" applyFill="1" applyBorder="1" applyAlignment="1">
      <alignment horizontal="center"/>
    </xf>
    <xf numFmtId="0" fontId="22" fillId="20" borderId="6" xfId="0" applyFont="1" applyFill="1" applyBorder="1" applyAlignment="1">
      <alignment horizontal="center"/>
    </xf>
    <xf numFmtId="0" fontId="22" fillId="20" borderId="22" xfId="0" applyFont="1" applyFill="1" applyBorder="1" applyAlignment="1">
      <alignment horizontal="center"/>
    </xf>
    <xf numFmtId="0" fontId="22" fillId="20" borderId="28" xfId="0" applyFont="1" applyFill="1" applyBorder="1" applyAlignment="1">
      <alignment horizontal="center"/>
    </xf>
    <xf numFmtId="4" fontId="22" fillId="21" borderId="27" xfId="0" applyNumberFormat="1" applyFont="1" applyFill="1" applyBorder="1" applyAlignment="1">
      <alignment horizontal="center"/>
    </xf>
    <xf numFmtId="0" fontId="22" fillId="21" borderId="6" xfId="0" applyFont="1" applyFill="1" applyBorder="1" applyAlignment="1">
      <alignment horizontal="center"/>
    </xf>
    <xf numFmtId="0" fontId="22" fillId="21" borderId="22" xfId="0" applyFont="1" applyFill="1" applyBorder="1" applyAlignment="1">
      <alignment horizontal="center"/>
    </xf>
    <xf numFmtId="0" fontId="22" fillId="21" borderId="28" xfId="0" applyFont="1" applyFill="1" applyBorder="1" applyAlignment="1">
      <alignment horizontal="center"/>
    </xf>
    <xf numFmtId="4" fontId="22" fillId="22" borderId="27" xfId="0" applyNumberFormat="1" applyFont="1" applyFill="1" applyBorder="1" applyAlignment="1">
      <alignment horizontal="center"/>
    </xf>
    <xf numFmtId="0" fontId="22" fillId="22" borderId="6" xfId="0" applyFont="1" applyFill="1" applyBorder="1" applyAlignment="1">
      <alignment horizontal="center"/>
    </xf>
    <xf numFmtId="0" fontId="22" fillId="22" borderId="22" xfId="0" applyFont="1" applyFill="1" applyBorder="1" applyAlignment="1">
      <alignment horizontal="center"/>
    </xf>
    <xf numFmtId="0" fontId="22" fillId="22" borderId="28" xfId="0" applyFont="1" applyFill="1" applyBorder="1" applyAlignment="1">
      <alignment horizontal="center"/>
    </xf>
    <xf numFmtId="0" fontId="27" fillId="0" borderId="33" xfId="0" applyFont="1" applyBorder="1"/>
    <xf numFmtId="2" fontId="5" fillId="0" borderId="45" xfId="0" applyNumberFormat="1" applyFont="1" applyBorder="1" applyAlignment="1">
      <alignment horizontal="center"/>
    </xf>
    <xf numFmtId="2" fontId="5" fillId="2" borderId="41" xfId="0" applyNumberFormat="1" applyFont="1" applyFill="1" applyBorder="1" applyAlignment="1">
      <alignment horizontal="center" vertical="center"/>
    </xf>
    <xf numFmtId="2" fontId="5" fillId="2" borderId="46" xfId="0" applyNumberFormat="1" applyFont="1" applyFill="1" applyBorder="1" applyAlignment="1">
      <alignment horizontal="center" vertical="center"/>
    </xf>
    <xf numFmtId="2" fontId="5" fillId="2" borderId="40" xfId="0" applyNumberFormat="1" applyFont="1" applyFill="1" applyBorder="1" applyAlignment="1">
      <alignment horizontal="center" vertical="center"/>
    </xf>
    <xf numFmtId="0" fontId="12" fillId="9" borderId="7" xfId="0" applyFont="1" applyFill="1" applyBorder="1" applyAlignment="1">
      <alignment horizontal="center" vertical="center" wrapText="1"/>
    </xf>
    <xf numFmtId="0" fontId="12" fillId="9" borderId="47" xfId="0" applyFont="1" applyFill="1" applyBorder="1" applyAlignment="1">
      <alignment vertical="center" wrapText="1"/>
    </xf>
    <xf numFmtId="1" fontId="5" fillId="0" borderId="27" xfId="0" applyNumberFormat="1" applyFont="1" applyBorder="1" applyAlignment="1">
      <alignment horizontal="center"/>
    </xf>
    <xf numFmtId="2" fontId="22" fillId="18" borderId="27" xfId="0" applyNumberFormat="1" applyFont="1" applyFill="1" applyBorder="1" applyAlignment="1">
      <alignment horizontal="center"/>
    </xf>
    <xf numFmtId="0" fontId="29" fillId="9" borderId="7" xfId="0" applyFont="1" applyFill="1" applyBorder="1" applyAlignment="1">
      <alignment horizontal="center" vertical="center" wrapText="1"/>
    </xf>
    <xf numFmtId="0" fontId="29" fillId="9" borderId="47" xfId="0" applyFont="1" applyFill="1" applyBorder="1" applyAlignment="1">
      <alignment vertical="center" wrapText="1"/>
    </xf>
    <xf numFmtId="0" fontId="30" fillId="9" borderId="7" xfId="0" applyFont="1" applyFill="1" applyBorder="1" applyAlignment="1">
      <alignment horizontal="left" vertical="center" wrapText="1"/>
    </xf>
    <xf numFmtId="0" fontId="29" fillId="9" borderId="7" xfId="0" applyFont="1" applyFill="1" applyBorder="1" applyAlignment="1">
      <alignment wrapText="1"/>
    </xf>
    <xf numFmtId="0" fontId="29" fillId="9" borderId="6" xfId="0" applyFont="1" applyFill="1" applyBorder="1" applyAlignment="1">
      <alignment vertical="center" wrapText="1"/>
    </xf>
    <xf numFmtId="0" fontId="29" fillId="9" borderId="6" xfId="0" applyFont="1" applyFill="1" applyBorder="1" applyAlignment="1">
      <alignment wrapText="1"/>
    </xf>
    <xf numFmtId="0" fontId="29" fillId="9" borderId="7" xfId="0" applyFont="1" applyFill="1" applyBorder="1" applyAlignment="1">
      <alignment horizontal="left" vertical="center" wrapText="1"/>
    </xf>
    <xf numFmtId="0" fontId="29" fillId="9" borderId="6" xfId="0" applyFont="1" applyFill="1" applyBorder="1" applyAlignment="1">
      <alignment horizontal="center" vertical="center" wrapText="1"/>
    </xf>
    <xf numFmtId="0" fontId="29" fillId="9" borderId="21" xfId="0" applyFont="1" applyFill="1" applyBorder="1" applyAlignment="1">
      <alignment horizontal="left" vertical="center" wrapText="1"/>
    </xf>
    <xf numFmtId="0" fontId="29" fillId="9" borderId="21" xfId="0" applyFont="1" applyFill="1" applyBorder="1" applyAlignment="1">
      <alignment vertical="center" wrapText="1"/>
    </xf>
    <xf numFmtId="0" fontId="0" fillId="0" borderId="0" xfId="0" applyAlignment="1">
      <alignment horizontal="left" vertical="center" wrapText="1"/>
    </xf>
    <xf numFmtId="41" fontId="22" fillId="20" borderId="27" xfId="0" applyNumberFormat="1" applyFont="1" applyFill="1" applyBorder="1"/>
    <xf numFmtId="1" fontId="5" fillId="2" borderId="41" xfId="0" applyNumberFormat="1" applyFont="1" applyFill="1" applyBorder="1" applyAlignment="1">
      <alignment horizontal="center" vertical="center"/>
    </xf>
    <xf numFmtId="0" fontId="29" fillId="9" borderId="7" xfId="0" applyFont="1" applyFill="1" applyBorder="1" applyAlignment="1">
      <alignment vertical="center" wrapText="1"/>
    </xf>
    <xf numFmtId="0" fontId="6" fillId="0" borderId="21" xfId="0" applyFont="1" applyBorder="1" applyAlignment="1">
      <alignment horizontal="left" vertical="center" wrapText="1"/>
    </xf>
    <xf numFmtId="0" fontId="3" fillId="0" borderId="7" xfId="0" applyFont="1" applyBorder="1" applyAlignment="1">
      <alignment horizontal="left" vertical="top" wrapText="1"/>
    </xf>
    <xf numFmtId="0" fontId="12" fillId="9" borderId="1" xfId="0" applyFont="1" applyFill="1" applyBorder="1" applyAlignment="1">
      <alignment vertical="center" wrapText="1"/>
    </xf>
    <xf numFmtId="0" fontId="12" fillId="9" borderId="1" xfId="0" applyFont="1" applyFill="1" applyBorder="1" applyAlignment="1">
      <alignment vertical="top" wrapText="1"/>
    </xf>
    <xf numFmtId="0" fontId="25" fillId="9" borderId="21" xfId="0" applyFont="1" applyFill="1" applyBorder="1" applyAlignment="1">
      <alignment vertical="center" wrapText="1"/>
    </xf>
    <xf numFmtId="0" fontId="6" fillId="0" borderId="8" xfId="0" applyFont="1" applyBorder="1" applyAlignment="1">
      <alignment horizontal="left" vertical="top" wrapText="1"/>
    </xf>
    <xf numFmtId="0" fontId="12" fillId="10" borderId="20" xfId="0" applyFont="1" applyFill="1" applyBorder="1" applyAlignment="1">
      <alignment horizontal="left" vertical="center" wrapText="1"/>
    </xf>
    <xf numFmtId="0" fontId="19" fillId="15" borderId="15" xfId="0" applyFont="1" applyFill="1" applyBorder="1" applyAlignment="1">
      <alignment wrapText="1"/>
    </xf>
    <xf numFmtId="0" fontId="21" fillId="15" borderId="17" xfId="0" applyFont="1" applyFill="1" applyBorder="1" applyAlignment="1">
      <alignment wrapText="1"/>
    </xf>
    <xf numFmtId="0" fontId="0" fillId="0" borderId="0" xfId="0" applyAlignment="1">
      <alignment horizontal="left" indent="1"/>
    </xf>
    <xf numFmtId="14" fontId="0" fillId="0" borderId="0" xfId="0" applyNumberFormat="1" applyAlignment="1">
      <alignment horizontal="left" indent="2"/>
    </xf>
    <xf numFmtId="0" fontId="31" fillId="9" borderId="6" xfId="0" applyFont="1" applyFill="1" applyBorder="1" applyAlignment="1">
      <alignment wrapText="1"/>
    </xf>
    <xf numFmtId="0" fontId="31" fillId="9" borderId="7" xfId="0" applyFont="1" applyFill="1" applyBorder="1" applyAlignment="1">
      <alignment wrapText="1"/>
    </xf>
    <xf numFmtId="0" fontId="31" fillId="9" borderId="6" xfId="0" applyFont="1" applyFill="1" applyBorder="1" applyAlignment="1">
      <alignment vertical="center" wrapText="1"/>
    </xf>
    <xf numFmtId="0" fontId="31" fillId="9" borderId="7" xfId="0" applyFont="1" applyFill="1" applyBorder="1" applyAlignment="1">
      <alignment vertical="center" wrapText="1"/>
    </xf>
    <xf numFmtId="0" fontId="30" fillId="10" borderId="0" xfId="0" applyFont="1" applyFill="1" applyAlignment="1">
      <alignment horizontal="left" vertical="center" wrapText="1"/>
    </xf>
    <xf numFmtId="0" fontId="30" fillId="10" borderId="49" xfId="0" applyFont="1" applyFill="1" applyBorder="1" applyAlignment="1">
      <alignment horizontal="left" vertical="center" wrapText="1"/>
    </xf>
    <xf numFmtId="0" fontId="4" fillId="2" borderId="50" xfId="0" applyFont="1" applyFill="1" applyBorder="1" applyAlignment="1">
      <alignment horizontal="center" vertical="center" wrapText="1"/>
    </xf>
    <xf numFmtId="14" fontId="4" fillId="2" borderId="50" xfId="0" applyNumberFormat="1" applyFont="1" applyFill="1" applyBorder="1" applyAlignment="1">
      <alignment horizontal="center" vertical="center" wrapText="1"/>
    </xf>
    <xf numFmtId="0" fontId="4" fillId="2" borderId="50" xfId="0" applyFont="1" applyFill="1" applyBorder="1" applyAlignment="1">
      <alignment horizontal="center" vertical="center"/>
    </xf>
    <xf numFmtId="0" fontId="4" fillId="3" borderId="50" xfId="0" applyFont="1" applyFill="1" applyBorder="1" applyAlignment="1">
      <alignment horizontal="center" vertical="center" wrapText="1"/>
    </xf>
    <xf numFmtId="0" fontId="28" fillId="17" borderId="50" xfId="0" applyFont="1" applyFill="1" applyBorder="1" applyAlignment="1">
      <alignment horizontal="center" vertical="center" wrapText="1"/>
    </xf>
    <xf numFmtId="14" fontId="2" fillId="0" borderId="51" xfId="0" applyNumberFormat="1" applyFont="1" applyBorder="1" applyAlignment="1">
      <alignment horizontal="left" vertical="center" wrapText="1"/>
    </xf>
    <xf numFmtId="14" fontId="2" fillId="5" borderId="48" xfId="0" applyNumberFormat="1" applyFont="1" applyFill="1" applyBorder="1" applyAlignment="1">
      <alignment horizontal="left" vertical="center" wrapText="1"/>
    </xf>
    <xf numFmtId="14" fontId="2" fillId="0" borderId="48" xfId="0" applyNumberFormat="1" applyFont="1" applyBorder="1" applyAlignment="1">
      <alignment horizontal="left" vertical="center" wrapText="1"/>
    </xf>
    <xf numFmtId="0" fontId="12" fillId="10" borderId="51" xfId="0" applyFont="1" applyFill="1" applyBorder="1" applyAlignment="1">
      <alignment horizontal="left" vertical="center" wrapText="1"/>
    </xf>
    <xf numFmtId="0" fontId="6" fillId="0" borderId="51" xfId="0" applyFont="1" applyBorder="1" applyAlignment="1">
      <alignment horizontal="left" vertical="top" wrapText="1"/>
    </xf>
    <xf numFmtId="0" fontId="2" fillId="0" borderId="50" xfId="0" applyFont="1" applyBorder="1" applyAlignment="1">
      <alignment horizontal="center" vertical="center" wrapText="1"/>
    </xf>
    <xf numFmtId="0" fontId="6" fillId="0" borderId="50" xfId="0" applyFont="1" applyBorder="1" applyAlignment="1">
      <alignment horizontal="center" vertical="center"/>
    </xf>
    <xf numFmtId="14" fontId="6" fillId="0" borderId="50" xfId="0" applyNumberFormat="1" applyFont="1" applyBorder="1" applyAlignment="1">
      <alignment horizontal="center" vertical="center"/>
    </xf>
    <xf numFmtId="164" fontId="6" fillId="8" borderId="50" xfId="0" applyNumberFormat="1" applyFont="1" applyFill="1" applyBorder="1" applyAlignment="1">
      <alignment horizontal="center" vertical="center"/>
    </xf>
    <xf numFmtId="0" fontId="6" fillId="0" borderId="50" xfId="0" applyFont="1" applyBorder="1" applyAlignment="1">
      <alignment horizontal="center" vertical="center" wrapText="1"/>
    </xf>
    <xf numFmtId="0" fontId="6" fillId="0" borderId="50" xfId="0" applyFont="1" applyBorder="1" applyAlignment="1">
      <alignment horizontal="left" vertical="center" wrapText="1"/>
    </xf>
    <xf numFmtId="0" fontId="6" fillId="5" borderId="50" xfId="0" applyFont="1" applyFill="1" applyBorder="1" applyAlignment="1">
      <alignment horizontal="center" vertical="center" wrapText="1"/>
    </xf>
    <xf numFmtId="0" fontId="2" fillId="8" borderId="50" xfId="0" applyFont="1" applyFill="1" applyBorder="1" applyAlignment="1">
      <alignment horizontal="center" vertical="center" wrapText="1"/>
    </xf>
    <xf numFmtId="0" fontId="6" fillId="0" borderId="50" xfId="0" applyFont="1" applyBorder="1" applyAlignment="1">
      <alignment horizontal="left" vertical="center"/>
    </xf>
    <xf numFmtId="0" fontId="2" fillId="5" borderId="50" xfId="0" applyFont="1" applyFill="1" applyBorder="1" applyAlignment="1">
      <alignment horizontal="left" vertical="center" wrapText="1"/>
    </xf>
    <xf numFmtId="14" fontId="2" fillId="0" borderId="50" xfId="0" applyNumberFormat="1" applyFont="1" applyBorder="1" applyAlignment="1">
      <alignment horizontal="left" vertical="center" wrapText="1"/>
    </xf>
    <xf numFmtId="0" fontId="12" fillId="10" borderId="50" xfId="0" applyFont="1" applyFill="1" applyBorder="1" applyAlignment="1">
      <alignment horizontal="left" vertical="center" wrapText="1"/>
    </xf>
    <xf numFmtId="0" fontId="2" fillId="0" borderId="50" xfId="0" applyFont="1" applyBorder="1" applyAlignment="1">
      <alignment horizontal="left" vertical="center" wrapText="1"/>
    </xf>
    <xf numFmtId="0" fontId="6" fillId="0" borderId="51" xfId="0" applyFont="1" applyBorder="1" applyAlignment="1">
      <alignment horizontal="left" vertical="center" wrapText="1"/>
    </xf>
    <xf numFmtId="0" fontId="6" fillId="0" borderId="51" xfId="0" applyFont="1" applyBorder="1" applyAlignment="1">
      <alignment horizontal="center" vertical="center" wrapText="1"/>
    </xf>
    <xf numFmtId="0" fontId="12" fillId="0" borderId="51" xfId="0" applyFont="1" applyBorder="1" applyAlignment="1">
      <alignment horizontal="left" vertical="center" wrapText="1"/>
    </xf>
    <xf numFmtId="0" fontId="12" fillId="11" borderId="51" xfId="0" applyFont="1" applyFill="1" applyBorder="1" applyAlignment="1">
      <alignment horizontal="left" vertical="center" wrapText="1"/>
    </xf>
    <xf numFmtId="0" fontId="2" fillId="5" borderId="51" xfId="0" applyFont="1" applyFill="1" applyBorder="1" applyAlignment="1">
      <alignment horizontal="left" vertical="center" wrapText="1"/>
    </xf>
    <xf numFmtId="0" fontId="12" fillId="10" borderId="51" xfId="0" applyFont="1" applyFill="1" applyBorder="1" applyAlignment="1">
      <alignment horizontal="center" vertical="center" wrapText="1"/>
    </xf>
    <xf numFmtId="0" fontId="6" fillId="0" borderId="51" xfId="0" applyFont="1" applyBorder="1" applyAlignment="1">
      <alignment horizontal="center" vertical="center"/>
    </xf>
    <xf numFmtId="0" fontId="6" fillId="0" borderId="51" xfId="0" applyFont="1" applyBorder="1" applyAlignment="1">
      <alignment horizontal="left" vertical="center"/>
    </xf>
    <xf numFmtId="0" fontId="25" fillId="10" borderId="51" xfId="0" applyFont="1" applyFill="1" applyBorder="1" applyAlignment="1">
      <alignment horizontal="left" vertical="center" wrapText="1"/>
    </xf>
    <xf numFmtId="14" fontId="6" fillId="0" borderId="50" xfId="0" applyNumberFormat="1" applyFont="1" applyBorder="1" applyAlignment="1">
      <alignment horizontal="center" vertical="center" wrapText="1"/>
    </xf>
    <xf numFmtId="164" fontId="2" fillId="8" borderId="50" xfId="0" applyNumberFormat="1" applyFont="1" applyFill="1" applyBorder="1" applyAlignment="1">
      <alignment horizontal="center" vertical="center"/>
    </xf>
    <xf numFmtId="4" fontId="22" fillId="21" borderId="34" xfId="0" applyNumberFormat="1" applyFont="1" applyFill="1" applyBorder="1" applyAlignment="1">
      <alignment horizontal="center"/>
    </xf>
    <xf numFmtId="4" fontId="22" fillId="22" borderId="34" xfId="0" applyNumberFormat="1" applyFont="1" applyFill="1" applyBorder="1" applyAlignment="1">
      <alignment horizontal="center"/>
    </xf>
    <xf numFmtId="0" fontId="4" fillId="8" borderId="29" xfId="0" applyFont="1" applyFill="1" applyBorder="1" applyAlignment="1">
      <alignment vertical="center"/>
    </xf>
    <xf numFmtId="0" fontId="4" fillId="8" borderId="30" xfId="0" applyFont="1" applyFill="1" applyBorder="1" applyAlignment="1">
      <alignment vertical="center"/>
    </xf>
    <xf numFmtId="0" fontId="4" fillId="8" borderId="31" xfId="0" applyFont="1" applyFill="1" applyBorder="1" applyAlignment="1">
      <alignment vertical="center"/>
    </xf>
    <xf numFmtId="0" fontId="27" fillId="23" borderId="27" xfId="0" applyFont="1" applyFill="1" applyBorder="1" applyAlignment="1">
      <alignment horizontal="center"/>
    </xf>
    <xf numFmtId="0" fontId="27" fillId="23" borderId="6" xfId="0" applyFont="1" applyFill="1" applyBorder="1" applyAlignment="1">
      <alignment horizontal="center"/>
    </xf>
    <xf numFmtId="0" fontId="27" fillId="23" borderId="28" xfId="0" applyFont="1" applyFill="1" applyBorder="1" applyAlignment="1">
      <alignment horizontal="center"/>
    </xf>
    <xf numFmtId="4" fontId="22" fillId="23" borderId="27" xfId="0" applyNumberFormat="1" applyFont="1" applyFill="1" applyBorder="1" applyAlignment="1">
      <alignment horizontal="center"/>
    </xf>
    <xf numFmtId="0" fontId="22" fillId="23" borderId="6" xfId="0" applyFont="1" applyFill="1" applyBorder="1" applyAlignment="1">
      <alignment horizontal="center"/>
    </xf>
    <xf numFmtId="0" fontId="22" fillId="23" borderId="22" xfId="0" applyFont="1" applyFill="1" applyBorder="1" applyAlignment="1">
      <alignment horizontal="center"/>
    </xf>
    <xf numFmtId="0" fontId="22" fillId="23" borderId="28" xfId="0" applyFont="1" applyFill="1" applyBorder="1" applyAlignment="1">
      <alignment horizontal="center"/>
    </xf>
    <xf numFmtId="0" fontId="22" fillId="23" borderId="35" xfId="0" applyFont="1" applyFill="1" applyBorder="1" applyAlignment="1">
      <alignment horizontal="center"/>
    </xf>
    <xf numFmtId="0" fontId="22" fillId="23" borderId="33" xfId="0" applyFont="1" applyFill="1" applyBorder="1" applyAlignment="1">
      <alignment horizontal="center"/>
    </xf>
    <xf numFmtId="166" fontId="22" fillId="23" borderId="41" xfId="0" applyNumberFormat="1" applyFont="1" applyFill="1" applyBorder="1" applyAlignment="1">
      <alignment horizontal="center" vertical="center"/>
    </xf>
    <xf numFmtId="0" fontId="22" fillId="23" borderId="42" xfId="0" applyFont="1" applyFill="1" applyBorder="1" applyAlignment="1">
      <alignment horizontal="center" vertical="center"/>
    </xf>
    <xf numFmtId="0" fontId="22" fillId="23" borderId="43" xfId="0" applyFont="1" applyFill="1" applyBorder="1" applyAlignment="1">
      <alignment horizontal="center" vertical="center"/>
    </xf>
    <xf numFmtId="0" fontId="22" fillId="23" borderId="44" xfId="0" applyFont="1" applyFill="1" applyBorder="1" applyAlignment="1">
      <alignment horizontal="center" vertical="center"/>
    </xf>
    <xf numFmtId="0" fontId="31" fillId="9" borderId="6" xfId="0" applyFont="1" applyFill="1" applyBorder="1" applyAlignment="1">
      <alignment horizontal="center" vertical="center" wrapText="1"/>
    </xf>
    <xf numFmtId="0" fontId="31" fillId="9" borderId="21" xfId="0" applyFont="1" applyFill="1" applyBorder="1" applyAlignment="1">
      <alignment vertical="center" wrapText="1"/>
    </xf>
    <xf numFmtId="0" fontId="12" fillId="9" borderId="51" xfId="0" applyFont="1" applyFill="1" applyBorder="1" applyAlignment="1">
      <alignment wrapText="1"/>
    </xf>
    <xf numFmtId="2" fontId="12" fillId="10" borderId="51" xfId="0" applyNumberFormat="1" applyFont="1" applyFill="1" applyBorder="1" applyAlignment="1">
      <alignment horizontal="center" vertical="center" wrapText="1"/>
    </xf>
    <xf numFmtId="1" fontId="12" fillId="10" borderId="51" xfId="0" applyNumberFormat="1"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9" borderId="51" xfId="0" applyFont="1" applyFill="1" applyBorder="1" applyAlignment="1">
      <alignment vertical="center" wrapText="1"/>
    </xf>
    <xf numFmtId="0" fontId="12" fillId="10" borderId="51" xfId="0" applyFont="1" applyFill="1" applyBorder="1" applyAlignment="1">
      <alignment horizontal="left" vertical="center"/>
    </xf>
    <xf numFmtId="0" fontId="23" fillId="10" borderId="51" xfId="0" applyFont="1" applyFill="1" applyBorder="1" applyAlignment="1">
      <alignment horizontal="left" vertical="center" wrapText="1"/>
    </xf>
    <xf numFmtId="0" fontId="12" fillId="10" borderId="51" xfId="1" applyFont="1" applyFill="1" applyBorder="1" applyAlignment="1">
      <alignment horizontal="left" vertical="center" wrapText="1"/>
    </xf>
    <xf numFmtId="0" fontId="30" fillId="10" borderId="51" xfId="0" applyFont="1" applyFill="1" applyBorder="1" applyAlignment="1">
      <alignment horizontal="left" vertical="center" wrapText="1"/>
    </xf>
    <xf numFmtId="0" fontId="12" fillId="10" borderId="52" xfId="0" applyFont="1" applyFill="1" applyBorder="1" applyAlignment="1">
      <alignment horizontal="left" vertical="center" wrapText="1"/>
    </xf>
    <xf numFmtId="0" fontId="27" fillId="22" borderId="29" xfId="0" applyFont="1" applyFill="1" applyBorder="1" applyAlignment="1">
      <alignment horizontal="center" vertical="center"/>
    </xf>
    <xf numFmtId="0" fontId="27" fillId="22" borderId="30" xfId="0" applyFont="1" applyFill="1" applyBorder="1" applyAlignment="1">
      <alignment horizontal="center" vertical="center"/>
    </xf>
    <xf numFmtId="0" fontId="27" fillId="22" borderId="31" xfId="0" applyFont="1" applyFill="1" applyBorder="1" applyAlignment="1">
      <alignment horizontal="center" vertical="center"/>
    </xf>
    <xf numFmtId="0" fontId="27" fillId="23" borderId="29" xfId="0" applyFont="1" applyFill="1" applyBorder="1" applyAlignment="1">
      <alignment horizontal="center" vertical="center"/>
    </xf>
    <xf numFmtId="0" fontId="27" fillId="23" borderId="30" xfId="0" applyFont="1" applyFill="1" applyBorder="1" applyAlignment="1">
      <alignment horizontal="center" vertical="center"/>
    </xf>
    <xf numFmtId="0" fontId="27" fillId="23" borderId="31" xfId="0" applyFont="1" applyFill="1" applyBorder="1" applyAlignment="1">
      <alignment horizontal="center" vertical="center"/>
    </xf>
    <xf numFmtId="0" fontId="27" fillId="0" borderId="22" xfId="0" applyFont="1" applyBorder="1" applyAlignment="1">
      <alignment horizontal="center" vertical="center"/>
    </xf>
    <xf numFmtId="0" fontId="27" fillId="18" borderId="23" xfId="0" applyFont="1" applyFill="1" applyBorder="1" applyAlignment="1">
      <alignment horizontal="center" vertical="center"/>
    </xf>
    <xf numFmtId="0" fontId="27" fillId="18" borderId="24" xfId="0" applyFont="1" applyFill="1" applyBorder="1" applyAlignment="1">
      <alignment horizontal="center" vertical="center"/>
    </xf>
    <xf numFmtId="0" fontId="27" fillId="18" borderId="25" xfId="0" applyFont="1" applyFill="1" applyBorder="1" applyAlignment="1">
      <alignment horizontal="center" vertical="center"/>
    </xf>
    <xf numFmtId="0" fontId="27" fillId="18" borderId="26" xfId="0" applyFont="1" applyFill="1" applyBorder="1" applyAlignment="1">
      <alignment horizontal="center" vertical="center"/>
    </xf>
    <xf numFmtId="0" fontId="27" fillId="19" borderId="23" xfId="0" applyFont="1" applyFill="1" applyBorder="1" applyAlignment="1">
      <alignment horizontal="center" vertical="center"/>
    </xf>
    <xf numFmtId="0" fontId="27" fillId="19" borderId="24" xfId="0" applyFont="1" applyFill="1" applyBorder="1" applyAlignment="1">
      <alignment horizontal="center" vertical="center"/>
    </xf>
    <xf numFmtId="0" fontId="27" fillId="19" borderId="25" xfId="0" applyFont="1" applyFill="1" applyBorder="1" applyAlignment="1">
      <alignment horizontal="center" vertical="center"/>
    </xf>
    <xf numFmtId="0" fontId="27" fillId="19" borderId="26" xfId="0" applyFont="1" applyFill="1" applyBorder="1" applyAlignment="1">
      <alignment horizontal="center" vertical="center"/>
    </xf>
    <xf numFmtId="0" fontId="27" fillId="20" borderId="23" xfId="0" applyFont="1" applyFill="1" applyBorder="1" applyAlignment="1">
      <alignment horizontal="center" vertical="center"/>
    </xf>
    <xf numFmtId="0" fontId="27" fillId="20" borderId="24" xfId="0" applyFont="1" applyFill="1" applyBorder="1" applyAlignment="1">
      <alignment horizontal="center" vertical="center"/>
    </xf>
    <xf numFmtId="0" fontId="27" fillId="20" borderId="25" xfId="0" applyFont="1" applyFill="1" applyBorder="1" applyAlignment="1">
      <alignment horizontal="center" vertical="center"/>
    </xf>
    <xf numFmtId="0" fontId="27" fillId="20" borderId="26" xfId="0" applyFont="1" applyFill="1" applyBorder="1" applyAlignment="1">
      <alignment horizontal="center" vertical="center"/>
    </xf>
    <xf numFmtId="0" fontId="27" fillId="21" borderId="23" xfId="0" applyFont="1" applyFill="1" applyBorder="1" applyAlignment="1">
      <alignment horizontal="center" vertical="center"/>
    </xf>
    <xf numFmtId="0" fontId="27" fillId="21" borderId="24" xfId="0" applyFont="1" applyFill="1" applyBorder="1" applyAlignment="1">
      <alignment horizontal="center" vertical="center"/>
    </xf>
    <xf numFmtId="0" fontId="27" fillId="21" borderId="25" xfId="0" applyFont="1" applyFill="1" applyBorder="1" applyAlignment="1">
      <alignment horizontal="center" vertical="center"/>
    </xf>
    <xf numFmtId="0" fontId="27" fillId="21" borderId="26" xfId="0" applyFont="1" applyFill="1" applyBorder="1" applyAlignment="1">
      <alignment horizontal="center" vertical="center"/>
    </xf>
    <xf numFmtId="0" fontId="4" fillId="8" borderId="29" xfId="0" applyFont="1" applyFill="1" applyBorder="1" applyAlignment="1">
      <alignment horizontal="center" vertical="center"/>
    </xf>
    <xf numFmtId="0" fontId="4" fillId="8" borderId="30" xfId="0" applyFont="1" applyFill="1" applyBorder="1" applyAlignment="1">
      <alignment horizontal="center" vertical="center"/>
    </xf>
    <xf numFmtId="0" fontId="4" fillId="8" borderId="31" xfId="0" applyFont="1" applyFill="1" applyBorder="1" applyAlignment="1">
      <alignment horizontal="center" vertical="center"/>
    </xf>
    <xf numFmtId="0" fontId="2" fillId="5" borderId="53" xfId="0" applyFont="1" applyFill="1" applyBorder="1" applyAlignment="1">
      <alignment horizontal="left" vertical="center" wrapText="1"/>
    </xf>
    <xf numFmtId="0" fontId="2" fillId="0" borderId="54" xfId="0" applyFont="1" applyBorder="1" applyAlignment="1">
      <alignment horizontal="center" vertical="center" wrapText="1"/>
    </xf>
    <xf numFmtId="14" fontId="2" fillId="0" borderId="53" xfId="0" applyNumberFormat="1" applyFont="1" applyBorder="1" applyAlignment="1">
      <alignment horizontal="left" vertical="center" wrapText="1"/>
    </xf>
    <xf numFmtId="14" fontId="2" fillId="5" borderId="54" xfId="0" applyNumberFormat="1" applyFont="1" applyFill="1" applyBorder="1" applyAlignment="1">
      <alignment vertical="center" wrapText="1"/>
    </xf>
    <xf numFmtId="0" fontId="12" fillId="10" borderId="55" xfId="0" applyFont="1" applyFill="1" applyBorder="1" applyAlignment="1">
      <alignment horizontal="left" vertical="center" wrapText="1"/>
    </xf>
    <xf numFmtId="0" fontId="12" fillId="10" borderId="56" xfId="0" applyFont="1" applyFill="1" applyBorder="1" applyAlignment="1">
      <alignment horizontal="left" vertical="center" wrapText="1"/>
    </xf>
    <xf numFmtId="0" fontId="12" fillId="10" borderId="55" xfId="0" applyFont="1" applyFill="1" applyBorder="1" applyAlignment="1">
      <alignment horizontal="center" vertical="center" wrapText="1"/>
    </xf>
  </cellXfs>
  <cellStyles count="2">
    <cellStyle name="Normal" xfId="0" builtinId="0"/>
    <cellStyle name="Normal 2" xfId="1" xr:uid="{00000000-0005-0000-0000-000001000000}"/>
  </cellStyles>
  <dxfs count="1">
    <dxf>
      <font>
        <color rgb="FF9C0006"/>
      </font>
      <fill>
        <patternFill>
          <bgColor rgb="FFFFC7CE"/>
        </patternFill>
      </fill>
    </dxf>
  </dxfs>
  <tableStyles count="0" defaultTableStyle="TableStyleMedium2" defaultPivotStyle="PivotStyleLight16"/>
  <colors>
    <mruColors>
      <color rgb="FFCC0000"/>
      <color rgb="FF993300"/>
      <color rgb="FF3333CC"/>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pivotCacheDefinition" Target="pivotCache/pivotCacheDefinition2.xml"/><Relationship Id="rId26" Type="http://schemas.openxmlformats.org/officeDocument/2006/relationships/customXml" Target="../customXml/item1.xml"/><Relationship Id="rId3" Type="http://schemas.openxmlformats.org/officeDocument/2006/relationships/worksheet" Target="worksheets/sheet3.xml"/><Relationship Id="rId21" Type="http://schemas.microsoft.com/office/2011/relationships/timelineCache" Target="timelineCaches/timelineCache2.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pivotCacheDefinition" Target="pivotCache/pivotCacheDefinition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[1. Matriz_Ocorrências.xlsx]Gráfico Dinâmico!Tabela dinâmica4</c:name>
    <c:fmtId val="0"/>
  </c:pivotSource>
  <c:chart>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none"/>
        </c:marker>
      </c:pivotFmt>
      <c:pivotFmt>
        <c:idx val="2"/>
      </c:pivotFmt>
      <c:pivotFmt>
        <c:idx val="3"/>
      </c:pivotFmt>
      <c:pivotFmt>
        <c:idx val="4"/>
        <c:spPr>
          <a:solidFill>
            <a:schemeClr val="accent1">
              <a:alpha val="85000"/>
            </a:schemeClr>
          </a:solidFill>
          <a:ln w="9525" cap="flat" cmpd="sng" algn="ctr">
            <a:solidFill>
              <a:schemeClr val="lt1">
                <a:alpha val="50000"/>
              </a:schemeClr>
            </a:solidFill>
            <a:round/>
          </a:ln>
          <a:effectLst/>
        </c:spPr>
        <c:marker>
          <c:symbol val="none"/>
        </c:marker>
      </c:pivotFmt>
      <c:pivotFmt>
        <c:idx val="5"/>
        <c:spPr>
          <a:solidFill>
            <a:schemeClr val="accent1">
              <a:alpha val="85000"/>
            </a:schemeClr>
          </a:solidFill>
          <a:ln w="9525" cap="flat" cmpd="sng" algn="ctr">
            <a:solidFill>
              <a:schemeClr val="lt1">
                <a:alpha val="50000"/>
              </a:schemeClr>
            </a:solidFill>
            <a:round/>
          </a:ln>
          <a:effectLst/>
        </c:spPr>
        <c:marker>
          <c:symbol val="none"/>
        </c:marker>
      </c:pivotFmt>
      <c:pivotFmt>
        <c:idx val="6"/>
        <c:spPr>
          <a:solidFill>
            <a:schemeClr val="accent1">
              <a:alpha val="85000"/>
            </a:schemeClr>
          </a:solidFill>
          <a:ln w="9525" cap="flat" cmpd="sng" algn="ctr">
            <a:solidFill>
              <a:schemeClr val="lt1">
                <a:alpha val="50000"/>
              </a:schemeClr>
            </a:solidFill>
            <a:round/>
          </a:ln>
          <a:effectLst/>
        </c:spPr>
        <c:marker>
          <c:symbol val="none"/>
        </c:marker>
      </c:pivotFmt>
      <c:pivotFmt>
        <c:idx val="7"/>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ysClr val="windowText" lastClr="000000"/>
                  </a:solidFill>
                  <a:latin typeface="+mn-lt"/>
                  <a:ea typeface="+mn-ea"/>
                  <a:cs typeface="+mn-cs"/>
                </a:defRPr>
              </a:pPr>
              <a:endParaRPr lang="pt-B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FF0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'Gráfico Dinâmico'!$B$3:$B$4</c:f>
              <c:strCache>
                <c:ptCount val="1"/>
                <c:pt idx="0">
                  <c:v>Acidente com perda de tempo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'Gráfico Dinâmico'!$A$5:$A$7</c:f>
              <c:strCache>
                <c:ptCount val="2"/>
                <c:pt idx="0">
                  <c:v>Macharia</c:v>
                </c:pt>
                <c:pt idx="1">
                  <c:v>Moldagem</c:v>
                </c:pt>
              </c:strCache>
            </c:strRef>
          </c:cat>
          <c:val>
            <c:numRef>
              <c:f>'Gráfico Dinâmico'!$B$5:$B$7</c:f>
              <c:numCache>
                <c:formatCode>General</c:formatCode>
                <c:ptCount val="2"/>
                <c:pt idx="0">
                  <c:v>1</c:v>
                </c:pt>
              </c:numCache>
            </c:numRef>
          </c:val>
          <c:extLst>
            <c:ext xmlns:c16="http://schemas.microsoft.com/office/drawing/2014/chart" uri="{C3380CC4-5D6E-409C-BE32-E72D297353CC}">
              <c16:uniqueId val="{00000000-92C7-45A6-8D07-EFE167D20214}"/>
            </c:ext>
          </c:extLst>
        </c:ser>
        <c:ser>
          <c:idx val="1"/>
          <c:order val="1"/>
          <c:tx>
            <c:strRef>
              <c:f>'Gráfico Dinâmico'!$C$3:$C$4</c:f>
              <c:strCache>
                <c:ptCount val="1"/>
                <c:pt idx="0">
                  <c:v>Atendimento Ambulatorial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'Gráfico Dinâmico'!$A$5:$A$7</c:f>
              <c:strCache>
                <c:ptCount val="2"/>
                <c:pt idx="0">
                  <c:v>Macharia</c:v>
                </c:pt>
                <c:pt idx="1">
                  <c:v>Moldagem</c:v>
                </c:pt>
              </c:strCache>
            </c:strRef>
          </c:cat>
          <c:val>
            <c:numRef>
              <c:f>'Gráfico Dinâmico'!$C$5:$C$7</c:f>
              <c:numCache>
                <c:formatCode>General</c:formatCode>
                <c:ptCount val="2"/>
                <c:pt idx="0">
                  <c:v>8</c:v>
                </c:pt>
                <c:pt idx="1">
                  <c:v>4</c:v>
                </c:pt>
              </c:numCache>
            </c:numRef>
          </c:val>
          <c:extLst>
            <c:ext xmlns:c16="http://schemas.microsoft.com/office/drawing/2014/chart" uri="{C3380CC4-5D6E-409C-BE32-E72D297353CC}">
              <c16:uniqueId val="{00000001-92C7-45A6-8D07-EFE167D20214}"/>
            </c:ext>
          </c:extLst>
        </c:ser>
        <c:dLbls>
          <c:showLegendKey val="0"/>
          <c:showVal val="1"/>
          <c:showCatName val="0"/>
          <c:showSerName val="0"/>
          <c:showPercent val="0"/>
          <c:showBubbleSize val="0"/>
        </c:dLbls>
        <c:gapWidth val="300"/>
        <c:axId val="2048876624"/>
        <c:axId val="2048888048"/>
      </c:barChart>
      <c:catAx>
        <c:axId val="20488766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t-BR"/>
          </a:p>
        </c:txPr>
        <c:crossAx val="2048888048"/>
        <c:crosses val="autoZero"/>
        <c:auto val="1"/>
        <c:lblAlgn val="ctr"/>
        <c:lblOffset val="100"/>
        <c:noMultiLvlLbl val="0"/>
      </c:catAx>
      <c:valAx>
        <c:axId val="20488880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crossAx val="20488766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t-B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[1. Matriz_Ocorrências.xlsx]Reincidência!Tabela dinâmica8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Reincidência!$B$3</c:f>
              <c:strCache>
                <c:ptCount val="1"/>
                <c:pt idx="0">
                  <c:v>Total</c:v>
                </c:pt>
              </c:strCache>
            </c:strRef>
          </c:tx>
          <c:spPr>
            <a:solidFill>
              <a:schemeClr val="accent1"/>
            </a:solidFill>
            <a:ln>
              <a:noFill/>
            </a:ln>
            <a:effectLst/>
          </c:spPr>
          <c:invertIfNegative val="0"/>
          <c:cat>
            <c:multiLvlStrRef>
              <c:f>Reincidência!$A$4:$A$9</c:f>
              <c:multiLvlStrCache>
                <c:ptCount val="3"/>
                <c:lvl>
                  <c:pt idx="0">
                    <c:v>01/01/2022</c:v>
                  </c:pt>
                  <c:pt idx="1">
                    <c:v>01/04/2023</c:v>
                  </c:pt>
                  <c:pt idx="2">
                    <c:v>01/01/2025</c:v>
                  </c:pt>
                </c:lvl>
                <c:lvl>
                  <c:pt idx="0">
                    <c:v>Manut Fund</c:v>
                  </c:pt>
                </c:lvl>
                <c:lvl>
                  <c:pt idx="0">
                    <c:v>18424</c:v>
                  </c:pt>
                </c:lvl>
              </c:multiLvlStrCache>
            </c:multiLvlStrRef>
          </c:cat>
          <c:val>
            <c:numRef>
              <c:f>Reincidência!$B$4:$B$9</c:f>
              <c:numCache>
                <c:formatCode>General</c:formatCode>
                <c:ptCount val="3"/>
                <c:pt idx="0">
                  <c:v>1</c:v>
                </c:pt>
                <c:pt idx="1">
                  <c:v>1</c:v>
                </c:pt>
                <c:pt idx="2">
                  <c:v>1</c:v>
                </c:pt>
              </c:numCache>
            </c:numRef>
          </c:val>
          <c:extLst>
            <c:ext xmlns:c16="http://schemas.microsoft.com/office/drawing/2014/chart" uri="{C3380CC4-5D6E-409C-BE32-E72D297353CC}">
              <c16:uniqueId val="{00000000-9A79-4C69-9126-11749E6A6D18}"/>
            </c:ext>
          </c:extLst>
        </c:ser>
        <c:dLbls>
          <c:showLegendKey val="0"/>
          <c:showVal val="0"/>
          <c:showCatName val="0"/>
          <c:showSerName val="0"/>
          <c:showPercent val="0"/>
          <c:showBubbleSize val="0"/>
        </c:dLbls>
        <c:gapWidth val="219"/>
        <c:overlap val="-27"/>
        <c:axId val="2048876080"/>
        <c:axId val="2048878256"/>
      </c:barChart>
      <c:catAx>
        <c:axId val="204887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8878256"/>
        <c:crosses val="autoZero"/>
        <c:auto val="1"/>
        <c:lblAlgn val="ctr"/>
        <c:lblOffset val="100"/>
        <c:noMultiLvlLbl val="0"/>
      </c:catAx>
      <c:valAx>
        <c:axId val="204887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2048876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209550</xdr:colOff>
      <xdr:row>8</xdr:row>
      <xdr:rowOff>85724</xdr:rowOff>
    </xdr:from>
    <xdr:to>
      <xdr:col>20</xdr:col>
      <xdr:colOff>38100</xdr:colOff>
      <xdr:row>35</xdr:row>
      <xdr:rowOff>28575</xdr:rowOff>
    </xdr:to>
    <xdr:graphicFrame macro="">
      <xdr:nvGraphicFramePr>
        <xdr:cNvPr id="2" name="Gráfico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809624</xdr:colOff>
      <xdr:row>0</xdr:row>
      <xdr:rowOff>19050</xdr:rowOff>
    </xdr:from>
    <xdr:to>
      <xdr:col>18</xdr:col>
      <xdr:colOff>1200150</xdr:colOff>
      <xdr:row>8</xdr:row>
      <xdr:rowOff>19050</xdr:rowOff>
    </xdr:to>
    <mc:AlternateContent xmlns:mc="http://schemas.openxmlformats.org/markup-compatibility/2006" xmlns:tsle="http://schemas.microsoft.com/office/drawing/2012/timeslicer">
      <mc:Choice Requires="tsle">
        <xdr:graphicFrame macro="">
          <xdr:nvGraphicFramePr>
            <xdr:cNvPr id="3" name="Data">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2/timeslicer">
              <tsle:timeslicer name="Data"/>
            </a:graphicData>
          </a:graphic>
        </xdr:graphicFrame>
      </mc:Choice>
      <mc:Fallback xmlns="">
        <xdr:sp macro="" textlink="">
          <xdr:nvSpPr>
            <xdr:cNvPr id="0" name=""/>
            <xdr:cNvSpPr>
              <a:spLocks noTextEdit="1"/>
            </xdr:cNvSpPr>
          </xdr:nvSpPr>
          <xdr:spPr>
            <a:xfrm>
              <a:off x="11649074" y="19050"/>
              <a:ext cx="5486401" cy="1524000"/>
            </a:xfrm>
            <a:prstGeom prst="rect">
              <a:avLst/>
            </a:prstGeom>
            <a:solidFill>
              <a:prstClr val="white"/>
            </a:solidFill>
            <a:ln w="1">
              <a:solidFill>
                <a:prstClr val="green"/>
              </a:solidFill>
            </a:ln>
          </xdr:spPr>
          <xdr:txBody>
            <a:bodyPr vertOverflow="clip" horzOverflow="clip"/>
            <a:lstStyle/>
            <a:p>
              <a:r>
                <a:rPr lang="pt-BR" sz="1100"/>
                <a:t>Linha do Tempo: funciona no Excel 2013 ou versões superiores. Não mova ou redimensione.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xdr:colOff>
      <xdr:row>7</xdr:row>
      <xdr:rowOff>80962</xdr:rowOff>
    </xdr:from>
    <xdr:to>
      <xdr:col>16</xdr:col>
      <xdr:colOff>409575</xdr:colOff>
      <xdr:row>21</xdr:row>
      <xdr:rowOff>157162</xdr:rowOff>
    </xdr:to>
    <xdr:graphicFrame macro="">
      <xdr:nvGraphicFramePr>
        <xdr:cNvPr id="2" name="Gráfico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0</xdr:row>
      <xdr:rowOff>28574</xdr:rowOff>
    </xdr:from>
    <xdr:to>
      <xdr:col>7</xdr:col>
      <xdr:colOff>0</xdr:colOff>
      <xdr:row>15</xdr:row>
      <xdr:rowOff>0</xdr:rowOff>
    </xdr:to>
    <mc:AlternateContent xmlns:mc="http://schemas.openxmlformats.org/markup-compatibility/2006" xmlns:a14="http://schemas.microsoft.com/office/drawing/2010/main">
      <mc:Choice Requires="a14">
        <xdr:graphicFrame macro="">
          <xdr:nvGraphicFramePr>
            <xdr:cNvPr id="3" name="Tipo">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microsoft.com/office/drawing/2010/slicer">
              <sle:slicer xmlns:sle="http://schemas.microsoft.com/office/drawing/2010/slicer" name="Tipo"/>
            </a:graphicData>
          </a:graphic>
        </xdr:graphicFrame>
      </mc:Choice>
      <mc:Fallback xmlns="">
        <xdr:sp macro="" textlink="">
          <xdr:nvSpPr>
            <xdr:cNvPr id="0" name=""/>
            <xdr:cNvSpPr>
              <a:spLocks noTextEdit="1"/>
            </xdr:cNvSpPr>
          </xdr:nvSpPr>
          <xdr:spPr>
            <a:xfrm>
              <a:off x="5248275" y="28574"/>
              <a:ext cx="1828800" cy="2819401"/>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editAs="oneCell">
    <xdr:from>
      <xdr:col>7</xdr:col>
      <xdr:colOff>47625</xdr:colOff>
      <xdr:row>0</xdr:row>
      <xdr:rowOff>9525</xdr:rowOff>
    </xdr:from>
    <xdr:to>
      <xdr:col>16</xdr:col>
      <xdr:colOff>390525</xdr:colOff>
      <xdr:row>7</xdr:row>
      <xdr:rowOff>47625</xdr:rowOff>
    </xdr:to>
    <mc:AlternateContent xmlns:mc="http://schemas.openxmlformats.org/markup-compatibility/2006" xmlns:tsle="http://schemas.microsoft.com/office/drawing/2012/timeslicer">
      <mc:Choice Requires="tsle">
        <xdr:graphicFrame macro="">
          <xdr:nvGraphicFramePr>
            <xdr:cNvPr id="4" name="Data 1">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2/timeslicer">
              <tsle:timeslicer name="Data 1"/>
            </a:graphicData>
          </a:graphic>
        </xdr:graphicFrame>
      </mc:Choice>
      <mc:Fallback xmlns="">
        <xdr:sp macro="" textlink="">
          <xdr:nvSpPr>
            <xdr:cNvPr id="0" name=""/>
            <xdr:cNvSpPr>
              <a:spLocks noTextEdit="1"/>
            </xdr:cNvSpPr>
          </xdr:nvSpPr>
          <xdr:spPr>
            <a:xfrm>
              <a:off x="7124700" y="9525"/>
              <a:ext cx="5829300" cy="1371600"/>
            </a:xfrm>
            <a:prstGeom prst="rect">
              <a:avLst/>
            </a:prstGeom>
            <a:solidFill>
              <a:prstClr val="white"/>
            </a:solidFill>
            <a:ln w="1">
              <a:solidFill>
                <a:prstClr val="green"/>
              </a:solidFill>
            </a:ln>
          </xdr:spPr>
          <xdr:txBody>
            <a:bodyPr vertOverflow="clip" horzOverflow="clip"/>
            <a:lstStyle/>
            <a:p>
              <a:r>
                <a:rPr lang="pt-BR" sz="1100"/>
                <a:t>Linha do Tempo: funciona no Excel 2013 ou versões superiores. Não mova ou redimensione.</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andon\empresasrandon\Engenharia%20da%20Qualidade\Sistema%20Integrado%20de%20Gest&#227;o%20Castertech%20-%20SIGC\TRATATIVA%20DE%20OCORR&#202;NCIAS%20CASTERTECH\Planilha%20HRN%20Ocorrencias%20rev%2003.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9/Planilha%20Ocorr&#234;ncias.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mpresasrandon.sharepoint.com/sites/PowerBI-SSMA/Documentos%20Compartilhados/General/Seguran&#231;a/2.%20Usinagem_Ocorr&#234;ncias.xlsx" TargetMode="External"/><Relationship Id="rId1" Type="http://schemas.openxmlformats.org/officeDocument/2006/relationships/externalLinkPath" Target="2.%20Usinagem_Ocorr&#234;ncias.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empresasrandon.sharepoint.com/sites/PowerBI-SSMA/Documentos%20Compartilhados/General/Seguran&#231;a/3.%20Indaiatuba_Ocorr&#234;ncias.xlsx" TargetMode="External"/><Relationship Id="rId1" Type="http://schemas.openxmlformats.org/officeDocument/2006/relationships/externalLinkPath" Target="3.%20Indaiatuba_Ocorr&#234;ncias.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empresasrandon.sharepoint.com/sites/PowerBI-SSMA/Documentos%20Compartilhados/General/Seguran&#231;a/4.%20Schroeder_Ocorr&#234;ncias.xlsx" TargetMode="External"/><Relationship Id="rId1" Type="http://schemas.openxmlformats.org/officeDocument/2006/relationships/externalLinkPath" Target="4.%20Schroeder_Ocorr&#234;ncias.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empresasrandon.sharepoint.com/sites/PowerBI-SSMA/Documentos%20Compartilhados/General/Seguran&#231;a/5.%20Schroeder_Usinagem_Ocorr&#234;ncias.xlsx" TargetMode="External"/><Relationship Id="rId1" Type="http://schemas.openxmlformats.org/officeDocument/2006/relationships/externalLinkPath" Target="5.%20Schroeder_Usinagem_Ocorr&#234;nci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stão de Ocorrências"/>
      <sheetName val="Parâmetros"/>
      <sheetName val="Descrição"/>
      <sheetName val="Plan4"/>
      <sheetName val="Plan5"/>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stão de Ocorrências"/>
      <sheetName val="Parâmetros"/>
      <sheetName val="Descrição"/>
      <sheetName val="Plan4"/>
      <sheetName val="Plan5"/>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wcxbssunUKKD6WnHVyPOQlenicc69hJu-DudP3Up-3GFDROZ0_dQ6KV243OTPR1" itemId="01BYBM3HX3L5WICT5U3NGY2NHOI3FAZLN4">
      <xxl21:absoluteUrl r:id="rId2"/>
    </xxl21:alternateUrls>
    <sheetNames>
      <sheetName val="Registros"/>
      <sheetName val="HHT"/>
      <sheetName val="Metas"/>
      <sheetName val="Controle dias perdidos"/>
      <sheetName val="Dados"/>
      <sheetName val="Informações"/>
    </sheetNames>
    <sheetDataSet>
      <sheetData sheetId="0"/>
      <sheetData sheetId="1">
        <row r="26">
          <cell r="B26">
            <v>10137.129999999999</v>
          </cell>
          <cell r="C26">
            <v>0</v>
          </cell>
        </row>
        <row r="27">
          <cell r="B27">
            <v>13938.51</v>
          </cell>
          <cell r="C27">
            <v>2</v>
          </cell>
        </row>
        <row r="28">
          <cell r="B28">
            <v>14854.42</v>
          </cell>
          <cell r="C28">
            <v>31</v>
          </cell>
        </row>
        <row r="29">
          <cell r="B29">
            <v>13758.44</v>
          </cell>
          <cell r="C29">
            <v>30</v>
          </cell>
        </row>
        <row r="30">
          <cell r="B30">
            <v>12998.06</v>
          </cell>
          <cell r="C30">
            <v>19</v>
          </cell>
        </row>
        <row r="31">
          <cell r="B31">
            <v>13270.31</v>
          </cell>
          <cell r="C31">
            <v>0</v>
          </cell>
        </row>
        <row r="32">
          <cell r="B32">
            <v>15625.13</v>
          </cell>
          <cell r="C32">
            <v>8</v>
          </cell>
        </row>
        <row r="33">
          <cell r="B33">
            <v>20587.05</v>
          </cell>
          <cell r="C33">
            <v>0</v>
          </cell>
        </row>
        <row r="34">
          <cell r="B34">
            <v>14701.81</v>
          </cell>
          <cell r="C34">
            <v>19</v>
          </cell>
        </row>
        <row r="35">
          <cell r="B35">
            <v>16393.73</v>
          </cell>
          <cell r="C35">
            <v>62</v>
          </cell>
        </row>
        <row r="36">
          <cell r="B36">
            <v>14194.480000000001</v>
          </cell>
          <cell r="C36">
            <v>60</v>
          </cell>
        </row>
        <row r="37">
          <cell r="B37">
            <v>12754.46</v>
          </cell>
          <cell r="C37">
            <v>62</v>
          </cell>
        </row>
        <row r="38">
          <cell r="B38"/>
          <cell r="C38"/>
        </row>
        <row r="39">
          <cell r="B39"/>
          <cell r="C39"/>
        </row>
        <row r="40">
          <cell r="B40"/>
          <cell r="C40"/>
        </row>
        <row r="41">
          <cell r="B41"/>
          <cell r="C41"/>
        </row>
        <row r="42">
          <cell r="B42"/>
          <cell r="C42"/>
        </row>
        <row r="43">
          <cell r="B43"/>
          <cell r="C43"/>
        </row>
        <row r="44">
          <cell r="B44"/>
          <cell r="C44"/>
        </row>
        <row r="45">
          <cell r="B45"/>
          <cell r="C45"/>
        </row>
        <row r="46">
          <cell r="B46"/>
          <cell r="C46"/>
        </row>
        <row r="47">
          <cell r="B47"/>
          <cell r="C47"/>
        </row>
        <row r="48">
          <cell r="B48"/>
          <cell r="C48"/>
        </row>
        <row r="49">
          <cell r="B49"/>
          <cell r="C49"/>
        </row>
      </sheetData>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wcxbssunUKKD6WnHVyPOQlenicc69hJu-DudP3Up-3GFDROZ0_dQ6KV243OTPR1" itemId="01BYBM3HRNKBX52O4CFJC3RB4DMBLBJB4M">
      <xxl21:absoluteUrl r:id="rId2"/>
    </xxl21:alternateUrls>
    <sheetNames>
      <sheetName val="Registros"/>
      <sheetName val="Metas"/>
      <sheetName val="Controle Dias Perdidos"/>
      <sheetName val="Informações"/>
      <sheetName val="HHT"/>
      <sheetName val="Dados"/>
    </sheetNames>
    <sheetDataSet>
      <sheetData sheetId="0"/>
      <sheetData sheetId="1"/>
      <sheetData sheetId="2"/>
      <sheetData sheetId="3"/>
      <sheetData sheetId="4">
        <row r="26">
          <cell r="B26">
            <v>14530.68</v>
          </cell>
          <cell r="C26">
            <v>62</v>
          </cell>
        </row>
        <row r="27">
          <cell r="B27">
            <v>18465</v>
          </cell>
          <cell r="C27">
            <v>92</v>
          </cell>
        </row>
        <row r="28">
          <cell r="B28">
            <v>17896</v>
          </cell>
          <cell r="C28">
            <v>60</v>
          </cell>
        </row>
        <row r="29">
          <cell r="B29">
            <v>19526</v>
          </cell>
          <cell r="C29">
            <v>57</v>
          </cell>
        </row>
        <row r="30">
          <cell r="B30">
            <v>17348.29</v>
          </cell>
          <cell r="C30">
            <v>41</v>
          </cell>
        </row>
        <row r="31">
          <cell r="B31">
            <v>18763</v>
          </cell>
          <cell r="C31">
            <v>30</v>
          </cell>
        </row>
        <row r="32">
          <cell r="B32">
            <v>19540.080000000002</v>
          </cell>
          <cell r="C32">
            <v>31</v>
          </cell>
        </row>
        <row r="33">
          <cell r="B33">
            <v>20587</v>
          </cell>
          <cell r="C33">
            <v>33</v>
          </cell>
        </row>
        <row r="34">
          <cell r="B34">
            <v>19642</v>
          </cell>
          <cell r="C34">
            <v>60</v>
          </cell>
        </row>
        <row r="35">
          <cell r="B35">
            <v>19509</v>
          </cell>
          <cell r="C35">
            <v>68</v>
          </cell>
        </row>
        <row r="36">
          <cell r="B36">
            <v>17433.12</v>
          </cell>
          <cell r="C36">
            <v>47</v>
          </cell>
        </row>
        <row r="37">
          <cell r="B37">
            <v>15692</v>
          </cell>
          <cell r="C37">
            <v>36</v>
          </cell>
        </row>
        <row r="38">
          <cell r="B38"/>
          <cell r="C38"/>
        </row>
        <row r="39">
          <cell r="B39"/>
          <cell r="C39"/>
        </row>
        <row r="40">
          <cell r="B40"/>
          <cell r="C40"/>
        </row>
        <row r="41">
          <cell r="B41"/>
          <cell r="C41"/>
        </row>
        <row r="42">
          <cell r="B42"/>
          <cell r="C42"/>
        </row>
        <row r="43">
          <cell r="B43"/>
          <cell r="C43"/>
        </row>
        <row r="44">
          <cell r="B44"/>
          <cell r="C44"/>
        </row>
        <row r="45">
          <cell r="B45"/>
          <cell r="C45"/>
        </row>
        <row r="46">
          <cell r="B46"/>
          <cell r="C46"/>
        </row>
        <row r="47">
          <cell r="B47"/>
          <cell r="C47"/>
        </row>
        <row r="48">
          <cell r="B48"/>
          <cell r="C48"/>
        </row>
        <row r="49">
          <cell r="B49"/>
          <cell r="C49"/>
        </row>
      </sheetData>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wcxbssunUKKD6WnHVyPOQlenicc69hJu-DudP3Up-3GFDROZ0_dQ6KV243OTPR1" itemId="01BYBM3HR2XP4EVWK6HJAYNKXKNLS2DHSL">
      <xxl21:absoluteUrl r:id="rId2"/>
    </xxl21:alternateUrls>
    <sheetNames>
      <sheetName val="Registros"/>
      <sheetName val="Informações"/>
      <sheetName val="HHT"/>
      <sheetName val="Metas"/>
      <sheetName val="Controle Dias Perdidos"/>
      <sheetName val="Dados"/>
      <sheetName val="Consolidado"/>
    </sheetNames>
    <sheetDataSet>
      <sheetData sheetId="0"/>
      <sheetData sheetId="1"/>
      <sheetData sheetId="2">
        <row r="26">
          <cell r="B26">
            <v>43273.2</v>
          </cell>
          <cell r="C26">
            <v>0</v>
          </cell>
        </row>
        <row r="27">
          <cell r="B27">
            <v>50682.76</v>
          </cell>
          <cell r="C27">
            <v>15</v>
          </cell>
        </row>
        <row r="28">
          <cell r="B28">
            <v>53100.31</v>
          </cell>
          <cell r="C28">
            <v>0</v>
          </cell>
        </row>
        <row r="29">
          <cell r="B29">
            <v>59620.12</v>
          </cell>
          <cell r="C29">
            <v>0</v>
          </cell>
        </row>
        <row r="30">
          <cell r="B30">
            <v>61394.31</v>
          </cell>
          <cell r="C30">
            <v>0</v>
          </cell>
        </row>
        <row r="31">
          <cell r="B31">
            <v>58226.19</v>
          </cell>
          <cell r="C31">
            <v>0</v>
          </cell>
        </row>
        <row r="32">
          <cell r="B32">
            <v>63462.25</v>
          </cell>
          <cell r="C32">
            <v>0</v>
          </cell>
        </row>
        <row r="33">
          <cell r="B33">
            <v>56235.5</v>
          </cell>
          <cell r="C33">
            <v>0</v>
          </cell>
        </row>
        <row r="34">
          <cell r="B34">
            <v>51142.86</v>
          </cell>
          <cell r="C34">
            <v>5</v>
          </cell>
        </row>
        <row r="35">
          <cell r="B35">
            <v>54042.239999999998</v>
          </cell>
          <cell r="C35">
            <v>0</v>
          </cell>
        </row>
        <row r="36">
          <cell r="B36">
            <v>50653.7</v>
          </cell>
          <cell r="C36">
            <v>7</v>
          </cell>
        </row>
        <row r="37">
          <cell r="B37">
            <v>38845.550000000003</v>
          </cell>
          <cell r="C37">
            <v>0</v>
          </cell>
        </row>
        <row r="38">
          <cell r="B38"/>
          <cell r="C38"/>
        </row>
        <row r="39">
          <cell r="B39"/>
          <cell r="C39"/>
        </row>
        <row r="40">
          <cell r="B40"/>
          <cell r="C40"/>
        </row>
        <row r="41">
          <cell r="B41"/>
          <cell r="C41"/>
        </row>
        <row r="42">
          <cell r="B42"/>
          <cell r="C42"/>
        </row>
        <row r="43">
          <cell r="B43"/>
          <cell r="C43"/>
        </row>
        <row r="44">
          <cell r="B44"/>
          <cell r="C44"/>
        </row>
        <row r="45">
          <cell r="B45"/>
          <cell r="C45"/>
        </row>
        <row r="46">
          <cell r="B46"/>
          <cell r="C46"/>
        </row>
        <row r="47">
          <cell r="B47"/>
          <cell r="C47"/>
        </row>
        <row r="48">
          <cell r="B48"/>
          <cell r="C48"/>
        </row>
        <row r="49">
          <cell r="B49"/>
          <cell r="C49"/>
        </row>
      </sheetData>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SwcxbssunUKKD6WnHVyPOQlenicc69hJu-DudP3Up-3GFDROZ0_dQ6KV243OTPR1" itemId="01BYBM3HQZGXSMHSXM5ZBZROCDIS4OJHDH">
      <xxl21:absoluteUrl r:id="rId2"/>
    </xxl21:alternateUrls>
    <sheetNames>
      <sheetName val="Registros"/>
      <sheetName val="HHT"/>
      <sheetName val="Metas"/>
      <sheetName val="Controle Dias Perdidos"/>
      <sheetName val="Informações"/>
      <sheetName val="Dados"/>
    </sheetNames>
    <sheetDataSet>
      <sheetData sheetId="0"/>
      <sheetData sheetId="1">
        <row r="26">
          <cell r="B26">
            <v>21070.91</v>
          </cell>
          <cell r="C26">
            <v>0</v>
          </cell>
        </row>
        <row r="27">
          <cell r="B27">
            <v>21681.42</v>
          </cell>
          <cell r="C27">
            <v>0</v>
          </cell>
        </row>
        <row r="28">
          <cell r="B28">
            <v>23645.97</v>
          </cell>
          <cell r="C28">
            <v>0</v>
          </cell>
        </row>
        <row r="29">
          <cell r="B29">
            <v>27249.5</v>
          </cell>
          <cell r="C29">
            <v>0</v>
          </cell>
        </row>
        <row r="30">
          <cell r="B30">
            <v>26478.25</v>
          </cell>
          <cell r="C30">
            <v>0</v>
          </cell>
        </row>
        <row r="31">
          <cell r="B31">
            <v>25768.48</v>
          </cell>
          <cell r="C31">
            <v>0</v>
          </cell>
        </row>
        <row r="32">
          <cell r="B32">
            <v>28212.03</v>
          </cell>
          <cell r="C32">
            <v>10</v>
          </cell>
        </row>
        <row r="33">
          <cell r="B33">
            <v>26061.85</v>
          </cell>
          <cell r="C33">
            <v>0</v>
          </cell>
        </row>
        <row r="34">
          <cell r="B34">
            <v>24636.58</v>
          </cell>
          <cell r="C34">
            <v>0</v>
          </cell>
        </row>
        <row r="35">
          <cell r="B35">
            <v>28597.55</v>
          </cell>
          <cell r="C35">
            <v>0</v>
          </cell>
        </row>
        <row r="36">
          <cell r="B36">
            <v>26480.69</v>
          </cell>
          <cell r="C36">
            <v>0</v>
          </cell>
        </row>
        <row r="37">
          <cell r="B37">
            <v>19104.79</v>
          </cell>
          <cell r="C37">
            <v>7</v>
          </cell>
        </row>
        <row r="38">
          <cell r="B38"/>
          <cell r="C38"/>
        </row>
        <row r="39">
          <cell r="B39"/>
          <cell r="C39"/>
        </row>
        <row r="40">
          <cell r="B40"/>
          <cell r="C40"/>
        </row>
        <row r="41">
          <cell r="B41"/>
          <cell r="C41"/>
        </row>
        <row r="42">
          <cell r="B42"/>
          <cell r="C42"/>
        </row>
        <row r="43">
          <cell r="B43"/>
          <cell r="C43"/>
        </row>
        <row r="44">
          <cell r="B44"/>
          <cell r="C44"/>
        </row>
        <row r="45">
          <cell r="B45"/>
          <cell r="C45"/>
        </row>
        <row r="46">
          <cell r="B46"/>
          <cell r="C46"/>
        </row>
        <row r="47">
          <cell r="B47"/>
          <cell r="C47"/>
        </row>
        <row r="48">
          <cell r="B48"/>
          <cell r="C48"/>
        </row>
        <row r="49">
          <cell r="B49"/>
          <cell r="C49"/>
        </row>
      </sheetData>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77.331972569445" createdVersion="5" refreshedVersion="8" minRefreshableVersion="3" recordCount="443" xr:uid="{00000000-000A-0000-FFFF-FFFF00000000}">
  <cacheSource type="worksheet">
    <worksheetSource ref="A1:V444" sheet="Registros"/>
  </cacheSource>
  <cacheFields count="22">
    <cacheField name="Nº" numFmtId="0">
      <sharedItems containsSemiMixedTypes="0" containsString="0" containsNumber="1" containsInteger="1" minValue="0" maxValue="1429"/>
    </cacheField>
    <cacheField name="Contador" numFmtId="0">
      <sharedItems containsSemiMixedTypes="0" containsString="0" containsNumber="1" containsInteger="1" minValue="1" maxValue="1"/>
    </cacheField>
    <cacheField name="Data" numFmtId="14">
      <sharedItems containsSemiMixedTypes="0" containsNonDate="0" containsDate="1" containsString="0" minDate="2020-01-02T00:00:00" maxDate="2021-11-14T00:00:00" count="300">
        <d v="2020-01-02T00:00:00"/>
        <d v="2020-01-06T00:00:00"/>
        <d v="2020-01-08T00:00:00"/>
        <d v="2020-01-15T00:00:00"/>
        <d v="2020-01-18T00:00:00"/>
        <d v="2020-01-23T00:00:00"/>
        <d v="2020-01-26T00:00:00"/>
        <d v="2020-01-29T00:00:00"/>
        <d v="2020-01-20T00:00:00"/>
        <d v="2020-01-28T00:00:00"/>
        <d v="2020-02-06T00:00:00"/>
        <d v="2020-02-10T00:00:00"/>
        <d v="2020-02-12T00:00:00"/>
        <d v="2020-02-13T00:00:00"/>
        <d v="2020-02-14T00:00:00"/>
        <d v="2020-02-17T00:00:00"/>
        <d v="2020-02-27T00:00:00"/>
        <d v="2020-02-21T00:00:00"/>
        <d v="2020-02-19T00:00:00"/>
        <d v="2020-02-24T00:00:00"/>
        <d v="2020-02-25T00:00:00"/>
        <d v="2020-02-28T00:00:00"/>
        <d v="2020-02-29T00:00:00"/>
        <d v="2020-03-04T00:00:00"/>
        <d v="2020-03-07T00:00:00"/>
        <d v="2020-03-13T00:00:00"/>
        <d v="2020-03-16T00:00:00"/>
        <d v="2020-03-05T00:00:00"/>
        <d v="2020-03-17T00:00:00"/>
        <d v="2020-03-03T00:00:00"/>
        <d v="2020-04-23T00:00:00"/>
        <d v="2020-05-05T00:00:00"/>
        <d v="2020-05-04T00:00:00"/>
        <d v="2020-05-08T00:00:00"/>
        <d v="2020-05-11T00:00:00"/>
        <d v="2020-05-07T00:00:00"/>
        <d v="2020-05-12T00:00:00"/>
        <d v="2020-05-14T00:00:00"/>
        <d v="2020-05-16T00:00:00"/>
        <d v="2020-05-20T00:00:00"/>
        <d v="2020-05-21T00:00:00"/>
        <d v="2020-05-24T00:00:00"/>
        <d v="2020-05-27T00:00:00"/>
        <d v="2020-05-29T00:00:00"/>
        <d v="2020-06-01T00:00:00"/>
        <d v="2020-06-04T00:00:00"/>
        <d v="2020-06-09T00:00:00"/>
        <d v="2020-06-10T00:00:00"/>
        <d v="2020-06-15T00:00:00"/>
        <d v="2020-06-16T00:00:00"/>
        <d v="2020-06-17T00:00:00"/>
        <d v="2020-06-25T00:00:00"/>
        <d v="2020-06-26T00:00:00"/>
        <d v="2020-06-30T00:00:00"/>
        <d v="2020-07-01T00:00:00"/>
        <d v="2020-07-02T00:00:00"/>
        <d v="2020-07-04T00:00:00"/>
        <d v="2020-07-07T00:00:00"/>
        <d v="2020-07-13T00:00:00"/>
        <d v="2020-07-10T00:00:00"/>
        <d v="2020-07-15T00:00:00"/>
        <d v="2020-07-08T00:00:00"/>
        <d v="2020-07-17T00:00:00"/>
        <d v="2020-07-22T00:00:00"/>
        <d v="2020-07-28T00:00:00"/>
        <d v="2020-07-27T00:00:00"/>
        <d v="2020-07-30T00:00:00"/>
        <d v="2020-08-04T00:00:00"/>
        <d v="2020-08-06T00:00:00"/>
        <d v="2020-08-10T00:00:00"/>
        <d v="2020-08-11T00:00:00"/>
        <d v="2020-08-13T00:00:00"/>
        <d v="2020-08-18T00:00:00"/>
        <d v="2020-08-19T00:00:00"/>
        <d v="2020-08-24T00:00:00"/>
        <d v="2020-08-28T00:00:00"/>
        <d v="2020-08-29T00:00:00"/>
        <d v="2020-08-31T00:00:00"/>
        <d v="2020-09-02T00:00:00"/>
        <d v="2020-09-08T00:00:00"/>
        <d v="2020-09-09T00:00:00"/>
        <d v="2020-09-11T00:00:00"/>
        <d v="2020-09-15T00:00:00"/>
        <d v="2020-09-17T00:00:00"/>
        <d v="2020-09-22T00:00:00"/>
        <d v="2020-09-29T00:00:00"/>
        <d v="2020-10-14T00:00:00"/>
        <d v="2020-10-15T00:00:00"/>
        <d v="2020-10-16T00:00:00"/>
        <d v="2020-10-09T00:00:00"/>
        <d v="2020-10-20T00:00:00"/>
        <d v="2020-10-23T00:00:00"/>
        <d v="2020-10-05T00:00:00"/>
        <d v="2020-10-31T00:00:00"/>
        <d v="2020-11-14T00:00:00"/>
        <d v="2020-11-25T00:00:00"/>
        <d v="2020-11-04T00:00:00"/>
        <d v="2020-11-11T00:00:00"/>
        <d v="2020-11-18T00:00:00"/>
        <d v="2020-11-20T00:00:00"/>
        <d v="2020-11-23T00:00:00"/>
        <d v="2020-11-27T00:00:00"/>
        <d v="2020-11-30T00:00:00"/>
        <d v="2020-12-01T00:00:00"/>
        <d v="2020-12-02T00:00:00"/>
        <d v="2020-12-05T00:00:00"/>
        <d v="2020-12-14T00:00:00"/>
        <d v="2020-12-15T00:00:00"/>
        <d v="2020-12-19T00:00:00"/>
        <d v="2020-12-18T00:00:00"/>
        <d v="2020-12-23T00:00:00"/>
        <d v="2020-12-22T00:00:00"/>
        <d v="2020-12-28T00:00:00"/>
        <d v="2021-01-04T00:00:00"/>
        <d v="2021-01-06T00:00:00"/>
        <d v="2021-01-05T00:00:00"/>
        <d v="2021-01-08T00:00:00"/>
        <d v="2021-01-11T00:00:00"/>
        <d v="2021-01-12T00:00:00"/>
        <d v="2021-01-13T00:00:00"/>
        <d v="2021-01-14T00:00:00"/>
        <d v="2021-01-15T00:00:00"/>
        <d v="2021-01-19T00:00:00"/>
        <d v="2021-01-21T00:00:00"/>
        <d v="2021-01-22T00:00:00"/>
        <d v="2021-01-25T00:00:00"/>
        <d v="2021-01-26T00:00:00"/>
        <d v="2021-01-27T00:00:00"/>
        <d v="2021-01-30T00:00:00"/>
        <d v="2021-02-12T00:00:00"/>
        <d v="2021-02-15T00:00:00"/>
        <d v="2021-02-16T00:00:00"/>
        <d v="2021-02-19T00:00:00"/>
        <d v="2021-02-20T00:00:00"/>
        <d v="2021-02-22T00:00:00"/>
        <d v="2021-02-24T00:00:00"/>
        <d v="2021-02-25T00:00:00"/>
        <d v="2021-02-27T00:00:00"/>
        <d v="2021-03-02T00:00:00"/>
        <d v="2021-03-04T00:00:00"/>
        <d v="2021-03-05T00:00:00"/>
        <d v="2021-03-13T00:00:00"/>
        <d v="2021-03-12T00:00:00"/>
        <d v="2021-03-15T00:00:00"/>
        <d v="2021-03-20T00:00:00"/>
        <d v="2021-03-22T00:00:00"/>
        <d v="2021-03-23T00:00:00"/>
        <d v="2021-03-24T00:00:00"/>
        <d v="2021-03-25T00:00:00"/>
        <d v="2021-03-01T00:00:00"/>
        <d v="2021-03-26T00:00:00"/>
        <d v="2021-03-27T00:00:00"/>
        <d v="2021-03-28T00:00:00"/>
        <d v="2021-03-29T00:00:00"/>
        <d v="2021-03-30T00:00:00"/>
        <d v="2021-03-31T00:00:00"/>
        <d v="2021-04-01T00:00:00"/>
        <d v="2021-04-05T00:00:00"/>
        <d v="2021-04-07T00:00:00"/>
        <d v="2021-04-08T00:00:00"/>
        <d v="2021-04-10T00:00:00"/>
        <d v="2021-04-12T00:00:00"/>
        <d v="2021-04-09T00:00:00"/>
        <d v="2021-04-16T00:00:00"/>
        <d v="2021-04-17T00:00:00"/>
        <d v="2021-04-20T00:00:00"/>
        <d v="2021-04-26T00:00:00"/>
        <d v="2021-04-27T00:00:00"/>
        <d v="2021-04-28T00:00:00"/>
        <d v="2021-04-30T00:00:00"/>
        <d v="2021-05-01T00:00:00"/>
        <d v="2021-05-03T00:00:00"/>
        <d v="2021-05-04T00:00:00"/>
        <d v="2021-05-05T00:00:00"/>
        <d v="2021-05-06T00:00:00"/>
        <d v="2021-05-08T00:00:00"/>
        <d v="2021-05-10T00:00:00"/>
        <d v="2021-05-11T00:00:00"/>
        <d v="2021-05-12T00:00:00"/>
        <d v="2021-05-13T00:00:00"/>
        <d v="2021-05-14T00:00:00"/>
        <d v="2021-05-15T00:00:00"/>
        <d v="2021-05-18T00:00:00"/>
        <d v="2021-05-19T00:00:00"/>
        <d v="2021-05-20T00:00:00"/>
        <d v="2021-05-21T00:00:00"/>
        <d v="2021-05-22T00:00:00"/>
        <d v="2021-05-26T00:00:00"/>
        <d v="2021-05-27T00:00:00"/>
        <d v="2021-05-28T00:00:00"/>
        <d v="2021-05-29T00:00:00"/>
        <d v="2021-06-02T00:00:00"/>
        <d v="2021-06-04T00:00:00"/>
        <d v="2021-06-09T00:00:00"/>
        <d v="2021-06-10T00:00:00"/>
        <d v="2021-06-11T00:00:00"/>
        <d v="2021-06-14T00:00:00"/>
        <d v="2021-06-15T00:00:00"/>
        <d v="2021-06-16T00:00:00"/>
        <d v="2021-06-17T00:00:00"/>
        <d v="2021-06-18T00:00:00"/>
        <d v="2021-06-22T00:00:00"/>
        <d v="2021-06-23T00:00:00"/>
        <d v="2021-06-24T00:00:00"/>
        <d v="2021-06-25T00:00:00"/>
        <d v="2021-06-28T00:00:00"/>
        <d v="2021-07-01T00:00:00"/>
        <d v="2021-07-02T00:00:00"/>
        <d v="2021-07-03T00:00:00"/>
        <d v="2021-07-06T00:00:00"/>
        <d v="2021-07-07T00:00:00"/>
        <d v="2021-07-08T00:00:00"/>
        <d v="2021-07-09T00:00:00"/>
        <d v="2021-07-13T00:00:00"/>
        <d v="2021-07-16T00:00:00"/>
        <d v="2021-07-17T00:00:00"/>
        <d v="2021-07-18T00:00:00"/>
        <d v="2021-07-20T00:00:00"/>
        <d v="2021-07-21T00:00:00"/>
        <d v="2021-07-22T00:00:00"/>
        <d v="2021-07-25T00:00:00"/>
        <d v="2021-07-26T00:00:00"/>
        <d v="2021-07-27T00:00:00"/>
        <d v="2021-07-28T00:00:00"/>
        <d v="2021-07-29T00:00:00"/>
        <d v="2021-07-30T00:00:00"/>
        <d v="2021-07-31T00:00:00"/>
        <d v="2021-07-15T00:00:00"/>
        <d v="2021-08-18T00:00:00"/>
        <d v="2021-08-02T00:00:00"/>
        <d v="2021-08-04T00:00:00"/>
        <d v="2021-08-05T00:00:00"/>
        <d v="2021-08-06T00:00:00"/>
        <d v="2021-08-07T00:00:00"/>
        <d v="2021-08-08T00:00:00"/>
        <d v="2021-08-09T00:00:00"/>
        <d v="2021-08-10T00:00:00"/>
        <d v="2021-08-12T00:00:00"/>
        <d v="2021-08-14T00:00:00"/>
        <d v="2021-08-19T00:00:00"/>
        <d v="2021-08-20T00:00:00"/>
        <d v="2021-08-21T00:00:00"/>
        <d v="2021-08-23T00:00:00"/>
        <d v="2021-08-25T00:00:00"/>
        <d v="2021-08-27T00:00:00"/>
        <d v="2021-08-30T00:00:00"/>
        <d v="2021-08-31T00:00:00"/>
        <d v="2021-08-28T00:00:00"/>
        <d v="2021-08-26T00:00:00"/>
        <d v="2021-09-01T00:00:00"/>
        <d v="2021-09-02T00:00:00"/>
        <d v="2021-09-06T00:00:00"/>
        <d v="2021-09-08T00:00:00"/>
        <d v="2021-09-09T00:00:00"/>
        <d v="2021-09-10T00:00:00"/>
        <d v="2021-09-11T00:00:00"/>
        <d v="2021-09-04T00:00:00"/>
        <d v="2021-09-15T00:00:00"/>
        <d v="2021-09-16T00:00:00"/>
        <d v="2021-09-17T00:00:00"/>
        <d v="2021-09-18T00:00:00"/>
        <d v="2021-09-20T00:00:00"/>
        <d v="2021-09-22T00:00:00"/>
        <d v="2021-09-23T00:00:00"/>
        <d v="2021-09-24T00:00:00"/>
        <d v="2021-09-25T00:00:00"/>
        <d v="2021-09-27T00:00:00"/>
        <d v="2021-09-28T00:00:00"/>
        <d v="2021-09-29T00:00:00"/>
        <d v="2021-09-30T00:00:00"/>
        <d v="2021-10-01T00:00:00"/>
        <d v="2021-10-02T00:00:00"/>
        <d v="2021-10-05T00:00:00"/>
        <d v="2021-10-07T00:00:00"/>
        <d v="2021-10-08T00:00:00"/>
        <d v="2021-10-09T00:00:00"/>
        <d v="2021-10-11T00:00:00"/>
        <d v="2021-10-12T00:00:00"/>
        <d v="2021-10-13T00:00:00"/>
        <d v="2021-10-14T00:00:00"/>
        <d v="2021-10-16T00:00:00"/>
        <d v="2021-10-18T00:00:00"/>
        <d v="2021-10-19T00:00:00"/>
        <d v="2021-10-22T00:00:00"/>
        <d v="2021-10-23T00:00:00"/>
        <d v="2021-10-25T00:00:00"/>
        <d v="2021-10-26T00:00:00"/>
        <d v="2021-10-27T00:00:00"/>
        <d v="2021-10-30T00:00:00"/>
        <d v="2021-10-31T00:00:00"/>
        <d v="2021-10-29T00:00:00"/>
        <d v="2021-11-01T00:00:00"/>
        <d v="2021-11-02T00:00:00"/>
        <d v="2021-11-06T00:00:00"/>
        <d v="2021-11-08T00:00:00"/>
        <d v="2021-11-09T00:00:00"/>
        <d v="2021-11-10T00:00:00"/>
        <d v="2021-11-11T00:00:00"/>
        <d v="2021-11-12T00:00:00"/>
        <d v="2021-11-13T00:00:00"/>
      </sharedItems>
    </cacheField>
    <cacheField name="Mês" numFmtId="164">
      <sharedItems containsSemiMixedTypes="0" containsNonDate="0" containsDate="1" containsString="0" minDate="2020-01-01T00:00:00" maxDate="2021-11-02T00:00:00"/>
    </cacheField>
    <cacheField name="Matrícula" numFmtId="0">
      <sharedItems containsSemiMixedTypes="0" containsString="0" containsNumber="1" containsInteger="1" minValue="0" maxValue="39381"/>
    </cacheField>
    <cacheField name="Nome" numFmtId="0">
      <sharedItems containsBlank="1"/>
    </cacheField>
    <cacheField name="Sexo" numFmtId="0">
      <sharedItems containsBlank="1"/>
    </cacheField>
    <cacheField name="Unidade Organizacional" numFmtId="0">
      <sharedItems containsBlank="1"/>
    </cacheField>
    <cacheField name="Liderança" numFmtId="0">
      <sharedItems/>
    </cacheField>
    <cacheField name="Turno" numFmtId="0">
      <sharedItems containsMixedTypes="1" containsNumber="1" containsInteger="1" minValue="1" maxValue="3"/>
    </cacheField>
    <cacheField name="Setor da Ocorrência" numFmtId="0">
      <sharedItems count="23">
        <s v="Manut Fund"/>
        <s v="Fusão"/>
        <s v="Log USI"/>
        <s v="Rebarbação"/>
        <s v="CTE"/>
        <s v="Pátio USI"/>
        <s v="Log FUND"/>
        <s v="Moldagem"/>
        <s v="Macharia"/>
        <s v="CTA"/>
        <s v="Central de Areia"/>
        <s v="Manut USI"/>
        <s v="Preset USI"/>
        <s v="CAU"/>
        <s v="CSF"/>
        <s v="CAP"/>
        <s v="Serr FUND"/>
        <s v="Preset FUND"/>
        <s v="Qualidade"/>
        <s v="CTL"/>
        <s v="Trajeto"/>
        <s v="Terceiros" u="1"/>
        <s v="Preset FUNDIÇÃO" u="1"/>
      </sharedItems>
    </cacheField>
    <cacheField name="Descrição da Ocorrência" numFmtId="0">
      <sharedItems containsBlank="1" longText="1"/>
    </cacheField>
    <cacheField name="Tipo" numFmtId="0">
      <sharedItems count="8">
        <s v="Atendimento Ambulatorial"/>
        <s v="Acidente com Afastamento"/>
        <s v="Acidente com perda de tempo"/>
        <s v="Incidente"/>
        <s v="Acidente sem perda de tempo"/>
        <s v="Acidente de Trajeto"/>
        <s v="Doença Ocupacional"/>
        <s v="Desvio" u="1"/>
      </sharedItems>
    </cacheField>
    <cacheField name="Riscos Críticos" numFmtId="0">
      <sharedItems/>
    </cacheField>
    <cacheField name="SIF ou PSIF" numFmtId="0">
      <sharedItems containsBlank="1"/>
    </cacheField>
    <cacheField name="Agente causador" numFmtId="0">
      <sharedItems containsBlank="1"/>
    </cacheField>
    <cacheField name="Parte do corpo atingida" numFmtId="0">
      <sharedItems containsBlank="1"/>
    </cacheField>
    <cacheField name="Outras partes do corpo específico" numFmtId="0">
      <sharedItems containsBlank="1"/>
    </cacheField>
    <cacheField name="Alerta" numFmtId="0">
      <sharedItems containsBlank="1" containsMixedTypes="1" containsNumber="1" containsInteger="1" minValue="1" maxValue="116"/>
    </cacheField>
    <cacheField name="Nota QM_SAP" numFmtId="0">
      <sharedItems containsBlank="1" containsMixedTypes="1" containsNumber="1" containsInteger="1" minValue="200726995" maxValue="200921572"/>
    </cacheField>
    <cacheField name="Dia do Mês" numFmtId="0">
      <sharedItems containsSemiMixedTypes="0" containsString="0" containsNumber="1" containsInteger="1" minValue="1" maxValue="31"/>
    </cacheField>
    <cacheField name="Dia da Semana"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677.332155439814" createdVersion="8" refreshedVersion="8" minRefreshableVersion="3" recordCount="1195" xr:uid="{00000000-000A-0000-FFFF-FFFF01000000}">
  <cacheSource type="worksheet">
    <worksheetSource ref="A1:V1199" sheet="Registros"/>
  </cacheSource>
  <cacheFields count="22">
    <cacheField name="Nº" numFmtId="0">
      <sharedItems containsString="0" containsBlank="1" containsNumber="1" containsInteger="1" minValue="0" maxValue="1429"/>
    </cacheField>
    <cacheField name="Contador" numFmtId="0">
      <sharedItems containsString="0" containsBlank="1" containsNumber="1" containsInteger="1" minValue="1" maxValue="1"/>
    </cacheField>
    <cacheField name="Data" numFmtId="14">
      <sharedItems containsNonDate="0" containsDate="1" containsString="0" containsBlank="1" minDate="2020-01-02T00:00:00" maxDate="2025-01-20T00:00:00" count="782">
        <d v="2020-01-02T00:00:00"/>
        <d v="2020-01-06T00:00:00"/>
        <d v="2020-01-08T00:00:00"/>
        <d v="2020-01-15T00:00:00"/>
        <d v="2020-01-18T00:00:00"/>
        <d v="2020-01-23T00:00:00"/>
        <d v="2020-01-26T00:00:00"/>
        <d v="2020-01-29T00:00:00"/>
        <d v="2020-01-20T00:00:00"/>
        <d v="2020-01-28T00:00:00"/>
        <d v="2020-02-06T00:00:00"/>
        <d v="2020-02-10T00:00:00"/>
        <d v="2020-02-12T00:00:00"/>
        <d v="2020-02-13T00:00:00"/>
        <d v="2020-02-14T00:00:00"/>
        <d v="2020-02-17T00:00:00"/>
        <d v="2020-02-27T00:00:00"/>
        <d v="2020-02-21T00:00:00"/>
        <d v="2020-02-19T00:00:00"/>
        <d v="2020-02-24T00:00:00"/>
        <d v="2020-02-25T00:00:00"/>
        <d v="2020-02-28T00:00:00"/>
        <d v="2020-02-29T00:00:00"/>
        <d v="2020-03-04T00:00:00"/>
        <d v="2020-03-07T00:00:00"/>
        <d v="2020-03-13T00:00:00"/>
        <d v="2020-03-16T00:00:00"/>
        <d v="2020-03-05T00:00:00"/>
        <d v="2020-03-17T00:00:00"/>
        <d v="2020-03-03T00:00:00"/>
        <d v="2020-04-23T00:00:00"/>
        <d v="2020-05-05T00:00:00"/>
        <d v="2020-05-04T00:00:00"/>
        <d v="2020-05-08T00:00:00"/>
        <d v="2020-05-11T00:00:00"/>
        <d v="2020-05-07T00:00:00"/>
        <d v="2020-05-12T00:00:00"/>
        <d v="2020-05-14T00:00:00"/>
        <d v="2020-05-16T00:00:00"/>
        <d v="2020-05-20T00:00:00"/>
        <d v="2020-05-21T00:00:00"/>
        <d v="2020-05-24T00:00:00"/>
        <d v="2020-05-27T00:00:00"/>
        <d v="2020-05-29T00:00:00"/>
        <d v="2020-06-01T00:00:00"/>
        <d v="2020-06-04T00:00:00"/>
        <d v="2020-06-09T00:00:00"/>
        <d v="2020-06-10T00:00:00"/>
        <d v="2020-06-15T00:00:00"/>
        <d v="2020-06-16T00:00:00"/>
        <d v="2020-06-17T00:00:00"/>
        <d v="2020-06-25T00:00:00"/>
        <d v="2020-06-26T00:00:00"/>
        <d v="2020-06-30T00:00:00"/>
        <d v="2020-07-01T00:00:00"/>
        <d v="2020-07-02T00:00:00"/>
        <d v="2020-07-04T00:00:00"/>
        <d v="2020-07-07T00:00:00"/>
        <d v="2020-07-13T00:00:00"/>
        <d v="2020-07-10T00:00:00"/>
        <d v="2020-07-15T00:00:00"/>
        <d v="2020-07-08T00:00:00"/>
        <d v="2020-07-17T00:00:00"/>
        <d v="2020-07-22T00:00:00"/>
        <d v="2020-07-28T00:00:00"/>
        <d v="2020-07-27T00:00:00"/>
        <d v="2020-07-30T00:00:00"/>
        <d v="2020-08-04T00:00:00"/>
        <d v="2020-08-06T00:00:00"/>
        <d v="2020-08-10T00:00:00"/>
        <d v="2020-08-11T00:00:00"/>
        <d v="2020-08-13T00:00:00"/>
        <d v="2020-08-18T00:00:00"/>
        <d v="2020-08-19T00:00:00"/>
        <d v="2020-08-24T00:00:00"/>
        <d v="2020-08-28T00:00:00"/>
        <d v="2020-08-29T00:00:00"/>
        <d v="2020-08-31T00:00:00"/>
        <d v="2020-09-02T00:00:00"/>
        <d v="2020-09-08T00:00:00"/>
        <d v="2020-09-09T00:00:00"/>
        <d v="2020-09-11T00:00:00"/>
        <d v="2020-09-15T00:00:00"/>
        <d v="2020-09-17T00:00:00"/>
        <d v="2020-09-22T00:00:00"/>
        <d v="2020-09-29T00:00:00"/>
        <d v="2020-10-14T00:00:00"/>
        <d v="2020-10-15T00:00:00"/>
        <d v="2020-10-16T00:00:00"/>
        <d v="2020-10-09T00:00:00"/>
        <d v="2020-10-20T00:00:00"/>
        <d v="2020-10-23T00:00:00"/>
        <d v="2020-10-05T00:00:00"/>
        <d v="2020-10-31T00:00:00"/>
        <d v="2020-11-14T00:00:00"/>
        <d v="2020-11-25T00:00:00"/>
        <d v="2020-11-04T00:00:00"/>
        <d v="2020-11-11T00:00:00"/>
        <d v="2020-11-18T00:00:00"/>
        <d v="2020-11-20T00:00:00"/>
        <d v="2020-11-23T00:00:00"/>
        <d v="2020-11-27T00:00:00"/>
        <d v="2020-11-30T00:00:00"/>
        <d v="2020-12-01T00:00:00"/>
        <d v="2020-12-02T00:00:00"/>
        <d v="2020-12-05T00:00:00"/>
        <d v="2020-12-14T00:00:00"/>
        <d v="2020-12-15T00:00:00"/>
        <d v="2020-12-19T00:00:00"/>
        <d v="2020-12-18T00:00:00"/>
        <d v="2020-12-23T00:00:00"/>
        <d v="2020-12-22T00:00:00"/>
        <d v="2020-12-28T00:00:00"/>
        <d v="2021-01-04T00:00:00"/>
        <d v="2021-01-06T00:00:00"/>
        <d v="2021-01-05T00:00:00"/>
        <d v="2021-01-08T00:00:00"/>
        <d v="2021-01-11T00:00:00"/>
        <d v="2021-01-12T00:00:00"/>
        <d v="2021-01-13T00:00:00"/>
        <d v="2021-01-14T00:00:00"/>
        <d v="2021-01-15T00:00:00"/>
        <d v="2021-01-19T00:00:00"/>
        <d v="2021-01-21T00:00:00"/>
        <d v="2021-01-22T00:00:00"/>
        <d v="2021-01-25T00:00:00"/>
        <d v="2021-01-26T00:00:00"/>
        <d v="2021-01-27T00:00:00"/>
        <d v="2021-01-30T00:00:00"/>
        <d v="2021-02-12T00:00:00"/>
        <d v="2021-02-15T00:00:00"/>
        <d v="2021-02-16T00:00:00"/>
        <d v="2021-02-19T00:00:00"/>
        <d v="2021-02-20T00:00:00"/>
        <d v="2021-02-22T00:00:00"/>
        <d v="2021-02-24T00:00:00"/>
        <d v="2021-02-25T00:00:00"/>
        <d v="2021-02-27T00:00:00"/>
        <d v="2021-03-02T00:00:00"/>
        <d v="2021-03-04T00:00:00"/>
        <d v="2021-03-05T00:00:00"/>
        <d v="2021-03-13T00:00:00"/>
        <d v="2021-03-12T00:00:00"/>
        <d v="2021-03-15T00:00:00"/>
        <d v="2021-03-20T00:00:00"/>
        <d v="2021-03-22T00:00:00"/>
        <d v="2021-03-23T00:00:00"/>
        <d v="2021-03-24T00:00:00"/>
        <d v="2021-03-25T00:00:00"/>
        <d v="2021-03-01T00:00:00"/>
        <d v="2021-03-26T00:00:00"/>
        <d v="2021-03-27T00:00:00"/>
        <d v="2021-03-28T00:00:00"/>
        <d v="2021-03-29T00:00:00"/>
        <d v="2021-03-30T00:00:00"/>
        <d v="2021-03-31T00:00:00"/>
        <d v="2021-04-01T00:00:00"/>
        <d v="2021-04-05T00:00:00"/>
        <d v="2021-04-07T00:00:00"/>
        <d v="2021-04-08T00:00:00"/>
        <d v="2021-04-10T00:00:00"/>
        <d v="2021-04-12T00:00:00"/>
        <d v="2021-04-09T00:00:00"/>
        <d v="2021-04-16T00:00:00"/>
        <d v="2021-04-17T00:00:00"/>
        <d v="2021-04-20T00:00:00"/>
        <d v="2021-04-26T00:00:00"/>
        <d v="2021-04-27T00:00:00"/>
        <d v="2021-04-28T00:00:00"/>
        <d v="2021-04-30T00:00:00"/>
        <d v="2021-05-01T00:00:00"/>
        <d v="2021-05-03T00:00:00"/>
        <d v="2021-05-04T00:00:00"/>
        <d v="2021-05-05T00:00:00"/>
        <d v="2021-05-06T00:00:00"/>
        <d v="2021-05-08T00:00:00"/>
        <d v="2021-05-10T00:00:00"/>
        <d v="2021-05-11T00:00:00"/>
        <d v="2021-05-12T00:00:00"/>
        <d v="2021-05-13T00:00:00"/>
        <d v="2021-05-14T00:00:00"/>
        <d v="2021-05-15T00:00:00"/>
        <d v="2021-05-18T00:00:00"/>
        <d v="2021-05-19T00:00:00"/>
        <d v="2021-05-20T00:00:00"/>
        <d v="2021-05-21T00:00:00"/>
        <d v="2021-05-22T00:00:00"/>
        <d v="2021-05-26T00:00:00"/>
        <d v="2021-05-27T00:00:00"/>
        <d v="2021-05-28T00:00:00"/>
        <d v="2021-05-29T00:00:00"/>
        <d v="2021-06-02T00:00:00"/>
        <d v="2021-06-04T00:00:00"/>
        <d v="2021-06-09T00:00:00"/>
        <d v="2021-06-10T00:00:00"/>
        <d v="2021-06-11T00:00:00"/>
        <d v="2021-06-14T00:00:00"/>
        <d v="2021-06-15T00:00:00"/>
        <d v="2021-06-16T00:00:00"/>
        <d v="2021-06-17T00:00:00"/>
        <d v="2021-06-18T00:00:00"/>
        <d v="2021-06-22T00:00:00"/>
        <d v="2021-06-23T00:00:00"/>
        <d v="2021-06-24T00:00:00"/>
        <d v="2021-06-25T00:00:00"/>
        <d v="2021-06-28T00:00:00"/>
        <d v="2021-07-01T00:00:00"/>
        <d v="2021-07-02T00:00:00"/>
        <d v="2021-07-03T00:00:00"/>
        <d v="2021-07-06T00:00:00"/>
        <d v="2021-07-07T00:00:00"/>
        <d v="2021-07-08T00:00:00"/>
        <d v="2021-07-09T00:00:00"/>
        <d v="2021-07-13T00:00:00"/>
        <d v="2021-07-16T00:00:00"/>
        <d v="2021-07-17T00:00:00"/>
        <d v="2021-07-18T00:00:00"/>
        <d v="2021-07-20T00:00:00"/>
        <d v="2021-07-21T00:00:00"/>
        <d v="2021-07-22T00:00:00"/>
        <d v="2021-07-25T00:00:00"/>
        <d v="2021-07-26T00:00:00"/>
        <d v="2021-07-27T00:00:00"/>
        <d v="2021-07-28T00:00:00"/>
        <d v="2021-07-29T00:00:00"/>
        <d v="2021-07-30T00:00:00"/>
        <d v="2021-07-31T00:00:00"/>
        <d v="2021-07-15T00:00:00"/>
        <d v="2021-08-18T00:00:00"/>
        <d v="2021-08-02T00:00:00"/>
        <d v="2021-08-04T00:00:00"/>
        <d v="2021-08-05T00:00:00"/>
        <d v="2021-08-06T00:00:00"/>
        <d v="2021-08-07T00:00:00"/>
        <d v="2021-08-08T00:00:00"/>
        <d v="2021-08-09T00:00:00"/>
        <d v="2021-08-10T00:00:00"/>
        <d v="2021-08-12T00:00:00"/>
        <d v="2021-08-14T00:00:00"/>
        <d v="2021-08-19T00:00:00"/>
        <d v="2021-08-20T00:00:00"/>
        <d v="2021-08-21T00:00:00"/>
        <d v="2021-08-23T00:00:00"/>
        <d v="2021-08-25T00:00:00"/>
        <d v="2021-08-27T00:00:00"/>
        <d v="2021-08-30T00:00:00"/>
        <d v="2021-08-31T00:00:00"/>
        <d v="2021-08-28T00:00:00"/>
        <d v="2021-08-26T00:00:00"/>
        <d v="2021-09-01T00:00:00"/>
        <d v="2021-09-02T00:00:00"/>
        <d v="2021-09-06T00:00:00"/>
        <d v="2021-09-08T00:00:00"/>
        <d v="2021-09-09T00:00:00"/>
        <d v="2021-09-10T00:00:00"/>
        <d v="2021-09-11T00:00:00"/>
        <d v="2021-09-04T00:00:00"/>
        <d v="2021-09-15T00:00:00"/>
        <d v="2021-09-16T00:00:00"/>
        <d v="2021-09-17T00:00:00"/>
        <d v="2021-09-18T00:00:00"/>
        <d v="2021-09-20T00:00:00"/>
        <d v="2021-09-22T00:00:00"/>
        <d v="2021-09-23T00:00:00"/>
        <d v="2021-09-24T00:00:00"/>
        <d v="2021-09-25T00:00:00"/>
        <d v="2021-09-27T00:00:00"/>
        <d v="2021-09-28T00:00:00"/>
        <d v="2021-09-29T00:00:00"/>
        <d v="2021-09-30T00:00:00"/>
        <d v="2021-10-01T00:00:00"/>
        <d v="2021-10-02T00:00:00"/>
        <d v="2021-10-05T00:00:00"/>
        <d v="2021-10-07T00:00:00"/>
        <d v="2021-10-08T00:00:00"/>
        <d v="2021-10-09T00:00:00"/>
        <d v="2021-10-11T00:00:00"/>
        <d v="2021-10-12T00:00:00"/>
        <d v="2021-10-13T00:00:00"/>
        <d v="2021-10-14T00:00:00"/>
        <d v="2021-10-16T00:00:00"/>
        <d v="2021-10-18T00:00:00"/>
        <d v="2021-10-19T00:00:00"/>
        <d v="2021-10-22T00:00:00"/>
        <d v="2021-10-23T00:00:00"/>
        <d v="2021-10-25T00:00:00"/>
        <d v="2021-10-26T00:00:00"/>
        <d v="2021-10-27T00:00:00"/>
        <d v="2021-10-30T00:00:00"/>
        <d v="2021-10-31T00:00:00"/>
        <d v="2021-10-29T00:00:00"/>
        <d v="2021-11-01T00:00:00"/>
        <d v="2021-11-02T00:00:00"/>
        <d v="2021-11-06T00:00:00"/>
        <d v="2021-11-08T00:00:00"/>
        <d v="2021-11-09T00:00:00"/>
        <d v="2021-11-10T00:00:00"/>
        <d v="2021-11-11T00:00:00"/>
        <d v="2021-11-12T00:00:00"/>
        <d v="2021-11-13T00:00:00"/>
        <d v="2021-11-15T00:00:00"/>
        <d v="2021-11-16T00:00:00"/>
        <d v="2021-11-17T00:00:00"/>
        <d v="2021-11-18T00:00:00"/>
        <d v="2021-11-19T00:00:00"/>
        <d v="2021-11-22T00:00:00"/>
        <d v="2021-11-24T00:00:00"/>
        <d v="2021-11-25T00:00:00"/>
        <d v="2021-11-27T00:00:00"/>
        <d v="2021-11-29T00:00:00"/>
        <d v="2021-11-30T00:00:00"/>
        <d v="2021-12-02T00:00:00"/>
        <d v="2021-12-03T00:00:00"/>
        <d v="2021-12-04T00:00:00"/>
        <d v="2021-12-05T00:00:00"/>
        <d v="2021-12-09T00:00:00"/>
        <d v="2021-12-10T00:00:00"/>
        <d v="2021-12-13T00:00:00"/>
        <d v="2021-12-14T00:00:00"/>
        <d v="2021-12-15T00:00:00"/>
        <d v="2021-12-16T00:00:00"/>
        <d v="2021-12-23T00:00:00"/>
        <d v="2022-01-04T00:00:00"/>
        <d v="2022-01-08T00:00:00"/>
        <d v="2022-01-12T00:00:00"/>
        <d v="2022-01-13T00:00:00"/>
        <d v="2022-01-14T00:00:00"/>
        <d v="2022-01-19T00:00:00"/>
        <d v="2022-01-21T00:00:00"/>
        <d v="2022-01-24T00:00:00"/>
        <d v="2022-01-25T00:00:00"/>
        <d v="2022-01-26T00:00:00"/>
        <d v="2022-01-28T00:00:00"/>
        <d v="2022-01-31T00:00:00"/>
        <d v="2022-02-01T00:00:00"/>
        <d v="2022-02-03T00:00:00"/>
        <d v="2022-02-07T00:00:00"/>
        <d v="2022-02-09T00:00:00"/>
        <d v="2022-02-10T00:00:00"/>
        <d v="2022-02-04T00:00:00"/>
        <d v="2022-02-11T00:00:00"/>
        <d v="2022-02-12T00:00:00"/>
        <d v="2022-02-15T00:00:00"/>
        <d v="2022-02-16T00:00:00"/>
        <d v="2022-02-17T00:00:00"/>
        <d v="2022-02-18T00:00:00"/>
        <d v="2022-02-22T00:00:00"/>
        <d v="2022-02-23T00:00:00"/>
        <d v="2022-02-24T00:00:00"/>
        <d v="2022-02-27T00:00:00"/>
        <d v="2022-02-28T00:00:00"/>
        <d v="2022-03-01T00:00:00"/>
        <d v="2022-03-02T00:00:00"/>
        <d v="2022-03-03T00:00:00"/>
        <d v="2022-03-06T00:00:00"/>
        <d v="2022-03-07T00:00:00"/>
        <d v="2022-03-09T00:00:00"/>
        <d v="2022-03-11T00:00:00"/>
        <d v="2022-03-14T00:00:00"/>
        <d v="2022-03-21T00:00:00"/>
        <d v="2022-03-22T00:00:00"/>
        <d v="2022-03-24T00:00:00"/>
        <d v="2022-03-25T00:00:00"/>
        <d v="2022-03-28T00:00:00"/>
        <d v="2022-03-29T00:00:00"/>
        <d v="2022-03-31T00:00:00"/>
        <d v="2022-04-05T00:00:00"/>
        <d v="2022-04-07T00:00:00"/>
        <d v="2022-04-08T00:00:00"/>
        <d v="2022-04-13T00:00:00"/>
        <d v="2022-04-14T00:00:00"/>
        <d v="2022-04-17T00:00:00"/>
        <d v="2022-04-19T00:00:00"/>
        <d v="2022-04-20T00:00:00"/>
        <d v="2022-04-25T00:00:00"/>
        <d v="2022-04-26T00:00:00"/>
        <d v="2022-04-27T00:00:00"/>
        <d v="2022-04-28T00:00:00"/>
        <d v="2022-05-03T00:00:00"/>
        <d v="2022-05-06T00:00:00"/>
        <d v="2022-05-07T00:00:00"/>
        <d v="2022-05-08T00:00:00"/>
        <d v="2022-05-11T00:00:00"/>
        <d v="2022-05-16T00:00:00"/>
        <d v="2022-05-18T00:00:00"/>
        <d v="2022-05-19T00:00:00"/>
        <d v="2022-05-20T00:00:00"/>
        <d v="2022-05-21T00:00:00"/>
        <d v="2022-05-23T00:00:00"/>
        <d v="2022-05-24T00:00:00"/>
        <d v="2022-05-25T00:00:00"/>
        <d v="2022-05-26T00:00:00"/>
        <d v="2022-05-27T00:00:00"/>
        <d v="2022-05-31T00:00:00"/>
        <d v="2022-06-07T00:00:00"/>
        <d v="2022-06-09T00:00:00"/>
        <d v="2022-06-08T00:00:00"/>
        <d v="2022-06-11T00:00:00"/>
        <d v="2022-06-13T00:00:00"/>
        <d v="2022-06-14T00:00:00"/>
        <d v="2022-06-15T00:00:00"/>
        <d v="2022-06-16T00:00:00"/>
        <d v="2022-06-19T00:00:00"/>
        <d v="2022-06-20T00:00:00"/>
        <d v="2022-06-21T00:00:00"/>
        <d v="2022-06-26T00:00:00"/>
        <d v="2022-06-27T00:00:00"/>
        <d v="2022-06-25T00:00:00"/>
        <d v="2022-06-28T00:00:00"/>
        <d v="2022-06-29T00:00:00"/>
        <d v="2022-06-30T00:00:00"/>
        <d v="2022-07-01T00:00:00"/>
        <d v="2022-07-02T00:00:00"/>
        <d v="2022-07-04T00:00:00"/>
        <d v="2022-07-05T00:00:00"/>
        <d v="2022-07-09T00:00:00"/>
        <d v="2022-07-11T00:00:00"/>
        <d v="2022-07-12T00:00:00"/>
        <d v="2022-07-19T00:00:00"/>
        <d v="2022-07-21T00:00:00"/>
        <d v="2022-07-22T00:00:00"/>
        <d v="2022-07-24T00:00:00"/>
        <d v="2022-07-25T00:00:00"/>
        <d v="2022-07-26T00:00:00"/>
        <d v="2022-07-28T00:00:00"/>
        <d v="2022-07-29T00:00:00"/>
        <d v="2022-07-30T00:00:00"/>
        <d v="2022-08-01T00:00:00"/>
        <d v="2022-08-02T00:00:00"/>
        <d v="2022-08-03T00:00:00"/>
        <d v="2022-08-04T00:00:00"/>
        <d v="2022-08-06T00:00:00"/>
        <d v="2022-08-09T00:00:00"/>
        <d v="2022-08-11T00:00:00"/>
        <d v="2022-08-12T00:00:00"/>
        <d v="2022-08-15T00:00:00"/>
        <d v="2022-08-17T00:00:00"/>
        <d v="2022-08-19T00:00:00"/>
        <d v="2022-08-20T00:00:00"/>
        <d v="2022-08-23T00:00:00"/>
        <d v="2022-08-24T00:00:00"/>
        <d v="2022-08-28T00:00:00"/>
        <d v="2022-08-30T00:00:00"/>
        <d v="2022-08-31T00:00:00"/>
        <d v="2022-09-01T00:00:00"/>
        <d v="2022-09-02T00:00:00"/>
        <d v="2022-09-03T00:00:00"/>
        <d v="2022-09-05T00:00:00"/>
        <d v="2022-09-07T00:00:00"/>
        <d v="2022-09-14T00:00:00"/>
        <d v="2022-09-19T00:00:00"/>
        <d v="2022-09-20T00:00:00"/>
        <d v="2022-09-22T00:00:00"/>
        <d v="2022-09-26T00:00:00"/>
        <d v="2022-09-27T00:00:00"/>
        <d v="2022-09-28T00:00:00"/>
        <d v="2022-09-06T00:00:00"/>
        <d v="2022-10-03T00:00:00"/>
        <d v="2022-10-04T00:00:00"/>
        <d v="2022-10-05T00:00:00"/>
        <d v="2022-10-06T00:00:00"/>
        <d v="2022-10-07T00:00:00"/>
        <d v="2022-10-08T00:00:00"/>
        <d v="2022-10-10T00:00:00"/>
        <d v="2022-10-11T00:00:00"/>
        <d v="2022-10-14T00:00:00"/>
        <d v="2022-10-15T00:00:00"/>
        <d v="2022-10-17T00:00:00"/>
        <d v="2022-10-19T00:00:00"/>
        <d v="2022-10-20T00:00:00"/>
        <d v="2022-10-21T00:00:00"/>
        <d v="2022-10-22T00:00:00"/>
        <d v="2022-10-25T00:00:00"/>
        <d v="2022-10-26T00:00:00"/>
        <d v="2022-10-27T00:00:00"/>
        <d v="2022-10-28T00:00:00"/>
        <d v="2022-10-29T00:00:00"/>
        <d v="2022-11-01T00:00:00"/>
        <d v="2022-11-03T00:00:00"/>
        <d v="2022-11-10T00:00:00"/>
        <d v="2022-11-11T00:00:00"/>
        <d v="2022-11-12T00:00:00"/>
        <d v="2022-11-14T00:00:00"/>
        <d v="2022-11-17T00:00:00"/>
        <d v="2022-11-18T00:00:00"/>
        <d v="2022-11-21T00:00:00"/>
        <d v="2022-11-08T00:00:00"/>
        <d v="2022-11-22T00:00:00"/>
        <d v="2022-11-26T00:00:00"/>
        <d v="2022-11-29T00:00:00"/>
        <d v="2022-12-01T00:00:00"/>
        <d v="2022-12-02T00:00:00"/>
        <d v="2022-12-05T00:00:00"/>
        <d v="2022-12-06T00:00:00"/>
        <d v="2022-12-08T00:00:00"/>
        <d v="2022-12-10T00:00:00"/>
        <d v="2022-12-12T00:00:00"/>
        <d v="2022-12-13T00:00:00"/>
        <d v="2022-12-14T00:00:00"/>
        <d v="2022-12-15T00:00:00"/>
        <d v="2022-12-16T00:00:00"/>
        <d v="2022-12-17T00:00:00"/>
        <d v="2022-12-19T00:00:00"/>
        <d v="2022-12-20T00:00:00"/>
        <d v="2022-12-21T00:00:00"/>
        <d v="2022-12-23T00:00:00"/>
        <d v="2022-12-26T00:00:00"/>
        <d v="2022-12-27T00:00:00"/>
        <d v="2022-12-28T00:00:00"/>
        <d v="2022-12-29T00:00:00"/>
        <d v="2023-01-06T00:00:00"/>
        <d v="2023-01-07T00:00:00"/>
        <d v="2023-01-08T00:00:00"/>
        <d v="2023-01-12T00:00:00"/>
        <d v="2023-01-15T00:00:00"/>
        <d v="2023-01-17T00:00:00"/>
        <d v="2023-01-18T00:00:00"/>
        <d v="2023-01-20T00:00:00"/>
        <d v="2023-01-21T00:00:00"/>
        <d v="2023-01-25T00:00:00"/>
        <d v="2023-01-28T00:00:00"/>
        <d v="2023-01-30T00:00:00"/>
        <d v="2023-01-27T00:00:00"/>
        <d v="2023-02-01T00:00:00"/>
        <d v="2023-02-04T00:00:00"/>
        <d v="2023-02-07T00:00:00"/>
        <d v="2023-02-09T00:00:00"/>
        <d v="2023-02-10T00:00:00"/>
        <d v="2023-02-11T00:00:00"/>
        <d v="2023-02-13T00:00:00"/>
        <d v="2023-02-14T00:00:00"/>
        <d v="2023-02-16T00:00:00"/>
        <d v="2023-02-17T00:00:00"/>
        <d v="2023-02-18T00:00:00"/>
        <d v="2023-02-20T00:00:00"/>
        <d v="2023-02-21T00:00:00"/>
        <d v="2023-02-22T00:00:00"/>
        <d v="2023-02-23T00:00:00"/>
        <d v="2023-02-24T00:00:00"/>
        <d v="2023-02-25T00:00:00"/>
        <d v="2023-02-28T00:00:00"/>
        <d v="2023-03-02T00:00:00"/>
        <d v="2023-03-03T00:00:00"/>
        <d v="2023-03-06T00:00:00"/>
        <d v="2023-03-10T00:00:00"/>
        <d v="2023-03-14T00:00:00"/>
        <d v="2023-03-16T00:00:00"/>
        <d v="2023-03-23T00:00:00"/>
        <d v="2023-03-24T00:00:00"/>
        <d v="2023-03-27T00:00:00"/>
        <d v="2023-03-29T00:00:00"/>
        <d v="2023-04-02T00:00:00"/>
        <d v="2023-04-11T00:00:00"/>
        <d v="2023-04-13T00:00:00"/>
        <d v="2023-04-14T00:00:00"/>
        <d v="2023-04-16T00:00:00"/>
        <d v="2023-04-17T00:00:00"/>
        <d v="2023-04-18T00:00:00"/>
        <d v="2023-04-19T00:00:00"/>
        <d v="2023-04-25T00:00:00"/>
        <d v="2023-04-26T00:00:00"/>
        <d v="2023-04-27T00:00:00"/>
        <d v="2023-04-28T00:00:00"/>
        <d v="2023-04-30T00:00:00"/>
        <d v="2023-05-04T00:00:00"/>
        <d v="2023-05-03T00:00:00"/>
        <d v="2023-05-10T00:00:00"/>
        <d v="2023-05-13T00:00:00"/>
        <d v="2023-05-15T00:00:00"/>
        <d v="2023-05-16T00:00:00"/>
        <d v="2023-05-18T00:00:00"/>
        <d v="2023-05-22T00:00:00"/>
        <d v="2023-05-25T00:00:00"/>
        <d v="2023-05-24T00:00:00"/>
        <d v="2023-05-27T00:00:00"/>
        <d v="2023-05-30T00:00:00"/>
        <d v="2023-05-31T00:00:00"/>
        <d v="2023-06-01T00:00:00"/>
        <d v="2023-06-02T00:00:00"/>
        <d v="2023-06-03T00:00:00"/>
        <d v="2023-06-08T00:00:00"/>
        <d v="2023-06-11T00:00:00"/>
        <d v="2023-06-12T00:00:00"/>
        <d v="2023-06-14T00:00:00"/>
        <d v="2023-06-15T00:00:00"/>
        <d v="2023-06-16T00:00:00"/>
        <d v="2023-06-19T00:00:00"/>
        <d v="2023-06-21T00:00:00"/>
        <d v="2023-06-22T00:00:00"/>
        <d v="2023-06-26T00:00:00"/>
        <d v="2023-06-27T00:00:00"/>
        <d v="2023-07-04T00:00:00"/>
        <d v="2023-07-06T00:00:00"/>
        <d v="2023-07-07T00:00:00"/>
        <d v="2023-07-08T00:00:00"/>
        <d v="2023-07-14T00:00:00"/>
        <d v="2023-07-17T00:00:00"/>
        <d v="2023-07-18T00:00:00"/>
        <d v="2023-07-20T00:00:00"/>
        <d v="2023-07-23T00:00:00"/>
        <d v="2023-07-24T00:00:00"/>
        <d v="2023-07-28T00:00:00"/>
        <d v="2023-08-04T00:00:00"/>
        <d v="2023-08-09T00:00:00"/>
        <d v="2023-08-12T00:00:00"/>
        <d v="2023-08-17T00:00:00"/>
        <d v="2023-08-19T00:00:00"/>
        <d v="2023-08-21T00:00:00"/>
        <d v="2023-08-23T00:00:00"/>
        <d v="2023-08-26T00:00:00"/>
        <d v="2023-08-30T00:00:00"/>
        <d v="2023-09-02T00:00:00"/>
        <d v="2023-09-04T00:00:00"/>
        <d v="2023-09-12T00:00:00"/>
        <d v="2023-09-14T00:00:00"/>
        <d v="2023-09-18T00:00:00"/>
        <d v="2023-09-21T00:00:00"/>
        <d v="2023-09-22T00:00:00"/>
        <d v="2023-09-27T00:00:00"/>
        <d v="2023-09-29T00:00:00"/>
        <d v="2023-09-30T00:00:00"/>
        <d v="2023-10-02T00:00:00"/>
        <d v="2023-10-03T00:00:00"/>
        <d v="2023-10-07T00:00:00"/>
        <d v="2023-10-13T00:00:00"/>
        <d v="2023-10-17T00:00:00"/>
        <d v="2023-10-20T00:00:00"/>
        <d v="2023-10-21T00:00:00"/>
        <d v="2023-10-23T00:00:00"/>
        <d v="2023-10-24T00:00:00"/>
        <d v="2023-10-27T00:00:00"/>
        <d v="2023-10-28T00:00:00"/>
        <d v="2023-10-30T00:00:00"/>
        <d v="2023-11-01T00:00:00"/>
        <d v="2023-11-07T00:00:00"/>
        <d v="2023-11-09T00:00:00"/>
        <d v="2023-11-16T00:00:00"/>
        <d v="2023-11-20T00:00:00"/>
        <d v="2023-11-21T00:00:00"/>
        <d v="2023-11-24T00:00:00"/>
        <d v="2023-11-28T00:00:00"/>
        <d v="2023-12-02T00:00:00"/>
        <d v="2023-12-06T00:00:00"/>
        <d v="2023-12-11T00:00:00"/>
        <d v="2023-12-12T00:00:00"/>
        <d v="2023-12-15T00:00:00"/>
        <d v="2023-12-19T00:00:00"/>
        <d v="2023-12-13T00:00:00"/>
        <d v="2024-01-11T00:00:00"/>
        <d v="2024-01-12T00:00:00"/>
        <d v="2024-01-17T00:00:00"/>
        <d v="2024-01-18T00:00:00"/>
        <d v="2024-01-20T00:00:00"/>
        <d v="2024-01-24T00:00:00"/>
        <d v="2024-01-25T00:00:00"/>
        <d v="2024-01-27T00:00:00"/>
        <d v="2024-01-30T00:00:00"/>
        <d v="2024-01-31T00:00:00"/>
        <d v="2024-02-05T00:00:00"/>
        <d v="2024-02-06T00:00:00"/>
        <d v="2024-02-07T00:00:00"/>
        <d v="2024-02-08T00:00:00"/>
        <d v="2024-02-09T00:00:00"/>
        <d v="2024-02-10T00:00:00"/>
        <d v="2024-02-13T00:00:00"/>
        <d v="2024-02-16T00:00:00"/>
        <d v="2024-02-23T00:00:00"/>
        <d v="2024-02-24T00:00:00"/>
        <d v="2024-02-27T00:00:00"/>
        <d v="2024-03-01T00:00:00"/>
        <d v="2024-03-03T00:00:00"/>
        <d v="2024-03-04T00:00:00"/>
        <d v="2024-03-07T00:00:00"/>
        <d v="2024-03-14T00:00:00"/>
        <d v="2024-03-19T00:00:00"/>
        <d v="2024-03-20T00:00:00"/>
        <d v="2024-03-21T00:00:00"/>
        <d v="2024-03-22T00:00:00"/>
        <d v="2024-03-25T00:00:00"/>
        <d v="2024-03-26T00:00:00"/>
        <d v="2024-04-03T00:00:00"/>
        <d v="2024-04-04T00:00:00"/>
        <d v="2024-04-08T00:00:00"/>
        <d v="2024-04-10T00:00:00"/>
        <d v="2024-04-11T00:00:00"/>
        <d v="2024-04-12T00:00:00"/>
        <d v="2024-04-13T00:00:00"/>
        <d v="2024-04-14T00:00:00"/>
        <d v="2024-04-18T00:00:00"/>
        <d v="2024-04-24T00:00:00"/>
        <d v="2024-05-08T00:00:00"/>
        <d v="2024-05-15T00:00:00"/>
        <d v="2024-05-20T00:00:00"/>
        <d v="2024-05-22T00:00:00"/>
        <d v="2024-05-23T00:00:00"/>
        <d v="2024-05-29T00:00:00"/>
        <d v="2024-05-30T00:00:00"/>
        <d v="2024-05-28T00:00:00"/>
        <d v="2024-06-03T00:00:00"/>
        <d v="2024-06-04T00:00:00"/>
        <d v="2024-06-06T00:00:00"/>
        <d v="2024-06-05T00:00:00"/>
        <d v="2024-06-07T00:00:00"/>
        <d v="2024-06-10T00:00:00"/>
        <d v="2024-06-13T00:00:00"/>
        <d v="2024-06-14T00:00:00"/>
        <d v="2024-06-18T00:00:00"/>
        <d v="2024-06-19T00:00:00"/>
        <d v="2024-06-21T00:00:00"/>
        <d v="2024-06-23T00:00:00"/>
        <d v="2024-06-27T00:00:00"/>
        <d v="2024-06-29T00:00:00"/>
        <d v="2024-07-04T00:00:00"/>
        <d v="2024-07-09T00:00:00"/>
        <d v="2024-07-12T00:00:00"/>
        <d v="2024-07-13T00:00:00"/>
        <d v="2024-07-17T00:00:00"/>
        <d v="2024-07-18T00:00:00"/>
        <d v="2024-07-22T00:00:00"/>
        <d v="2024-07-23T00:00:00"/>
        <d v="2024-07-24T00:00:00"/>
        <d v="2024-07-25T00:00:00"/>
        <d v="2024-07-27T00:00:00"/>
        <d v="2024-07-31T00:00:00"/>
        <d v="2024-08-02T00:00:00"/>
        <d v="2024-08-03T00:00:00"/>
        <d v="2024-08-05T00:00:00"/>
        <d v="2024-08-09T00:00:00"/>
        <d v="2024-08-10T00:00:00"/>
        <d v="2024-08-14T00:00:00"/>
        <d v="2024-08-19T00:00:00"/>
        <d v="2024-08-20T00:00:00"/>
        <d v="2024-08-26T00:00:00"/>
        <d v="2024-08-28T00:00:00"/>
        <d v="2024-08-29T00:00:00"/>
        <d v="2024-09-07T00:00:00"/>
        <d v="2024-09-12T00:00:00"/>
        <d v="2024-09-13T00:00:00"/>
        <d v="2024-09-14T00:00:00"/>
        <d v="2024-09-16T00:00:00"/>
        <d v="2024-09-17T00:00:00"/>
        <d v="2024-09-19T00:00:00"/>
        <d v="2024-09-24T00:00:00"/>
        <d v="2024-09-25T00:00:00"/>
        <d v="2024-09-27T00:00:00"/>
        <d v="2024-09-30T00:00:00"/>
        <d v="2024-10-02T00:00:00"/>
        <d v="2024-10-06T00:00:00"/>
        <d v="2024-10-07T00:00:00"/>
        <d v="2024-10-10T00:00:00"/>
        <d v="2024-10-11T00:00:00"/>
        <d v="2024-10-15T00:00:00"/>
        <d v="2024-10-16T00:00:00"/>
        <d v="2024-10-19T00:00:00"/>
        <d v="2024-10-20T00:00:00"/>
        <d v="2024-10-24T00:00:00"/>
        <d v="2024-10-26T00:00:00"/>
        <d v="2024-10-29T00:00:00"/>
        <d v="2024-11-07T00:00:00"/>
        <d v="2024-11-09T00:00:00"/>
        <d v="2024-11-12T00:00:00"/>
        <d v="2024-11-14T00:00:00"/>
        <d v="2024-11-16T00:00:00"/>
        <d v="2024-11-19T00:00:00"/>
        <d v="2024-11-20T00:00:00"/>
        <d v="2024-11-25T00:00:00"/>
        <d v="2024-11-26T00:00:00"/>
        <d v="2024-11-29T00:00:00"/>
        <d v="2024-12-03T00:00:00"/>
        <d v="2024-12-05T00:00:00"/>
        <d v="2024-12-07T00:00:00"/>
        <d v="2024-12-10T00:00:00"/>
        <d v="2024-12-13T00:00:00"/>
        <d v="2024-12-17T00:00:00"/>
        <d v="2024-12-27T00:00:00"/>
        <d v="2025-01-08T00:00:00"/>
        <d v="2025-01-10T00:00:00"/>
        <d v="2025-01-11T00:00:00"/>
        <d v="2025-01-15T00:00:00"/>
        <d v="2025-01-18T00:00:00"/>
        <d v="2025-01-19T00:00:00"/>
        <m/>
      </sharedItems>
    </cacheField>
    <cacheField name="Mês" numFmtId="164">
      <sharedItems containsNonDate="0" containsDate="1" containsString="0" containsBlank="1" minDate="2020-01-01T00:00:00" maxDate="2025-01-02T00:00:00" count="71">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7T00:00:00"/>
        <d v="2024-11-09T00:00:00"/>
        <d v="2024-11-12T00:00:00"/>
        <d v="2024-11-14T00:00:00"/>
        <d v="2024-11-16T00:00:00"/>
        <d v="2024-11-19T00:00:00"/>
        <d v="2024-11-20T00:00:00"/>
        <d v="2024-11-25T00:00:00"/>
        <d v="2024-11-26T00:00:00"/>
        <d v="2024-11-29T00:00:00"/>
        <d v="2024-12-01T00:00:00"/>
        <d v="2025-01-01T00:00:00"/>
        <m/>
      </sharedItems>
    </cacheField>
    <cacheField name="Matrícula" numFmtId="0">
      <sharedItems containsBlank="1" containsMixedTypes="1" containsNumber="1" containsInteger="1" minValue="0" maxValue="9019504" count="617">
        <n v="27524"/>
        <n v="28167"/>
        <n v="26471"/>
        <n v="30174"/>
        <n v="7477"/>
        <n v="31093"/>
        <n v="29630"/>
        <n v="2923"/>
        <n v="3783"/>
        <n v="31097"/>
        <n v="0"/>
        <n v="23070"/>
        <n v="28457"/>
        <n v="23570"/>
        <n v="25009"/>
        <n v="11379"/>
        <n v="14825"/>
        <n v="30950"/>
        <n v="30638"/>
        <n v="21749"/>
        <n v="16531"/>
        <n v="26772"/>
        <n v="17633"/>
        <n v="11840"/>
        <n v="4998"/>
        <n v="28101"/>
        <n v="28795"/>
        <n v="30151"/>
        <n v="29967"/>
        <n v="30020"/>
        <n v="30935"/>
        <n v="26574"/>
        <n v="23773"/>
        <n v="2505"/>
        <n v="24845"/>
        <n v="31724"/>
        <n v="26905"/>
        <n v="31803"/>
        <n v="29160"/>
        <n v="23419"/>
        <n v="29685"/>
        <n v="12541"/>
        <n v="27913"/>
        <n v="28894"/>
        <n v="18408"/>
        <n v="31506"/>
        <n v="27195"/>
        <n v="27915"/>
        <n v="31816"/>
        <n v="27491"/>
        <n v="26415"/>
        <n v="12234"/>
        <n v="28908"/>
        <n v="5057"/>
        <n v="27912"/>
        <n v="29076"/>
        <n v="25825"/>
        <n v="23790"/>
        <n v="29259"/>
        <n v="25818"/>
        <n v="28925"/>
        <n v="29780"/>
        <n v="23529"/>
        <n v="11848"/>
        <n v="28984"/>
        <n v="26159"/>
        <n v="26359"/>
        <n v="29024"/>
        <n v="24711"/>
        <n v="31092"/>
        <n v="19460"/>
        <n v="30602"/>
        <n v="27799"/>
        <n v="3037"/>
        <n v="14452"/>
        <n v="30055"/>
        <n v="20394"/>
        <n v="25348"/>
        <n v="31627"/>
        <n v="24479"/>
        <n v="14125"/>
        <n v="26961"/>
        <n v="31767"/>
        <n v="28113"/>
        <n v="12287"/>
        <n v="28295"/>
        <n v="32774"/>
        <n v="3174"/>
        <n v="32889"/>
        <n v="29335"/>
        <n v="33349"/>
        <n v="32981"/>
        <n v="2690"/>
        <n v="24500"/>
        <n v="33219"/>
        <n v="26915"/>
        <n v="32960"/>
        <n v="15580"/>
        <n v="27602"/>
        <n v="34006"/>
        <n v="23197"/>
        <n v="27914"/>
        <n v="26648"/>
        <n v="29911"/>
        <n v="33344"/>
        <n v="3234"/>
        <n v="30003"/>
        <n v="34407"/>
        <n v="26933"/>
        <n v="25229"/>
        <n v="31050"/>
        <n v="13256"/>
        <n v="34870"/>
        <n v="32931"/>
        <n v="4839"/>
        <n v="35509"/>
        <n v="33596"/>
        <n v="18735"/>
        <n v="33070"/>
        <n v="33460"/>
        <n v="3411"/>
        <n v="24556"/>
        <n v="24510"/>
        <n v="11432"/>
        <n v="29223"/>
        <n v="33475"/>
        <n v="33018"/>
        <n v="29582"/>
        <n v="2224"/>
        <n v="35090"/>
        <n v="30593"/>
        <n v="32820"/>
        <n v="28530"/>
        <n v="2071"/>
        <n v="30755"/>
        <n v="6821"/>
        <n v="35629"/>
        <n v="2259"/>
        <n v="27929"/>
        <n v="34043"/>
        <n v="29876"/>
        <n v="32832"/>
        <n v="35514"/>
        <n v="34118"/>
        <n v="33512"/>
        <n v="25975"/>
        <n v="35775"/>
        <n v="28995"/>
        <n v="35568"/>
        <n v="24828"/>
        <n v="29718"/>
        <n v="34469"/>
        <n v="5860"/>
        <n v="16626"/>
        <n v="31515"/>
        <n v="33771"/>
        <n v="31651"/>
        <n v="32892"/>
        <n v="36159"/>
        <n v="24760"/>
        <n v="35072"/>
        <n v="30668"/>
        <n v="35004"/>
        <n v="37107"/>
        <n v="34585"/>
        <n v="35678"/>
        <n v="32991"/>
        <n v="28926"/>
        <n v="24597"/>
        <n v="35115"/>
        <n v="37084"/>
        <n v="33461"/>
        <n v="23367"/>
        <n v="37023"/>
        <n v="37095"/>
        <n v="26635"/>
        <n v="18461"/>
        <n v="37094"/>
        <n v="37311"/>
        <n v="35952"/>
        <n v="36064"/>
        <n v="36513"/>
        <n v="37428"/>
        <n v="23446"/>
        <n v="37106"/>
        <n v="35118"/>
        <n v="37067"/>
        <n v="34582"/>
        <n v="8442"/>
        <n v="26605"/>
        <n v="37128"/>
        <n v="37223"/>
        <n v="37193"/>
        <n v="32852"/>
        <n v="32778"/>
        <n v="27510"/>
        <n v="30815"/>
        <n v="33468"/>
        <n v="34214"/>
        <n v="29595"/>
        <n v="37098"/>
        <n v="37716"/>
        <n v="33718"/>
        <n v="37447"/>
        <n v="32636"/>
        <n v="7672"/>
        <n v="37965"/>
        <n v="34743"/>
        <n v="21234"/>
        <n v="31170"/>
        <n v="37143"/>
        <n v="37121"/>
        <n v="37726"/>
        <n v="29327"/>
        <n v="35793"/>
        <n v="38254"/>
        <n v="33013"/>
        <n v="38421"/>
        <n v="31316"/>
        <n v="38441"/>
        <n v="27722"/>
        <n v="35577"/>
        <n v="37066"/>
        <n v="16740"/>
        <n v="37911"/>
        <n v="31299"/>
        <n v="36205"/>
        <n v="34042"/>
        <n v="610"/>
        <n v="38195"/>
        <n v="37124"/>
        <n v="38851"/>
        <n v="38485"/>
        <n v="38801"/>
        <n v="38577"/>
        <n v="38275"/>
        <n v="36485"/>
        <n v="35663"/>
        <n v="17247"/>
        <n v="38866"/>
        <n v="4406"/>
        <n v="38579"/>
        <n v="38167"/>
        <n v="30680"/>
        <n v="28163"/>
        <n v="38767"/>
        <n v="37579"/>
        <n v="38614"/>
        <n v="9041"/>
        <n v="37168"/>
        <n v="38756"/>
        <n v="38798"/>
        <n v="38904"/>
        <n v="38750"/>
        <n v="38241"/>
        <n v="38471"/>
        <n v="37103"/>
        <n v="38580"/>
        <n v="38828"/>
        <n v="30765"/>
        <n v="35774"/>
        <n v="28485"/>
        <n v="38746"/>
        <n v="31066"/>
        <n v="20518"/>
        <n v="38581"/>
        <n v="27768"/>
        <n v="38251"/>
        <n v="38666"/>
        <n v="39381"/>
        <n v="32978"/>
        <n v="38576"/>
        <n v="9766"/>
        <n v="39120"/>
        <n v="39334"/>
        <n v="37855"/>
        <n v="38575"/>
        <n v="38656"/>
        <n v="38741"/>
        <n v="35025"/>
        <n v="39348"/>
        <n v="23421"/>
        <n v="37100"/>
        <n v="37315"/>
        <n v="4332"/>
        <n v="36457"/>
        <n v="1495"/>
        <n v="39701"/>
        <n v="5060"/>
        <n v="36453"/>
        <n v="38267"/>
        <n v="38664"/>
        <n v="12003"/>
        <n v="29364"/>
        <n v="39235"/>
        <n v="36701"/>
        <n v="29410"/>
        <n v="32562"/>
        <n v="18424"/>
        <n v="39644"/>
        <n v="38892"/>
        <n v="38827"/>
        <n v="26929"/>
        <n v="40072"/>
        <n v="37439"/>
        <n v="40423"/>
        <n v="29042"/>
        <n v="39048"/>
        <n v="15268"/>
        <n v="32637"/>
        <n v="39930"/>
        <n v="40705"/>
        <n v="40701"/>
        <n v="4105"/>
        <n v="40169"/>
        <n v="39611"/>
        <n v="31478"/>
        <n v="34377"/>
        <n v="38744"/>
        <n v="33350"/>
        <n v="17461"/>
        <n v="39812"/>
        <n v="40496"/>
        <n v="20448"/>
        <n v="2052"/>
        <n v="32857"/>
        <n v="37573"/>
        <n v="40356"/>
        <n v="41021"/>
        <n v="36473"/>
        <n v="33039"/>
        <n v="38638"/>
        <n v="38446"/>
        <n v="41496"/>
        <s v="31097_x0009_"/>
        <n v="38729"/>
        <n v="40699"/>
        <n v="41158"/>
        <n v="41143"/>
        <n v="38253"/>
        <n v="29272"/>
        <n v="41135"/>
        <n v="38299"/>
        <n v="40367"/>
        <n v="35079"/>
        <n v="33469"/>
        <n v="37104"/>
        <n v="29217"/>
        <n v="37125"/>
        <n v="40371"/>
        <n v="30798"/>
        <n v="38582"/>
        <n v="42172"/>
        <n v="29009"/>
        <n v="38791"/>
        <n v="40503"/>
        <n v="42230"/>
        <n v="37262"/>
        <n v="40505"/>
        <n v="41533"/>
        <n v="37083"/>
        <n v="15544"/>
        <s v="42185_x0009_"/>
        <n v="38788"/>
        <n v="39535"/>
        <n v="23568"/>
        <n v="2966"/>
        <n v="36274"/>
        <n v="30028"/>
        <n v="29011"/>
        <n v="33051"/>
        <n v="28713"/>
        <n v="40489"/>
        <n v="42817"/>
        <n v="42668"/>
        <n v="42350"/>
        <n v="42778"/>
        <n v="24495"/>
        <n v="42834"/>
        <n v="42884"/>
        <n v="41098"/>
        <n v="37832"/>
        <n v="41994"/>
        <n v="43144"/>
        <n v="9019345"/>
        <n v="40459"/>
        <n v="28634"/>
        <n v="41006"/>
        <n v="27492"/>
        <n v="41554"/>
        <n v="43032"/>
        <n v="28193"/>
        <n v="33526"/>
        <n v="21150"/>
        <n v="1355"/>
        <n v="37448"/>
        <n v="43043"/>
        <n v="43170"/>
        <n v="39231"/>
        <n v="2607"/>
        <n v="43071"/>
        <n v="40735"/>
        <n v="24720"/>
        <n v="39198"/>
        <n v="42730"/>
        <n v="43176"/>
        <n v="43162"/>
        <n v="40088"/>
        <n v="34333"/>
        <n v="42868"/>
        <n v="43454"/>
        <n v="43511"/>
        <n v="43411"/>
        <n v="39796"/>
        <n v="42896"/>
        <n v="42801"/>
        <n v="43913"/>
        <n v="25822"/>
        <n v="43433"/>
        <n v="44093"/>
        <n v="31690"/>
        <n v="42167"/>
        <n v="38797"/>
        <n v="17372"/>
        <n v="17866"/>
        <n v="32831"/>
        <n v="40865"/>
        <n v="43210"/>
        <n v="41612"/>
        <n v="34379"/>
        <n v="43425"/>
        <s v="42801_x0009_"/>
        <n v="42878"/>
        <n v="40519"/>
        <n v="40530"/>
        <n v="42647"/>
        <n v="39763"/>
        <n v="44263"/>
        <n v="9003800"/>
        <n v="9149"/>
        <n v="9019504"/>
        <n v="43108"/>
        <n v="33360"/>
        <n v="40663"/>
        <n v="31040"/>
        <n v="28583"/>
        <n v="40700"/>
        <n v="39049"/>
        <n v="37139"/>
        <n v="42218"/>
        <n v="42847"/>
        <n v="29309"/>
        <n v="37587"/>
        <n v="44111"/>
        <n v="34497"/>
        <n v="40746"/>
        <n v="40344"/>
        <n v="41075"/>
        <n v="42404"/>
        <n v="43595"/>
        <n v="42587"/>
        <n v="42759"/>
        <n v="9498"/>
        <n v="27497"/>
        <n v="36821"/>
        <n v="24821"/>
        <n v="28247"/>
        <n v="27681"/>
        <n v="23562"/>
        <n v="43472"/>
        <n v="42662"/>
        <n v="23542"/>
        <n v="38155"/>
        <n v="18069"/>
        <n v="40563"/>
        <n v="39798"/>
        <n v="30706"/>
        <s v="43913_x0009_"/>
        <n v="45542"/>
        <n v="40531"/>
        <n v="37833"/>
        <n v="45926"/>
        <n v="39509"/>
        <n v="40866"/>
        <n v="38852"/>
        <n v="45899"/>
        <n v="42936"/>
        <n v="42577"/>
        <n v="45140"/>
        <n v="12934"/>
        <n v="35670"/>
        <n v="40463"/>
        <n v="46197"/>
        <n v="46294"/>
        <n v="45689"/>
        <n v="46280"/>
        <n v="37570"/>
        <n v="28456"/>
        <n v="20595"/>
        <n v="46123"/>
        <n v="46854"/>
        <n v="37433"/>
        <n v="42394"/>
        <n v="19257"/>
        <n v="46180"/>
        <n v="46307"/>
        <n v="34551"/>
        <n v="42906"/>
        <n v="19422"/>
        <n v="46001"/>
        <n v="29106"/>
        <n v="42616"/>
        <n v="46252"/>
        <n v="41488"/>
        <n v="14339"/>
        <n v="39456"/>
        <n v="45748"/>
        <n v="44295"/>
        <n v="8081"/>
        <n v="40562"/>
        <n v="37498"/>
        <n v="41711"/>
        <n v="47229"/>
        <n v="45506"/>
        <n v="45497"/>
        <n v="30584"/>
        <n v="37479"/>
        <n v="14335"/>
        <n v="41754"/>
        <n v="46970"/>
        <n v="47842"/>
        <n v="40137"/>
        <n v="48130"/>
        <n v="47296"/>
        <n v="33330"/>
        <n v="47973"/>
        <n v="38137"/>
        <n v="47969"/>
        <n v="33473"/>
        <n v="46962"/>
        <n v="49122"/>
        <n v="42794"/>
        <n v="49335"/>
        <n v="47489"/>
        <n v="45997"/>
        <n v="48796"/>
        <n v="48889"/>
        <n v="5986"/>
        <n v="46206"/>
        <n v="36883"/>
        <n v="48586"/>
        <n v="47934"/>
        <n v="24476"/>
        <n v="48135"/>
        <n v="50296"/>
        <n v="50771"/>
        <n v="4916"/>
        <n v="50694"/>
        <n v="50726"/>
        <n v="51116"/>
        <n v="50228"/>
        <n v="47883"/>
        <n v="50088"/>
        <n v="51845"/>
        <n v="48896"/>
        <n v="38586"/>
        <n v="48365"/>
        <n v="50945"/>
        <n v="50769"/>
        <n v="42678"/>
        <n v="50123"/>
        <n v="50476"/>
        <n v="50534"/>
        <n v="35872"/>
        <n v="45639"/>
        <n v="51517"/>
        <n v="50708"/>
        <n v="52322"/>
        <n v="48198"/>
        <n v="49999"/>
        <m/>
        <n v="29493"/>
        <n v="50318"/>
        <n v="49476"/>
        <n v="49573"/>
        <n v="49407"/>
        <n v="49874"/>
        <n v="52568"/>
        <n v="2082"/>
        <n v="49743"/>
        <n v="52620"/>
        <n v="44894"/>
        <n v="51098"/>
        <n v="52506"/>
        <n v="27354"/>
        <n v="52834"/>
        <n v="51438"/>
        <n v="51352"/>
        <n v="50765"/>
        <n v="51453"/>
        <n v="50886"/>
        <n v="48405"/>
        <n v="41069"/>
        <n v="34331"/>
        <n v="36684"/>
        <n v="42773"/>
        <n v="49625"/>
        <n v="50125"/>
        <n v="49926"/>
        <n v="45540"/>
        <n v="49996"/>
        <n v="43931"/>
        <n v="50351"/>
        <n v="50474"/>
        <n v="48756"/>
        <n v="12837"/>
        <n v="46822"/>
      </sharedItems>
    </cacheField>
    <cacheField name="Nome" numFmtId="0">
      <sharedItems containsBlank="1"/>
    </cacheField>
    <cacheField name="Sexo" numFmtId="0">
      <sharedItems containsBlank="1"/>
    </cacheField>
    <cacheField name="Unidade Organizacional" numFmtId="0">
      <sharedItems containsBlank="1"/>
    </cacheField>
    <cacheField name="Liderança" numFmtId="0">
      <sharedItems containsBlank="1"/>
    </cacheField>
    <cacheField name="Turno" numFmtId="0">
      <sharedItems containsBlank="1" containsMixedTypes="1" containsNumber="1" containsInteger="1" minValue="1" maxValue="4"/>
    </cacheField>
    <cacheField name="Setor da Ocorrência" numFmtId="0">
      <sharedItems containsBlank="1" count="36">
        <s v="Manut Fund"/>
        <s v="Fusão"/>
        <s v="Log USI"/>
        <s v="Rebarbação"/>
        <s v="CTE"/>
        <s v="Pátio USI"/>
        <s v="Log FUND"/>
        <s v="Moldagem"/>
        <s v="Macharia"/>
        <s v="CTA"/>
        <s v="Central de Areia"/>
        <s v="Manut USI"/>
        <s v="Preset USI"/>
        <s v="CAU"/>
        <s v="CSF"/>
        <s v="CAP"/>
        <s v="Serr FUND"/>
        <s v="Preset FUND"/>
        <s v="Qualidade"/>
        <s v="CTL"/>
        <s v="Trajeto"/>
        <s v="Eng. Processo"/>
        <s v="Central de Químicos"/>
        <s v="Produção Fundição"/>
        <s v="Terceiros"/>
        <s v="CUC"/>
        <s v="Viagem/deslocamento"/>
        <s v="Pátio"/>
        <s v="Serr USI"/>
        <s v="DIC"/>
        <s v="Melhoria Continua Fund"/>
        <s v="Em transferência UO"/>
        <s v="Vestiários"/>
        <s v="Externo (fornecedor, cliente, filiais)"/>
        <s v="Eng. Produto"/>
        <m/>
      </sharedItems>
    </cacheField>
    <cacheField name="Descrição da Ocorrência" numFmtId="0">
      <sharedItems containsBlank="1" longText="1"/>
    </cacheField>
    <cacheField name="Tipo" numFmtId="0">
      <sharedItems containsBlank="1" count="10">
        <s v="Atendimento Ambulatorial"/>
        <s v="Acidente com Afastamento"/>
        <s v="Acidente com perda de tempo"/>
        <s v="Incidente"/>
        <s v="Acidente sem perda de tempo"/>
        <s v="Acidente de Trajeto"/>
        <s v="Doença Ocupacional"/>
        <s v="Atendimento Ambulatorial com CAT"/>
        <s v="Incidente Ambiental"/>
        <m/>
      </sharedItems>
    </cacheField>
    <cacheField name="Riscos Críticos" numFmtId="0">
      <sharedItems containsBlank="1"/>
    </cacheField>
    <cacheField name="SIF ou PSIF" numFmtId="0">
      <sharedItems containsBlank="1"/>
    </cacheField>
    <cacheField name="Agente causador" numFmtId="0">
      <sharedItems containsBlank="1"/>
    </cacheField>
    <cacheField name="Parte do corpo atingida" numFmtId="0">
      <sharedItems containsBlank="1"/>
    </cacheField>
    <cacheField name="Outras partes do corpo específico" numFmtId="0">
      <sharedItems containsBlank="1"/>
    </cacheField>
    <cacheField name="Alerta" numFmtId="0">
      <sharedItems containsBlank="1" containsMixedTypes="1" containsNumber="1" containsInteger="1" minValue="1" maxValue="156"/>
    </cacheField>
    <cacheField name="Nota QM_SAP" numFmtId="0">
      <sharedItems containsBlank="1" containsMixedTypes="1" containsNumber="1" containsInteger="1" minValue="200726995" maxValue="203303060"/>
    </cacheField>
    <cacheField name="Dia do Mês" numFmtId="0">
      <sharedItems containsString="0" containsBlank="1" containsNumber="1" containsInteger="1" minValue="1" maxValue="31"/>
    </cacheField>
    <cacheField name="Dia da Semana" numFmtId="0">
      <sharedItems containsBlank="1"/>
    </cacheField>
  </cacheFields>
  <extLst>
    <ext xmlns:x14="http://schemas.microsoft.com/office/spreadsheetml/2009/9/main" uri="{725AE2AE-9491-48be-B2B4-4EB974FC3084}">
      <x14:pivotCacheDefinition pivotCacheId="11414793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
  <r>
    <n v="786"/>
    <n v="1"/>
    <x v="0"/>
    <d v="2020-01-01T00:00:00"/>
    <n v="27524"/>
    <s v="Paulo Cesar Martins Souza"/>
    <s v="M"/>
    <s v="Manutenção - T1"/>
    <s v="Guilherme Castro Magalhaes"/>
    <n v="1"/>
    <x v="0"/>
    <s v="Funcionário (27524) relata que estava abaixado e apertando uma conexão ao levantar-se sentiu uma pressão no lado esquerdo da lombar, foi avaliado pelo médico da empresa.Medicado . Funny ciente"/>
    <x v="0"/>
    <s v="Não classificado"/>
    <s v="Não classificado"/>
    <s v="Ergonômico"/>
    <s v="Coluna / Tronco"/>
    <s v="Lombar"/>
    <m/>
    <m/>
    <n v="2"/>
    <s v="Quinta-Feira"/>
  </r>
  <r>
    <n v="788"/>
    <n v="1"/>
    <x v="1"/>
    <d v="2020-01-01T00:00:00"/>
    <n v="28167"/>
    <s v="Julio Cesar Rodrigues de Souza"/>
    <s v="M"/>
    <s v="Fusão/Vazamento - T2"/>
    <s v="Vanderlei Antonio de Vargas Daros"/>
    <n v="2"/>
    <x v="1"/>
    <s v="Funcionário (28167) relata que ao tirar a sucata bateu sua mão direita na prateleira , causando contusão leve , sem edema ou hematoma medicado e liberado ao setor .TST Funny ciente"/>
    <x v="0"/>
    <s v="Não classificado"/>
    <s v="Não classificado"/>
    <s v="Manuseio de ferramentas e peças"/>
    <s v="Mão direita"/>
    <s v="Dorso"/>
    <m/>
    <m/>
    <n v="6"/>
    <s v="Segunda-Feira"/>
  </r>
  <r>
    <n v="789"/>
    <n v="1"/>
    <x v="1"/>
    <d v="2020-01-01T00:00:00"/>
    <n v="26471"/>
    <s v="Valcir João Molon"/>
    <s v="M"/>
    <s v="Abastecimento Fundição - T1"/>
    <s v="Mauro Cezar Medeiros"/>
    <n v="1"/>
    <x v="2"/>
    <s v="Funcionário (26471) relata que ao levantar uma bombona, sentiu uma &quot;fisgada&quot; na região lombar. Relata forte dor local , medicado e avaliado pelo médico da empresa, onde é liberado para casa com orientações e receita médica. Tem nova revisão no CSR dia 07/01 as 07:00 horas. TST Lucas ciente."/>
    <x v="0"/>
    <s v="Não classificado"/>
    <s v="Não classificado"/>
    <s v="Ergonômico"/>
    <s v="Coluna / Tronco"/>
    <s v="Lombar"/>
    <m/>
    <m/>
    <n v="6"/>
    <s v="Segunda-Feira"/>
  </r>
  <r>
    <n v="792"/>
    <n v="1"/>
    <x v="2"/>
    <d v="2020-01-01T00:00:00"/>
    <n v="30174"/>
    <s v="Gustavo Rodrigo Silva Reis"/>
    <s v="M"/>
    <s v="Rebarbação - T2"/>
    <s v="Wilian Fabricio"/>
    <n v="2"/>
    <x v="3"/>
    <s v="Funcionario (30174) relata que ao rebarbar uma peça entrou um corpo estranho no olho esquerdo, realizado limpeza com SF e retirado sujidade, orientado retorna ao setor. Engenheiro Gustavo ciente."/>
    <x v="0"/>
    <s v="Não classificado"/>
    <s v="Não classificado"/>
    <s v="Corpo estranho"/>
    <s v="Olhos"/>
    <s v="Olho esquerdo"/>
    <m/>
    <m/>
    <n v="8"/>
    <s v="Quarta-Feira"/>
  </r>
  <r>
    <n v="802"/>
    <n v="1"/>
    <x v="3"/>
    <d v="2020-01-01T00:00:00"/>
    <n v="7477"/>
    <s v="Marcelo José Rech"/>
    <s v="M"/>
    <s v="Celula Conjuntos Implementadoras - T1"/>
    <s v="Jovani Montagna"/>
    <n v="1"/>
    <x v="4"/>
    <s v="Funcionário relata que ao subir na plataforma bateu MID , apresenta corte com sangramento contido , passa por avaliação com médico da empresa  , MCPM  curativo , liberado ao setor com orientações e medicação . TST Viviam ciente "/>
    <x v="0"/>
    <s v="Não classificado"/>
    <s v="Não classificado"/>
    <s v="Predial"/>
    <s v="Perna direita"/>
    <s v="Frontal"/>
    <m/>
    <m/>
    <n v="15"/>
    <s v="Quarta-Feira"/>
  </r>
  <r>
    <n v="803"/>
    <n v="1"/>
    <x v="4"/>
    <d v="2020-01-01T00:00:00"/>
    <n v="31093"/>
    <s v="Dieison da Rosa Ferreira"/>
    <s v="M"/>
    <s v="Rebarbação - T2"/>
    <s v="Wilian Fabricio"/>
    <n v="2"/>
    <x v="3"/>
    <s v="Funcionário avaliado pela dra Elisabeth, realizado curativo, liberado ao setor. TST Alesandro ciente.18/01/202023:35Triagem Enf. - Atendimento AmbulatorialFuncionário relata que ao movimentar tambor atingiu seu 1° dedo da mão direita ,causando contusão apresenta discreto edema e hematoma , mobilidade preservada medicado com paracetamol gelo biofenac e liberado ao setor. TST Alessandro ciente . Atendido por Aide. Modificado para ACT pela TST Fany"/>
    <x v="0"/>
    <s v="Não classificado"/>
    <s v="Não classificado"/>
    <s v="Manuseio de ferramentas e peças"/>
    <s v="Mão direita"/>
    <s v="1º DEDO"/>
    <m/>
    <m/>
    <n v="18"/>
    <s v="Sábado"/>
  </r>
  <r>
    <n v="805"/>
    <n v="1"/>
    <x v="5"/>
    <d v="2020-01-01T00:00:00"/>
    <n v="29630"/>
    <s v="Yvener Joseph"/>
    <s v="M"/>
    <s v="Rebarbação - T1"/>
    <s v="Gilson Paulino da Silva Velho"/>
    <n v="1"/>
    <x v="3"/>
    <s v="Funcionario relata que estava virando as peças quando uma delas bateu em seu 2° dedo da mão esquerda, sem edema, sem hematoma e sem sangramento, medicado com tylenol + biofenac + gelo local, apos retorna ao setor.TST Vivian"/>
    <x v="0"/>
    <s v="Não classificado"/>
    <s v="Não classificado"/>
    <s v="Manuseio de ferramentas e peças"/>
    <s v="Mão esquerda"/>
    <s v="2º DEDO"/>
    <m/>
    <m/>
    <n v="23"/>
    <s v="Quinta-Feira"/>
  </r>
  <r>
    <n v="806"/>
    <n v="1"/>
    <x v="6"/>
    <d v="2020-01-01T00:00:00"/>
    <n v="2923"/>
    <s v="Dirlei Vicente De Brito"/>
    <s v="M"/>
    <s v="Manutenção - T1"/>
    <s v="Guilherme Castro Magalhaes"/>
    <n v="1"/>
    <x v="0"/>
    <s v="Funcionário (2923) relata que estava fazendo a limpeza da linha savelli, quando ao passar a mão direita em uma superfície com rebarba, teve sua luva e 1º dedo cortado. Encaminhado ao hospital para fazer sutura (05 pontos)"/>
    <x v="1"/>
    <s v="Não classificado"/>
    <s v="Não classificado"/>
    <s v="Manuseio de ferramentas e peças"/>
    <s v="Mão direita"/>
    <s v="1º DEDO"/>
    <m/>
    <n v="200726995"/>
    <n v="26"/>
    <s v="Domingo"/>
  </r>
  <r>
    <n v="820"/>
    <n v="1"/>
    <x v="7"/>
    <d v="2020-01-01T00:00:00"/>
    <n v="3783"/>
    <s v="Carlos Ezequiel Da Silva"/>
    <s v="M"/>
    <s v="Manutenção - T1"/>
    <s v="Guilherme Castro Magalhaes"/>
    <n v="1"/>
    <x v="0"/>
    <s v="Funcionário relata que estava posicionando uma caixa e prendeu a mão direita em uma viga apresentando leve edema, causando contusão, hematoma, aplicado gelo + biofenac. TST Vivian ciente. "/>
    <x v="0"/>
    <s v="Não classificado"/>
    <s v="Não classificado"/>
    <s v="Manuseio de ferramentas e peças"/>
    <s v="Mão direita"/>
    <s v="Dorso"/>
    <m/>
    <m/>
    <n v="29"/>
    <s v="Quarta-Feira"/>
  </r>
  <r>
    <n v="822"/>
    <n v="1"/>
    <x v="7"/>
    <d v="2020-01-01T00:00:00"/>
    <n v="31097"/>
    <s v="Luiz Carlos Pedroso Junior"/>
    <s v="M"/>
    <s v="Rebarbação - T2"/>
    <s v="Wilian Fabricio"/>
    <n v="2"/>
    <x v="3"/>
    <s v="Funcionário relata que ao rebarbar com retifica sentiu desconforto em olho direito e sujidade, realizado lavagem ocular com SF, avaliado pelo médico da empresa, medicado com colírio anestésico, removido CE parcialmente, medicado após com Regencel, olho ocluído, encaminhado a Visioclínica, com retorno ao CSR dia 30/01/2020 as 17:00. Contato com TST Alessandro ciente"/>
    <x v="2"/>
    <s v="Não classificado"/>
    <s v="Não classificado"/>
    <s v="Corpo estranho"/>
    <s v="Olhos"/>
    <s v="Olho direito"/>
    <m/>
    <n v="200728044"/>
    <n v="29"/>
    <s v="Quarta-Feira"/>
  </r>
  <r>
    <n v="835"/>
    <n v="1"/>
    <x v="8"/>
    <d v="2020-01-01T00:00:00"/>
    <n v="0"/>
    <m/>
    <s v="M"/>
    <s v="Empresa Irapuru / pátio USI"/>
    <s v="Erick Peruzzo"/>
    <n v="1"/>
    <x v="5"/>
    <s v="Por volta das 17:30  estourou um pneu da carreta da IRAPURU,ninguém se machucou somente danos materiais . (IIK 4366)"/>
    <x v="3"/>
    <s v="Não classificado"/>
    <s v="Não classificado"/>
    <s v="Veículos Industriais"/>
    <m/>
    <m/>
    <m/>
    <m/>
    <n v="20"/>
    <s v="Segunda-Feira"/>
  </r>
  <r>
    <n v="848"/>
    <n v="1"/>
    <x v="9"/>
    <d v="2020-01-01T00:00:00"/>
    <n v="0"/>
    <m/>
    <s v="M"/>
    <m/>
    <s v="Mauro Cezar Medeiros"/>
    <n v="1"/>
    <x v="6"/>
    <s v="Caminhão placa ICT 5205 com caçamba de sucata, ao sair das baias com a caçamba erguida derrubou a estrutura lateral do portão 10. Sem vítimas."/>
    <x v="3"/>
    <s v="Veículos Industriais"/>
    <s v="Não classificado"/>
    <s v="Veículos Industriais"/>
    <m/>
    <m/>
    <m/>
    <m/>
    <n v="28"/>
    <s v="Terça-Feira"/>
  </r>
  <r>
    <n v="849"/>
    <n v="1"/>
    <x v="7"/>
    <d v="2020-01-01T00:00:00"/>
    <n v="0"/>
    <m/>
    <s v="M"/>
    <m/>
    <s v="Mauro Cezar Medeiros"/>
    <n v="1"/>
    <x v="6"/>
    <s v="Queda de bag de ferro silício quando retirado pela empilhadeira do último andar da estanteria."/>
    <x v="3"/>
    <s v="Armazenamento de material em altura"/>
    <s v="Não classificado"/>
    <s v="Movimentação de cargas suspensas"/>
    <m/>
    <m/>
    <m/>
    <m/>
    <n v="29"/>
    <s v="Quarta-Feira"/>
  </r>
  <r>
    <n v="853"/>
    <n v="1"/>
    <x v="10"/>
    <d v="2020-02-01T00:00:00"/>
    <n v="23070"/>
    <s v="Cristian Cardoso Pedroso"/>
    <s v="M"/>
    <s v="Moldagem - T1"/>
    <s v="Eder Staudt"/>
    <n v="1"/>
    <x v="7"/>
    <s v="Funcionario relata que estava quebrando caixas com a marreta e acertou o 1° dedo da mão esquerda, apresenta escorição, aplicado gelo local + curativo, apos liberado para o setor. TST Funy Ciente."/>
    <x v="0"/>
    <s v="Não classificado"/>
    <s v="Não classificado"/>
    <s v="Manuseio de ferramentas e peças"/>
    <s v="Mão esquerda"/>
    <s v="1º DEDO"/>
    <m/>
    <m/>
    <n v="6"/>
    <s v="Quinta-Feira"/>
  </r>
  <r>
    <n v="857"/>
    <n v="1"/>
    <x v="11"/>
    <d v="2020-02-01T00:00:00"/>
    <n v="28457"/>
    <s v="Avelino da Silva Santos"/>
    <s v="M"/>
    <s v="Macharia - T2"/>
    <s v="Vanderlei Antonio de Vargas Daros"/>
    <n v="2"/>
    <x v="8"/>
    <s v="Relata que estava limpando uma placa na máquina da macharia com o produto químico Metalclean, quando um respingo de solvente atingiu o olho direito por baixo do óculos de segurança. Retorno ao setor."/>
    <x v="0"/>
    <s v="Não classificado"/>
    <s v="Não classificado"/>
    <s v="Corpo estranho"/>
    <s v="Olhos"/>
    <s v="Olho direito"/>
    <m/>
    <m/>
    <n v="10"/>
    <s v="Segunda-Feira"/>
  </r>
  <r>
    <n v="858"/>
    <n v="1"/>
    <x v="12"/>
    <d v="2020-02-01T00:00:00"/>
    <n v="23570"/>
    <s v="Anderson Teles dos Santos"/>
    <s v="M"/>
    <s v="Celula Conjuntos Implementadoras - T2"/>
    <s v="Jovani Montagna"/>
    <n v="1"/>
    <x v="4"/>
    <s v="Funcionário relata que estava pegando peça e ao erguer para realizar encaixe caiu a proteção em cima do ante braço direito sem edema sem hematoma biofenac, gelo, tylenol, liberado ao setor., TST Funy ciente. "/>
    <x v="0"/>
    <s v="Não classificado"/>
    <s v="Não classificado"/>
    <s v="Manuseio de ferramentas e peças"/>
    <s v="Braço direito"/>
    <m/>
    <m/>
    <m/>
    <n v="12"/>
    <s v="Quarta-Feira"/>
  </r>
  <r>
    <n v="867"/>
    <n v="1"/>
    <x v="13"/>
    <d v="2020-02-01T00:00:00"/>
    <n v="25009"/>
    <s v="Alencar dos Reis Ferreira"/>
    <s v="M"/>
    <s v="Célula de Montagem - T1"/>
    <s v="Jovani Montagna"/>
    <n v="1"/>
    <x v="9"/>
    <s v="funcionário relata que prensou o 4° dedo da mão esquerda entre um cubo de roda e a parede da esteira , apresenta edema moderado , corte contuso , e hematoma subungueal , medicado  , passa por atendimento com  médico da empresa encaminhado para o COC , Retorno agendado para dia 14/02 as 07:00. TST Funny ciente . "/>
    <x v="4"/>
    <s v="Não classificado"/>
    <s v="Não classificado"/>
    <s v="Manuseio de ferramentas e peças"/>
    <s v="Mão esquerda"/>
    <s v="4º dedo"/>
    <m/>
    <n v="200731717"/>
    <n v="13"/>
    <s v="Quinta-Feira"/>
  </r>
  <r>
    <n v="873"/>
    <n v="1"/>
    <x v="14"/>
    <d v="2020-02-01T00:00:00"/>
    <n v="11379"/>
    <s v="Filipe Nathanael da Rosa"/>
    <s v="M"/>
    <s v="Rebarbação - T1"/>
    <s v="Gilson Paulino da Silva Velho"/>
    <n v="1"/>
    <x v="3"/>
    <s v="relata que ao entrar na calha vibratória para retirar peças a mesma acionou um tambor, caiu sobre a perna esquerda, apresenta escoriação, na lateral do joelho esquerdo avaliado pelo médico da empresa  medicado com cetoprofeno IV realizado gelo e biofenac. TST Fanny  ciente"/>
    <x v="0"/>
    <s v="Máquinas NR12"/>
    <s v="Não classificado"/>
    <s v="Máquinas e equipamentos"/>
    <s v="Perna esquerda"/>
    <s v="Frontal"/>
    <m/>
    <m/>
    <n v="14"/>
    <s v="Sexta-Feira"/>
  </r>
  <r>
    <n v="904"/>
    <n v="1"/>
    <x v="15"/>
    <d v="2020-02-01T00:00:00"/>
    <n v="14825"/>
    <s v="Ivo Subtil de Subtil"/>
    <s v="M"/>
    <s v="Prep Areia - T1"/>
    <s v="Eder Staudt"/>
    <n v="1"/>
    <x v="10"/>
    <s v="Funcionário relata que caiu no barro e resvalou sobre o palet batendo o lado esquerdo do rosto causando contusão e escoriação leve. Avaliado pelo médico da empresa liberado ao setor com receita e orientações. TST Funny ciente."/>
    <x v="0"/>
    <s v="Não classificado"/>
    <s v="Não classificado"/>
    <s v="Queda"/>
    <s v="Cabeça"/>
    <s v="Frontal"/>
    <m/>
    <m/>
    <n v="17"/>
    <s v="Segunda-Feira"/>
  </r>
  <r>
    <n v="904"/>
    <n v="1"/>
    <x v="16"/>
    <d v="2020-02-01T00:00:00"/>
    <n v="30950"/>
    <s v="Samuel Borges de Almeida"/>
    <s v="M"/>
    <s v="Manutenção - T1"/>
    <s v="Guilherme Castro Magalhaes"/>
    <n v="1"/>
    <x v="11"/>
    <s v="Funcionário vem a enfermaria deambulando relata que estava furando uma peça com a furadeira manual, quando a broca quebrou a atingiu seu pulso esquerdo causando corte contuso, feito limpeza, gelo, chamado Emercor para sutura. TST Funy ciente, retorna ao setor realocado."/>
    <x v="0"/>
    <s v="Não classificado"/>
    <s v="Não classificado"/>
    <s v="Manuseio de ferramentas e peças"/>
    <s v="Mão esquerda"/>
    <s v="Punho"/>
    <m/>
    <m/>
    <n v="27"/>
    <s v="Quinta-Feira"/>
  </r>
  <r>
    <n v="907"/>
    <n v="1"/>
    <x v="17"/>
    <d v="2020-02-01T00:00:00"/>
    <n v="30638"/>
    <s v="Bougener Racine"/>
    <s v="M"/>
    <s v="Rebarbacao - T1"/>
    <s v="Gilson Paulino da Silva Velho"/>
    <n v="1"/>
    <x v="3"/>
    <s v="Funcionário relata que estava lixando uma peça e caiu um corpo estranho no olho direito, realizado higiene ocular, colocado colírio conforme orientação Dr. Patrick. TST Funy ciente."/>
    <x v="0"/>
    <s v="Não classificado"/>
    <s v="Não classificado"/>
    <s v="Corpo estranho"/>
    <s v="Olhos"/>
    <s v="Olho direito"/>
    <m/>
    <m/>
    <n v="21"/>
    <s v="Sexta-Feira"/>
  </r>
  <r>
    <n v="908"/>
    <n v="1"/>
    <x v="17"/>
    <d v="2020-02-01T00:00:00"/>
    <n v="21749"/>
    <s v="Eduardo Andre da Rosa"/>
    <s v="M"/>
    <s v="Manutenção - T1"/>
    <s v="Guilherme Castro Magalhaes"/>
    <n v="1"/>
    <x v="0"/>
    <s v="Funcionário relata que estava batendo um rolamento e saltou um pedaço de metal no tórax, causando pequeno corte, realizado curativo, analgesia, orientações. Retorna ao setor. Funy ciente."/>
    <x v="0"/>
    <s v="Não classificado"/>
    <s v="Não classificado"/>
    <s v="Manuseio de ferramentas e peças"/>
    <s v="Coluna / Tronco"/>
    <s v="Tórax"/>
    <m/>
    <m/>
    <n v="21"/>
    <s v="Sexta-Feira"/>
  </r>
  <r>
    <n v="910"/>
    <n v="1"/>
    <x v="15"/>
    <d v="2020-02-01T00:00:00"/>
    <n v="16531"/>
    <s v="Joao Alexandre Fernandes"/>
    <s v="M"/>
    <s v="Celula Usinagem de Tambores  - T3"/>
    <s v="Felipe Becker Camelo"/>
    <n v="2"/>
    <x v="9"/>
    <s v="Funcionário relata que foi empurrar o tambor na esteira quando apertou seu 3° dedo mão direita , apresenta edema e hematoma sem corte , aplicado gelo e ibuprofeno avaliado pelo médico da empresa e encaminhado ao COC para avaliação; retorno em 18/02 para as 17 horas para consulta na empresa . TST Alesandro ciente."/>
    <x v="0"/>
    <s v="Não classificado"/>
    <s v="Não classificado"/>
    <s v="Manuseio de ferramentas e peças"/>
    <s v="Mão direita"/>
    <s v="3º DEDO"/>
    <m/>
    <m/>
    <n v="17"/>
    <s v="Segunda-Feira"/>
  </r>
  <r>
    <n v="911"/>
    <n v="1"/>
    <x v="18"/>
    <d v="2020-02-01T00:00:00"/>
    <n v="26772"/>
    <s v="Cleber Andrigo de Sousa Machado"/>
    <s v="M"/>
    <s v="Rebarbação - T1"/>
    <s v="Gilson Paulino da Silva Velho"/>
    <n v="1"/>
    <x v="3"/>
    <s v="Funcionário (26772) relata que estava usando uma espatula e e atingiu sua mão esquerda , apresenta  corte contuso na palma da mão , passa por atendimento com Emercor para sutura com Dr Luisa Demore que prescreve analgesia e atestado do dia , TST Funny ciente , funcionário concorda em seguir trabalhando realocado conforme TST Funny informa . tem retorno agendado para dia 20/02 as 07:00. "/>
    <x v="0"/>
    <s v="Não classificado"/>
    <s v="Não classificado"/>
    <s v="Manuseio de ferramentas e peças"/>
    <s v="Mão esquerda"/>
    <s v="Palma"/>
    <m/>
    <m/>
    <n v="19"/>
    <s v="Quarta-Feira"/>
  </r>
  <r>
    <n v="914"/>
    <n v="1"/>
    <x v="18"/>
    <d v="2020-02-01T00:00:00"/>
    <n v="17633"/>
    <s v="Neori Antonio da Silva"/>
    <s v="M"/>
    <s v="Moldagem - T1"/>
    <s v="Eder Staudt"/>
    <n v="1"/>
    <x v="10"/>
    <s v="Funcionário (17633) relata que foi pegar um produto e a empilhadeira prensou a mão direita na proteção do filtro apresenta edema moderado e sem sangramento passa por atendimento com Dr Patrick encaminhado para o COC , TST Funny ciente . "/>
    <x v="0"/>
    <s v="Não classificado"/>
    <s v="Não classificado"/>
    <s v="Veículos Industriais"/>
    <s v="Mão direita"/>
    <s v="Dorso"/>
    <m/>
    <m/>
    <n v="19"/>
    <s v="Quarta-Feira"/>
  </r>
  <r>
    <n v="930"/>
    <n v="1"/>
    <x v="19"/>
    <d v="2020-02-01T00:00:00"/>
    <n v="11840"/>
    <s v="Denarci Boeira Da Silva"/>
    <s v="M"/>
    <s v="Celula de Preset - T2"/>
    <s v="Glauco Alonso Coutinho"/>
    <n v="2"/>
    <x v="12"/>
    <s v="Funcionario relata que estava trocando o dispositivo de usinagem e ao afrouxar o parafuso a chave escapou e apertou o 2° dedo da mão direita contra o dispositivo, apresenta edema em falange distal, hematoma sub ungueal, aplicado biofenac + gelo + tylenol + ibuprofeno, passa pelo medico da empresa e retorna ao setor. TST Alessandro ciente."/>
    <x v="0"/>
    <s v="Não classificado"/>
    <s v="Não classificado"/>
    <s v="Manuseio de ferramentas e peças"/>
    <s v="Mão direita"/>
    <s v="2º DEDO"/>
    <m/>
    <m/>
    <n v="24"/>
    <s v="Segunda-Feira"/>
  </r>
  <r>
    <n v="962"/>
    <n v="1"/>
    <x v="20"/>
    <d v="2020-02-01T00:00:00"/>
    <n v="4998"/>
    <s v="Luis Fernando Medeiros Borba"/>
    <s v="M"/>
    <s v="CAU III"/>
    <s v="Jovani Montagna"/>
    <n v="1"/>
    <x v="13"/>
    <s v="Funcionário vem a enfermaria e relata que ao pegar um cubo de roda, cortou o 1º dedo da mão esquerda, realizado curativo, limpeza, , retorna ao setor com orientações. TST Lucas ciente."/>
    <x v="0"/>
    <s v="Não classificado"/>
    <s v="Não classificado"/>
    <s v="Manuseio de ferramentas e peças"/>
    <s v="Mão esquerda"/>
    <s v="1º DEDO"/>
    <m/>
    <m/>
    <n v="25"/>
    <s v="Terça-Feira"/>
  </r>
  <r>
    <n v="971"/>
    <n v="1"/>
    <x v="21"/>
    <d v="2020-02-01T00:00:00"/>
    <n v="28101"/>
    <s v="Janio Prestes de Araujo"/>
    <s v="M"/>
    <s v="Rebarbação - T1"/>
    <s v="Gilson Paulino da Silva Velho"/>
    <n v="1"/>
    <x v="3"/>
    <s v="Funcionário relata que que conectou o cabo da esmerilhadeira e a mesma estava ligada causando corte em região do joelho esquerdo , Acionado Emercor para realizar sutura (dois ponto ) , retorno agendado para dia 02/03 com médico da empresa . TST Funny ciente "/>
    <x v="0"/>
    <s v="Não classificado"/>
    <s v="Não classificado"/>
    <s v="Manuseio de ferramentas e peças"/>
    <s v="Perna esquerda"/>
    <s v="Frontal"/>
    <m/>
    <m/>
    <n v="28"/>
    <s v="Sexta-Feira"/>
  </r>
  <r>
    <n v="972"/>
    <n v="1"/>
    <x v="22"/>
    <d v="2020-02-01T00:00:00"/>
    <n v="28795"/>
    <s v="Elahis Joizil Ulysse"/>
    <s v="M"/>
    <s v="Rebarbação T1"/>
    <s v="Gilson Paulino da Silva Velho"/>
    <n v="1"/>
    <x v="3"/>
    <s v="Funcionário relata que estava no rebolo quando sentiu desconforto em olho esquerdo , retirado sujidades e encaminhado ao setor referindo melhoras .Não comunicado TST , sem sucesso."/>
    <x v="0"/>
    <s v="Não classificado"/>
    <s v="Não classificado"/>
    <s v="Corpo estranho"/>
    <s v="Olhos"/>
    <s v="Olho esquerdo"/>
    <m/>
    <m/>
    <n v="29"/>
    <s v="Sábado"/>
  </r>
  <r>
    <n v="914"/>
    <n v="1"/>
    <x v="23"/>
    <d v="2020-03-01T00:00:00"/>
    <n v="30151"/>
    <s v="Anderson Luiz Pereira Quevedo da Silva"/>
    <s v="M"/>
    <s v="Celula Suporte Fundido T2"/>
    <s v="Felipe Becker Camelo"/>
    <n v="2"/>
    <x v="14"/>
    <s v="Funcionário relata que ao erguer a peça para por no dispositivo a peça escorregou e deu mal jeito no braço direito, sem edema ou hematoma, medicado com tylenol + ibuprofeno + gelo + biofenac, apos liberado ao setor com orientações. Retorna ao CSR as 23:10 com relato de dor, avaliado pelo médico da empresa, medicado com Duoflam IM, SF 250 ml Ev + Cetoprofeno Ev, após liberado ao setor. TST Alessandro ciente. "/>
    <x v="0"/>
    <s v="Não classificado"/>
    <s v="Não classificado"/>
    <s v="Manuseio de ferramentas e peças"/>
    <s v="Braço direito"/>
    <m/>
    <m/>
    <m/>
    <n v="4"/>
    <s v="Quarta-Feira"/>
  </r>
  <r>
    <n v="930"/>
    <n v="1"/>
    <x v="24"/>
    <d v="2020-03-01T00:00:00"/>
    <n v="29967"/>
    <s v="Vagner Amir de Souza"/>
    <s v="M"/>
    <s v="Manutenção - T3"/>
    <s v="Leandro Saldanha"/>
    <n v="3"/>
    <x v="0"/>
    <s v="Funcionário (29967) relata que estava fazendo acompanhamento da máquina e desprendeu a chapa da mesma caindo no chão e após atingindo o dorso da mão esquerda , causando pequena escoriação , não apresenta edema nem hematoma , realizado curativo e liberado ao setor em condições. TST Viviam ciente"/>
    <x v="0"/>
    <s v="Não classificado"/>
    <s v="Não classificado"/>
    <s v="Manuseio de ferramentas e peças"/>
    <s v="Mão esquerda"/>
    <s v="Dorso"/>
    <m/>
    <m/>
    <n v="7"/>
    <s v="Sábado"/>
  </r>
  <r>
    <n v="962"/>
    <n v="1"/>
    <x v="25"/>
    <d v="2020-03-01T00:00:00"/>
    <n v="30020"/>
    <s v="Alex Sandro Alves"/>
    <s v="M"/>
    <s v="Macharia - T2"/>
    <s v="Vanderlei Antonio de Vargas Daros"/>
    <n v="2"/>
    <x v="7"/>
    <s v="Funcionário relata que ao trocar bucha, escaspou marreta e acertou 2° dedo da mão esquerda lateral interna em falange distal, apresenta ferimento cortante sem hematoma, medicado com Paracetamol, realizado curativo, orientado e liberado ao setor. TST Viviam ciente."/>
    <x v="0"/>
    <s v="Não classificado"/>
    <s v="Não classificado"/>
    <s v="Manuseio de ferramentas e peças"/>
    <s v="Mão esquerda"/>
    <s v="2º DEDO"/>
    <m/>
    <m/>
    <n v="13"/>
    <s v="Sexta-Feira"/>
  </r>
  <r>
    <n v="963"/>
    <n v="1"/>
    <x v="26"/>
    <d v="2020-03-01T00:00:00"/>
    <n v="30935"/>
    <s v="Odair Jose de Oliveira"/>
    <s v="M"/>
    <s v="Fusão/Vazamento - T3"/>
    <s v="Vanderlei Antonio de Vargas Daros"/>
    <n v="3"/>
    <x v="15"/>
    <s v="Funcionario relata que estava limpando o forno com a pá e o material que tinha dentro estourou queimando seu uniforme e seu antebraço direito, apresenta queimadura com bolhas, passa pelo medico da empresa que orienta curativo com sulfa, orientado e liberado final do turno. TST Lucas ciente."/>
    <x v="0"/>
    <s v="Não classificado"/>
    <s v="Não classificado"/>
    <s v="Respingo de metal líquido"/>
    <s v="Braço esquerdo"/>
    <s v="Frontal"/>
    <m/>
    <m/>
    <n v="16"/>
    <s v="Segunda-Feira"/>
  </r>
  <r>
    <n v="967"/>
    <n v="1"/>
    <x v="27"/>
    <d v="2020-03-01T00:00:00"/>
    <n v="0"/>
    <m/>
    <s v="M"/>
    <s v="Manutenção Fundição - T1"/>
    <s v="Guilherme Castro Magalhaes"/>
    <n v="1"/>
    <x v="0"/>
    <s v="Por volta de 10:55, manutenção fazia solda de flange na tubulação do filtro da rebarbação quando perceberam fumaça saindo pela chaminé"/>
    <x v="3"/>
    <s v="Risco de explosão e incêndio"/>
    <s v="PSIF"/>
    <s v="*Outros"/>
    <m/>
    <m/>
    <m/>
    <n v="200733918"/>
    <n v="5"/>
    <s v="Quinta-Feira"/>
  </r>
  <r>
    <n v="971"/>
    <n v="1"/>
    <x v="28"/>
    <d v="2020-03-01T00:00:00"/>
    <n v="26574"/>
    <s v="Camila Graelin Bojarski"/>
    <s v="F"/>
    <s v="Macharia - T2"/>
    <s v="Vanderlei Antonio de Vargas Daros"/>
    <n v="3"/>
    <x v="8"/>
    <s v="Funcionaria relata que ao rebarbar os machos um virou e acabou apoiando o mesmo com o punho direito, sem cortes, leve edema + hiperemia, aplicado gelo + biofenac + tylenol + ibuprofeno, passa por consulta com o medico da empresa e apos liberada ao setor com receita. TST Funny ciente"/>
    <x v="0"/>
    <s v="Não classificado"/>
    <s v="Não classificado"/>
    <s v="Manuseio de ferramentas e peças"/>
    <s v="Mão direita"/>
    <s v="Punho"/>
    <m/>
    <m/>
    <n v="17"/>
    <s v="Terça-Feira"/>
  </r>
  <r>
    <n v="972"/>
    <n v="1"/>
    <x v="28"/>
    <d v="2020-03-01T00:00:00"/>
    <n v="28101"/>
    <s v="Janio Prestes de Araujo"/>
    <s v="M"/>
    <s v="Rebarbação - T1"/>
    <s v="Gilson Paulino da Silva Velho"/>
    <n v="1"/>
    <x v="3"/>
    <s v="Funcionario relata ter prensado a mão esquerda entre duas peças de metal de  aproximadamente 5 kg, prensou por duas vezes, apresenta dor e edema, aplicado gelo e encaminhado para RX no COC. TST Lucas"/>
    <x v="1"/>
    <s v="Não classificado"/>
    <s v="Não classificado"/>
    <s v="Manuseio de ferramentas e peças"/>
    <s v="Mão esquerda"/>
    <m/>
    <m/>
    <n v="200734227"/>
    <n v="17"/>
    <s v="Terça-Feira"/>
  </r>
  <r>
    <n v="974"/>
    <n v="1"/>
    <x v="29"/>
    <d v="2020-03-01T00:00:00"/>
    <n v="23773"/>
    <s v="Alexandre Jose Fortes de Oliveira"/>
    <s v="M"/>
    <s v="Fusao/Vazamento - T2"/>
    <s v="Eder Staudt"/>
    <n v="1"/>
    <x v="1"/>
    <s v="Funcionário refere corpo estranho em olho direito , sentiu desconforto no momento que estava em um espaço fechado , Higiene ocular com  sucesso , liberado ao setor com orientações . TST Vivian ciente . "/>
    <x v="0"/>
    <s v="Não classificado"/>
    <s v="Não classificado"/>
    <s v="Corpo estranho"/>
    <s v="Olhos"/>
    <s v="Olho direito"/>
    <m/>
    <m/>
    <n v="3"/>
    <s v="Terça-Feira"/>
  </r>
  <r>
    <n v="975"/>
    <n v="1"/>
    <x v="29"/>
    <d v="2020-03-01T00:00:00"/>
    <n v="28167"/>
    <s v="Julio Cesar Rodrigues de Souza"/>
    <s v="M"/>
    <s v="Fusão/Vazamento - T3"/>
    <s v="Vanderlei Antonio de Vargas Daros"/>
    <n v="3"/>
    <x v="1"/>
    <s v="Funcionário relata que estava caminhando quando enroscou seu pé esquerdo em um arame vindo a perfurar sua bota e atingindo seu pé esquerdo causando perfuração superficial realizado curativo gelo e medicado , liberado ao setor em condições.TST Vivian ciente"/>
    <x v="0"/>
    <s v="Não classificado"/>
    <s v="Não classificado"/>
    <s v="*Outros"/>
    <s v="Pé esquerdo"/>
    <m/>
    <m/>
    <m/>
    <n v="3"/>
    <s v="Terça-Feira"/>
  </r>
  <r>
    <n v="974"/>
    <n v="1"/>
    <x v="30"/>
    <d v="2020-04-01T00:00:00"/>
    <n v="2505"/>
    <s v="Marcos Fabiani"/>
    <s v="M"/>
    <s v="Produção Usinagem"/>
    <s v="Jovani Montagna"/>
    <n v="1"/>
    <x v="4"/>
    <s v="Funcionário relata que estava apertando um parafuso de uma ferramenta e quebrou a chave halen, causando lesão tipo escoriação em braço direito. Realizado curativo, retorna ao setor. TST Lucas ciente. "/>
    <x v="0"/>
    <s v="Não classificado"/>
    <s v="Não classificado"/>
    <s v="Manuseio de ferramentas e peças"/>
    <s v="Braço direito"/>
    <m/>
    <m/>
    <m/>
    <n v="23"/>
    <s v="Quinta-Feira"/>
  </r>
  <r>
    <n v="975"/>
    <n v="1"/>
    <x v="30"/>
    <d v="2020-04-01T00:00:00"/>
    <n v="24845"/>
    <s v="Joao Batista Miguel Matos"/>
    <s v="M"/>
    <s v="Expedição Usinagem T1"/>
    <s v="Mauro Cezar Medeiros"/>
    <n v="1"/>
    <x v="2"/>
    <s v="Funcionário relata que estava puxando um tambor no pátio, quando pisou em um prego com o pé esquerdo. Apresenta pequeno corte. Relata leve dor. Realizado curativo local. Medicado com Tylenol VO. Liberado ao setor com orientações. TST Lucas ciente."/>
    <x v="0"/>
    <s v="Não classificado"/>
    <s v="Não classificado"/>
    <s v="*Outros"/>
    <s v="Pé esquerdo"/>
    <s v="Sola"/>
    <m/>
    <m/>
    <n v="23"/>
    <s v="Quinta-Feira"/>
  </r>
  <r>
    <n v="979"/>
    <n v="1"/>
    <x v="31"/>
    <d v="2020-05-01T00:00:00"/>
    <n v="31724"/>
    <s v="Marlice Joana Gromowski"/>
    <s v="F"/>
    <s v="Almoxarifado Usinagem T1"/>
    <s v="Mauro Cezar Medeiros"/>
    <n v="1"/>
    <x v="2"/>
    <s v="Funcionária vem a enfermaria referindo ter caído ao pisar no ponta da paleteira manual, leve escoriações e edema no joelho direito. Gelo + limpeza + curativo. Foi avaliado pelo Dr. Patrick retorna ao setor. TST Lucas ciente."/>
    <x v="0"/>
    <s v="Não classificado"/>
    <s v="Não classificado"/>
    <s v="Queda"/>
    <s v="Perna direita"/>
    <s v="Frontal"/>
    <m/>
    <m/>
    <n v="5"/>
    <s v="Terça-Feira"/>
  </r>
  <r>
    <n v="980"/>
    <n v="1"/>
    <x v="32"/>
    <d v="2020-05-01T00:00:00"/>
    <n v="26905"/>
    <s v="Jaime Rogerio de Rosa Soarea"/>
    <s v="M"/>
    <s v="Celula Usinagem de Tambores  - T2"/>
    <s v="Felipe Becker Camelo"/>
    <n v="2"/>
    <x v="9"/>
    <s v="Funcionário (26905) relata ter batido o 4º dedo da mão direita entre tambor. Medicado e liberado ao setor. TST Alesandro ciente"/>
    <x v="0"/>
    <s v="Não classificado"/>
    <s v="Não classificado"/>
    <s v="Manuseio de ferramentas e peças"/>
    <s v="Mão direita"/>
    <s v="4º dedo"/>
    <m/>
    <m/>
    <n v="4"/>
    <s v="Segunda-Feira"/>
  </r>
  <r>
    <n v="981"/>
    <n v="1"/>
    <x v="33"/>
    <d v="2020-05-01T00:00:00"/>
    <n v="31803"/>
    <s v="Kens Merat"/>
    <s v="M"/>
    <s v="Rebarbação T2"/>
    <s v="Wilian Fabricio"/>
    <n v="2"/>
    <x v="3"/>
    <s v="Funcionário relata que estava lixando rebarba de peça, quando a mesma pegou na rebarba, voltou e acertou o 4° dedo da mão esquerda, falange medial, apresenta escoriação superficial, sem hematoma, sem edema, realizado curativo com Sulfa, medicado com Paracetamol, orientado e liberado ao setor. TST Alesandro ciente. "/>
    <x v="0"/>
    <s v="Não classificado"/>
    <s v="Não classificado"/>
    <s v="Manuseio de ferramentas e peças"/>
    <s v="Mão esquerda"/>
    <s v="4º dedo"/>
    <m/>
    <m/>
    <n v="8"/>
    <s v="Sexta-Feira"/>
  </r>
  <r>
    <n v="982"/>
    <n v="1"/>
    <x v="34"/>
    <d v="2020-05-01T00:00:00"/>
    <n v="29160"/>
    <s v="Flávio José Moreira"/>
    <s v="M"/>
    <s v="Serralheria - T3"/>
    <s v="Guilherme Castro Magalhaes"/>
    <n v="3"/>
    <x v="16"/>
    <s v="Funcionário relata que ao soldar a chapa , o arame atravessou a chapa e a luva vindo a perfurar o 2° dedo mão esquerda , apresenta pequena perfuração com mobilidade preservada , sem edema  ou hematoma realizado curativo e orientações.TST  Funny ciente"/>
    <x v="0"/>
    <s v="Não classificado"/>
    <s v="Não classificado"/>
    <s v="Manuseio de ferramentas e peças"/>
    <s v="Mão esquerda"/>
    <s v="2º DEDO"/>
    <m/>
    <m/>
    <n v="11"/>
    <s v="Segunda-Feira"/>
  </r>
  <r>
    <n v="983"/>
    <n v="1"/>
    <x v="35"/>
    <d v="2020-05-01T00:00:00"/>
    <n v="23419"/>
    <s v="Claudionor de Matos Maciel"/>
    <s v="M"/>
    <s v="Fusao/Vazamento - T2"/>
    <s v="Gilson Paulino da Silva Velho"/>
    <n v="2"/>
    <x v="1"/>
    <s v="Funcionario relata que estava carregando o forno e respingou metal quente em seu ante-braço esquerdo, apresenta vermelhidão e bolhas, realizado curativo com sulfa, orientado e liberado ao setor. TST Alessandro ciente"/>
    <x v="0"/>
    <s v="Não classificado"/>
    <s v="Não classificado"/>
    <s v="Respingo de metal líquido"/>
    <s v="Braço esquerdo"/>
    <m/>
    <m/>
    <m/>
    <n v="7"/>
    <s v="Quinta-Feira"/>
  </r>
  <r>
    <n v="984"/>
    <n v="1"/>
    <x v="36"/>
    <d v="2020-05-01T00:00:00"/>
    <n v="29685"/>
    <s v="Berthony Alisma"/>
    <s v="M"/>
    <s v="Rebarbação - T1"/>
    <s v="Wilian Fabricio"/>
    <n v="1"/>
    <x v="3"/>
    <s v="Funcionário relata que estava trabalhando e sentiu corpo estranho em olho esquerdo , Passa por avaliação com Dr Cristiano , medicado com colírio anestésico e higiene com sucesso . Liberado ao setor com orientações .TST Lucas ciente .  "/>
    <x v="0"/>
    <s v="Não classificado"/>
    <s v="Não classificado"/>
    <s v="Corpo estranho"/>
    <s v="Olhos"/>
    <s v="Olho esquerdo"/>
    <m/>
    <m/>
    <n v="12"/>
    <s v="Terça-Feira"/>
  </r>
  <r>
    <n v="985"/>
    <n v="1"/>
    <x v="37"/>
    <d v="2020-05-01T00:00:00"/>
    <n v="12541"/>
    <s v="Renato Andre de Oliveira Padilha"/>
    <s v="M"/>
    <s v="Almoxarifado Usinagem T1"/>
    <s v="Mauro Cezar Medeiros"/>
    <n v="1"/>
    <x v="2"/>
    <s v="Funcionário relata que ao descer da vector trilateral. Torceu seu tornozelo direito. Refere dor local, sem edema ou hematoma. Medicado com tylenol + biofencac  + gelo. Liberado ao setor com orientações. TST Lucas ciente."/>
    <x v="0"/>
    <s v="Não classificado"/>
    <s v="Não classificado"/>
    <s v="Veículos Industriais"/>
    <s v="Pé direito"/>
    <s v="Tornozelo"/>
    <m/>
    <m/>
    <n v="14"/>
    <s v="Quinta-Feira"/>
  </r>
  <r>
    <n v="986"/>
    <n v="1"/>
    <x v="37"/>
    <d v="2020-05-01T00:00:00"/>
    <n v="27913"/>
    <s v="Paulo Luiz dos Santos"/>
    <s v="M"/>
    <s v="Fusão/Vazamento - T1"/>
    <s v="Vanderlei Antonio de Vargas Daros"/>
    <n v="1"/>
    <x v="1"/>
    <s v="funcionário relata que estava indo almoçar e teve um entorse em tornozelo direito não procura atendimento no momento  e retorna para suas atividades . as 16:30 procura atendimento no CSR com dor local e edema , passa por atendimento com Dr Elisabeth e encaminha para o COC .  Engenheiro lucas ciente . "/>
    <x v="0"/>
    <s v="Não classificado"/>
    <s v="Não classificado"/>
    <s v="Predial"/>
    <s v="Pé direito"/>
    <s v="Tornozelo"/>
    <m/>
    <m/>
    <n v="14"/>
    <s v="Quinta-Feira"/>
  </r>
  <r>
    <n v="987"/>
    <n v="1"/>
    <x v="38"/>
    <d v="2020-05-01T00:00:00"/>
    <n v="27524"/>
    <s v="Paulo Cesar Martins Souza"/>
    <s v="M"/>
    <s v="Manutenção - T1"/>
    <s v="Guilherme Castro Magalhaes"/>
    <n v="1"/>
    <x v="0"/>
    <s v="Ao descer da escada da TP01 escorregou no degrau esticando a perna esquerda e sentindo desconforto. (constatado ruptura do músculo)"/>
    <x v="0"/>
    <s v="Não classificado"/>
    <s v="Não classificado"/>
    <s v="Predial"/>
    <s v="Perna esquerda"/>
    <s v="Posterior"/>
    <m/>
    <m/>
    <n v="16"/>
    <s v="Sábado"/>
  </r>
  <r>
    <n v="988"/>
    <n v="1"/>
    <x v="39"/>
    <d v="2020-05-01T00:00:00"/>
    <n v="28894"/>
    <s v="Altemir de Brito"/>
    <s v="M"/>
    <s v="Serralheria - T1"/>
    <s v="Guilherme Castro Magalhaes"/>
    <n v="1"/>
    <x v="16"/>
    <s v="Funcionário relata que ao retirar uma ferramenta de dentro do tambor, a mesma travou, e ao puxar ela atingiu sua cabeça (região da testa). Apresenta pequeno corte. Medicado com Tylenol + Ibuprofeno VO + Realizado curativo de aproximação. Avaliado pelo médico da empresa e liberado para casa com receita e orientações. Tem retorno agendado para o dia 21/05/2020 as 07:00 horas no CSR. TST Lucas ciente."/>
    <x v="0"/>
    <s v="Não classificado"/>
    <s v="Não classificado"/>
    <s v="Manuseio de ferramentas e peças"/>
    <s v="Cabeça"/>
    <s v="Frontal"/>
    <m/>
    <m/>
    <n v="20"/>
    <s v="Quarta-Feira"/>
  </r>
  <r>
    <n v="989"/>
    <n v="1"/>
    <x v="40"/>
    <d v="2020-05-01T00:00:00"/>
    <n v="31097"/>
    <s v="Luiz Carlos Pedroso Junior"/>
    <s v="M"/>
    <s v="Rebarbação - T2"/>
    <s v="Wilian Fabricio"/>
    <n v="2"/>
    <x v="3"/>
    <s v="Funcionário relata que ao puxar o tambor, o mesmo tinha um cubo dentro, daí ele girou , prensando  o primeiro dedo da mão direita. Sem edema, sem hematoma, mobilidade preservada. Aplicado Biofenac e gelo no local, medicado com Paracetamol. Orientado e liberado ao setor. TST Alessandro ciente. Atendido por Joice."/>
    <x v="0"/>
    <s v="Não classificado"/>
    <s v="Não classificado"/>
    <s v="Manuseio de ferramentas e peças"/>
    <s v="Mão direita"/>
    <s v="1º DEDO"/>
    <m/>
    <m/>
    <n v="21"/>
    <s v="Quinta-Feira"/>
  </r>
  <r>
    <n v="990"/>
    <n v="1"/>
    <x v="41"/>
    <d v="2020-05-01T00:00:00"/>
    <n v="18408"/>
    <s v="Robert Michaelis Kohler"/>
    <s v="M"/>
    <s v="Manutenção - T1"/>
    <s v="Guilherme Castro Magalhaes"/>
    <n v="1"/>
    <x v="0"/>
    <s v="Funcionário relata estar fazendo manutenção em um caracol e ao passar a cinta , enroscou em punho esquerdo causando corte superficial , sangramento discreto , sem necessidade de sutura, realizado curativo medicado com paracetamol e liberado ao setor com orientações. TST Lucas ciente."/>
    <x v="0"/>
    <s v="Não classificado"/>
    <s v="Não classificado"/>
    <s v="Manuseio de ferramentas e peças"/>
    <s v="Mão esquerda"/>
    <s v="Punho"/>
    <m/>
    <m/>
    <n v="24"/>
    <s v="Domingo"/>
  </r>
  <r>
    <n v="991"/>
    <n v="1"/>
    <x v="42"/>
    <d v="2020-05-01T00:00:00"/>
    <n v="31506"/>
    <s v="Kelen Adriane de Siqueira Lopes"/>
    <s v="F"/>
    <s v="Macharia - T2"/>
    <s v="Gilson Paulino da Silva Velho"/>
    <n v="2"/>
    <x v="8"/>
    <s v="Acionado base interna pelo telefone de emergencia, chegando ao local funcionaria estava acompanhada pelo TST relata que maquina ao lado estragou e saiu fumaça do catalisador, colega ligou o ventilador e a mesma inalou, relata tosse, nauseas, vomitos e garganta irritada, avaliado pelo medico da empresa que medica com SF 1000 ml, orientada quanto a ingesta hidrica em observação e apos liberada ao setor. TST Alessandro ciente."/>
    <x v="0"/>
    <s v="Não classificado"/>
    <s v="Não classificado"/>
    <s v="*Outros"/>
    <s v="Cabeça"/>
    <s v="Frontal"/>
    <m/>
    <m/>
    <n v="27"/>
    <s v="Quarta-Feira"/>
  </r>
  <r>
    <n v="992"/>
    <n v="1"/>
    <x v="43"/>
    <d v="2020-05-01T00:00:00"/>
    <n v="27195"/>
    <s v="Edison Luis Melo da Silva"/>
    <s v="M"/>
    <s v="Abastecimento Fundicao - T2"/>
    <s v="Mauro Cezar Medeiros"/>
    <n v="1"/>
    <x v="6"/>
    <s v="Funcionário relata que estava trabalhando e saltou uma fagulha de ferro fundido atingindo região cervical posterior , curativo com sulfa , liberado ao setor com orientações . TST lucas "/>
    <x v="0"/>
    <s v="Não classificado"/>
    <s v="Não classificado"/>
    <s v="Respingo de metal líquido"/>
    <s v="Cabeça"/>
    <s v="Pescoço"/>
    <m/>
    <m/>
    <n v="29"/>
    <s v="Sexta-Feira"/>
  </r>
  <r>
    <n v="993"/>
    <n v="1"/>
    <x v="44"/>
    <d v="2020-06-01T00:00:00"/>
    <n v="27915"/>
    <s v="Alceu Rodrigues Miranda"/>
    <s v="M"/>
    <s v="Rebarbacao - T2"/>
    <s v="Wilian Fabricio"/>
    <n v="2"/>
    <x v="3"/>
    <s v="Funcionario relata que o colega foi tirar o cubo de roda e bateu no canal que foi em sua direção atingindo o seu 2° dedo da mão direita, apresenta pequena perfuração em falange proximal com sangramento e hematoma, realizado curativo + gelo local, orientado e liberado ao setor. TST Alesandro ciente."/>
    <x v="0"/>
    <s v="Não classificado"/>
    <s v="Não classificado"/>
    <s v="Manuseio de ferramentas e peças"/>
    <s v="Mão direita"/>
    <s v="2º DEDO"/>
    <m/>
    <m/>
    <n v="1"/>
    <s v="Segunda-Feira"/>
  </r>
  <r>
    <n v="997"/>
    <n v="1"/>
    <x v="45"/>
    <d v="2020-06-01T00:00:00"/>
    <n v="31816"/>
    <s v="Claude Pierre"/>
    <s v="M"/>
    <s v="Moldagem - T1"/>
    <s v="Vanderlei Antonio de Vargas Daros"/>
    <n v="1"/>
    <x v="10"/>
    <s v="funcionário relata que estava movimentando um carrinho e o mesmo prensou sua mão direita , apresenta escoriação sem sangramento ativo, curativo ,  liberado ao setor com orientações . TST Lucas ciente .  "/>
    <x v="0"/>
    <s v="Não classificado"/>
    <s v="Não classificado"/>
    <s v="Manuseio de ferramentas e peças"/>
    <s v="Mão direita"/>
    <s v="Palma"/>
    <m/>
    <m/>
    <n v="4"/>
    <s v="Quinta-Feira"/>
  </r>
  <r>
    <n v="999"/>
    <n v="1"/>
    <x v="45"/>
    <d v="2020-06-01T00:00:00"/>
    <n v="27491"/>
    <s v="Marcio Rocha"/>
    <s v="M"/>
    <s v="Celula Cubos Scania - T2"/>
    <s v="Felipe Becker Camelo"/>
    <s v="12x36"/>
    <x v="13"/>
    <s v="Acionado base interna pelo telefone de emergência ( central) ,chegando ao local funcionário acompanhado de colegas e líder, com curativo, trazido á enfermaria, relata que ao cortar a cinta plástica, escapou o estilete atingindo o primeiro dedo da mão esquerda, corte com sangramento ativo, medicado com Paracetamol e Ibuprofeno, acionado base externa Emercor para sutura, avaliado pelo Dr. Gustavo Veadrigo, realizou sutura, 3 pontos e curativo, liberado para casa, com retorno ao CSR dia 05/06/2020 ás 17:00. TST Alessandro ciente. Atendido por Gabriela e Aide."/>
    <x v="4"/>
    <s v="Não classificado"/>
    <s v="Não classificado"/>
    <s v="Manuseio de ferramentas e peças"/>
    <s v="Mão esquerda"/>
    <s v="1º DEDO"/>
    <m/>
    <n v="200739886"/>
    <n v="4"/>
    <s v="Quinta-Feira"/>
  </r>
  <r>
    <n v="1000"/>
    <n v="1"/>
    <x v="46"/>
    <d v="2020-06-01T00:00:00"/>
    <n v="30935"/>
    <s v="Odair Jose de Oliveira"/>
    <s v="M"/>
    <s v="Fusão - T3"/>
    <s v="Gilson Paulino da Silva Velho"/>
    <n v="3"/>
    <x v="1"/>
    <s v="Funcionário (30935) relata que ao escorriar os fornos sentiu desconforto em região tóraco lombar , nega trauma , sem edema deformidades ou hematomas , aplicado biofenac , paracetamol e repouso no centro de saúde , liberado após referindo melhoras."/>
    <x v="0"/>
    <s v="Não classificado"/>
    <s v="Não classificado"/>
    <s v="Ergonômico"/>
    <s v="Coluna / Tronco"/>
    <s v="Lombar"/>
    <m/>
    <m/>
    <n v="9"/>
    <s v="Terça-Feira"/>
  </r>
  <r>
    <n v="1002"/>
    <n v="1"/>
    <x v="47"/>
    <d v="2020-06-01T00:00:00"/>
    <n v="26415"/>
    <s v="Luis Carlos da Silva"/>
    <s v="M"/>
    <s v="Abastecimento Fundicao - T3"/>
    <s v="Mauro Cezar Medeiros"/>
    <n v="1"/>
    <x v="2"/>
    <s v="Funcionário (26415) relata que ao abrir a porta da empilhadeira escorregou e prensou o antebraço direito contra o muro , apresenta escoriações sem sangramento ativo e sem edema , avaliado por Dr Cristiano  , medicado com paracetamol e cetoprofeno VO , e curativo com dersani , liberado com orientações .TST Lucas ciente ."/>
    <x v="0"/>
    <s v="Não classificado"/>
    <s v="Não classificado"/>
    <s v="Queda"/>
    <s v="Braço direito"/>
    <s v="Posterior"/>
    <m/>
    <m/>
    <n v="10"/>
    <s v="Quarta-Feira"/>
  </r>
  <r>
    <n v="1004"/>
    <n v="1"/>
    <x v="48"/>
    <d v="2020-06-01T00:00:00"/>
    <n v="12234"/>
    <s v="Alcemar Roos"/>
    <s v="M"/>
    <s v="Fusao/Vazamento - T2"/>
    <s v="Gilson Paulino da Silva Velho"/>
    <n v="2"/>
    <x v="1"/>
    <s v="Funcionário (12234) relata que estava alimentando os fornos com grafite por volta das 21 horas quando sentiu fisgada em região lateral  abdominal a direita , sem edemas ou deformidades , avaliado pelo médico da empresa , medicado com  duoflam im  e liberado com orientações .TST Anderson ciente."/>
    <x v="0"/>
    <s v="Não classificado"/>
    <s v="Não classificado"/>
    <s v="Ergonômico"/>
    <s v="Coluna / Tronco"/>
    <s v="Lombar"/>
    <m/>
    <m/>
    <n v="15"/>
    <s v="Segunda-Feira"/>
  </r>
  <r>
    <n v="1005"/>
    <n v="1"/>
    <x v="49"/>
    <d v="2020-06-01T00:00:00"/>
    <n v="27913"/>
    <s v="Paulo Luiz dos Santos"/>
    <s v="M"/>
    <s v="Fusão/Vazamento - T1"/>
    <s v="Vanderlei Antonio de Vargas Daros"/>
    <n v="1"/>
    <x v="1"/>
    <s v="Funcionário (27913) relata que apos retirar a amostra de metal da forma a mesma quebrou causando um corte em terceiro dedo da mão direita , no momento sangramento contido,Dr Cristiano solicita sutura com Emercor , TST Lucas ciente .  Restrição por 10 dias."/>
    <x v="4"/>
    <s v="Não classificado"/>
    <s v="Não classificado"/>
    <s v="Manuseio de ferramentas e peças"/>
    <s v="Mão direita"/>
    <s v="3º DEDO"/>
    <m/>
    <n v="200740913"/>
    <n v="16"/>
    <s v="Terça-Feira"/>
  </r>
  <r>
    <n v="1006"/>
    <n v="1"/>
    <x v="50"/>
    <d v="2020-06-01T00:00:00"/>
    <n v="31506"/>
    <s v="Kelen Adriane de Siqueira Lopes"/>
    <s v="F"/>
    <s v="Macharia - T2"/>
    <s v="Gilson Paulino da Silva Velho"/>
    <n v="2"/>
    <x v="8"/>
    <s v="Funcionário (31506) relata que ao martelar um carinho pra limpeza atingiu seu 2° dedo da mão direita , medicado e avaliado pelo médico da empresa , encaminhado ao COC  para avaliação , retorno agendado para  17 horas do dia 17/06.TST Alessandro ciente"/>
    <x v="0"/>
    <s v="Não classificado"/>
    <s v="Não classificado"/>
    <s v="Manuseio de ferramentas e peças"/>
    <s v="Mão direita"/>
    <s v="2º DEDO"/>
    <m/>
    <m/>
    <n v="17"/>
    <s v="Quarta-Feira"/>
  </r>
  <r>
    <n v="1007"/>
    <n v="1"/>
    <x v="51"/>
    <d v="2020-06-01T00:00:00"/>
    <n v="11840"/>
    <s v="Denarci Boeira Da Silva"/>
    <s v="M"/>
    <s v="Preset - T2"/>
    <s v="Glauco Alonso Coutinho"/>
    <n v="2"/>
    <x v="14"/>
    <s v="Funcionário (11840) relata que seu colega ao movimentar dispositivo com Palheteira elétrica, o mesmo não percebeu que o palhete do dispositivo iria esbarrar em plataforma e outros obstáculos que estava próximo,vindo a derrubar o dispositivo sobre outras caixas. Somente danos materiais, no momento não tinha pessoas próximas do local."/>
    <x v="3"/>
    <s v="Veículos Industriais"/>
    <s v="PSIF"/>
    <s v="Veículos Industriais"/>
    <m/>
    <m/>
    <m/>
    <m/>
    <n v="25"/>
    <s v="Quinta-Feira"/>
  </r>
  <r>
    <n v="1008"/>
    <n v="1"/>
    <x v="52"/>
    <d v="2020-06-01T00:00:00"/>
    <n v="28908"/>
    <s v="Ismael Campanaro de Sousa"/>
    <s v="M"/>
    <s v="Serralheria - T1"/>
    <s v="Guilherme Castro Magalhaes"/>
    <n v="1"/>
    <x v="16"/>
    <s v="Funcionário (28908) refere desconforto ocular associado ao trabalho com solda , avaliado Dr Rafael medicado com acetato de retinol permanece em observação, liberado ao setor com orientaçoes . TST Lucas ciente . "/>
    <x v="0"/>
    <s v="Não classificado"/>
    <s v="Não classificado"/>
    <s v="Corpo estranho"/>
    <s v="Olhos"/>
    <s v="Olhos"/>
    <m/>
    <m/>
    <n v="26"/>
    <s v="Sexta-Feira"/>
  </r>
  <r>
    <n v="1011"/>
    <n v="1"/>
    <x v="53"/>
    <d v="2020-06-01T00:00:00"/>
    <n v="30638"/>
    <s v="Bougener Racine"/>
    <s v="M"/>
    <s v="Rebarbação - T1"/>
    <s v="Wilian Fabricio"/>
    <n v="1"/>
    <x v="3"/>
    <s v="Funcionário (30638) vem a enfermaria com queixas de corpo estranho em olho direito. Retirado o mesmo com sucesso. Realizado lavagem com Soro Fisiológico. Liberado ao setor com orientações. TST Lucas ciente."/>
    <x v="0"/>
    <s v="Não classificado"/>
    <s v="Não classificado"/>
    <s v="Corpo estranho"/>
    <s v="Olhos"/>
    <s v="Olho direito"/>
    <m/>
    <m/>
    <n v="30"/>
    <s v="Terça-Feira"/>
  </r>
  <r>
    <n v="1014"/>
    <n v="1"/>
    <x v="54"/>
    <d v="2020-07-01T00:00:00"/>
    <n v="5057"/>
    <s v="Alexandre Rosso Sebastião"/>
    <s v="M"/>
    <s v="Produção Usinagem"/>
    <s v="Felipe Becker Camelo"/>
    <n v="2"/>
    <x v="14"/>
    <s v="Funcionário (5057) relata que ao passar pela porta automática, a mesma não trancou acertando a sua cabeça, apresenta edema na região frontal,aplicado gelo local, medicado com Paracetamole Ibuprofeno, passou por  consulta, orientado e liberado ao setor. TST Alesandro ciente"/>
    <x v="0"/>
    <s v="Não classificado"/>
    <s v="Não classificado"/>
    <s v="Máquinas e equipamentos"/>
    <s v="Cabeça"/>
    <s v="Frontal"/>
    <m/>
    <m/>
    <n v="1"/>
    <s v="Quarta-Feira"/>
  </r>
  <r>
    <n v="1016"/>
    <n v="1"/>
    <x v="55"/>
    <d v="2020-07-01T00:00:00"/>
    <n v="27912"/>
    <s v="Antonio Adilton de Brito Sousa"/>
    <s v="M"/>
    <s v="Rebarbação - T1"/>
    <s v="Wilian Fabricio"/>
    <n v="1"/>
    <x v="3"/>
    <s v="Acionado base interna para atendimento pelo telefone de emergência. Removido ao Centro de Saúde. Funcionário relata que estava tirando o tambor de freio da saída oval, quando o tambor rolou e atingiu o 1° dedo da mão direita. Apresenta leve sangramento + hematoma em unha + pequeno corte. Realizado curativo local. Medicado com Tylenol + Profenid VO. Verificado sinais vitais PA 100/60 FC 71 SAT 97%. Avaliado pelo médico da empresa e encaminhado ao COC para exames. TST Lucas ciente."/>
    <x v="2"/>
    <s v="Não classificado"/>
    <s v="Não classificado"/>
    <s v="Manuseio de ferramentas e peças"/>
    <s v="Mão direita"/>
    <s v="1º DEDO"/>
    <m/>
    <n v="200742177"/>
    <n v="2"/>
    <s v="Quinta-Feira"/>
  </r>
  <r>
    <n v="1018"/>
    <n v="1"/>
    <x v="56"/>
    <d v="2020-07-01T00:00:00"/>
    <n v="29076"/>
    <s v="Gilmar de Almeida"/>
    <s v="M"/>
    <s v="Serralheria - T2"/>
    <s v="Guilherme Castro Magalhaes"/>
    <n v="2"/>
    <x v="16"/>
    <s v="Funcionário relata que no dia 03/07 estava esmerilhando uma caixa de metal quando sentiu desconforto em olho direito , vem hoje com hiperemia e dor , acionado base externa Emercor que visualiza sujidade porém não consegue fazer a remoção , removido ao hospital do COC para avaliação oftalmica ,liberado do hospital , removido pequeno fragmento metálico ,  retorno agendado para dia 06/07 as 17 horas Dr Cristiano ."/>
    <x v="0"/>
    <s v="Não classificado"/>
    <s v="Não classificado"/>
    <s v="Corpo estranho"/>
    <s v="Olhos"/>
    <s v="Olho direito"/>
    <m/>
    <m/>
    <n v="4"/>
    <s v="Sábado"/>
  </r>
  <r>
    <n v="1019"/>
    <n v="1"/>
    <x v="57"/>
    <d v="2020-07-01T00:00:00"/>
    <n v="23419"/>
    <s v="Claudionor de Matos Maciel"/>
    <s v="M"/>
    <s v="Fusao/Vazamento - T2"/>
    <s v="Gilson Paulino da Silva Velho"/>
    <n v="2"/>
    <x v="1"/>
    <s v="Funcionário (23419) relata que ao realizar a limpeza ao redor do forno, bateu 3° dedo da mão esquerda em sucata, apresenta ferimento pontiagudo em falange distal, realizado curativo com Nebacetim, medicado com Ibuprofeno, orientado e liberado ao setor. TST Alesandro ciente."/>
    <x v="0"/>
    <s v="Não classificado"/>
    <s v="Não classificado"/>
    <s v="Manuseio de ferramentas e peças"/>
    <s v="Mão esquerda"/>
    <s v="3º DEDO"/>
    <m/>
    <m/>
    <n v="7"/>
    <s v="Terça-Feira"/>
  </r>
  <r>
    <n v="1024"/>
    <n v="1"/>
    <x v="58"/>
    <d v="2020-07-01T00:00:00"/>
    <n v="25825"/>
    <s v="Thais Susin"/>
    <s v="F"/>
    <s v="Célula de Montagem - T1"/>
    <s v="Jovani Montagna"/>
    <n v="1"/>
    <x v="9"/>
    <s v="Ao movimentar um conjunto TGX de 115Kg, uma das_x000a_“pernas” do dispositivo rompeu-se. Capacidade do_x000a_dispositivo de 100Kg."/>
    <x v="3"/>
    <s v="Não classificado"/>
    <s v="Não classificado"/>
    <s v="Manuseio de ferramentas e peças"/>
    <m/>
    <m/>
    <m/>
    <m/>
    <n v="13"/>
    <s v="Segunda-Feira"/>
  </r>
  <r>
    <n v="1026"/>
    <n v="1"/>
    <x v="59"/>
    <d v="2020-07-01T00:00:00"/>
    <n v="23790"/>
    <s v="Claudinei Vieira da Silva"/>
    <s v="M"/>
    <s v="Fusao/Vazamento - T2"/>
    <s v="Gilson Paulino da Silva Velho"/>
    <n v="2"/>
    <x v="1"/>
    <s v="Operador do forno 02 o Sr Claudinei 23790, realizava a operação de bascular o forno para retirada de metal. No momento em que retornava o forno para posição de carregamento a tampa do forno veio a se desprender do equipamento. Estourou os 02 hidráulicos e posteriormente estourou os 02 mancais."/>
    <x v="3"/>
    <s v="Metal líquido"/>
    <s v="PSIF"/>
    <s v="Máquinas e equipamentos"/>
    <m/>
    <m/>
    <m/>
    <n v="200749641"/>
    <n v="10"/>
    <s v="Sexta-Feira"/>
  </r>
  <r>
    <n v="1027"/>
    <n v="1"/>
    <x v="59"/>
    <d v="2020-07-01T00:00:00"/>
    <n v="29259"/>
    <s v="Alisson Pozzer"/>
    <s v="M"/>
    <s v="Abastecimento Fundição - T3"/>
    <s v="Mauro Cezar Medeiros"/>
    <n v="3"/>
    <x v="6"/>
    <s v="Empilhadeira: o rodado traseiro do lado direito se desprende de cubo de roda,durante manobra para movimentar material."/>
    <x v="3"/>
    <s v="Veículos Industriais"/>
    <s v="Não classificado"/>
    <s v="Veículos Industriais"/>
    <m/>
    <m/>
    <m/>
    <n v="200744740"/>
    <n v="10"/>
    <s v="Sexta-Feira"/>
  </r>
  <r>
    <n v="1028"/>
    <n v="1"/>
    <x v="60"/>
    <d v="2020-07-01T00:00:00"/>
    <n v="25818"/>
    <s v="Lucas Estevan Lamb"/>
    <s v="M"/>
    <s v="Celula de Preset - T1"/>
    <s v="Glauco Alonso Coutinho"/>
    <n v="1"/>
    <x v="17"/>
    <s v="Funcionário (25818) relata que estava fazendo manutenção, batendo com o martelo soltando um pedaço de metal e atingiu a região frontal esquerda acima dos olhos, apresentando escoriações, lavado com SF. Curativo liberado ao setor. TST Lucas ciente. "/>
    <x v="0"/>
    <s v="Não classificado"/>
    <s v="Não classificado"/>
    <s v="Manuseio de ferramentas e peças"/>
    <s v="Cabeça"/>
    <s v="Frontal"/>
    <m/>
    <m/>
    <n v="15"/>
    <s v="Quarta-Feira"/>
  </r>
  <r>
    <n v="1029"/>
    <n v="1"/>
    <x v="61"/>
    <d v="2020-07-01T00:00:00"/>
    <n v="28925"/>
    <s v="Pablo Cabreira da Silva"/>
    <s v="M"/>
    <s v="Celula de Preset - T2"/>
    <s v="Glauco Alonso Coutinho"/>
    <n v="2"/>
    <x v="17"/>
    <s v="Operador Pablo Cabreira estava realizando a movimentação de dispositivo do 3° andar em estanteria. O_x000a_mesmo estava realizando a movimentação com Paleteira elétrica. O operador ao movimentar o palet encostou com o palet em travessa da estanteria, a mesma veio a se soltar, vindo a atingir o equipamento (Paleteira). Houve somente danos materiais."/>
    <x v="3"/>
    <s v="Armazenamento de material em altura"/>
    <s v="PSIF"/>
    <s v="Veículos Industriais"/>
    <m/>
    <m/>
    <m/>
    <m/>
    <n v="8"/>
    <s v="Quarta-Feira"/>
  </r>
  <r>
    <n v="1030"/>
    <n v="1"/>
    <x v="62"/>
    <d v="2020-07-01T00:00:00"/>
    <n v="29780"/>
    <s v="Estidort Dortilus"/>
    <s v="M"/>
    <s v="Rebarbação - T2"/>
    <s v="Wilian Fabricio"/>
    <n v="2"/>
    <x v="3"/>
    <s v="Funcionário relata que em seu turno anterior de trabalho final do turno sentiu desconforto em olho esquerdo, realizado lavagem ocular, encontrado CE aderido ao olho, avaliado pela médica da empresa,aplicado Epitesan + olho ocluído será encaminhado ao COC para avaliação oftalmológica no COC, com retorno ao CSR dia 20/07/2020 ás 17:00._x000a_TST Alesandro ciente."/>
    <x v="0"/>
    <s v="Não classificado"/>
    <s v="Não classificado"/>
    <s v="Corpo estranho"/>
    <s v="Olhos"/>
    <s v="Olho esquerdo"/>
    <m/>
    <m/>
    <n v="17"/>
    <s v="Sexta-Feira"/>
  </r>
  <r>
    <n v="1031"/>
    <n v="1"/>
    <x v="63"/>
    <d v="2020-07-01T00:00:00"/>
    <n v="26574"/>
    <s v="Camila Graelin Bojarski"/>
    <s v="F"/>
    <s v="Macharia - T2"/>
    <s v="Gilson Paulino da Silva Velho"/>
    <n v="2"/>
    <x v="8"/>
    <s v="Funcionária relata que ao afrouxar um parafuso, escapou a chave de boca, batendo o cotovelo direito na ferramental suporte. Movimentos preservados, sem corte, apresenta edema. Aplicado Biofenac e gelo local, medicada com paracetamol e Ibuprofeno. Orientada e liberada ao setor._x000a_TST Alesandro ciente. Atendida por Aide. Realocação para 02 dias"/>
    <x v="0"/>
    <s v="Não classificado"/>
    <s v="Não classificado"/>
    <s v="Manuseio de ferramentas e peças"/>
    <s v="Braço direito"/>
    <s v="Posterior"/>
    <m/>
    <m/>
    <n v="22"/>
    <s v="Quarta-Feira"/>
  </r>
  <r>
    <n v="1033"/>
    <n v="1"/>
    <x v="63"/>
    <d v="2020-07-01T00:00:00"/>
    <n v="23529"/>
    <s v="Marcos Augusto dos Santos"/>
    <s v="M"/>
    <s v="Almoxarifado Usinagem T1"/>
    <s v="Mauro Cezar Medeiros"/>
    <n v="1"/>
    <x v="2"/>
    <s v="Relata que ao dar ré na paleteira elétrica bateu calcâneo direito em produto, no momento sem edemas ou hematomas.Medicado com Biofenac e liberado aos setor. TST Lucas ciente."/>
    <x v="0"/>
    <s v="Não classificado"/>
    <s v="Não classificado"/>
    <s v="Veículos Industriais"/>
    <s v="Pé direito"/>
    <s v="Posterior"/>
    <m/>
    <m/>
    <n v="22"/>
    <s v="Quarta-Feira"/>
  </r>
  <r>
    <n v="1039"/>
    <n v="1"/>
    <x v="64"/>
    <d v="2020-07-01T00:00:00"/>
    <n v="11848"/>
    <s v="Everton Weber Martins"/>
    <s v="M"/>
    <s v="Célula Suportes Fundidos - T2"/>
    <s v="Felipe Becker Camelo"/>
    <n v="2"/>
    <x v="9"/>
    <s v="Funcionário relata que ao levar peças para área vermelha, de aproximadamente 50 KG, deu mal jeito nas costas ao se abaixar, mas não sentiu dor no momento , após uns minutos começou sentir dor na região lombar. Não apresenta edema, nem hematoma. Aplicado Biofenac, medicado com Paracetamol e Ibuprofeno. Orientado e liberado ao setor. TST Alesandro ciente."/>
    <x v="0"/>
    <s v="Não classificado"/>
    <s v="Não classificado"/>
    <s v="Manuseio de ferramentas e peças"/>
    <s v="Coluna / Tronco"/>
    <s v="Lombar"/>
    <m/>
    <m/>
    <n v="28"/>
    <s v="Terça-Feira"/>
  </r>
  <r>
    <n v="1040"/>
    <n v="1"/>
    <x v="65"/>
    <d v="2020-07-01T00:00:00"/>
    <n v="28984"/>
    <s v="Altemir de Brito"/>
    <s v="M"/>
    <s v="Serralheria - T1"/>
    <s v="Guilherme Castro Magalhaes"/>
    <n v="1"/>
    <x v="16"/>
    <s v="Horário da saída do turno, o funcionário estava indo embora pela rua Sul quando ao lado dos filtros, que a rua fica estreita, foi desviar de uma poça e um caminhão que estava voltando para a portaria passou por ele e colidiu a lateral em sua mochila, empurrando-o para frente. Não houve lesões."/>
    <x v="3"/>
    <s v="Veículos Industriais"/>
    <s v="Não classificado"/>
    <m/>
    <m/>
    <m/>
    <m/>
    <m/>
    <n v="27"/>
    <s v="Segunda-Feira"/>
  </r>
  <r>
    <n v="1042"/>
    <n v="1"/>
    <x v="66"/>
    <d v="2020-07-01T00:00:00"/>
    <n v="26159"/>
    <s v="Ronaldo de Oliveira Stumpf"/>
    <s v="M"/>
    <s v="Fusão - T1"/>
    <s v="Vanderlei Antonio de Vargas Daros"/>
    <n v="1"/>
    <x v="1"/>
    <s v="funcionário relata que que o ¨&quot;volante da panela&quot; prensou o primeiro dedo da mão direita , apresenta edema , mobilidade preservada , avaliado por Dr Cristiano , medicado com paracetamol mais tala de zimmer , liberado ao setor com retorno no dia 31/07 para nova avaliação . TST Lucas ciente "/>
    <x v="4"/>
    <s v="Não classificado"/>
    <s v="Não classificado"/>
    <s v="Máquinas e equipamentos"/>
    <s v="Mão direita"/>
    <s v="1º DEDO"/>
    <m/>
    <n v="200746324"/>
    <n v="30"/>
    <s v="Quinta-Feira"/>
  </r>
  <r>
    <n v="1048"/>
    <n v="1"/>
    <x v="67"/>
    <d v="2020-08-01T00:00:00"/>
    <n v="26359"/>
    <s v="Matheus Sales"/>
    <s v="M"/>
    <s v="Célula Suportes Fundidos - T1"/>
    <s v="Cilandro Da Silva Tavares"/>
    <n v="1"/>
    <x v="14"/>
    <s v="Funcionário relata que estava lixando um produto com esmeriladeira e sentiu um corpo estranho em olho esquerdo , higiene ocular sem sucesso , avaliado por Dr Rafael e encaminhado para Visoclinica, Retorno agendado para dia 05/08  , TST Lucas ciente.    "/>
    <x v="0"/>
    <s v="Não classificado"/>
    <s v="Não classificado"/>
    <s v="Corpo estranho"/>
    <s v="Olhos"/>
    <s v="Olho esquerdo"/>
    <m/>
    <m/>
    <n v="4"/>
    <s v="Terça-Feira"/>
  </r>
  <r>
    <n v="1051"/>
    <n v="1"/>
    <x v="68"/>
    <d v="2020-08-01T00:00:00"/>
    <n v="29076"/>
    <s v="Gilmar de Almeida"/>
    <s v="M"/>
    <s v="Serralheria - T2"/>
    <s v="Guilherme Castro Magalhaes"/>
    <n v="2"/>
    <x v="16"/>
    <s v="Funcionario relata que ao esmerilhar a peça para soldar entrou corpo estranho em olho direito, realizado limpeza com SF removido sujidade orientado e liberado ao setor. TST Alessandro"/>
    <x v="0"/>
    <s v="Não classificado"/>
    <s v="Não classificado"/>
    <s v="Corpo estranho"/>
    <s v="Olhos"/>
    <s v="Olho direito"/>
    <m/>
    <m/>
    <n v="6"/>
    <s v="Quinta-Feira"/>
  </r>
  <r>
    <n v="1053"/>
    <n v="1"/>
    <x v="69"/>
    <d v="2020-08-01T00:00:00"/>
    <n v="29024"/>
    <s v="Juliana Rodrigues de Godoy"/>
    <s v="F"/>
    <s v="Celula Conjuntos Montadoras T2"/>
    <s v="Felipe Becker Camelo"/>
    <n v="2"/>
    <x v="4"/>
    <s v="Acionado unidade interna Emercor pelo telefone de emergência pela central, chegando ao local funcionária acompanhada de colegas, relata que apertou 3° dedo da mão esquerda em gancheira da talha, apresenta lesão ungueal, avaliada pela médica da empresa, medicada com paracetamol, Ibuprofeno, realizado curativo, acionado unidade externa para remoção ao COC para avaliação clinica e radiológica, contato realizado pela médica da empresa com Dr Tiago Perinetto, com retorno ao CSR dia 11/08/2020 as 17:00. TST Alesandro ciente"/>
    <x v="2"/>
    <s v="Não classificado"/>
    <s v="Não classificado"/>
    <s v="Manuseio de ferramentas e peças"/>
    <s v="Mão esquerda"/>
    <s v="3º DEDO"/>
    <m/>
    <n v="200746876"/>
    <n v="10"/>
    <s v="Segunda-Feira"/>
  </r>
  <r>
    <n v="1054"/>
    <n v="1"/>
    <x v="70"/>
    <d v="2020-08-01T00:00:00"/>
    <n v="29967"/>
    <s v="Vagner Amir de Souza"/>
    <s v="M"/>
    <s v="Manutenção Mecânica T3"/>
    <s v="Guilherme Castro Magalhaes"/>
    <n v="3"/>
    <x v="0"/>
    <s v="Funcionário relata que estava colocando uma corrente da tampa da Progelta e a mesma estourou atingindo o antebraço direito.apresenta escoriação leve e edema ,mobilidade preservada , Medicado com paracetamol e biofenac mais gelo local , TST Lucas ciente. Ocorrência ás 06:30 com atendimento às 07:15."/>
    <x v="0"/>
    <s v="Não classificado"/>
    <s v="Não classificado"/>
    <s v="Manuseio de ferramentas e peças"/>
    <s v="Braço direito"/>
    <s v="Frontal"/>
    <m/>
    <m/>
    <n v="11"/>
    <s v="Terça-Feira"/>
  </r>
  <r>
    <n v="1055"/>
    <n v="1"/>
    <x v="70"/>
    <d v="2020-08-01T00:00:00"/>
    <n v="0"/>
    <m/>
    <s v="M"/>
    <s v="Empresa Fercon"/>
    <s v="Mauro Cezar Medeiros"/>
    <n v="2"/>
    <x v="6"/>
    <s v="Caminhão interno que faz a movimentação das caçambas de retorno (canal) , ao sair das baias da fusão o mesmo enroscou nos fios elétricos da ponte alimentadora da fusão vindo a arrebenta-los . Ponte ficando inoperante até o conserto."/>
    <x v="3"/>
    <s v="Veículos Industriais"/>
    <s v="Não classificado"/>
    <s v="Veículos Industriais"/>
    <m/>
    <m/>
    <m/>
    <m/>
    <n v="11"/>
    <s v="Terça-Feira"/>
  </r>
  <r>
    <n v="1056"/>
    <n v="1"/>
    <x v="71"/>
    <d v="2020-08-01T00:00:00"/>
    <n v="24711"/>
    <s v="Dirceu Cioato de Campos"/>
    <s v="M"/>
    <s v="Manutenção - T2"/>
    <s v="Guilherme Castro Magalhaes"/>
    <n v="3"/>
    <x v="0"/>
    <s v="Funcionário relata que estava trabalhando com granalha quando sentiu desconforto em olho direito , realizado lavagem ocular com soro fisio e após liberado ao setor referindo melhoras.TST Lucas ciente . "/>
    <x v="0"/>
    <s v="Não classificado"/>
    <s v="Não classificado"/>
    <s v="Corpo estranho"/>
    <s v="Olhos"/>
    <s v="Olho direito"/>
    <m/>
    <m/>
    <n v="13"/>
    <s v="Quinta-Feira"/>
  </r>
  <r>
    <n v="1059"/>
    <n v="1"/>
    <x v="71"/>
    <d v="2020-08-01T00:00:00"/>
    <n v="31092"/>
    <s v="Lindomar da Silva Machado"/>
    <s v="M"/>
    <s v="Rebarbação - T2"/>
    <s v="Wilian Fabricio"/>
    <n v="2"/>
    <x v="3"/>
    <s v="Funcionário relata que ao esmirilhar peça, fagulha entrou por baixo do óculos e atingiu olho esquerdo, realizado lavagem ocular, CE e queimadura em olho, removido parcialmente CE, avaliado pela médica da empresa colírio anestésico + Epitesan, em observação, liberado para casa, encaminhado á Visioclinica, com retorno ao CSR dia 14/08 às 17:00. TST Alesandro ciente. Atendido por Gabriela"/>
    <x v="0"/>
    <s v="Não classificado"/>
    <s v="Não classificado"/>
    <s v="Corpo estranho"/>
    <s v="Olhos"/>
    <s v="Olho esquerdo"/>
    <m/>
    <m/>
    <n v="13"/>
    <s v="Quinta-Feira"/>
  </r>
  <r>
    <n v="1061"/>
    <n v="1"/>
    <x v="72"/>
    <d v="2020-08-01T00:00:00"/>
    <n v="19460"/>
    <s v="Cleiton Goncalves de Oliveira"/>
    <s v="M"/>
    <s v="Rebarbacao - T2"/>
    <s v="Valdeci Zeppi"/>
    <n v="2"/>
    <x v="18"/>
    <s v="Funcionário relata que ao inspecionar peças, puxou uma peça (cubo), ela escorregou na granalha e pressionou sua mão direita na barra de proteção. Apresenta pequena escoriação em dorso da mão direita.Aplicado Biofenac e gelo local, medicado com Paracetamol e Ibuprofeno. orientado e liberado ao setor. TST Alesandro ciente."/>
    <x v="0"/>
    <s v="Não classificado"/>
    <s v="Não classificado"/>
    <s v="Manuseio de ferramentas e peças"/>
    <s v="Mão direita"/>
    <s v="Dorso"/>
    <m/>
    <m/>
    <n v="18"/>
    <s v="Terça-Feira"/>
  </r>
  <r>
    <n v="1063"/>
    <n v="1"/>
    <x v="73"/>
    <d v="2020-08-01T00:00:00"/>
    <n v="30602"/>
    <s v="Marcelo Soares Borges"/>
    <s v="M"/>
    <s v="Celula Conjuntos Implementadoras - T2"/>
    <s v="Felipe Becker Camelo"/>
    <n v="2"/>
    <x v="4"/>
    <s v="Funcionário relata que ao movimentar a lavadora sofreu contusão em 1° QDD falange distal , com pequeno hematoma subungueal , realizado gelo biofenac , medicado com ibuprofeno e paracetamol , sem edema mobilidade preservada , liberado ao setor em condições e com orientações , TST Lucas ciente"/>
    <x v="0"/>
    <s v="Não classificado"/>
    <s v="Não classificado"/>
    <s v="Manuseio de ferramentas e peças"/>
    <s v="Mão direita"/>
    <s v="1º DEDO"/>
    <m/>
    <m/>
    <n v="19"/>
    <s v="Quarta-Feira"/>
  </r>
  <r>
    <n v="1065"/>
    <n v="1"/>
    <x v="74"/>
    <d v="2020-08-01T00:00:00"/>
    <n v="27799"/>
    <s v="Weslley Modena Silveira"/>
    <s v="M"/>
    <s v="Moldagem - T2"/>
    <s v="Vanderlei Antonio de Vargas Daros"/>
    <n v="1"/>
    <x v="1"/>
    <s v="Funcionário relata dor em região escapular apos movimentar um produto  medicado com paracetamol e biofenac ., retorna com queixa álgica avaliado  por Dr Elizabeth , liberado ordem de farmácia . TST Lucas Ciente"/>
    <x v="0"/>
    <s v="Não classificado"/>
    <s v="Não classificado"/>
    <s v="Ergonômico"/>
    <s v="Coluna / Tronco"/>
    <s v="Tórax"/>
    <m/>
    <m/>
    <n v="24"/>
    <s v="Segunda-Feira"/>
  </r>
  <r>
    <n v="1068"/>
    <n v="1"/>
    <x v="75"/>
    <d v="2020-08-01T00:00:00"/>
    <n v="18408"/>
    <s v="Robert Michaelis Kohler"/>
    <s v="M"/>
    <s v="Manutenção - T1"/>
    <s v="Guilherme Castro Magalhaes"/>
    <n v="1"/>
    <x v="0"/>
    <s v="funcionário relata que estava trabalhando e utilizando uma  marreta  quando atingiu a mão esquerda com a mesma apresenta edema moderado , Avaliado por Dr Mauricio medicado com paracetamol e encaminhado para COC . TST Funny ciente .  "/>
    <x v="0"/>
    <s v="Não classificado"/>
    <s v="Não classificado"/>
    <s v="Manuseio de ferramentas e peças"/>
    <s v="Mão esquerda"/>
    <s v="Dorso"/>
    <m/>
    <m/>
    <n v="28"/>
    <s v="Sexta-Feira"/>
  </r>
  <r>
    <n v="1069"/>
    <n v="1"/>
    <x v="76"/>
    <d v="2020-08-01T00:00:00"/>
    <n v="3037"/>
    <s v="Neivaldo Reis Dos Santos"/>
    <s v="M"/>
    <s v="Celula Usinagem de Tambores - T1"/>
    <s v="Jovani Montagna"/>
    <n v="1"/>
    <x v="13"/>
    <s v="Funcionário relata que estava observando o braço do robô que estava trancado e ao tentar destrancar , o robô destrancou vindo a atingir supercílio esquerdo causando corte contuso superficial , acionado Emercor avaliado , pela Dra Taise realizado curativo de aproximação , gelo e orientado retorno para avaliação CSR no início de seu próximo turno de trabalho , liberado ao setor em condições .TST Alessandro ciente."/>
    <x v="0"/>
    <s v="Máquinas NR12"/>
    <s v="PSIF"/>
    <s v="Máquinas e equipamentos"/>
    <s v="Cabeça"/>
    <s v="Frontal"/>
    <m/>
    <m/>
    <n v="29"/>
    <s v="Sábado"/>
  </r>
  <r>
    <n v="1070"/>
    <n v="1"/>
    <x v="76"/>
    <d v="2020-08-01T00:00:00"/>
    <n v="14452"/>
    <s v="Josimar Edson Borges"/>
    <s v="M"/>
    <s v="Manutenção - T1"/>
    <s v="Guilherme Castro Magalhaes"/>
    <n v="1"/>
    <x v="0"/>
    <s v="Funcionário relata que estava fazendo manutenção do Ar condicionado na sala de moldagem , onde havia um exaustor na porta , ao passar pelo lado ás pás do exaustor se soltaram vindo a atingir dorso do pé esquerdo , apresenta leve  edema local ,  discreta hiperemia , realizado gelo medicado com ibuprofeno e paracetamol e encaminhado COC para avaliação , orientado retorno início próximo turno de trabalho , TST Alessandro ciente."/>
    <x v="1"/>
    <s v="Não classificado"/>
    <s v="Não classificado"/>
    <s v="Máquinas e equipamentos"/>
    <s v="Pé esquerdo"/>
    <m/>
    <m/>
    <n v="200749501"/>
    <n v="29"/>
    <s v="Sábado"/>
  </r>
  <r>
    <n v="1071"/>
    <n v="1"/>
    <x v="77"/>
    <d v="2020-08-01T00:00:00"/>
    <n v="30055"/>
    <s v="Mateus dos Santos Neves"/>
    <s v="M"/>
    <s v="Fusão - T3"/>
    <s v="Gilson Paulino da Silva Velho"/>
    <n v="3"/>
    <x v="1"/>
    <s v="Acionado Emercor interna via central de segurança , no local funcionário acompanhado por dois colegas , refere que estava limpando os fornos quando sentiu fisgada forte em região lombar a direita, nega queda ou trauma , sem edemas ou deformidades , removido ao centro de saúde , PA 120/70 FC 80 SAT 98% TAX 36.2 ,  medicado com cetoprofeno e dipirona endovenosa orientação Dra Sofia médica reguladora Emercor , e fica em repouso centro de saúde para avaliação com médico da empresa."/>
    <x v="0"/>
    <s v="Não classificado"/>
    <s v="Não classificado"/>
    <s v="Ergonômico"/>
    <s v="Coluna / Tronco"/>
    <s v="Lombar"/>
    <m/>
    <n v="200749641"/>
    <n v="31"/>
    <s v="Segunda-Feira"/>
  </r>
  <r>
    <n v="1073"/>
    <n v="1"/>
    <x v="78"/>
    <d v="2020-09-01T00:00:00"/>
    <n v="29076"/>
    <s v="Gilmar de Almeida"/>
    <s v="M"/>
    <s v="Serralheria - T2"/>
    <s v="Guilherme Castro Magalhaes"/>
    <n v="2"/>
    <x v="16"/>
    <s v="Acionado base interna pelo TST, chegando ao local, funcionário (29076) acompanhado de colegas, relata que ao colocar cantoneira de +- 10kg em caixa, a mesma resvalou e acertou o 5º dedo do pé esquerdo, apresenta edema e hematoma, aplicado gelo local, aplicado biofenac, medicado com paracetamol e ibuprofeno, avaliado pela médica da empresa, encaminhado ao COC para avaliação radiológica, com retorno dia 03/09/2020 às 17:00. TST Alesandro ciente. Atendido por Gabriela."/>
    <x v="2"/>
    <s v="Não classificado"/>
    <s v="Não classificado"/>
    <s v="Manuseio de ferramentas e peças"/>
    <s v="Pé esquerdo"/>
    <s v="5º DEDO"/>
    <m/>
    <n v="200750308"/>
    <n v="2"/>
    <s v="Quarta-Feira"/>
  </r>
  <r>
    <n v="1076"/>
    <n v="1"/>
    <x v="79"/>
    <d v="2020-09-01T00:00:00"/>
    <n v="20394"/>
    <s v="Altair da Silva Valente"/>
    <s v="M"/>
    <s v="Fusao/Vazamento - T3"/>
    <s v="Gilson Paulino da Silva Velho"/>
    <n v="3"/>
    <x v="1"/>
    <s v="funcionário relata que estava limpando o sifão e sentiu desconforto ocular , higiene ocular com SF  , liberado ao setor com orientações de cuidados , Atendido por Dimorvan TST Funny ciente .  "/>
    <x v="0"/>
    <s v="Não classificado"/>
    <s v="Não classificado"/>
    <s v="Corpo estranho"/>
    <s v="Olhos"/>
    <s v="Olhos"/>
    <m/>
    <m/>
    <n v="8"/>
    <s v="Terça-Feira"/>
  </r>
  <r>
    <n v="1077"/>
    <n v="1"/>
    <x v="80"/>
    <d v="2020-09-01T00:00:00"/>
    <n v="26359"/>
    <s v="Matheus Sales"/>
    <s v="M"/>
    <s v="Célula Suportes Fundidos - T1"/>
    <s v="Cilandro Da Silva Tavares"/>
    <n v="1"/>
    <x v="14"/>
    <s v="funcionário relata que a empilhadeira estava movimentando um produto e ao ajudar no posicionamento do mesmo sentiu dor em região lombar, medicado com paracetamol , ibuprofeno , biofenac mais gelo local  liberado ao setor com orientações de cuidados . TST Lucas ciente "/>
    <x v="0"/>
    <s v="Não classificado"/>
    <s v="Não classificado"/>
    <s v="Ergonômico"/>
    <s v="Coluna / Tronco"/>
    <s v="Lombar"/>
    <m/>
    <m/>
    <n v="9"/>
    <s v="Quarta-Feira"/>
  </r>
  <r>
    <n v="1078"/>
    <n v="1"/>
    <x v="81"/>
    <d v="2020-09-01T00:00:00"/>
    <n v="25348"/>
    <s v="Mateus de Oliveira Marques"/>
    <s v="M"/>
    <s v="Macharia - T1"/>
    <s v="Vanderlei Antonio de Vargas Daros"/>
    <n v="1"/>
    <x v="8"/>
    <s v="funcionário relata que estava manuseando um produto quínico  Metal Cleaner e atingiu os olhos informa que estava usando óculos. Avaliado por Dr Jose , higiene ocular com SF , liberado ao setor com orientações de cuidados , TST Lucas ."/>
    <x v="0"/>
    <s v="Não classificado"/>
    <s v="Não classificado"/>
    <s v="Corpo estranho"/>
    <s v="Olhos"/>
    <m/>
    <m/>
    <m/>
    <n v="11"/>
    <s v="Sexta-Feira"/>
  </r>
  <r>
    <n v="1079"/>
    <n v="1"/>
    <x v="81"/>
    <d v="2020-09-01T00:00:00"/>
    <n v="23070"/>
    <s v="Cristian Cardoso Pedroso"/>
    <s v="M"/>
    <s v="Moldagem - T1"/>
    <s v="Vanderlei Antonio de Vargas Daros"/>
    <n v="1"/>
    <x v="10"/>
    <s v="funcionário relata que quebrou o cabo da vassoura causando corte pequeno no dorso da mão esquerda , sangramento contido , liberado ao setor com orientações . TST lucas ciente .  "/>
    <x v="0"/>
    <s v="Não classificado"/>
    <s v="Não classificado"/>
    <s v="*Outros"/>
    <s v="Mão esquerda"/>
    <s v="Dorso"/>
    <m/>
    <m/>
    <n v="11"/>
    <s v="Sexta-Feira"/>
  </r>
  <r>
    <n v="1080"/>
    <n v="1"/>
    <x v="82"/>
    <d v="2020-09-01T00:00:00"/>
    <n v="29076"/>
    <s v="Gilmar de Almeida"/>
    <s v="M"/>
    <s v="Serralheria - T2"/>
    <s v="Guilherme Castro Magalhaes"/>
    <n v="2"/>
    <x v="16"/>
    <s v="Funcionário relata que ao cortar barra de ferro, a esmerilhadeira trancou, escapou da mão e caiu sobre dorso do pé esquerdo, apresenta leve hematoma, sem edema ou ferimento cortante, mobilidade preservada, aplicado biofenac, medicado com Paracetamol, Ibuprofeno, orientado e liberado ao setor. TST Alesandro ciente."/>
    <x v="0"/>
    <s v="Não classificado"/>
    <s v="Não classificado"/>
    <s v="Manuseio de ferramentas e peças"/>
    <s v="Pé esquerdo"/>
    <s v="Dorso"/>
    <m/>
    <m/>
    <n v="15"/>
    <s v="Terça-Feira"/>
  </r>
  <r>
    <n v="1081"/>
    <n v="1"/>
    <x v="83"/>
    <d v="2020-09-01T00:00:00"/>
    <n v="14825"/>
    <s v="Ivo Subtil de Subtil"/>
    <s v="M"/>
    <s v="Prep Areia - T1"/>
    <s v="Vanderlei Antonio de Vargas Daros"/>
    <n v="1"/>
    <x v="10"/>
    <s v="Chamado a ambulância pelo telefone do CSR, o mesmo refere que estava abrindo o garfo da empilhadeira. Quando se soltou acertou o pé esquerdo no local, edema escoriação e restrição de movimento. TST Funy ciente atendido pela médica Talita solicitou cetoprofeno + dipirona encaminhado ao COC de Emerco. PA 140/90 FC: 68 Sat: 97% Tax: 37,0"/>
    <x v="1"/>
    <s v="Não classificado"/>
    <s v="Não classificado"/>
    <s v="Veículos Industriais"/>
    <s v="Pé esquerdo"/>
    <s v="Dorso"/>
    <m/>
    <n v="200753453"/>
    <n v="17"/>
    <s v="Quinta-Feira"/>
  </r>
  <r>
    <n v="1082"/>
    <n v="1"/>
    <x v="84"/>
    <d v="2020-09-01T00:00:00"/>
    <n v="31627"/>
    <s v="Gustavo da Silva Silva"/>
    <s v="M"/>
    <s v="Abastecimento Fundicao - T1"/>
    <s v="Mauro Cezar Medeiros"/>
    <n v="1"/>
    <x v="2"/>
    <s v="Funcionário ,busca atendimento no centro de saúde referindo que foi surpreendido por chapa no setor onde trabalha, atingindo sua perna D , Lado inferior ,leve hematoma no local, medicado com paracetamol, biofenac no local. TST ciente. Após  liberado para o setor."/>
    <x v="0"/>
    <s v="Não classificado"/>
    <s v="Não classificado"/>
    <s v="*Outros"/>
    <s v="Perna direita"/>
    <s v="Posterior"/>
    <m/>
    <m/>
    <n v="22"/>
    <s v="Terça-Feira"/>
  </r>
  <r>
    <n v="1083"/>
    <n v="1"/>
    <x v="84"/>
    <d v="2020-09-01T00:00:00"/>
    <n v="24479"/>
    <s v="Sebastião Pereira"/>
    <s v="M"/>
    <s v="Planejamento e Controle da Prod Usinagem"/>
    <s v="Mauro Cezar Medeiros"/>
    <n v="1"/>
    <x v="2"/>
    <s v="O mesmo refere que estava encaixando o suporte 307,na caixa para ser expedido e resvalou acertando seu 4°dedo da mão esquerda, falange distal, edema, hematoma, setor reposição , encaminhado ao COC."/>
    <x v="0"/>
    <s v="Não classificado"/>
    <s v="Não classificado"/>
    <s v="Manuseio de ferramentas e peças"/>
    <s v="Mão esquerda"/>
    <s v="4º dedo"/>
    <m/>
    <m/>
    <n v="22"/>
    <s v="Terça-Feira"/>
  </r>
  <r>
    <n v="1084"/>
    <n v="1"/>
    <x v="85"/>
    <d v="2020-09-01T00:00:00"/>
    <n v="14125"/>
    <s v="Luiz Carlos dos Santos Lopes"/>
    <s v="M"/>
    <s v="Prep Areia - T1"/>
    <s v="Vanderlei Antonio de Vargas Daros"/>
    <n v="1"/>
    <x v="7"/>
    <s v="Funcionário relata que por volta de 16:30 bateu um martelo contra uma caixa e um pedaço do metal da mesma teria atingido seu 3° dedo da mão direita, causando corte superficial, realizado curativo, orientado e liberado ao setor. TST Lucas ciente. Atendido por Diego. "/>
    <x v="0"/>
    <s v="Não classificado"/>
    <s v="Não classificado"/>
    <s v="Manuseio de ferramentas e peças"/>
    <s v="Mão direita"/>
    <s v="3º DEDO"/>
    <m/>
    <m/>
    <n v="29"/>
    <s v="Terça-Feira"/>
  </r>
  <r>
    <n v="1086"/>
    <n v="1"/>
    <x v="86"/>
    <d v="2020-10-01T00:00:00"/>
    <n v="26961"/>
    <s v="Luciane Ferreira Pinto"/>
    <s v="F"/>
    <s v="Celula Conjuntos Implementadoras - T1"/>
    <s v="Jovani Montagna"/>
    <n v="1"/>
    <x v="19"/>
    <s v="funcionário relata que estava passando na porta do setor CTL e a mesma fechou atingindo na região frontal, apresenta edema e escoriação no local , refere tontura e náuseas, avaliada por Dr Rafael e encaminhada para exames no COC removida com Emercor . TST Leonardo "/>
    <x v="4"/>
    <s v="Não classificado"/>
    <s v="Não classificado"/>
    <s v="Máquinas e equipamentos"/>
    <s v="Cabeça"/>
    <m/>
    <m/>
    <n v="200756909"/>
    <n v="14"/>
    <s v="Quarta-Feira"/>
  </r>
  <r>
    <n v="1087"/>
    <n v="1"/>
    <x v="86"/>
    <d v="2020-10-01T00:00:00"/>
    <n v="12234"/>
    <s v="Alcemar Roos"/>
    <s v="M"/>
    <s v="Fusao/Vazamento - T2"/>
    <s v="Gilson Paulino da Silva Velho"/>
    <n v="2"/>
    <x v="1"/>
    <s v="Funcionário relata que ao limpar o forno, encostou a pazinha de limpar o forno no carretão, a mesma escorregou, provocando queimadura de 1° grau em perna esquerda ( posterior da coxa ). Realizado curativo com Sulfa. orientado e liberado ao setor. TST Alesandro ciente."/>
    <x v="0"/>
    <s v="Não classificado"/>
    <s v="Não classificado"/>
    <s v="Manuseio de ferramentas e peças"/>
    <s v="Perna esquerda"/>
    <s v="Posterior"/>
    <m/>
    <m/>
    <n v="14"/>
    <s v="Quarta-Feira"/>
  </r>
  <r>
    <n v="1088"/>
    <n v="1"/>
    <x v="87"/>
    <d v="2020-10-01T00:00:00"/>
    <n v="31767"/>
    <s v="Davi Martins de Picolli"/>
    <s v="M"/>
    <s v="Celula Suportes Fundidos - T1_x000a_"/>
    <s v="Cilandro Da Silva Tavares"/>
    <n v="1"/>
    <x v="14"/>
    <s v="funcionário relata que estava retirando um produto e cortou o segundo dedo da mão direita em uma rebarba , sangramento contido , avaliado por Dr Elisabete , curativo de aproximação . liberado ao setor com orientações . TST Funny ciente ."/>
    <x v="0"/>
    <s v="Não classificado"/>
    <s v="Não classificado"/>
    <s v="Manuseio de ferramentas e peças"/>
    <s v="Mão direita"/>
    <s v="2º DEDO"/>
    <m/>
    <m/>
    <n v="15"/>
    <s v="Quinta-Feira"/>
  </r>
  <r>
    <n v="1089"/>
    <n v="1"/>
    <x v="88"/>
    <d v="2020-10-01T00:00:00"/>
    <n v="24711"/>
    <s v="Dirceu Cioato de Campos"/>
    <s v="M"/>
    <s v="Manutenção - T2"/>
    <s v="Guilherme Castro Magalhaes"/>
    <n v="3"/>
    <x v="0"/>
    <s v="Funcionário relata que estava segurando um parafuso e ao soltar acabou cortando com ferro da solda no 2° dedo mão esquerda , realizado limpeza , e curativo e liberado ao setor em condições , mobilidade preservada .TST Lucas ciente"/>
    <x v="0"/>
    <s v="Não classificado"/>
    <s v="Não classificado"/>
    <s v="*Outros"/>
    <s v="Mão esquerda"/>
    <s v="2º DEDO"/>
    <m/>
    <m/>
    <n v="16"/>
    <s v="Sexta-Feira"/>
  </r>
  <r>
    <n v="1091"/>
    <n v="1"/>
    <x v="89"/>
    <d v="2020-10-01T00:00:00"/>
    <n v="0"/>
    <m/>
    <m/>
    <s v="Central de Areia"/>
    <s v="Daniel Borges Macedo"/>
    <n v="1"/>
    <x v="10"/>
    <s v="Queda de 02 bags do 2 andar da estante de bentonita e carvão."/>
    <x v="3"/>
    <s v="Armazenamento de material em altura"/>
    <s v="PSIF"/>
    <s v="Veículos Industriais"/>
    <m/>
    <m/>
    <m/>
    <n v="200756794"/>
    <n v="9"/>
    <s v="Sexta-Feira"/>
  </r>
  <r>
    <n v="1092"/>
    <n v="1"/>
    <x v="90"/>
    <d v="2020-10-01T00:00:00"/>
    <n v="28795"/>
    <s v="Elahis Joizil Ulysse"/>
    <s v="M"/>
    <s v="Rebarbação - T1"/>
    <s v="Wilian Fabricio"/>
    <n v="1"/>
    <x v="3"/>
    <s v="Funcionário relata que ao tirar a viseira, sentiu desconforto em olho direito, realizado lavagem ocular com soro fisiológico, removido corpo estranho no olho, orientado e liberado para casa, T1. TST Lucas Ciente."/>
    <x v="0"/>
    <s v="Não classificado"/>
    <s v="Não classificado"/>
    <s v="Corpo estranho"/>
    <s v="Olhos"/>
    <s v="Olho direito"/>
    <m/>
    <m/>
    <n v="20"/>
    <s v="Terça-Feira"/>
  </r>
  <r>
    <n v="1095"/>
    <n v="1"/>
    <x v="91"/>
    <d v="2020-10-01T00:00:00"/>
    <n v="28795"/>
    <s v="Elahis Joizil Ulysse"/>
    <s v="M"/>
    <s v="Rebarbação - T1"/>
    <s v="Wilian Fabricio"/>
    <n v="1"/>
    <x v="3"/>
    <s v="Colaborador procura atendimento com queixa de corpo estranho em olho direito após trabalho com lixadeira , avaliado por Dr Mauricio  encaminhado para Visio clinica, o mesmo saiu da enfermaria para buscar seus pertences e não retornou, colaborador foi liberado da enfermaria as 13:45 ,  TST Lucas ciente.  "/>
    <x v="0"/>
    <s v="Não classificado"/>
    <s v="Não classificado"/>
    <s v="Corpo estranho"/>
    <s v="Olhos"/>
    <s v="Olho direito"/>
    <m/>
    <m/>
    <n v="23"/>
    <s v="Sexta-Feira"/>
  </r>
  <r>
    <n v="1104"/>
    <n v="1"/>
    <x v="92"/>
    <d v="2020-10-01T00:00:00"/>
    <n v="0"/>
    <m/>
    <s v="M"/>
    <s v="Fusão - T1"/>
    <s v="Daniel Borges Macedo"/>
    <n v="1"/>
    <x v="1"/>
    <s v="Forno 5 - super aquecimento de metal abaixo da ponte que se formou. Ao bascular o forno, o refratário movimentou para cima após vazar o metal. Parte elétrica danificada."/>
    <x v="3"/>
    <s v="Metal líquido"/>
    <s v="PSIF"/>
    <s v="Máquinas e equipamentos"/>
    <m/>
    <m/>
    <m/>
    <n v="200760618"/>
    <n v="5"/>
    <s v="Segunda-Feira"/>
  </r>
  <r>
    <n v="1105"/>
    <n v="1"/>
    <x v="93"/>
    <d v="2020-10-01T00:00:00"/>
    <n v="28113"/>
    <s v="Joas de Souza Novaski"/>
    <s v="M"/>
    <s v="Celula Conjuntos Montadoras T2"/>
    <s v="Felipe Becker Camelo"/>
    <n v="2"/>
    <x v="14"/>
    <s v="Funcionário relata que estava fazendo acabamento nas peças quando sentiu sujidade em olho esquerdo , realizado lavagem sem sucesso , encaminhado ao COC para avaliação , retorno agendado para dia 03/11/2020 ás 17 horas .TST Leonardo ciente"/>
    <x v="0"/>
    <s v="Não classificado"/>
    <s v="Não classificado"/>
    <s v="Corpo estranho"/>
    <s v="Olhos"/>
    <s v="Olho esquerdo"/>
    <m/>
    <m/>
    <n v="31"/>
    <s v="Sábado"/>
  </r>
  <r>
    <n v="0"/>
    <n v="1"/>
    <x v="94"/>
    <d v="2020-11-01T00:00:00"/>
    <n v="0"/>
    <m/>
    <s v="M"/>
    <s v="Fusão - T2"/>
    <s v="Gilson Paulino da Silva Velho"/>
    <n v="2"/>
    <x v="1"/>
    <s v="Ao realizar o abastecimento do forno 02 com sucata em fardos e com o uso do carretão ,ocorreu uma explosão de metal líquido com grande estrondo. Não consguimos evidenciar o que tinha junto da sucata, possivelmente alguns tubos que foram encontrados na baia onde já solicitado para não usar os mesmos. Não houve vitimas pois o carretão estava sob o forno ajudando a evitar que atingisse operadores que estivesse proximo. Toda plataforma ficou tomada de metal líquido e toda fábrica tomada de pó."/>
    <x v="3"/>
    <s v="Metal líquido"/>
    <s v="Não classificado"/>
    <s v="Respingo de metal líquido"/>
    <m/>
    <m/>
    <m/>
    <m/>
    <n v="14"/>
    <s v="Sábado"/>
  </r>
  <r>
    <n v="0"/>
    <n v="1"/>
    <x v="95"/>
    <d v="2020-11-01T00:00:00"/>
    <n v="12287"/>
    <s v="Adriano Ribeiro"/>
    <s v="M"/>
    <s v="Celula Conjuntos Montadoras T1"/>
    <s v="Jovani Montagna"/>
    <n v="1"/>
    <x v="9"/>
    <s v="Operador 12284 relata que acionou manopla de paleteira para retirar gaiola da CTA,quando a mesma não obedeceu os comandos .Equipamento veio a bater ,trancar contra estrutura de KBA"/>
    <x v="3"/>
    <s v="Veículos Industriais"/>
    <s v="PSIF"/>
    <s v="Máquinas e equipamentos"/>
    <m/>
    <m/>
    <m/>
    <m/>
    <n v="25"/>
    <s v="Quarta-Feira"/>
  </r>
  <r>
    <n v="1107"/>
    <n v="1"/>
    <x v="96"/>
    <d v="2020-11-01T00:00:00"/>
    <n v="28295"/>
    <s v="Lucimara Boeira Vieira "/>
    <s v="F"/>
    <s v="Macharia - T1"/>
    <s v="Vanderlei Antonio de Vargas Daros"/>
    <n v="1"/>
    <x v="8"/>
    <s v="Colaboradora relata que foi movimentar uma peça e ao erguer ela sentiu um desconforto em arcos costais direita. deslocada a  unidade interna da Emercor . Avaliada pelo médico do CSR Dr. Mauricio  TST Lucas  MCPM,  Cetoprofeno EV . por Diego"/>
    <x v="0"/>
    <s v="Não classificado"/>
    <s v="Não classificado"/>
    <s v="Ergonômico"/>
    <s v="Coluna / Tronco"/>
    <s v="Posterior"/>
    <m/>
    <m/>
    <n v="4"/>
    <s v="Quarta-Feira"/>
  </r>
  <r>
    <n v="1109"/>
    <n v="1"/>
    <x v="97"/>
    <d v="2020-11-01T00:00:00"/>
    <n v="25818"/>
    <s v="Lucas Estevan Lamb"/>
    <s v="M"/>
    <s v="Preset T1"/>
    <s v="Glauco Alonso Coutinho"/>
    <n v="1"/>
    <x v="17"/>
    <s v="O colaborador relata que estava fazendo uma manutenção na caixa de macho, acabou caindo a lateral da mesma encima do pé esquerdo. causando lesão+ edema e dor. colocado gelo no local+curativo e medicado com 01 cp paracetamol.  Avaliado pelo Dr.Jose CSR.  Encaminhado ao COC para exames. TST Lucas ciente.  por Neusa "/>
    <x v="2"/>
    <s v="Não classificado"/>
    <s v="Não classificado"/>
    <s v="Manuseio de ferramentas e peças"/>
    <s v="Pé esquerdo"/>
    <s v="Dorso"/>
    <m/>
    <n v="200760619"/>
    <n v="11"/>
    <s v="Quarta-Feira"/>
  </r>
  <r>
    <n v="1110"/>
    <n v="1"/>
    <x v="97"/>
    <d v="2020-11-01T00:00:00"/>
    <n v="32774"/>
    <s v="Jacky Castor"/>
    <s v="M"/>
    <s v="Rebarbacao - T2"/>
    <s v="Wilian Fabricio"/>
    <n v="2"/>
    <x v="3"/>
    <s v="Funcionário relata que ao retirar a peça da linha, ao largá-la na gaiola, a mesma caiu em cima do dorso do pé direito. Não apresenta edema, nem hematoma, mobilidade preservada. medicado com Paracetamol e Ibuprofeno, aplicado gelo local e Biofenac. Orientado e liberado ao setor. TST Alesandro ciente._x000a_Atendido por Joice e Emerson."/>
    <x v="1"/>
    <s v="Não classificado"/>
    <s v="Não classificado"/>
    <s v="Manuseio de ferramentas e peças"/>
    <s v="Pé direito"/>
    <s v="Dorso"/>
    <m/>
    <n v="200762327"/>
    <n v="11"/>
    <s v="Quarta-Feira"/>
  </r>
  <r>
    <n v="1112"/>
    <n v="1"/>
    <x v="98"/>
    <d v="2020-11-01T00:00:00"/>
    <n v="3174"/>
    <s v="Adair Mendes"/>
    <s v="M"/>
    <s v="Logistica T1"/>
    <s v="Mauro Cezar Medeiros"/>
    <n v="1"/>
    <x v="2"/>
    <s v="Funcionário relata que na porta próximo a CSF PAV usinagem o mesmo passava pela mesma quando a mesma baixou vindo a raspar em sua cabeça,pequeno corte."/>
    <x v="0"/>
    <s v="Não classificado"/>
    <s v="Não classificado"/>
    <s v="Máquinas e equipamentos"/>
    <s v="Cabeça"/>
    <s v="Frontal"/>
    <m/>
    <m/>
    <n v="18"/>
    <s v="Quarta-Feira"/>
  </r>
  <r>
    <n v="1113"/>
    <n v="1"/>
    <x v="99"/>
    <d v="2020-11-01T00:00:00"/>
    <n v="32889"/>
    <s v="Daniela Silva Correa"/>
    <s v="F"/>
    <s v="Celula Conjuntos Montadoras T1"/>
    <s v="Jovani Montagna"/>
    <n v="1"/>
    <x v="9"/>
    <s v="Colaborador (32889) relata que estava caminhando no corredor do seu local de trabalho , quando se deparou comum pallet de madeira. Quando pisou sobre ele , uma travessa do pallet estava ausente, acabou prensando o pé DIREITO e caindo . ocasionando possível entorse. Realizado curativo em leve escoriação no pé direito, aplicado gelo e biofenac, medicado com tylenol e avaliado pelo médico do CSR. Encaminhado ao COC para exames  TST Lucas ciente."/>
    <x v="0"/>
    <s v="Não classificado"/>
    <s v="Não classificado"/>
    <s v="*Outros"/>
    <s v="Pé direito"/>
    <s v="Tornozelo"/>
    <m/>
    <m/>
    <n v="20"/>
    <s v="Sexta-Feira"/>
  </r>
  <r>
    <n v="1115"/>
    <n v="1"/>
    <x v="100"/>
    <d v="2020-11-01T00:00:00"/>
    <n v="29335"/>
    <s v="Cesar Augusto dos Santos Vidal"/>
    <s v="M"/>
    <s v="Celula Conjuntos Implementadoras - T1"/>
    <s v="Jovani Montagna"/>
    <n v="1"/>
    <x v="19"/>
    <s v="Funcionario relata que estava ajeitando a peça na prensa e ao fazer isso com a mão acabou apertando o 5° dedo da mão direita, apresenta edema + hematoma + perda de movimento, medicado com tylenol + ibuprofeno + gelo, passa pelo medico da empresa que encaminha ao COC para RX, retorna dia 24/11 as 07 hs. TST Fanny"/>
    <x v="0"/>
    <s v="Não classificado"/>
    <s v="Não classificado"/>
    <s v="Manuseio de ferramentas e peças"/>
    <s v="Mão direita"/>
    <s v="5º DEDO"/>
    <m/>
    <m/>
    <n v="23"/>
    <s v="Segunda-Feira"/>
  </r>
  <r>
    <n v="1116"/>
    <n v="1"/>
    <x v="100"/>
    <d v="2020-11-01T00:00:00"/>
    <n v="33349"/>
    <s v="Douglas Fussieger"/>
    <s v="M"/>
    <s v="Moldagem - T2"/>
    <s v="Gilson Paulino da Silva Velho"/>
    <n v="2"/>
    <x v="7"/>
    <s v="Funcionário relata que ao soldar uma caixa respingou solda nos olhos, assim que levantou a máscara para olhar a solda. Avaliado pelo médico da empresa, realizado lavagem ocular, aplicado colírio anestésico, pomada Regencel. Orientado e liberado ao setor._x000a_TST Alessandro ciente._x000a_Atendido por Aide."/>
    <x v="0"/>
    <s v="Não classificado"/>
    <s v="Não classificado"/>
    <s v="Corpo estranho"/>
    <s v="Olhos"/>
    <m/>
    <m/>
    <m/>
    <n v="23"/>
    <s v="Segunda-Feira"/>
  </r>
  <r>
    <n v="1117"/>
    <n v="1"/>
    <x v="100"/>
    <d v="2020-11-01T00:00:00"/>
    <n v="0"/>
    <m/>
    <s v="M"/>
    <s v="Manutenção"/>
    <s v="Guilherme Castro Magalhaes"/>
    <n v="1"/>
    <x v="0"/>
    <s v="Relatado que tecnico mecanico estava segurando o motor da EX1, e um colega acionou o comando da esteira. O motor não estava fixo na máquina; fez um giro soltando do eixo."/>
    <x v="3"/>
    <s v="Energias perigosas"/>
    <s v="PSIF"/>
    <s v="Máquinas e equipamentos"/>
    <m/>
    <m/>
    <m/>
    <m/>
    <n v="23"/>
    <s v="Segunda-Feira"/>
  </r>
  <r>
    <n v="1118"/>
    <n v="1"/>
    <x v="95"/>
    <d v="2020-11-01T00:00:00"/>
    <n v="32981"/>
    <s v="Celestin Alexandre"/>
    <s v="M"/>
    <s v="Rebarbacao - T1"/>
    <s v="Wilian Fabricio"/>
    <n v="1"/>
    <x v="3"/>
    <s v="O colaborador relata que estava trabalhando no dia 24/11/2020 e durante o trabalho sentiu algo no olho e não venho ao CSR  para registro, hoje no dia 25/11/20 chegou reclamando de ardência no olho esquerdo e secreção , avaliado pelo Dr. Rafael  encaminhado a visioclinica,  com  dificuldade de comunicação com  o mesmo não deu para entender, qual função estava fazendo no momento que sentiu algo no olho, fizemos contato com TST FUNY para descobrir o que ocorreu. Após contato com funcionário estava no rebolo  na troca . encaminhado a vsio clinica.  TST FUNY  ciente . por Jeferson "/>
    <x v="0"/>
    <s v="Não classificado"/>
    <s v="Não classificado"/>
    <s v="Corpo estranho"/>
    <s v="Olhos"/>
    <s v="Olho esquerdo"/>
    <m/>
    <m/>
    <n v="25"/>
    <s v="Quarta-Feira"/>
  </r>
  <r>
    <n v="1119"/>
    <n v="1"/>
    <x v="95"/>
    <d v="2020-11-01T00:00:00"/>
    <n v="2690"/>
    <s v="Donisete Jorge Pereira"/>
    <s v="M"/>
    <s v="Célula Cubos Phevos - T2"/>
    <s v="Felipe Becker Camelo"/>
    <s v="12x36"/>
    <x v="13"/>
    <s v="Acionado base interna da Emercor  pela central, chegando ao local, funcionário acompanhado de colegas, relata que ao movimentar peça, ao virá-la na caixa, sentiu dor em coluna lombar, avaliado pela médica da empresa, MCPM Cetoprofeno EV, Dipirona EV, Dexametasona EV, em observação, reavaliado pela Dra. Elisabeth, com receita médica, liberado para casa no dia de hoje. TST Alesandro ciente._x000a_Atendido por Gabriela."/>
    <x v="0"/>
    <s v="Não classificado"/>
    <s v="Não classificado"/>
    <s v="Ergonômico"/>
    <s v="Coluna / Tronco"/>
    <s v="Posterior"/>
    <m/>
    <m/>
    <n v="25"/>
    <s v="Quarta-Feira"/>
  </r>
  <r>
    <n v="1120"/>
    <n v="1"/>
    <x v="101"/>
    <d v="2020-11-01T00:00:00"/>
    <n v="29780"/>
    <s v="Estidort Dortilus"/>
    <s v="M"/>
    <s v="Rebarbacao - T2"/>
    <s v="Wilian Fabricio"/>
    <n v="2"/>
    <x v="3"/>
    <s v="Funcionário (29780) relata que estava tirando peça da esteira, quando a esteira bateu na região genital, genital não visualizada, liberado para o setor. medicado com Paracetamol e Ibuprofeno, nega alteração local. TST Alesandro ciente._x000a_Atendido por Willian.Retorna em 27/11 relatando dor. Encaminhado para exames e retorno em 28/11. O mesmo não compareceu e não realizou os exames._x000a_Em 30/11 retorna referindo dor e piora. Reencaminhado para exames no COC."/>
    <x v="0"/>
    <s v="Não classificado"/>
    <s v="Não classificado"/>
    <s v="Manuseio de ferramentas e peças"/>
    <s v="Coluna / Tronco"/>
    <s v="Frontal"/>
    <m/>
    <m/>
    <n v="27"/>
    <s v="Sexta-Feira"/>
  </r>
  <r>
    <n v="1123"/>
    <n v="1"/>
    <x v="102"/>
    <d v="2020-11-01T00:00:00"/>
    <n v="24500"/>
    <s v="Dilceu Bolson de Faria"/>
    <s v="M"/>
    <s v="Celula Conjuntos Implementadoras - T1"/>
    <s v="Jovani Montagna"/>
    <n v="1"/>
    <x v="4"/>
    <s v="Funcionário (24500) relata que foi tirar a peças do rack e o colega ao movimentar a talha derrubou um palete no seu braço direito, apresenta vermelhidão ,sem hematoma e sem edema . ,Aplicado biofenac + gelo no local. Liberado ao setor TST: Funny ciente  por Daniel."/>
    <x v="0"/>
    <s v="Não classificado"/>
    <s v="Não classificado"/>
    <s v="Manuseio de ferramentas e peças"/>
    <s v="Braço direito"/>
    <s v="Antebraço"/>
    <m/>
    <m/>
    <n v="30"/>
    <s v="Segunda-Feira"/>
  </r>
  <r>
    <n v="1124"/>
    <n v="1"/>
    <x v="102"/>
    <d v="2020-11-01T00:00:00"/>
    <n v="25348"/>
    <s v="Mateus de Oliveira Marques"/>
    <s v="M"/>
    <s v="Macharia - T1"/>
    <s v="Vanderlei Antonio de Vargas Daros"/>
    <n v="1"/>
    <x v="8"/>
    <s v="Colaborador (25348) relata que estava manuseando catalizador, utilizado no processo, quando sua visão teria ficado embaçada . Realizado lavagem ocular. TST: Lucas ciente.   Acionada a unidade interna da emercor para o atendimento.  por Diego "/>
    <x v="0"/>
    <s v="Não classificado"/>
    <s v="Não classificado"/>
    <s v="*Outros"/>
    <s v="Cabeça"/>
    <s v="Frontal"/>
    <m/>
    <m/>
    <n v="30"/>
    <s v="Segunda-Feira"/>
  </r>
  <r>
    <n v="1125"/>
    <n v="1"/>
    <x v="103"/>
    <d v="2020-12-01T00:00:00"/>
    <n v="28984"/>
    <s v="Altemir de Brito"/>
    <s v="M"/>
    <s v="Serralheria T1"/>
    <s v="Guilherme Castro Magalhaes"/>
    <n v="1"/>
    <x v="16"/>
    <s v="O mesmo relata que estava consertando  uma caçamba , com a ferramenta sargento,  acabou escapando a ferramente acertando o lado esquerdo do rosto , no local há edema hematoma, corte no nariz e corte embaixo do olho esquerdo . refere dor com grande intensidade TST. Funy ciente , avaliado pelo Dr. jose  Encaminhado ao COC pela Emercor.  por Jeferson."/>
    <x v="2"/>
    <s v="Não classificado"/>
    <s v="Não classificado"/>
    <s v="Manuseio de ferramentas e peças"/>
    <s v="Cabeça"/>
    <s v="Frontal"/>
    <m/>
    <n v="200763443"/>
    <n v="1"/>
    <s v="Terça-Feira"/>
  </r>
  <r>
    <n v="1126"/>
    <n v="1"/>
    <x v="104"/>
    <d v="2020-12-01T00:00:00"/>
    <n v="4998"/>
    <s v="Luis Fernando Medeiros Borba"/>
    <s v="M"/>
    <s v="Celula Cubos Scania - T1"/>
    <s v="Cilandro Da Silva Tavares"/>
    <n v="1"/>
    <x v="13"/>
    <s v="O colaborador relata que foi puxar uma caçamba de cavaco, quando prensou a perna esquerda no suporte, causando um corte . Realizado curativo . avaliado pelo Dr.Jose medicado com cetoprofeno IM, e liberado para casa . TST: Lucas ciente  por Neusa."/>
    <x v="0"/>
    <s v="Não classificado"/>
    <s v="Não classificado"/>
    <s v="Manuseio de ferramentas e peças"/>
    <s v="Perna esquerda"/>
    <s v="Canela"/>
    <m/>
    <m/>
    <n v="2"/>
    <s v="Quarta-Feira"/>
  </r>
  <r>
    <n v="1127"/>
    <n v="1"/>
    <x v="104"/>
    <d v="2020-12-01T00:00:00"/>
    <n v="31097"/>
    <s v="Luiz Carlos Pedroso Junior"/>
    <s v="M"/>
    <s v="Rebarbacao - T1"/>
    <s v="Wilian Fabricio"/>
    <n v="1"/>
    <x v="3"/>
    <s v="Colaborador relata que estava colocando uma peça (placa)  da esteira para gaiola , quando prensou seu polegar da mão direita . Apresenta corte contuso , sem edema e hematoma sangramento contido avaliado pelo Dr. Rafael , realizado curativo l e encaminhado ao COC para avaliação e RX. Retorna dia 03/12/20 ás 07 hs. . TST. Lucas   por Neusa."/>
    <x v="2"/>
    <s v="Não classificado"/>
    <s v="Não classificado"/>
    <s v="Manuseio de ferramentas e peças"/>
    <s v="Mão direita"/>
    <s v="1º DEDO"/>
    <m/>
    <n v="200766412"/>
    <n v="2"/>
    <s v="Quarta-Feira"/>
  </r>
  <r>
    <n v="1131"/>
    <n v="1"/>
    <x v="105"/>
    <d v="2020-12-01T00:00:00"/>
    <n v="33219"/>
    <s v="Clovis Rena dos Santos Flores"/>
    <s v="M"/>
    <s v="Fusão - T1"/>
    <s v="Vanderlei Antonio de Vargas Daros"/>
    <n v="1"/>
    <x v="1"/>
    <s v="Funcionario (33219) relata que ao levantar o balde de 30 kg sentiu uma dor forte na perna esquerda, apresenta edema e perda de mobilidade, chamado atendimento emercor avaliado pelo Dr. Eloir que medica com tramal ev + plasil ev, removido ao COC para avaliação. TST Leonardo. Atendido por Jeferson"/>
    <x v="0"/>
    <s v="Não classificado"/>
    <s v="Não classificado"/>
    <s v="Manuseio de ferramentas e peças"/>
    <s v="Perna esquerda"/>
    <s v="Frontal"/>
    <m/>
    <m/>
    <n v="5"/>
    <s v="Sábado"/>
  </r>
  <r>
    <n v="1132"/>
    <n v="1"/>
    <x v="106"/>
    <d v="2020-12-01T00:00:00"/>
    <n v="26915"/>
    <s v="Cenira Claudete Pinto Machado"/>
    <s v="M"/>
    <s v="Moldagem - T1"/>
    <s v="Vanderlei Antonio de Vargas Daros"/>
    <n v="1"/>
    <x v="8"/>
    <s v="Colaboradora (26915) relata que estava na pintura dos machos (peças) quando a mesma foi puxar uma tabua (que é uma divisória) e acabou caindo sobre o dorso do pé esquerdo. Apresenta edema e movimentos preservados . Medicada com  paracetamol e aplicado biofenac +gelo no local . Avaliado pelo médico CSR,  Dr. Mauricio Tessaro e encaminhado  ao COC para realização de exames e avaliação médica. TST; Lucas ciente por Diego. Revisão em 17/12/2020. Revisão em 21/1/2020."/>
    <x v="2"/>
    <s v="Não classificado"/>
    <s v="Não classificado"/>
    <s v="Manuseio de ferramentas e peças"/>
    <s v="Pé esquerdo"/>
    <s v="Frontal"/>
    <m/>
    <n v="200766885"/>
    <n v="14"/>
    <s v="Segunda-Feira"/>
  </r>
  <r>
    <n v="1133"/>
    <n v="1"/>
    <x v="107"/>
    <d v="2020-12-01T00:00:00"/>
    <n v="32981"/>
    <s v="Celestin Alexandre"/>
    <s v="M"/>
    <s v="Rebarbação - T1"/>
    <s v="Wilian Fabricio"/>
    <n v="1"/>
    <x v="3"/>
    <s v="Funcionário relata que ao lixar peça sentiu CE entrar em olho direito, em torno de 13:00. Realizado lavagem ocular com SF, removido CE, apresenta hiperemia, orientado e liberado ao setor. TST Alesandro ciente._x000a_Atendido por Gabreila."/>
    <x v="0"/>
    <s v="Não classificado"/>
    <s v="Não classificado"/>
    <s v="Corpo estranho"/>
    <s v="Olhos"/>
    <s v="Frontal"/>
    <m/>
    <m/>
    <n v="15"/>
    <s v="Terça-Feira"/>
  </r>
  <r>
    <n v="1134"/>
    <n v="1"/>
    <x v="108"/>
    <d v="2020-12-01T00:00:00"/>
    <n v="0"/>
    <m/>
    <s v="M"/>
    <s v="Fusão - T3"/>
    <s v="Valdeci Zeppi"/>
    <n v="3"/>
    <x v="1"/>
    <s v="Durante a sinterização do forno 5, se formou uma rachadura no refratário causando vazamento de metal líquido e o rompimento do sistema de refrigeração, o forno foi basculado e o metal líquido foi despejado no poço de contenção do mesmo."/>
    <x v="3"/>
    <s v="Metal líquido"/>
    <s v="PSIF"/>
    <s v="Máquinas e equipamentos"/>
    <m/>
    <m/>
    <m/>
    <m/>
    <n v="19"/>
    <s v="Sábado"/>
  </r>
  <r>
    <n v="1135"/>
    <n v="1"/>
    <x v="109"/>
    <d v="2020-12-01T00:00:00"/>
    <n v="32960"/>
    <s v="Douglas Terres Bossle"/>
    <s v="M"/>
    <s v="Rebarbação - T2"/>
    <s v="Wilian Fabricio"/>
    <n v="2"/>
    <x v="3"/>
    <s v="Funcionário (32960)  relata desconforto ocular à esquerda, apresenta CE, removido parcialmente , avaliado pelo médico da empresa, encaminhado ao COC para avaliação e retirada de CE, com receita carimbada e ordem de farmácia. orientado e liberado ao setor. TST Alesandro ciente."/>
    <x v="0"/>
    <s v="Não classificado"/>
    <s v="Não classificado"/>
    <s v="Corpo estranho"/>
    <s v="Olhos"/>
    <s v="Olho esquerdo"/>
    <m/>
    <m/>
    <n v="18"/>
    <s v="Sexta-Feira"/>
  </r>
  <r>
    <n v="1138"/>
    <n v="1"/>
    <x v="110"/>
    <d v="2020-12-01T00:00:00"/>
    <n v="0"/>
    <m/>
    <s v="M"/>
    <s v="Celula Conjuntos Montadoras T3"/>
    <s v="Felipe Becker Camelo"/>
    <n v="3"/>
    <x v="9"/>
    <s v="Operador relata que ao descer a torre da paleteira elétrica a mesma amassou o cabo contra o corpo da paleteira, causando um curto-circuito no equipamento."/>
    <x v="3"/>
    <s v="Veículos Industriais"/>
    <s v="Não classificado"/>
    <s v="Veículos Industriais"/>
    <m/>
    <m/>
    <m/>
    <m/>
    <n v="23"/>
    <s v="Quarta-Feira"/>
  </r>
  <r>
    <n v="1139"/>
    <n v="1"/>
    <x v="111"/>
    <d v="2020-12-01T00:00:00"/>
    <n v="15580"/>
    <s v="Mario Osmir Borges De Oliveira"/>
    <s v="M"/>
    <s v="Fusão - T1"/>
    <s v="Vanderlei Antonio de Vargas Daros"/>
    <n v="1"/>
    <x v="1"/>
    <s v="Colaborador (15580) relata que ontem ás 15:40hs uma carga de sucata teria ficado presa em um carretão , quando ele teria tentado fazer desobstrução e acabando por machucar o segundo dedo da mão esquerda . Hoje procura o CSR com intensa algia e para registrar o ocorrido. avaliado pelo Dr. Mauricio medicado com paracetamol+ ibuprofeno + biofenac   e gelo no local.  Liberado para casa . TST: Funny ciente por Diego. "/>
    <x v="0"/>
    <s v="Não classificado"/>
    <s v="Não classificado"/>
    <s v="Manuseio de ferramentas e peças"/>
    <s v="Mão esquerda"/>
    <s v="2º DEDO"/>
    <m/>
    <m/>
    <n v="22"/>
    <s v="Terça-Feira"/>
  </r>
  <r>
    <n v="1140"/>
    <n v="1"/>
    <x v="110"/>
    <d v="2020-12-01T00:00:00"/>
    <n v="27602"/>
    <s v="Rodrigo Rosa"/>
    <s v="M"/>
    <s v="Preset - T2"/>
    <s v="Glauco Alonso Coutinho"/>
    <n v="2"/>
    <x v="17"/>
    <s v="O mesmo (27602)  relata que estava fazendo um ajuste  na caixa de molde, quando bateu o terceiro dedo da mão direita . No canto vivo da caixa ,no local há pouco de edema ,unha rachou . Avaliado pelo Dr. Mauricio e encaminhado ao COC. para exames TST: Funy por Jeferson."/>
    <x v="0"/>
    <s v="Não classificado"/>
    <s v="Não classificado"/>
    <s v="Manuseio de ferramentas e peças"/>
    <s v="Mão direita"/>
    <s v="3º DEDO"/>
    <m/>
    <m/>
    <n v="23"/>
    <s v="Quarta-Feira"/>
  </r>
  <r>
    <n v="1141"/>
    <n v="1"/>
    <x v="112"/>
    <d v="2020-12-01T00:00:00"/>
    <n v="31097"/>
    <s v="Luiz Carlos Pedroso Junior"/>
    <s v="M"/>
    <s v="Rebarbação - T1"/>
    <s v="Wilian Fabricio"/>
    <n v="1"/>
    <x v="3"/>
    <s v="Rebarbação. Líder Willian. Colaborador (31097) relata que trabalha com rebarba de peças, com uma máquina de grande porte, responsável por &quot; esmerilhar&quot;. Relata que hoje pela manhã sentiu desconforto/sensação de areia nos olhos, olho esquerdo durante seu trabalho. Realizada lavagem ocular, avaliado pelo médico do CSR. Encaminhado a Visio Clínica. TST Lucas. ACT."/>
    <x v="0"/>
    <s v="Não classificado"/>
    <s v="Não classificado"/>
    <s v="Corpo estranho"/>
    <s v="Olhos"/>
    <s v="Ambos"/>
    <m/>
    <m/>
    <n v="28"/>
    <s v="Segunda-Feira"/>
  </r>
  <r>
    <n v="1142"/>
    <n v="1"/>
    <x v="112"/>
    <d v="2020-12-01T00:00:00"/>
    <n v="26159"/>
    <s v="Ronaldo de Oliveira Stumpf"/>
    <s v="M"/>
    <s v="Fusão - T1"/>
    <s v="Vanderlei Antonio de Vargas Daros"/>
    <n v="1"/>
    <x v="1"/>
    <s v="Acionado unidade interna pelo telefone de emergencia, equipe quando chega ao local funcionario (26159) esta sentado acompanhado pelos colegas, o mesmo relata que o colega foi virar uma caixa de escorea e ela caiu dos garfos e bateu na estrutura da proteção da panela e na panela que acabou atingindo a sua cabeça, no momento sentiu tontura e forte dor na região cervical e lombar, passa pelo medico da empresa que encaminha ao COC para RX e avaliação, acionado unidade externa para remoção, retorna dia 29/12 as 07 hs. TST Lucas"/>
    <x v="2"/>
    <s v="Não classificado"/>
    <s v="Não classificado"/>
    <s v="*Outros"/>
    <s v="Coluna / Tronco"/>
    <m/>
    <m/>
    <n v="200768619"/>
    <n v="28"/>
    <s v="Segunda-Feira"/>
  </r>
  <r>
    <n v="1145"/>
    <n v="1"/>
    <x v="113"/>
    <d v="2021-01-01T00:00:00"/>
    <n v="0"/>
    <m/>
    <s v="M"/>
    <s v="Fusão T2"/>
    <s v="Gilson Paulino da Silva Velho"/>
    <n v="2"/>
    <x v="1"/>
    <s v="Na operação de abastecimento do carretão do forno 02, foi encontrado junto a sucata de cavacos algumas latas de spray e 01 filtro de máquina. O  operador do forno percebeu o material vindo junto com os cavacos, conseguindo retirar o material no carretão antes de entrar no forno junto ao metal liquido."/>
    <x v="3"/>
    <s v="Não classificado"/>
    <s v="Não classificado"/>
    <m/>
    <m/>
    <m/>
    <n v="1"/>
    <m/>
    <n v="4"/>
    <s v="Segunda-Feira"/>
  </r>
  <r>
    <n v="1146"/>
    <n v="1"/>
    <x v="114"/>
    <d v="2021-01-01T00:00:00"/>
    <n v="0"/>
    <m/>
    <s v="M"/>
    <s v="Manutenção - T1"/>
    <s v="Guilherme Castro Magalhaes"/>
    <n v="1"/>
    <x v="7"/>
    <s v="Tambor secundário do Desmoltec que fica no 2º andar da linha Savelli estourou o fundo devido a pressão interna. O tambor não tinha escape de ar._x000a_Anterior a ele, o tambor existente tinha furos na tampa para evitar a pressão. _x000a_O desmoldante é inflamável, e para evitar a movimentação em altura, ele fica na parte inferior da linha; sendo necessário o tambor secundário para realizar a distribuição do desmoldante no processo. A troca do tambor de distribuição ocorre em caso de danificação."/>
    <x v="3"/>
    <s v="Não classificado"/>
    <s v="Não classificado"/>
    <m/>
    <m/>
    <m/>
    <n v="2"/>
    <m/>
    <n v="6"/>
    <s v="Quarta-Feira"/>
  </r>
  <r>
    <n v="1147"/>
    <n v="1"/>
    <x v="115"/>
    <d v="2021-01-01T00:00:00"/>
    <n v="23790"/>
    <s v="Claudinei Vieira da Silva"/>
    <s v="M"/>
    <s v="Fusao/Vazamento - T2"/>
    <s v="Gilson Paulino da Silva Velho"/>
    <n v="2"/>
    <x v="1"/>
    <s v="Funcionário (23790) relata que ao limpar a projelta, ao retirar um ferro de dentro, o mesmo caiu atingindo sua perna direita. Apresenta ferimentos cortantes superficiais em perna. medicado com Paracetamol e ibuprofeno, realizado curativo. Orientado e liberado ao setor. TST Alesandro ciente. Atendido por Joice e Gabriela."/>
    <x v="0"/>
    <s v="Não classificado"/>
    <s v="Não classificado"/>
    <s v="Manuseio de ferramentas e peças"/>
    <s v="Perna direita"/>
    <s v="Frontal"/>
    <m/>
    <m/>
    <n v="5"/>
    <s v="Terça-Feira"/>
  </r>
  <r>
    <n v="1148"/>
    <n v="1"/>
    <x v="116"/>
    <d v="2021-01-01T00:00:00"/>
    <n v="0"/>
    <m/>
    <m/>
    <s v="Manutenção Fundição - T3"/>
    <s v="Guilherme Castro Magalhaes"/>
    <n v="3"/>
    <x v="7"/>
    <s v="Curto-Circuito com principio de incêndio no painel de baterias, ao lado da central de bombas da linha Savelli, 2° andar."/>
    <x v="3"/>
    <s v="Não classificado"/>
    <s v="Não classificado"/>
    <m/>
    <m/>
    <m/>
    <n v="3"/>
    <m/>
    <n v="8"/>
    <s v="Sexta-Feira"/>
  </r>
  <r>
    <n v="1149"/>
    <n v="1"/>
    <x v="116"/>
    <d v="2021-01-01T00:00:00"/>
    <n v="34006"/>
    <s v="Hueslen Jean Morais Domingues"/>
    <s v="M"/>
    <s v="Celula Conjuntos Implementadoras - T2"/>
    <s v="Felipe Becker Camelo"/>
    <n v="2"/>
    <x v="14"/>
    <s v="Funcionário relata que ao movimentar peça, a mesma escorregou da mão direita, ocasionando um ferimento cortante em falange proximal do terceiro dedo em dorso da mão direita, com necessidade de sutura.Medicado com Paracetamol e Ibuprofeno. Acionado base externa Emercor para atendimento e sutura, avaliado pela Dra. Fabiola que realiza 3 pontos + curativo, fica em observação com gelo local até final do turno. Com retorno ao CSR dia 11/01/2021 às 17:00 hs. TST Alesandro."/>
    <x v="0"/>
    <s v="Não classificado"/>
    <s v="Não classificado"/>
    <s v="Manuseio de ferramentas e peças"/>
    <s v="Mão direita"/>
    <m/>
    <m/>
    <m/>
    <n v="8"/>
    <s v="Sexta-Feira"/>
  </r>
  <r>
    <n v="1150"/>
    <n v="1"/>
    <x v="117"/>
    <d v="2021-01-01T00:00:00"/>
    <n v="23197"/>
    <s v="Guilherme Bernardi Minozzi"/>
    <s v="M"/>
    <s v="Células Automatizadas"/>
    <s v="Cilandro Da Silva Tavares"/>
    <n v="1"/>
    <x v="13"/>
    <s v="Funcionario relata que ao fazer o setup do robo para troca de ferramenta, foi se levantar e bateu com a cabeça no mesmo, apresenta  corte na cabeça sem a necessidade de pontos, passa pelo medico da empresa que libera ao setor com receita carimbada. TST Lucas"/>
    <x v="0"/>
    <s v="Não classificado"/>
    <s v="Não classificado"/>
    <s v="Máquinas e equipamentos"/>
    <s v="Cabeça"/>
    <m/>
    <n v="4"/>
    <m/>
    <n v="11"/>
    <s v="Segunda-Feira"/>
  </r>
  <r>
    <n v="1151"/>
    <n v="1"/>
    <x v="118"/>
    <d v="2021-01-01T00:00:00"/>
    <n v="31097"/>
    <s v="Luiz Carlos Pedroso Junior"/>
    <s v="M"/>
    <s v="Rebarbacao - T1"/>
    <s v="Wilian Fabricio"/>
    <n v="1"/>
    <x v="3"/>
    <s v="O mesmo relata que retirando as peças manualmente do tamburão ,  ao retirar sentiu um desconforto nos olhos , feito lavagem ocular e  retirado areia de molde em grande quantidade . Por causar do ventilador que estava resfriando as peças. TST: Lucas ciente por Jeferson."/>
    <x v="0"/>
    <s v="Não classificado"/>
    <s v="Não classificado"/>
    <s v="Corpo estranho"/>
    <s v="Olhos"/>
    <s v="Ambos"/>
    <m/>
    <m/>
    <n v="12"/>
    <s v="Terça-Feira"/>
  </r>
  <r>
    <n v="1153"/>
    <n v="1"/>
    <x v="119"/>
    <d v="2021-01-01T00:00:00"/>
    <n v="27914"/>
    <s v="Guerlin Melus"/>
    <s v="M"/>
    <s v="Rebarbacao - T2"/>
    <s v="Wilian Fabricio"/>
    <n v="2"/>
    <x v="3"/>
    <s v="Funcionário (27914) acionado base interna Emercor atendimento funcionário estava na linha quando o operador de empilhadeira foi ajustar um cesto e este cesto atingiu região coxofemural esquerda , sem edema , deformidades ou creptantes mobilidade preservada removido ao CSR  , avaliado pelo médico da empresa medicado com cetoprofeno im e orientado retorno ao CSR ás 17 horas do dia 13/01. TST Leonardo ciente"/>
    <x v="0"/>
    <s v="Veículos Industriais"/>
    <m/>
    <s v="Veículos Industriais"/>
    <s v="Perna esquerda"/>
    <m/>
    <n v="5"/>
    <n v="200774103"/>
    <n v="13"/>
    <s v="Quarta-Feira"/>
  </r>
  <r>
    <n v="1154"/>
    <n v="1"/>
    <x v="119"/>
    <d v="2021-01-01T00:00:00"/>
    <n v="3783"/>
    <s v="Carlos Ezequiel Da Silva"/>
    <s v="M"/>
    <s v="Manutenção - T1"/>
    <s v="Guilherme Castro Magalhaes"/>
    <n v="1"/>
    <x v="0"/>
    <s v="Colaborador relata que estava apertando um parafuso, quando a chave teria escapado , acalcando por projetar a mão esquerda contra a proteção de uma máquina, afetando o quarto dedo da mão esquerda. Apresenta edema, na mesma atividade teria surgido lombalgia e dor muscular na perna direita. Medicado com paracetamol, ibuprofeno , aplicado biofenac no dedo , orientado e liberado ao setor. TST: Lucas "/>
    <x v="0"/>
    <s v="Não classificado"/>
    <s v="Não classificado"/>
    <s v="Manuseio de ferramentas e peças"/>
    <s v="Mão esquerda"/>
    <m/>
    <m/>
    <m/>
    <n v="13"/>
    <s v="Quarta-Feira"/>
  </r>
  <r>
    <n v="1155"/>
    <n v="1"/>
    <x v="120"/>
    <d v="2021-01-01T00:00:00"/>
    <n v="26648"/>
    <s v="Claiton Luly Duarte"/>
    <s v="M"/>
    <s v="Celula Conjuntos Montadoras T1"/>
    <s v="Jovani Montagna"/>
    <n v="1"/>
    <x v="9"/>
    <s v="Funcionário  (26648) relata que estava puxando o rancho de componentes, e acabou escapando umas das prateleiras caindo sobre a mão esquerda, há pouco de edema sem escoriação, sem restrição de movimento, feito gelo local por 30 minutos liberado ao setor. Rcebe orientações e retorna ao setor. TST Funy ciente."/>
    <x v="0"/>
    <s v="Não classificado"/>
    <s v="Não classificado"/>
    <s v="Manuseio de ferramentas e peças"/>
    <s v="Mão esquerda"/>
    <m/>
    <m/>
    <m/>
    <n v="14"/>
    <s v="Quinta-Feira"/>
  </r>
  <r>
    <n v="1157"/>
    <n v="1"/>
    <x v="121"/>
    <d v="2021-01-01T00:00:00"/>
    <n v="29911"/>
    <s v="Mame Mbaye Ndiaye"/>
    <s v="M"/>
    <s v="Rebarbação T2"/>
    <s v="Wilian Fabricio"/>
    <n v="2"/>
    <x v="3"/>
    <s v="Funcionário (29911) relata que ao fazer rebarba em peça sentiu entrar CE em olho direito, realizado lavagem ocular com SF, removido CE com sucesso. Orientado e liberado ao setor. TST Leonardo ciente. Atendido por William e Gabriela."/>
    <x v="0"/>
    <s v="Não classificado"/>
    <s v="Não classificado"/>
    <s v="Corpo estranho"/>
    <s v="Olhos"/>
    <s v="Olho direito"/>
    <m/>
    <m/>
    <n v="15"/>
    <s v="Sexta-Feira"/>
  </r>
  <r>
    <n v="1158"/>
    <n v="1"/>
    <x v="122"/>
    <d v="2021-01-01T00:00:00"/>
    <n v="33344"/>
    <s v="Antonio Luiz Rosso Sebastiao"/>
    <s v="M"/>
    <s v="Celula Conjuntos Montadoras T2"/>
    <s v="Felipe Becker Camelo"/>
    <n v="2"/>
    <x v="9"/>
    <s v="Funcionário (33344) relata que ao esmerilhar os tambores, sentiu sujidade em olho esquerdo , realizado lavagem ocular , liberado referindo melhoras e com orientações. TST Leonardo ciente"/>
    <x v="0"/>
    <s v="Não classificado"/>
    <s v="Não classificado"/>
    <s v="Corpo estranho"/>
    <s v="Olhos"/>
    <s v="Olho esquerdo"/>
    <m/>
    <m/>
    <n v="19"/>
    <s v="Terça-Feira"/>
  </r>
  <r>
    <n v="1159"/>
    <n v="1"/>
    <x v="122"/>
    <d v="2021-01-01T00:00:00"/>
    <n v="3234"/>
    <s v="Rafael Ferreira De Moraes Mello"/>
    <s v="M"/>
    <s v="Manutenção T1"/>
    <s v="Guilherme Castro Magalhaes"/>
    <n v="1"/>
    <x v="11"/>
    <s v="Funcionário (3234) relata que estava posicionando uma peça na maquina e a mesma caiu em cima do seu 4°qdd, apresenta leve edema, sem hematoma ou escoriações,avaliado pelo médico da empresa liberado ao setor, ACT."/>
    <x v="0"/>
    <s v="Não classificado"/>
    <s v="Não classificado"/>
    <s v="Manuseio de ferramentas e peças"/>
    <s v="Mão direita"/>
    <s v="4º dedo"/>
    <m/>
    <m/>
    <n v="19"/>
    <s v="Terça-Feira"/>
  </r>
  <r>
    <n v="1160"/>
    <n v="1"/>
    <x v="123"/>
    <d v="2021-01-01T00:00:00"/>
    <n v="19460"/>
    <s v="Cleiton Goncalves de Oliveira"/>
    <s v="M"/>
    <s v="Revisão Final T3"/>
    <s v="Alexandre Zanardi"/>
    <n v="3"/>
    <x v="18"/>
    <s v="Funcionário (19460) relata que estava especionando o tambor quando teria prensado a mão esquerda entre dois tambores , apresenta edema local e edema bolhoso com presença de sangue na região dorsal e lateral da mão avaliado pelo médico da empresa medicado com ibuprofeno paracetamol aplicado gelo e encaminhado para avaliação radiológica COC para exames TSTLeonardo ciente. Realocação até 23/01/2021"/>
    <x v="0"/>
    <s v="Não classificado"/>
    <s v="Não classificado"/>
    <s v="Manuseio de ferramentas e peças"/>
    <s v="Mão esquerda"/>
    <m/>
    <m/>
    <m/>
    <n v="21"/>
    <s v="Quinta-Feira"/>
  </r>
  <r>
    <n v="1161"/>
    <n v="1"/>
    <x v="123"/>
    <d v="2021-01-01T00:00:00"/>
    <n v="30003"/>
    <s v="Sharon Tatiana de Oliveira"/>
    <s v="M"/>
    <s v="Macharia - T2"/>
    <s v="Gilson Paulino da Silva Velho"/>
    <n v="2"/>
    <x v="8"/>
    <s v="Funcionária (30003) relata que estava com um cheiro no ar de uma máquina, relata que tinha caído líquido do catalizador no chão, apresenta tosse não produtiva, verificado sinais vitáis, PA: 90/60, SAT: 97%, FC: 64. MCPM Dexametasona EV, SF 0,9% 500 ml EV, permanece em observação para acompanhamento de SAT e conduta médica, SAT 97%, nega dispnéia, término da tosse, após liberada para o setor. TST Alesandro ciente. Atendida por william."/>
    <x v="0"/>
    <s v="Não classificado"/>
    <s v="Não classificado"/>
    <s v="Produto químico"/>
    <s v="Sistema biológico"/>
    <s v="Inalação"/>
    <m/>
    <m/>
    <n v="21"/>
    <s v="Quinta-Feira"/>
  </r>
  <r>
    <n v="1162"/>
    <n v="1"/>
    <x v="124"/>
    <d v="2021-01-01T00:00:00"/>
    <n v="28457"/>
    <s v="Avelino da Silva Santos"/>
    <s v="M"/>
    <s v="Macharia - T2"/>
    <s v="Gilson Paulino da Silva Velho"/>
    <n v="2"/>
    <x v="8"/>
    <s v="Funcionário (28457)  relata que existe uma máquina ( catalizador ) no setor que está exalando um cheiro químico forte, que resseca  a garganta, deixa visão embaçada. Vem ao CSR com ardência  e leve hiperemia em ambos os olhos. Avaliado pelo médico da empresa, aplicado colírio anestésico, limpeza ocular e pomada oftálmica Regencel, em observação por 01 hr COM. Orientado e liberado ao setor. TST Alesandro ciente. Atendido por Joice."/>
    <x v="0"/>
    <s v="Não classificado"/>
    <s v="Não classificado"/>
    <s v="Produto químico"/>
    <s v="Sistema biológico"/>
    <s v="Inalação"/>
    <m/>
    <m/>
    <n v="22"/>
    <s v="Sexta-Feira"/>
  </r>
  <r>
    <n v="1163"/>
    <n v="1"/>
    <x v="125"/>
    <d v="2021-01-01T00:00:00"/>
    <n v="34407"/>
    <s v="Marcelo Santos de Oliveira"/>
    <s v="M"/>
    <s v="Celula Conjuntos Implementadoras - T1"/>
    <s v="Jovani Montagna"/>
    <n v="1"/>
    <x v="9"/>
    <s v="Funcionário (34407)  relata que estava manuseando cubos com auxílio de uma talha, quando acabou prensando o 5° dedo da mão esquerda entre os dois tubos. Apresenta cianose e edema local. Medicado com Tylenol VO. Avaliado pelo médico da empresa e encaminhado ao COC para exames. Tem retorno agendado para o dia 26/01 as 07:00 no CSR. TST Lucas ciente."/>
    <x v="0"/>
    <s v="Não classificado"/>
    <s v="Não classificado"/>
    <s v="Manuseio de ferramentas e peças"/>
    <s v="Mão esquerda"/>
    <s v="5º DEDO"/>
    <m/>
    <m/>
    <n v="25"/>
    <s v="Segunda-Feira"/>
  </r>
  <r>
    <n v="1164"/>
    <n v="1"/>
    <x v="126"/>
    <d v="2021-01-01T00:00:00"/>
    <n v="26933"/>
    <s v="Adriano Hoffmann"/>
    <s v="M"/>
    <s v="Celula Conjuntos Montadoras T1"/>
    <s v="Jovani Montagna"/>
    <n v="1"/>
    <x v="4"/>
    <s v="Funcionário (26933) relata que estava colocando uma espia dentro do redentor, quando fez pressão para encaixar e acabou cortando o 2° dedo da mão esquerda. Apresenta pequeno corte. Avaliado pelo médico da empresa. Acionado Emercor para sutura. Realizado 2 pontos pela Dra Luísa + curativo. Liberado para casa com orientações. Tem retorno agendado para o dia 27/01 as 07:00 horas no CSR. TST Lucas ciente. Realocado por 7 dias."/>
    <x v="0"/>
    <s v="Não classificado"/>
    <s v="Não classificado"/>
    <s v="Manuseio de ferramentas e peças"/>
    <s v="Mão esquerda"/>
    <s v="2º DEDO"/>
    <n v="7"/>
    <m/>
    <n v="26"/>
    <s v="Terça-Feira"/>
  </r>
  <r>
    <n v="1165"/>
    <n v="1"/>
    <x v="126"/>
    <d v="2021-01-01T00:00:00"/>
    <n v="25229"/>
    <s v="Rodrigo Boppsin"/>
    <s v="M"/>
    <s v="Rebarbação - T2"/>
    <s v="Wilian Fabricio"/>
    <n v="2"/>
    <x v="3"/>
    <s v="Funcionário (25229) relata que ao carregar a jateador, ergueu granalha de pacote, nesse momento sentiu intensa dor em região lombar, sem edema ou hematoma, aplicado Biofenac, medicado com Paracetamol e Ibuprofeno, avaliado pelo médico da empresa, MCPMK Duoflam IM, SF 250 ml EV, Cetoprofeno EV, solicitado exame de RM, CRM Dr. Vinicius, liberado com guia Tiss e receita médica carimbada. TST Alesandro ciente. Atendido por Gabriela."/>
    <x v="0"/>
    <s v="Não classificado"/>
    <s v="Não classificado"/>
    <s v="Ergonômico"/>
    <s v="Coluna / Tronco"/>
    <m/>
    <m/>
    <m/>
    <n v="26"/>
    <s v="Terça-Feira"/>
  </r>
  <r>
    <n v="1166"/>
    <n v="1"/>
    <x v="125"/>
    <d v="2021-01-01T00:00:00"/>
    <n v="0"/>
    <m/>
    <s v="M"/>
    <s v="Abastecimento Usinagem T1"/>
    <s v="Mauro Cezar Medeiros"/>
    <n v="1"/>
    <x v="2"/>
    <s v="Operador de empilhadeira ao movimentar dois racks com tambor; o rack superior tombou derrubando algumas tambores em direção a máquina, causando a quebra do vidro de proteção."/>
    <x v="3"/>
    <s v="Armazenamento de material em altura"/>
    <m/>
    <m/>
    <m/>
    <m/>
    <n v="6"/>
    <m/>
    <n v="25"/>
    <s v="Segunda-Feira"/>
  </r>
  <r>
    <n v="1169"/>
    <n v="1"/>
    <x v="127"/>
    <d v="2021-01-01T00:00:00"/>
    <n v="33349"/>
    <s v="Douglas Fussieger"/>
    <s v="M"/>
    <s v="Moldagem - T2"/>
    <s v="Gilson Paulino da Silva Velho"/>
    <n v="2"/>
    <x v="7"/>
    <s v="Funcionário relata que ao trocar a caixa de setor, a mesma está faltando uma trava, e desceu atingindo sua mão esquerda. Apresenta ferimento em 4° dedo da mão esquerda, hematoma, edema, mobilidade semi- preservada. Medicado com Paracetamol e Ibuprofeno, aplicado gelo e realizado curativo. Avaliado pela médica da empresa, encaminhado ao COC para avaliação clínica e radiológica, com retorno ao  CSR dia 28/01/2021 às 17:00. TST Alesandro ciente. Atendido por Gabriela."/>
    <x v="2"/>
    <s v="Não classificado"/>
    <s v="Não classificado"/>
    <s v="Manuseio de ferramentas e peças"/>
    <s v="Mão esquerda"/>
    <s v="4º dedo"/>
    <n v="9"/>
    <n v="200774097"/>
    <n v="27"/>
    <s v="Quarta-Feira"/>
  </r>
  <r>
    <n v="1170"/>
    <n v="1"/>
    <x v="128"/>
    <d v="2021-01-01T00:00:00"/>
    <n v="31050"/>
    <s v="Alix Estimable"/>
    <s v="M"/>
    <s v="Rebarbacao - T2"/>
    <s v="Wilian Fabricio"/>
    <n v="2"/>
    <x v="3"/>
    <s v="Funcionário relata que estava lixando uma peça quando sentiu desconforto em olho esquerdo , apresenta sujidade não sendo possível sua retirada com lavagem com soro fisiológico , encaminhado ao COC para avaliação .TST Leonardo ciente , retorno dia 01/02 ás 17 horas."/>
    <x v="0"/>
    <s v="Não classificado"/>
    <s v="Não classificado"/>
    <s v="Corpo estranho"/>
    <s v="Olhos"/>
    <s v="Olho esquerdo"/>
    <m/>
    <m/>
    <n v="30"/>
    <s v="Sábado"/>
  </r>
  <r>
    <n v="1171"/>
    <n v="1"/>
    <x v="128"/>
    <d v="2021-01-01T00:00:00"/>
    <n v="26574"/>
    <s v="Camila Graelin Bojarski"/>
    <s v="F"/>
    <s v="Macharia - T3"/>
    <s v="Gilson Paulino da Silva Velho"/>
    <n v="3"/>
    <x v="8"/>
    <s v="Funcionária relata que entrou areia em seu olho esquerdo , realizado lavagem ocular olho esquerdo , retirado  com sucesso e liberada ao setor em condições. TST Leonardo ciente"/>
    <x v="0"/>
    <s v="Não classificado"/>
    <s v="Não classificado"/>
    <s v="Corpo estranho"/>
    <s v="Olhos"/>
    <s v="Olho esquerdo"/>
    <m/>
    <m/>
    <n v="30"/>
    <s v="Sábado"/>
  </r>
  <r>
    <n v="1172"/>
    <n v="1"/>
    <x v="128"/>
    <d v="2021-01-01T00:00:00"/>
    <n v="13256"/>
    <s v="Luiz Scherer de Morais"/>
    <s v="M"/>
    <s v="Célula Suportes Fundidos - T2"/>
    <s v="Felipe Becker Camelo"/>
    <n v="2"/>
    <x v="2"/>
    <s v="Operador de empilhadeira ao retirar caixa com peças que estava sob doly na máquina 5549 o mesmo não percebeu que os garfos da mesma eram longos, vindo a enroscar em outra outra caixa que estava atrás na mesma operação, ocasionando a queda da mesma. "/>
    <x v="3"/>
    <s v="Não classificado"/>
    <s v="Não classificado"/>
    <s v="Veículos Industriais"/>
    <m/>
    <m/>
    <n v="11"/>
    <m/>
    <n v="30"/>
    <s v="Sábado"/>
  </r>
  <r>
    <n v="1174"/>
    <n v="1"/>
    <x v="129"/>
    <d v="2021-02-01T00:00:00"/>
    <n v="30055"/>
    <s v="Mateus dos Santos Neves"/>
    <s v="M"/>
    <s v="Fusão - T3"/>
    <s v="Valdeci Zeppi"/>
    <n v="3"/>
    <x v="1"/>
    <s v="Acionado unidade interna para atendimento funcionário (30055), o mesmo estava limpando os fornos com T com alavanca , quando apertou o 2° dedo mão esquerda com sangramento discreto , mobilidade preservada , realizado gelo e ibuprofeno paracetamol e após liberada ao setor . TST Leonardo ciente"/>
    <x v="0"/>
    <s v="Não classificado"/>
    <s v="Não classificado"/>
    <s v="Manuseio de ferramentas e peças"/>
    <s v="Mão esquerda"/>
    <s v="2º DEDO"/>
    <n v="14"/>
    <m/>
    <n v="12"/>
    <s v="Sexta-Feira"/>
  </r>
  <r>
    <n v="1175"/>
    <n v="1"/>
    <x v="129"/>
    <d v="2021-02-01T00:00:00"/>
    <n v="28795"/>
    <s v="Elahis Joizil Ulysse"/>
    <s v="M"/>
    <s v="Rebarbacao - T1"/>
    <s v="Wilian Fabricio"/>
    <n v="1"/>
    <x v="3"/>
    <s v="Líder William, setor Rebarbação, funcionário relata que estava lixando um suporte, quando sentiu ardência no olho E, realizado lavagem ocular, não encontrado nada, liberado ao setor com orientações. TST Funny/ ACT. feito por Neusa. "/>
    <x v="0"/>
    <s v="Não classificado"/>
    <s v="Não classificado"/>
    <s v="Corpo estranho"/>
    <s v="Olhos"/>
    <s v="Olho esquerdo"/>
    <m/>
    <m/>
    <n v="12"/>
    <s v="Sexta-Feira"/>
  </r>
  <r>
    <n v="1176"/>
    <n v="1"/>
    <x v="130"/>
    <d v="2021-02-01T00:00:00"/>
    <n v="34870"/>
    <s v="Charleson Marc"/>
    <s v="M"/>
    <s v="Moldagem - T2"/>
    <s v="Gilson Paulino da Silva Velho"/>
    <n v="2"/>
    <x v="7"/>
    <s v="Funcionário relata que ao realizar limpeza da linha, raspou antebraço direito na grade, apresenta ferimento cortante com necessidade de sutura, acionado base externa da Emercor para atendimento, avaliado pelo Dr. Gustavo Veadrigo, realizado sutura, 4 pontos e curativo, liberado ao setor com realocação, receita médica, retorno ao CSR dia 16/02 ás 17:00. TST Alesandro ciente._x000a_Atendido por Gabriela e Joice."/>
    <x v="0"/>
    <s v="Não classificado"/>
    <s v="Não classificado"/>
    <s v="*Outros"/>
    <s v="Braço direito"/>
    <s v="Antebraço"/>
    <m/>
    <m/>
    <n v="15"/>
    <s v="Segunda-Feira"/>
  </r>
  <r>
    <n v="1177"/>
    <n v="1"/>
    <x v="131"/>
    <d v="2021-02-01T00:00:00"/>
    <n v="32931"/>
    <s v="Gabriel Fonseca Duarte"/>
    <s v="M"/>
    <s v="Moldagem - T2"/>
    <s v="Gilson Paulino da Silva Velho"/>
    <n v="2"/>
    <x v="7"/>
    <s v="Funcionário (32931)  relata que ao retirar resfriador de gaiola e ao levantar a mesma com a paleteira, apertou mão direita entre gaiola e corrente, quando deu solavanco, sem edema ou hematoma, mobilidade preservada, relata que dia 11/02/2021 havia machucado a mesma mão, avaliado pelo médico da empresa, encaminhado ao COC para avaliação clínica e radiológica, com guia tiss + ordem de farmácia, e retorno ao CSR dia 17/02/2021 as 17:00 para avaliação. TST Alesandro ciente."/>
    <x v="0"/>
    <s v="Não classificado"/>
    <s v="Não classificado"/>
    <s v="Manuseio de ferramentas e peças"/>
    <s v="Mão direita"/>
    <m/>
    <m/>
    <m/>
    <n v="16"/>
    <s v="Terça-Feira"/>
  </r>
  <r>
    <n v="1178"/>
    <n v="1"/>
    <x v="132"/>
    <d v="2021-02-01T00:00:00"/>
    <n v="4839"/>
    <s v="Maicon Ibraim Dos Santos Molero"/>
    <s v="M"/>
    <s v="Célula Suportes Fundidos - T1"/>
    <s v="Cilandro Da Silva Tavares"/>
    <n v="1"/>
    <x v="14"/>
    <s v="O mesmo relata que estava pulsionando uma peça , quando foi bater com a marreta , escapou acertando o primeiro dedo da mão esquerda , no local há edema + hematoma, sem restrição de movimentos . Colocado gelo no local , medicado com paracetamol + ibuprofeno e após liberado  ao setor com orientação.  TST : Lucas ciente por Jeferson."/>
    <x v="0"/>
    <s v="Não classificado"/>
    <s v="Não classificado"/>
    <s v="Manuseio de ferramentas e peças"/>
    <s v="Mão esquerda"/>
    <s v="1º DEDO"/>
    <m/>
    <m/>
    <n v="19"/>
    <s v="Sexta-Feira"/>
  </r>
  <r>
    <n v="1179"/>
    <n v="1"/>
    <x v="133"/>
    <d v="2021-02-01T00:00:00"/>
    <n v="35509"/>
    <s v="Mathias Machado da Silva"/>
    <s v="M"/>
    <s v="Rebarbação - T3"/>
    <s v="Valdeci Zeppi"/>
    <n v="3"/>
    <x v="3"/>
    <s v="Funcionário relata que estava rebarbando peças em seu setor quando teria prensado o 2° dedo da mão direita entre a máquina e um tambor , apresenta hematoma , mobilidade preservada ,  medicado com paracetamol , ibuprofeno , realizado gelo local acionado emercor externo para avaliação , avaliado medicado com profenid e dipirona im e liberado ao setor em condições. TST Leonardo ciente"/>
    <x v="0"/>
    <s v="Não classificado"/>
    <s v="Não classificado"/>
    <s v="Manuseio de ferramentas e peças"/>
    <s v="Mão direita"/>
    <s v="2º DEDO"/>
    <m/>
    <m/>
    <n v="20"/>
    <s v="Sábado"/>
  </r>
  <r>
    <n v="1180"/>
    <n v="1"/>
    <x v="134"/>
    <d v="2021-02-01T00:00:00"/>
    <n v="33596"/>
    <s v="Joao Vitor Carvalho Mello"/>
    <s v="M"/>
    <s v="Celula Conjuntos Montadoras T2"/>
    <s v="Felipe Becker Camelo"/>
    <n v="2"/>
    <x v="9"/>
    <s v="Funcionário relata que sábado sentiu desconforto em olho bilateral não registrou pois achou que não fosse nada de mais, relata que hoje estava assoprando a peça quando foi atingido no olho esquerdo por cavaco, funcionário relata que conseguiu retirar, procura o CSR relatando desconforto bilateral, retirado corpo estranho de olho direito + esquerdo aspecto preto, apresenta hiperemia local, visão prejudicada devido ardência, realizado limpeza + aplicação de pomada + anestésico, permanece em observação. Liberado para o setor com orientações de procurar TST Alessandro."/>
    <x v="0"/>
    <s v="Não classificado"/>
    <s v="Não classificado"/>
    <s v="Corpo estranho"/>
    <s v="Olhos"/>
    <s v="Ambos"/>
    <m/>
    <m/>
    <n v="22"/>
    <s v="Segunda-Feira"/>
  </r>
  <r>
    <n v="1182"/>
    <n v="1"/>
    <x v="135"/>
    <d v="2021-02-01T00:00:00"/>
    <n v="18735"/>
    <s v="Charles Soares Costa"/>
    <s v="M"/>
    <s v="Manutenção T2"/>
    <s v="Guilherme Castro Magalhaes"/>
    <n v="2"/>
    <x v="0"/>
    <s v="Acionado unidade interna, Emercor devido Funcionário (18735) com  corte em dedo indicador da mão esquerda, chego ao local já sinalizado por brigadistas, funcionário esta no ponto de retirada, relata estar fazendo manutenção na maquina quando prendeu o dedo, apresenta corte profundo em falange distal, medicado com paracetamol + ibuprofeno VO, acionado base para realizar sutura, encaminhado  COC para realizar RX de membro. TST Alessandro ciente ACT. Constatado fratura, retorno dia 01/03 para avaliação médica e realocação por 30 dias"/>
    <x v="2"/>
    <s v="Não classificado"/>
    <s v="Não classificado"/>
    <s v="Manuseio de ferramentas e peças"/>
    <s v="Mão esquerda"/>
    <s v="2º DEDO"/>
    <n v="17"/>
    <n v="200776164"/>
    <n v="24"/>
    <s v="Quarta-Feira"/>
  </r>
  <r>
    <n v="1183"/>
    <n v="1"/>
    <x v="136"/>
    <d v="2021-02-01T00:00:00"/>
    <n v="0"/>
    <m/>
    <s v="M"/>
    <s v="CAU III"/>
    <s v="Cilandro Da Silva Tavares"/>
    <n v="3"/>
    <x v="13"/>
    <s v="Robô ao colocar a peça no torno a placa não fixou a peça. Assim quando o robô saiu da máquina levou a peça na garra 1, quando o robô fez o movimento de giro com a garra fechada a peça caiu, batendo na mangueira do exaustor, no tranformador e no chão._x000a_Funcionários 2737 - Sandro Davi Bischoff T2 e 34722 - Patrick Maziero da Rosa 12x36, estavam no local no momento da ocorrência as 02:04."/>
    <x v="3"/>
    <s v="Máquinas NR12"/>
    <m/>
    <s v="Máquinas e equipamentos"/>
    <m/>
    <m/>
    <n v="18"/>
    <m/>
    <n v="25"/>
    <s v="Quinta-Feira"/>
  </r>
  <r>
    <n v="1184"/>
    <n v="1"/>
    <x v="136"/>
    <d v="2021-02-01T00:00:00"/>
    <n v="33070"/>
    <s v="Flabiane da Silva Pereira"/>
    <s v="F"/>
    <s v="Moldagem T1"/>
    <s v="Vanderlei Antonio de Vargas Daros"/>
    <n v="1"/>
    <x v="7"/>
    <s v="Funcionaria (33070) relata que estava manuseando peças na macharia quando sentiu forte dor no pulso direito, sem edema, sem hematoma, aplicado gelo + biofenac + tylenol + ibuprofeno,  orientada retorna ao setor. TST Lucas"/>
    <x v="0"/>
    <s v="Não classificado"/>
    <s v="Não classificado"/>
    <s v="Ergonômico"/>
    <s v="Mão direita"/>
    <s v="Pulso"/>
    <m/>
    <m/>
    <n v="25"/>
    <s v="Quinta-Feira"/>
  </r>
  <r>
    <n v="1185"/>
    <n v="1"/>
    <x v="137"/>
    <d v="2021-02-01T00:00:00"/>
    <n v="28167"/>
    <s v="Julio Cesar Rodrigues de Souza"/>
    <s v="M"/>
    <s v="Fusão - T3"/>
    <s v="Valdeci Zeppi"/>
    <n v="3"/>
    <x v="1"/>
    <s v="Funcionário (28167) relata que estava retirando escória do forno 1, quando ao realizar o movimento de alavanca pisou em falço, sentiu desconforto em joelho esquerdo. Encaminhado para enfermaria, medicado para dor, gelo no local e retortnou para setor."/>
    <x v="0"/>
    <s v="Não classificado"/>
    <s v="Não classificado"/>
    <s v="Ergonômico"/>
    <s v="Perna esquerda"/>
    <s v="joelho"/>
    <m/>
    <m/>
    <n v="27"/>
    <s v="Sábado"/>
  </r>
  <r>
    <n v="1186"/>
    <n v="1"/>
    <x v="138"/>
    <d v="2021-03-01T00:00:00"/>
    <n v="33460"/>
    <s v="Valeria Panisson Lopes"/>
    <s v="F"/>
    <s v="Célula Conjunto Implementadoras - T2"/>
    <s v="Felipe Becker Camelo"/>
    <n v="2"/>
    <x v="4"/>
    <s v="Funcionária  (33460) relata que estava tirando as polcas do tambor, quando a talha subiu e apertou seu polegar direito entre o rack e a talha, apresenta pequeno corte, sem edema e leve hematoma em falange distal. Avaliada pelo médico da empresa que solicita Raio-x, medicada com Paracetamol e Ibuprofeno, aplicado gelo local, encaminhada ao COC com Guia Tiss e ordem de farmácia carimbadas. Orientada a retornar ao CSR dia 02/03/2021 ás 17:00 hs para avaliação com médico da empresa. TST Alesandro ciente._x000a_Atendida por Daniel."/>
    <x v="0"/>
    <s v="Não classificado"/>
    <s v="Não classificado"/>
    <s v="Manuseio de ferramentas e peças"/>
    <s v="Mão direita"/>
    <s v="1º DEDO"/>
    <m/>
    <m/>
    <n v="2"/>
    <s v="Terça-Feira"/>
  </r>
  <r>
    <n v="1189"/>
    <n v="1"/>
    <x v="139"/>
    <d v="2021-03-01T00:00:00"/>
    <n v="3411"/>
    <s v="Evandro Jose da Silva"/>
    <s v="M"/>
    <s v="Célula Suportes Fundidos - T2"/>
    <s v="Felipe Becker Camelo"/>
    <n v="2"/>
    <x v="14"/>
    <s v="Funcionário relata que no dia 04/03 por volta da 01:45 bateu de raspão seu joelho esquerdo em doly.Passou medicação e retornou ao trabalho."/>
    <x v="0"/>
    <s v="Não classificado"/>
    <s v="Não classificado"/>
    <s v="*Outros"/>
    <s v="Perna esquerda"/>
    <s v="joelho"/>
    <m/>
    <m/>
    <n v="4"/>
    <s v="Quinta-Feira"/>
  </r>
  <r>
    <n v="1191"/>
    <n v="1"/>
    <x v="140"/>
    <d v="2021-03-01T00:00:00"/>
    <n v="24556"/>
    <s v="Renan Tramontin"/>
    <s v="M"/>
    <s v="Rebarbação - T1"/>
    <s v="Wilian Fabricio"/>
    <n v="1"/>
    <x v="3"/>
    <s v="Funcionário relata que estava fazendo retificação em uma máquina ,quando saltou um corpo estranho em seu olho direito , realizado lavagem ocular com SF0.9%  , removido o mesmo com sucesso e após liberado ao setor com orientação por Diego. TST: Lucas ciente ."/>
    <x v="0"/>
    <s v="Não classificado"/>
    <s v="Não classificado"/>
    <s v="Corpo estranho"/>
    <s v="Olhos"/>
    <s v="Olho direito"/>
    <m/>
    <m/>
    <n v="5"/>
    <s v="Sexta-Feira"/>
  </r>
  <r>
    <n v="1193"/>
    <n v="1"/>
    <x v="141"/>
    <d v="2021-03-01T00:00:00"/>
    <n v="24510"/>
    <s v="Mauricio Lopes de Morais"/>
    <s v="M"/>
    <s v="Revisão Final - T2"/>
    <s v="Alexandre Zanardi"/>
    <n v="2"/>
    <x v="18"/>
    <s v="Funcionário relata que ao pressionar o tambor na esteira, o mesmo voltou acertando seu 1° dedo da mão direita, apresenta ferimento superficial em falange distal, sem edema, ou hematoma, mobilidade preservada, realizado curativo, medicado com Paracetamol, ibuprofeno, orientado e liberado ao setor. TST Alesandro. "/>
    <x v="0"/>
    <s v="Não classificado"/>
    <s v="Não classificado"/>
    <s v="Manuseio de ferramentas e peças"/>
    <s v="Mão direita"/>
    <s v="1º DEDO"/>
    <m/>
    <m/>
    <n v="13"/>
    <s v="Sábado"/>
  </r>
  <r>
    <n v="1194"/>
    <n v="1"/>
    <x v="142"/>
    <d v="2021-03-01T00:00:00"/>
    <n v="31097"/>
    <s v="Luiz Carlos Pedroso Junior"/>
    <s v="M"/>
    <s v="Rebarbação - T1"/>
    <s v="Wilian Fabricio"/>
    <n v="1"/>
    <x v="3"/>
    <s v="Colaborador refere corpo estranho em olho direito higiene Com SF  , removido com sucesso , liberado ao setor com orientações TST Lucas ciente  "/>
    <x v="0"/>
    <s v="Não classificado"/>
    <s v="Não classificado"/>
    <s v="Corpo estranho"/>
    <s v="Olhos"/>
    <s v="Olho direito"/>
    <m/>
    <m/>
    <n v="12"/>
    <s v="Sexta-Feira"/>
  </r>
  <r>
    <n v="1195"/>
    <n v="1"/>
    <x v="143"/>
    <d v="2021-03-01T00:00:00"/>
    <n v="11432"/>
    <s v="Luis Everton da Silva"/>
    <s v="M"/>
    <s v="Fusão - T1"/>
    <s v="Vanderlei Antonio de Vargas Daros"/>
    <n v="1"/>
    <x v="1"/>
    <s v="Colaborador relata que trabalhou no dia anterior próximo de colegas que estavam soldando, procura atendimento com desconforto ocular. avaliado por Dr Talita e medicado com regencel e retorno agendado para dia 16.03. Atendido por Jeferson  . TST Funny ciente . "/>
    <x v="0"/>
    <s v="Não classificado"/>
    <s v="Não classificado"/>
    <s v="Corpo estranho"/>
    <s v="Olhos"/>
    <s v="Ambos"/>
    <m/>
    <m/>
    <n v="15"/>
    <s v="Segunda-Feira"/>
  </r>
  <r>
    <n v="1196"/>
    <n v="1"/>
    <x v="143"/>
    <d v="2021-03-01T00:00:00"/>
    <n v="29223"/>
    <s v="Marcos Aqquis Pimentel"/>
    <s v="M"/>
    <s v="Célula Conjunto Implementadoras - T1"/>
    <s v="Felipe Becker Camelo"/>
    <n v="1"/>
    <x v="4"/>
    <s v="Colaborador relata que estava retirando o cubo da maquina e o mesmo escapou da talha atingindo o o quinto dedo da mão direita e MI direito, apresenta escoriações em ambos os locais   medicado com paracetamol e ibuprofeno mais gelo local , liberado ao setor com orientaçoes TST Funny  ciente . "/>
    <x v="0"/>
    <s v="Não classificado"/>
    <s v="Não classificado"/>
    <s v="Manuseio de ferramentas e peças"/>
    <s v="Mão direita"/>
    <s v="5º DEDO"/>
    <m/>
    <m/>
    <n v="15"/>
    <s v="Segunda-Feira"/>
  </r>
  <r>
    <n v="1197"/>
    <n v="1"/>
    <x v="144"/>
    <d v="2021-03-01T00:00:00"/>
    <n v="0"/>
    <m/>
    <s v="M"/>
    <s v="Fusão"/>
    <s v="Valdeci Zeppi"/>
    <n v="3"/>
    <x v="1"/>
    <s v="Vazamento de metal líquido no forno 3. Aguardar investigação da área responsável."/>
    <x v="3"/>
    <s v="Metal líquido"/>
    <m/>
    <s v="Máquinas e equipamentos"/>
    <m/>
    <m/>
    <n v="21"/>
    <n v="200799906"/>
    <n v="20"/>
    <s v="Sábado"/>
  </r>
  <r>
    <n v="1206"/>
    <n v="1"/>
    <x v="145"/>
    <d v="2021-03-01T00:00:00"/>
    <n v="33475"/>
    <s v="Sylvio Jean Pierre"/>
    <s v="M"/>
    <s v="Rebarbacao - T1"/>
    <s v="David Teixeira Lima"/>
    <n v="1"/>
    <x v="3"/>
    <s v="Colaborador relata que estava trabalhando com uma marreta para retirar o gabarito e o mesmo caiu atingindo a perna direita apresenta escoriação edema moderado, avaliado por Dr Talita  medicado com ibuprofeno e gelo local liberado ao setor com orientações . TST sem contato . "/>
    <x v="0"/>
    <s v="Não classificado"/>
    <s v="Não classificado"/>
    <s v="Manuseio de ferramentas e peças"/>
    <s v="Perna direita"/>
    <m/>
    <m/>
    <m/>
    <n v="22"/>
    <s v="Segunda-Feira"/>
  </r>
  <r>
    <n v="1209"/>
    <n v="1"/>
    <x v="146"/>
    <d v="2021-03-01T00:00:00"/>
    <n v="33018"/>
    <s v="Andrew Matheus Santos da Silva"/>
    <s v="M"/>
    <s v="Macharia - T2"/>
    <s v="Gilson Paulino da Silva Velho"/>
    <n v="2"/>
    <x v="8"/>
    <s v="Funcionário relata que ao puxar caixa de ferro contra a viga, apertou mão direita, sem edema, sem hematoma, mobilidade preservada, sem ferimento cortante. Aplicado Biofenac e gelo local, medicado com Paracetamol e Ibuprofeno, orientado e liberado ao setor. TST Alesandro ciente. _x000a_Atendido por Gabriela."/>
    <x v="0"/>
    <s v="Não classificado"/>
    <s v="Não classificado"/>
    <s v="Manuseio de ferramentas e peças"/>
    <s v="Mão direita"/>
    <m/>
    <m/>
    <m/>
    <n v="23"/>
    <s v="Terça-Feira"/>
  </r>
  <r>
    <n v="1210"/>
    <n v="1"/>
    <x v="147"/>
    <d v="2021-03-01T00:00:00"/>
    <n v="29582"/>
    <s v="Ricardo Luis Machado Bonato"/>
    <s v="M"/>
    <s v="Abastecimento Fundição - T2"/>
    <s v="Mauro Cezar Medeiros"/>
    <n v="2"/>
    <x v="6"/>
    <s v="Funcionário relata que ao dirigir empilhadeira, ao descer e se apoiar sobre seu braço esquerdo, sentiu fisgada e dor forte nas costas, sem edema ou hematoma, aplicado biofenac, orientado e liberado ao setor. TST Alesandro ciente."/>
    <x v="0"/>
    <s v="Não classificado"/>
    <s v="Não classificado"/>
    <s v="Ergonômico"/>
    <s v="Coluna / Tronco"/>
    <s v="Frontal"/>
    <m/>
    <m/>
    <n v="24"/>
    <s v="Quarta-Feira"/>
  </r>
  <r>
    <n v="1211"/>
    <n v="1"/>
    <x v="148"/>
    <d v="2021-03-01T00:00:00"/>
    <n v="30055"/>
    <s v="Mateus dos Santos Neves"/>
    <s v="M"/>
    <s v="Fusão"/>
    <s v="Valdeci Zeppi"/>
    <n v="3"/>
    <x v="1"/>
    <s v="Acionado unidade interna para atendimento funcionário com ferimento corto contuso em 3° dedo mão esquerda , sangramento ativo , mobilidade preservada , o mesmo relata que raspou o dedo em um ferro , acionado emercor para sutura , liberado ao setor com orientações .TST Leonardo ciente. Retorno em 27/03"/>
    <x v="2"/>
    <s v="Não classificado"/>
    <s v="Não classificado"/>
    <s v="Manuseio de ferramentas e peças"/>
    <s v="Mão esquerda"/>
    <s v="3º DEDO"/>
    <n v="23"/>
    <n v="200797684"/>
    <n v="25"/>
    <s v="Quinta-Feira"/>
  </r>
  <r>
    <n v="1212"/>
    <n v="1"/>
    <x v="149"/>
    <d v="2021-03-01T00:00:00"/>
    <n v="29967"/>
    <s v="Vagner Amir de Souza"/>
    <s v="M"/>
    <s v="Manutencao Fundicao - T3"/>
    <s v="Guilherme Castro Magalhaes"/>
    <n v="3"/>
    <x v="0"/>
    <s v="Funcionário relata que estava caminhando próximo aos fornos , quando sentiu desconforto em olho esquerdo , apresenta hiperemia local realizado limpeza e liberado ao setor após  . TST: Leonardo ciente por William ."/>
    <x v="0"/>
    <s v="Não classificado"/>
    <s v="Não classificado"/>
    <s v="Corpo estranho"/>
    <s v="Olhos"/>
    <s v="Olho esquerdo"/>
    <m/>
    <m/>
    <n v="1"/>
    <s v="Segunda-Feira"/>
  </r>
  <r>
    <n v="1213"/>
    <n v="1"/>
    <x v="149"/>
    <d v="2021-03-01T00:00:00"/>
    <n v="2224"/>
    <s v="Jose Geraldo de Sousa Santiago"/>
    <s v="M"/>
    <s v="Celula Conjunto Implementadoras - T2"/>
    <s v="Felipe Becker Camelo"/>
    <n v="2"/>
    <x v="4"/>
    <s v="Funcionário relata que ao ir ao banheiro o mesmo estava molhado, escorregou e sentiu um mal jeito na lombar, onde já existe um desgaste segundo ele. Aplicado Biofenac, medicado com Paracetamol. Orientado e liberado ao setor. TST Alesandro ciente._x000a_Atendido por Aide."/>
    <x v="0"/>
    <s v="Não classificado"/>
    <s v="Não classificado"/>
    <s v="Queda"/>
    <s v="Coluna / Tronco"/>
    <s v="Lombar"/>
    <m/>
    <m/>
    <n v="1"/>
    <s v="Segunda-Feira"/>
  </r>
  <r>
    <n v="1214"/>
    <n v="1"/>
    <x v="139"/>
    <d v="2021-03-01T00:00:00"/>
    <n v="35090"/>
    <s v="Rafael Dias"/>
    <s v="M"/>
    <s v="Rebarbacao T3"/>
    <s v="Valdeci Zeppi"/>
    <n v="3"/>
    <x v="3"/>
    <s v="Funcionario relata que  no final do seu turno de trabalho, teve a sensação de entrar um corpo estranho em seu olho direito no momento em que tirava uma rebarba da peça, hoje pela manha acordou com desconforto e ardencia no olho, avaliado pelo medico da empresa que encaminha para a visioclinica, retorna dia 05/03 as 02 hs. TST Leonardo"/>
    <x v="0"/>
    <s v="Não classificado"/>
    <s v="Não classificado"/>
    <s v="Corpo estranho"/>
    <s v="Olhos"/>
    <s v="Olho direito"/>
    <m/>
    <m/>
    <n v="4"/>
    <s v="Quinta-Feira"/>
  </r>
  <r>
    <n v="1215"/>
    <n v="1"/>
    <x v="150"/>
    <d v="2021-03-01T00:00:00"/>
    <n v="30593"/>
    <s v="Bruno Garcia de Macedo"/>
    <s v="M"/>
    <s v="Fusao/Vazamento - T3"/>
    <s v="Valdeci Zeppi"/>
    <n v="3"/>
    <x v="20"/>
    <s v="Colaborador relata que estava descendo a escada do refeitório e teve um torsão em tornozelo esquerdo , apresenta edema e dificuldade para apoiar o pé . Avaliado por Dr Talita e encaminhado para COC . Oriento retorno no inicio do turno de trabalho para nova avaliação . TST Funny ciente . Constatado fratura no 5ºmetatarso. Encaminhado ao INSS."/>
    <x v="5"/>
    <s v="Não classificado"/>
    <s v="Não classificado"/>
    <s v="Predial"/>
    <s v="Pé esquerdo"/>
    <m/>
    <m/>
    <m/>
    <n v="26"/>
    <s v="Sexta-Feira"/>
  </r>
  <r>
    <n v="1216"/>
    <n v="1"/>
    <x v="151"/>
    <d v="2021-03-01T00:00:00"/>
    <n v="35509"/>
    <s v="Mathias Machado da Silva"/>
    <s v="M"/>
    <s v="Rebarbacao T3"/>
    <s v="Valdeci Zeppi"/>
    <n v="3"/>
    <x v="3"/>
    <s v="Funcionário relata que ao descer uma escada torceu seu pé direito , apresenta discreto edema local , mobilidade preservada sem edemas ou hematomas aplicado gelo local biofenac e medicado com paracetamol e ibuprofeno , liberado ao setor com orientações e em condições. TST Leonardo ciente"/>
    <x v="0"/>
    <s v="Não classificado"/>
    <s v="Não classificado"/>
    <s v="*Outros"/>
    <s v="Pé direito"/>
    <m/>
    <m/>
    <m/>
    <n v="27"/>
    <s v="Sábado"/>
  </r>
  <r>
    <n v="1217"/>
    <n v="1"/>
    <x v="152"/>
    <d v="2021-03-01T00:00:00"/>
    <n v="24711"/>
    <s v="Dirceu Cioato de Campos"/>
    <s v="M"/>
    <s v="Manutenção - T2"/>
    <s v="Guilherme Castro Magalhaes"/>
    <n v="3"/>
    <x v="0"/>
    <s v="Funcionário relata que ao desenvolver suas atividades sentiu desconforto em olho direito , realizado lavagem e retirado sujidade , liberado ao setor em condições e orientações. TST Leonardo ciente"/>
    <x v="0"/>
    <s v="Não classificado"/>
    <s v="Não classificado"/>
    <s v="Corpo estranho"/>
    <s v="Olhos"/>
    <s v="Olho direito"/>
    <m/>
    <m/>
    <n v="28"/>
    <s v="Domingo"/>
  </r>
  <r>
    <n v="1218"/>
    <n v="1"/>
    <x v="152"/>
    <d v="2021-03-01T00:00:00"/>
    <n v="18408"/>
    <s v="Robert Michaelis Kohler"/>
    <s v="M"/>
    <s v="Manutenção - T1"/>
    <s v="Guilherme Castro Magalhaes"/>
    <n v="1"/>
    <x v="0"/>
    <s v="Funcionário relata que estava manuseando uma peça de aproximadamente 40 kg quando a mesma deslizou e atingiu superficialmente seu joelho direito , causando pequeno ferimento corto contuso , realizado curativo medicado com paracetamol e ibuprofeno , sem edema mobilidade preservada , liberado em condições e orientações. TST Leonardo ciente  "/>
    <x v="0"/>
    <s v="Não classificado"/>
    <s v="Não classificado"/>
    <s v="Manuseio de ferramentas e peças"/>
    <s v="Perna direita"/>
    <s v="joelho"/>
    <m/>
    <m/>
    <n v="28"/>
    <s v="Domingo"/>
  </r>
  <r>
    <n v="1219"/>
    <n v="1"/>
    <x v="151"/>
    <d v="2021-03-01T00:00:00"/>
    <n v="0"/>
    <m/>
    <s v="M"/>
    <s v="Manutenção - T1"/>
    <s v="Guilherme Castro Magalhaes"/>
    <n v="1"/>
    <x v="0"/>
    <s v="Rompimento das mangueiras do maçarico, "/>
    <x v="3"/>
    <s v="Energias perigosas"/>
    <m/>
    <s v="Máquinas e equipamentos"/>
    <m/>
    <m/>
    <s v="x"/>
    <n v="200803691"/>
    <n v="27"/>
    <s v="Sábado"/>
  </r>
  <r>
    <n v="1220"/>
    <n v="1"/>
    <x v="151"/>
    <d v="2021-03-01T00:00:00"/>
    <n v="0"/>
    <m/>
    <m/>
    <m/>
    <s v="Gilson Paulino da Silva Velho"/>
    <n v="2"/>
    <x v="15"/>
    <s v="Forno vazador (cap) vazamento de metal na parte superior do sifão de entrada,logo abaixo da bica."/>
    <x v="3"/>
    <s v="Metal líquido"/>
    <m/>
    <s v="Máquinas e equipamentos"/>
    <m/>
    <m/>
    <n v="24"/>
    <s v="Análise crítica"/>
    <n v="27"/>
    <s v="Sábado"/>
  </r>
  <r>
    <n v="1221"/>
    <n v="1"/>
    <x v="153"/>
    <d v="2021-03-01T00:00:00"/>
    <n v="32820"/>
    <s v="Dady Etienne"/>
    <s v="M"/>
    <s v="Rebarbacao - T1"/>
    <s v="David Teixeira Lima"/>
    <n v="1"/>
    <x v="3"/>
    <s v="Colaborador relata que estava movimentando um produto e atingiu o 4º dedo da mão esquerda com o peça . apresenta edema leve hematoma . avaliado por Dr Talita e encaminhado para COC com retorno agendado para dia 30.03.2021 as 07:00. TST Lucas ciente ."/>
    <x v="0"/>
    <s v="Não classificado"/>
    <s v="Não classificado"/>
    <s v="Manuseio de ferramentas e peças"/>
    <s v="Mão esquerda"/>
    <s v="4º dedo"/>
    <m/>
    <m/>
    <n v="29"/>
    <s v="Segunda-Feira"/>
  </r>
  <r>
    <n v="1222"/>
    <n v="1"/>
    <x v="153"/>
    <d v="2021-03-01T00:00:00"/>
    <n v="28530"/>
    <s v="Marinho da Silva Marques"/>
    <s v="M"/>
    <s v="Celula Suportes Fundidos - T2"/>
    <s v="Marcelo Camargo"/>
    <n v="2"/>
    <x v="14"/>
    <s v="Funcionário relata que ao rebarbar peça sentiu entrar CE em olho esquerdo, realizado lavagem ocular com SF, não encontrado CE. Orientado e liberado ao setor. TST Alesandro ciente._x000a_Atendido por Gabriela."/>
    <x v="0"/>
    <s v="Não classificado"/>
    <s v="Não classificado"/>
    <s v="Corpo estranho"/>
    <s v="Olhos"/>
    <s v="Olho esquerdo"/>
    <m/>
    <m/>
    <n v="29"/>
    <s v="Segunda-Feira"/>
  </r>
  <r>
    <n v="1223"/>
    <n v="1"/>
    <x v="154"/>
    <d v="2021-03-01T00:00:00"/>
    <n v="31050"/>
    <s v="Alix Estimable"/>
    <s v="M"/>
    <s v="Rebarbacao - T2"/>
    <s v="David Teixeira Lima"/>
    <n v="2"/>
    <x v="3"/>
    <s v="Funcionário relata que estava trabalhando no rebolo quando sentiu desconforto em olho direito , realizado lavagem retirado sujidade , retorno ao setor em condições. TST Alessandro ciente . TST Alessandro ciente"/>
    <x v="0"/>
    <s v="Não classificado"/>
    <s v="Não classificado"/>
    <s v="Corpo estranho"/>
    <s v="Olhos"/>
    <s v="Olho direito "/>
    <m/>
    <m/>
    <n v="30"/>
    <s v="Terça-Feira"/>
  </r>
  <r>
    <n v="1227"/>
    <n v="1"/>
    <x v="154"/>
    <d v="2021-03-01T00:00:00"/>
    <n v="2071"/>
    <s v="Rafael de Abreu"/>
    <s v="M"/>
    <s v="Célula Suportes Fundidos - T1"/>
    <s v="Cilandro Da Silva Tavares"/>
    <n v="1"/>
    <x v="14"/>
    <s v="Colaborador relata que trabalha com lixadeira e iniciou com desconforto ocular na noite anterior  , avaliado por Dr Talita  e encaminhado para avalição na Visioclinica . retorno dia 31.03. 2021. TST Lucas ciente "/>
    <x v="0"/>
    <s v="Não classificado"/>
    <s v="Não classificado"/>
    <s v="Corpo estranho"/>
    <s v="Olhos"/>
    <m/>
    <m/>
    <m/>
    <n v="30"/>
    <s v="Terça-Feira"/>
  </r>
  <r>
    <n v="1231"/>
    <n v="1"/>
    <x v="155"/>
    <d v="2021-03-01T00:00:00"/>
    <n v="30755"/>
    <s v="Malick Dione"/>
    <s v="M"/>
    <s v="Rebarbacao - T1"/>
    <s v="David Teixeira Lima"/>
    <n v="1"/>
    <x v="3"/>
    <s v="colaborador relata que estava movimentando um produto (cubo ) e prensou o 3º dedo da mão direita , apresenta edema e hematoma no local , avaliado por Dr Talita medicado com paracetamol ibuprofenon e  encaminhado para COC  com retorno dia 01.04.2021 , TST Funny ciente. Retorno ao setor em 01/04/2021."/>
    <x v="0"/>
    <s v="Não classificado"/>
    <s v="Não classificado"/>
    <s v="Manuseio de ferramentas e peças"/>
    <s v="Mão direita"/>
    <s v="3º DEDO"/>
    <m/>
    <m/>
    <n v="31"/>
    <s v="Quarta-Feira"/>
  </r>
  <r>
    <n v="1232"/>
    <n v="1"/>
    <x v="156"/>
    <d v="2021-04-01T00:00:00"/>
    <n v="27914"/>
    <s v="Guerlin Melus"/>
    <s v="M"/>
    <s v="Rebarbacao - T2"/>
    <s v="David Teixeira Lima"/>
    <n v="2"/>
    <x v="3"/>
    <s v="Funcionário refere desconforto ocular em seu turno de trabalho , apresenta hiperemia em olho direito , visão preservada , removido sujidade , e liberado ao setor em condições e orientações .TSt Alessandro ciente"/>
    <x v="0"/>
    <s v="Não classificado"/>
    <s v="Não classificado"/>
    <s v="Corpo estranho"/>
    <s v="Olhos"/>
    <m/>
    <m/>
    <m/>
    <n v="1"/>
    <s v="Quinta-Feira"/>
  </r>
  <r>
    <n v="1237"/>
    <n v="1"/>
    <x v="156"/>
    <d v="2021-04-01T00:00:00"/>
    <n v="32981"/>
    <s v="Celestin Alexandre"/>
    <s v="M"/>
    <s v="Rebarbacao - T1"/>
    <s v="David Teixeira Lima"/>
    <n v="1"/>
    <x v="3"/>
    <s v="Colaborador relata que estava trabalhando na rebarbação e caiu um produto  atingindo o segundo dedo da mão esquerda , apresenta edema moderado , avaliado por Dr Talita e encaminhado para o COC . TST Funny ciente .  Constatado fratura na falange distal. Retorno em 05/04 com restrição por 30 dias._x000a_"/>
    <x v="4"/>
    <s v="Não classificado"/>
    <s v="Não classificado"/>
    <s v="Manuseio de ferramentas e peças"/>
    <s v="Mão esquerda"/>
    <s v="2º DEDO"/>
    <n v="30"/>
    <n v="200799547"/>
    <n v="1"/>
    <s v="Quinta-Feira"/>
  </r>
  <r>
    <n v="1238"/>
    <n v="1"/>
    <x v="157"/>
    <d v="2021-04-01T00:00:00"/>
    <n v="26574"/>
    <s v="Camila Graelin Bojarski"/>
    <s v="F"/>
    <s v="Macharia - T3"/>
    <s v="Valdeci Zeppi"/>
    <n v="3"/>
    <x v="8"/>
    <s v="Funcionária relata que ao tirar a areia do silo que estava catalisada e ao bater no ferro para quebra da areia , acertou dorso da mão esquerda causando contusão local , discreto hematoma , mobilidade preservada , aplicado gelo local , medicado com paracetamol ibuprofeno e biofenac , retorna ao setor em condições TST Leonardo ciente"/>
    <x v="0"/>
    <s v="Não classificado"/>
    <s v="Não classificado"/>
    <s v="Manuseio de ferramentas e peças"/>
    <s v="Mão esquerda"/>
    <s v="Dorso"/>
    <m/>
    <m/>
    <n v="5"/>
    <s v="Segunda-Feira"/>
  </r>
  <r>
    <n v="1240"/>
    <n v="1"/>
    <x v="157"/>
    <d v="2021-04-01T00:00:00"/>
    <n v="25229"/>
    <s v="Rodrigo Boppsin"/>
    <s v="M"/>
    <s v="Rebarbação T2"/>
    <s v="David Teixeira Lima"/>
    <n v="2"/>
    <x v="3"/>
    <s v="Funcionario relata que ao pegar a peneira para separar a granalha acabou prensando o 4° dedo da mão esquerda entre a peneira e a maquina, apresenta pequeno corte + hematoma em falange distal, mobilidade preservada, medicado com ibuprofeno + tylenol + curativo, apos retorna ao setor. TST Alessandro"/>
    <x v="0"/>
    <s v="Não classificado"/>
    <s v="Não classificado"/>
    <s v="Manuseio de ferramentas e peças"/>
    <s v="Mão esquerda"/>
    <s v="4º dedo"/>
    <n v="31"/>
    <m/>
    <n v="5"/>
    <s v="Segunda-Feira"/>
  </r>
  <r>
    <n v="1242"/>
    <n v="1"/>
    <x v="158"/>
    <d v="2021-04-01T00:00:00"/>
    <n v="28795"/>
    <s v="Elahis Joizil Ulysse"/>
    <s v="M"/>
    <s v="Rebarbacao - T1"/>
    <s v="Wilian Fabricio"/>
    <n v="1"/>
    <x v="3"/>
    <s v="Colaborador refere corpo estranho em olho direito higiene ocular com SF , avaliado por Dr Talita e medicado com colírio anestésico . Liberado ao setor com orientações . TST Funny ciente "/>
    <x v="0"/>
    <s v="Não classificado"/>
    <s v="Não classificado"/>
    <s v="Corpo estranho"/>
    <s v="Olhos"/>
    <s v="Olho direito"/>
    <m/>
    <m/>
    <n v="7"/>
    <s v="Quarta-Feira"/>
  </r>
  <r>
    <n v="1243"/>
    <n v="1"/>
    <x v="158"/>
    <d v="2021-04-01T00:00:00"/>
    <n v="6821"/>
    <s v="Claudinei da Silva Santos"/>
    <s v="M"/>
    <s v="Expedição Fundição T1"/>
    <s v="Mauro Cezar Medeiros"/>
    <n v="1"/>
    <x v="2"/>
    <s v="Colaborador relata que estava manuseando cubos e prensou o 4° dedo da mão direita , Apresenta hematoma sub ungueal , avaliado por Dr Mauricio e encaminhado para COC com retorno dia   08.04.2021. TST Funny ciente .  Afastado dia 08/04, retorno ao trabalho dia 09/04, diagnosticado trauma."/>
    <x v="2"/>
    <s v="Não classificado"/>
    <s v="Não classificado"/>
    <s v="Manuseio de ferramentas e peças"/>
    <s v="Mão direita"/>
    <s v="4º dedo"/>
    <n v="36"/>
    <n v="200801439"/>
    <n v="7"/>
    <s v="Quarta-Feira"/>
  </r>
  <r>
    <n v="1244"/>
    <n v="1"/>
    <x v="159"/>
    <d v="2021-04-01T00:00:00"/>
    <n v="35629"/>
    <s v="Egri Antunes Jaques"/>
    <s v="M"/>
    <s v="Rebarbacao - T1"/>
    <s v="David Teixeira Lima"/>
    <n v="1"/>
    <x v="3"/>
    <s v="Colaborador refere que sentiu corpo estranho em olho direito durante o trabalho na rebarbação .  procura atendimento no CSR  , higiene ocular com SF , com sucesso liberado ao setor com orientações . Atendido por Diego L . TST Lucas ciente "/>
    <x v="0"/>
    <s v="Não classificado"/>
    <s v="Não classificado"/>
    <s v="Corpo estranho"/>
    <s v="Olhos"/>
    <s v="Olho direito"/>
    <m/>
    <m/>
    <n v="8"/>
    <s v="Quinta-Feira"/>
  </r>
  <r>
    <n v="1245"/>
    <n v="1"/>
    <x v="160"/>
    <d v="2021-04-01T00:00:00"/>
    <n v="2259"/>
    <s v="Marcos Roberto da Luz"/>
    <s v="M"/>
    <s v="Célula Suportes Fundidos - T1"/>
    <s v="Cilandro Da Silva Tavares"/>
    <n v="1"/>
    <x v="14"/>
    <s v="Funcionário relata que estava retificando uma peça , quando saltou uma limalha em seu olho esquerdo , realizado limpeza e retirado sujidade , liberado ao setor em condições e orientações . TST Leonardo ciente"/>
    <x v="0"/>
    <s v="Não classificado"/>
    <s v="Não classificado"/>
    <s v="Corpo estranho"/>
    <s v="Olhos"/>
    <s v="Olho esquerdo"/>
    <m/>
    <m/>
    <n v="10"/>
    <s v="Sábado"/>
  </r>
  <r>
    <n v="1246"/>
    <n v="1"/>
    <x v="160"/>
    <d v="2021-04-01T00:00:00"/>
    <n v="27929"/>
    <s v="Luis Eduardo Machado Jek"/>
    <s v="M"/>
    <s v="Rebarbação - T1"/>
    <s v="David Teixeira Lima"/>
    <n v="1"/>
    <x v="3"/>
    <s v="Funcionário relata que ontem estava trabalhando ao lado do seu colega na rebarba e acabou sendo atingido por objeto aspecto metálico em olho direito, relata estar usando EPI, retirado corpo estranho com sucesso, liberado ao setor com orientações. TST Leonardo ciente."/>
    <x v="0"/>
    <s v="Não classificado"/>
    <s v="Não classificado"/>
    <s v="Corpo estranho"/>
    <s v="Olhos"/>
    <s v="Olho direito"/>
    <m/>
    <m/>
    <n v="10"/>
    <s v="Sábado"/>
  </r>
  <r>
    <n v="1248"/>
    <n v="1"/>
    <x v="161"/>
    <d v="2021-04-01T00:00:00"/>
    <n v="34043"/>
    <s v="Misael Fontoura Viana"/>
    <s v="M"/>
    <s v="CSF T3"/>
    <s v="Marcelo Camargo"/>
    <n v="3"/>
    <x v="14"/>
    <s v="Funcionário relata que dia 10/04 por volta das 11 horas sentiu desconforto em olho esquerdo , vem hoje com hiperemia local , realizado limpeza local e liberado ao setor em condições .TST Leonardo ciente"/>
    <x v="0"/>
    <s v="Não classificado"/>
    <s v="Não classificado"/>
    <s v="Corpo estranho"/>
    <s v="Olhos"/>
    <s v="Olho esquerdo"/>
    <m/>
    <m/>
    <n v="12"/>
    <s v="Segunda-Feira"/>
  </r>
  <r>
    <n v="1251"/>
    <n v="1"/>
    <x v="161"/>
    <d v="2021-04-01T00:00:00"/>
    <n v="29876"/>
    <s v="Cesaire Charles"/>
    <s v="M"/>
    <s v="Moldagem - T2"/>
    <s v="Gilson Paulino da Silva Velho"/>
    <n v="2"/>
    <x v="7"/>
    <s v="Funcionário relata que estava virando as peças na areia, quando o colega bateu com uma peça na coxa direita do mesmo, não apresenta edema, nem hematoma, nem ferimento cortante, aplicado gelo local, biofenac, medicado com Paracetamol, Ibuprofeno, orientado e liberado ao setor. TST Alesandro ciente."/>
    <x v="0"/>
    <s v="Não classificado"/>
    <s v="Não classificado"/>
    <s v="Manuseio de ferramentas e peças"/>
    <s v="Perna direita"/>
    <m/>
    <m/>
    <m/>
    <n v="12"/>
    <s v="Segunda-Feira"/>
  </r>
  <r>
    <n v="1252"/>
    <n v="1"/>
    <x v="162"/>
    <d v="2021-04-01T00:00:00"/>
    <n v="0"/>
    <m/>
    <s v="M"/>
    <s v="Fusão T2"/>
    <s v="Gilson Paulino da Silva Velho"/>
    <n v="2"/>
    <x v="1"/>
    <s v="Operador da ponte T2, teve falha no ima alimentador, relata que  ao movimentar equipamento para abastecer carretão, o operador por surpresa teve problema no inversor do eletroima (abre e fecha o freio), relata que sem acionar o comando do ima, este veio a descer acidentalmente com a carga que estava imantada."/>
    <x v="3"/>
    <s v="Carga suspensa"/>
    <m/>
    <s v="Movimentação de cargas suspensas"/>
    <m/>
    <m/>
    <n v="34"/>
    <n v="200801234"/>
    <n v="9"/>
    <s v="Sexta-Feira"/>
  </r>
  <r>
    <n v="1256"/>
    <n v="1"/>
    <x v="163"/>
    <d v="2021-04-01T00:00:00"/>
    <n v="32832"/>
    <s v="Dauber Junior Goncalves de Souza"/>
    <s v="M"/>
    <s v="Pre Areia - T3"/>
    <s v="Valdeci Zeppi"/>
    <n v="3"/>
    <x v="10"/>
    <s v="Funcionário relata que estava arrumando os palets e um destes palets estava sem a pata , caindo sobre seu pé esquerdo   r ao puxar o pé caiu em um bueiro atrás com o mesmo pé causando contusão local com edema importante dificuldade para movimentar , aplicado gelo local e acionado emercor externa para remoção para o COC .TST Leonardo ciente Constatado fratura em osso do metatarso do pé esquerdo, afastado por 14 dias. "/>
    <x v="1"/>
    <s v="Não classificado"/>
    <s v="Não classificado"/>
    <s v="Predial"/>
    <s v="Pé esquerdo"/>
    <m/>
    <n v="38"/>
    <n v="200801235"/>
    <n v="16"/>
    <s v="Sexta-Feira"/>
  </r>
  <r>
    <n v="1257"/>
    <n v="1"/>
    <x v="163"/>
    <d v="2021-04-01T00:00:00"/>
    <n v="35514"/>
    <s v="Rafael Kliper da Silva"/>
    <s v="M"/>
    <s v="Rebarbação - T3"/>
    <s v="Valdeci Zeppi"/>
    <n v="3"/>
    <x v="3"/>
    <s v="Funcionário relata que ao colocar capacete caiu corpo estranho em  olho direito removido e lavagem com soro fisio  e após liberado ao setor TST Leonardo ciente"/>
    <x v="0"/>
    <s v="Não classificado"/>
    <s v="Não classificado"/>
    <s v="Corpo estranho"/>
    <s v="Olhos"/>
    <s v="Olho direito"/>
    <m/>
    <m/>
    <n v="16"/>
    <s v="Sexta-Feira"/>
  </r>
  <r>
    <n v="1260"/>
    <n v="1"/>
    <x v="164"/>
    <d v="2021-04-01T00:00:00"/>
    <n v="34118"/>
    <s v="Adenilson Felippe Amaral Neriz da Cruz"/>
    <s v="M"/>
    <s v="Fusão T3"/>
    <s v="Valdeci Zeppi"/>
    <n v="3"/>
    <x v="1"/>
    <s v="Funcionário relata que estava trabalhando nos fornos quando sentiu desconforto em olho direito realizado lavagem com soro fisio e liberado ao setor em condições .TST Leonardo ciente"/>
    <x v="0"/>
    <s v="Não classificado"/>
    <s v="Não classificado"/>
    <s v="Corpo estranho"/>
    <s v="Olhos"/>
    <s v="Olho direito"/>
    <m/>
    <m/>
    <n v="17"/>
    <s v="Sábado"/>
  </r>
  <r>
    <n v="1275"/>
    <n v="1"/>
    <x v="165"/>
    <d v="2021-04-01T00:00:00"/>
    <n v="35629"/>
    <s v="Egri Antunes Jaques"/>
    <s v="M"/>
    <s v="Rebarbação "/>
    <s v="David Teixeira Lima"/>
    <n v="1"/>
    <x v="3"/>
    <s v="Funcionário relata que ao retirar capacete sentiu desconforto no olho esquerdo. Chegou no CSR, ao verificar olho esquerdo havia corpo estranho. Retirado e feito lavagem. Setor- rebarba, Líder Giovani. TST Lucas ciente, liberado ao setor com orientações."/>
    <x v="0"/>
    <s v="Não classificado"/>
    <s v="Não classificado"/>
    <s v="Corpo estranho"/>
    <s v="Olhos"/>
    <s v="Olho esquerdo"/>
    <m/>
    <m/>
    <n v="20"/>
    <s v="Terça-Feira"/>
  </r>
  <r>
    <n v="1276"/>
    <n v="1"/>
    <x v="166"/>
    <d v="2021-04-01T00:00:00"/>
    <n v="33512"/>
    <s v="Celso Kaue Ribeiro da Silva"/>
    <s v="M"/>
    <s v="Revisao Final T1"/>
    <s v="Alexandre Zanardi"/>
    <n v="1"/>
    <x v="18"/>
    <s v="Funcionário relata que estava inspecionando peças quando sentiu sujidade em olho direito , realizado lavagem e retirado com sucesso .retorna ao setor em condições .TST Funny ciente"/>
    <x v="0"/>
    <s v="Não classificado"/>
    <s v="Não classificado"/>
    <s v="Corpo estranho"/>
    <s v="Olhos"/>
    <s v="Olho direito"/>
    <m/>
    <m/>
    <n v="26"/>
    <s v="Segunda-Feira"/>
  </r>
  <r>
    <n v="1277"/>
    <n v="1"/>
    <x v="166"/>
    <d v="2021-04-01T00:00:00"/>
    <n v="25975"/>
    <s v="John Lenon Moschheiser Moreira"/>
    <s v="M"/>
    <s v="Célula Suportes Fundidos - T2"/>
    <s v="Marcelo Camargo"/>
    <n v="2"/>
    <x v="14"/>
    <s v="Funcionario relata que no dia 24/04 estava trabalhando com a lixadeira e no dia de hoje 26/4  vem a enfermaria referindo que sentiu ardencia no,olho esquerdo, retirado sujidade + limpeza com SF, orientado e liberado ao setor. TST Alessandro"/>
    <x v="0"/>
    <s v="Não classificado"/>
    <s v="Não classificado"/>
    <s v="Corpo estranho"/>
    <s v="Olhos"/>
    <s v="Olho esquerdo"/>
    <m/>
    <m/>
    <n v="26"/>
    <s v="Segunda-Feira"/>
  </r>
  <r>
    <n v="1278"/>
    <n v="1"/>
    <x v="165"/>
    <d v="2021-04-01T00:00:00"/>
    <n v="35775"/>
    <m/>
    <s v="M"/>
    <m/>
    <s v="Mauro Cezar Medeiros"/>
    <n v="2"/>
    <x v="2"/>
    <s v="Operador de empilhadeira realizava a movimentação de embalagem com peças montadas, cubo e tambor da CTE, no meio do deslocamento operador faz curva onde veio a tombar o rack com peças, espalhando as mesmas pelo corredor."/>
    <x v="3"/>
    <s v="Veículos Industriais"/>
    <m/>
    <s v="Veículos Industriais"/>
    <m/>
    <m/>
    <n v="41"/>
    <n v="200803692"/>
    <n v="20"/>
    <s v="Terça-Feira"/>
  </r>
  <r>
    <n v="1279"/>
    <n v="1"/>
    <x v="167"/>
    <d v="2021-04-01T00:00:00"/>
    <n v="12234"/>
    <s v="Alcemar Roos"/>
    <s v="M"/>
    <s v="Fusao/Vazamento - T2"/>
    <s v="Gilson Paulino da Silva Velho"/>
    <n v="2"/>
    <x v="1"/>
    <s v="Funcionário relata que em torno de das 17:30 do dia de hoje estava destrancando o carretão de sucatas quando pulou do carretão no chão e bateu perna direita em banquinho, apresenta leve escoriação e hiperemia, medicado com Tylenol + ibuprofeno, aplicado biofenac, orientado e liberado ao setor. TST Alesandro ciente."/>
    <x v="0"/>
    <s v="Não classificado"/>
    <s v="Não classificado"/>
    <s v="*Outros"/>
    <s v="Perna direita"/>
    <m/>
    <m/>
    <m/>
    <n v="27"/>
    <s v="Terça-Feira"/>
  </r>
  <r>
    <n v="1282"/>
    <n v="1"/>
    <x v="168"/>
    <d v="2021-04-01T00:00:00"/>
    <n v="28995"/>
    <s v="Jair Correia"/>
    <s v="M"/>
    <s v="Serralheria Fundição"/>
    <s v="Guilherme Castro Magalhaes"/>
    <n v="1"/>
    <x v="16"/>
    <s v="Acionado unidade interna para atendimento , no local o mesmo estava sentado . relata que estava cortando uma chapa de uma calha . e aconteceu uma explosão no final do corte. causando queimadura na face de 2º grau , Atendido por Dr Mauricio medicado com sulfa e encaminhado para o COC . PA 160/100,FC 84, SAT 97%  . TST Funny ciente . "/>
    <x v="2"/>
    <s v="Energias perigosas"/>
    <m/>
    <s v="*Outros"/>
    <s v="Cabeça"/>
    <s v="face"/>
    <n v="42"/>
    <n v="200803691"/>
    <n v="28"/>
    <s v="Quarta-Feira"/>
  </r>
  <r>
    <n v="1283"/>
    <n v="1"/>
    <x v="168"/>
    <d v="2021-04-01T00:00:00"/>
    <n v="23790"/>
    <s v="Claudinei Vieira da Silva"/>
    <s v="M"/>
    <s v="Fusao/Vazamento - T2"/>
    <s v="Gilson Paulino da Silva Velho"/>
    <n v="2"/>
    <x v="1"/>
    <s v="Acionado atendimento com unidade interna para atendimento do colaborador, o mesmo relata que foi movimentar um saco de escorificante de aproximadamente 25kg e sentiu desconforto em região lombar avaliado por Dr Elisabete medicado com SF 250ml, dipirona EV , Dexametasona EV , cetoprofeno EV , reavaliado e liberado com atestado do dia . TST Alessandro ciente "/>
    <x v="0"/>
    <s v="Não classificado"/>
    <s v="Não classificado"/>
    <s v="Ergonômico"/>
    <s v="Coluna / Tronco"/>
    <s v="Lombar"/>
    <m/>
    <m/>
    <n v="28"/>
    <s v="Quarta-Feira"/>
  </r>
  <r>
    <n v="1284"/>
    <n v="1"/>
    <x v="169"/>
    <d v="2021-04-01T00:00:00"/>
    <n v="35568"/>
    <s v="Fabio Junior Ribeiro"/>
    <s v="M"/>
    <s v="Fusao/Vazamento - T3"/>
    <s v="Valdeci Zeppi"/>
    <n v="3"/>
    <x v="1"/>
    <s v="Relata relata que ao tirar a sujeira do forno resvalou o pé encostado região pélvica em proteção do forno , apresenta queimadura de 1° grau , realizado curativo com sulfa , medicado com ibuprofeno e paracetamol .. Facilitador Zepi ciente"/>
    <x v="0"/>
    <s v="Não classificado"/>
    <s v="Não classificado"/>
    <s v="*Outros"/>
    <s v="Coluna / Tronco"/>
    <s v="Pelve"/>
    <m/>
    <m/>
    <n v="30"/>
    <s v="Sexta-Feira"/>
  </r>
  <r>
    <n v="1285"/>
    <n v="1"/>
    <x v="169"/>
    <d v="2021-04-01T00:00:00"/>
    <n v="24828"/>
    <s v="Emerson Baltasar Goncalves de Araujo"/>
    <s v="M"/>
    <s v="Manutencao Fundicao - T1"/>
    <s v="Guilherme Castro Magalhaes"/>
    <n v="1"/>
    <x v="0"/>
    <s v="Funcionário relata que estava apertando o parafuso com a chave, quando a mesma escapou e acabou batendo no cotovelo direito na própria chave, no momento esta com leve dor, sem edema, sem hematoma, movimentos e força preservados. Setor manutenção. Líder Guilherme. TST Funny ciente. Aplico biofenac e libero ao setor."/>
    <x v="0"/>
    <s v="Não classificado"/>
    <s v="Não classificado"/>
    <s v="Manuseio de ferramentas e peças"/>
    <s v="Braço direito"/>
    <s v="Cotovelo"/>
    <m/>
    <m/>
    <n v="30"/>
    <s v="Sexta-Feira"/>
  </r>
  <r>
    <n v="1286"/>
    <n v="1"/>
    <x v="170"/>
    <d v="2021-05-01T00:00:00"/>
    <n v="29718"/>
    <s v="Filipe Farias dos Santos"/>
    <s v="M"/>
    <s v="Serralheria Fundicao T1"/>
    <s v="Guilherme Castro Magalhaes"/>
    <n v="1"/>
    <x v="16"/>
    <s v="Funcionário relata que estava manuseando um maçarico , quando a mangueira deste teria estourado , causando queimadura em antebraço esquerdo apresenta lesões bolhosas , realizado curativo com sulfa , medicado com ibuprofeno e liberado ao setor em condições , TST Funny ciente "/>
    <x v="0"/>
    <s v="Energias perigosas"/>
    <m/>
    <s v="Máquinas e equipamentos"/>
    <s v="Braço esquerdo"/>
    <s v="Antebraço"/>
    <n v="43"/>
    <n v="200803691"/>
    <n v="1"/>
    <s v="Sábado"/>
  </r>
  <r>
    <n v="1287"/>
    <n v="1"/>
    <x v="170"/>
    <d v="2021-05-01T00:00:00"/>
    <n v="34469"/>
    <s v="Vanessa Michele dos Santos"/>
    <s v="F"/>
    <s v="Celula Conjuntos Implementadoras - T3"/>
    <s v="Marcelo Camargo"/>
    <n v="3"/>
    <x v="4"/>
    <s v="Acionado unidade interna atendimento funcionária , relata que caiu uma peça sobre o pé esquerdo presenta hematoma local ,movimentos preservados com discreto edema aplicado gelo local medicada com paracetamol e ibuprofeno , liberada com orientações , marcado consulta com médico da empresa para avalição dia 03/05 .TST Funny ciente_x000a_relata que ao movimentar peça, a mesma escapou do dispositivo de içamento vindo a cair em seu pé. No momento do acidente a bancada de trabalho estava com excesso de peças dificultando a visão no momento em que engata o dispositivo na peça."/>
    <x v="2"/>
    <s v="Não classificado"/>
    <s v="Não classificado"/>
    <s v="Manuseio de ferramentas e peças"/>
    <s v="Pé esquerdo"/>
    <s v="Dorso"/>
    <n v="44"/>
    <n v="200804048"/>
    <n v="1"/>
    <s v="Sábado"/>
  </r>
  <r>
    <n v="1288"/>
    <n v="1"/>
    <x v="171"/>
    <d v="2021-05-01T00:00:00"/>
    <n v="35090"/>
    <s v="Rafael Dias"/>
    <s v="M"/>
    <s v="Rebarbacao T3"/>
    <s v="Valdeci Zeppi"/>
    <n v="3"/>
    <x v="3"/>
    <s v="Funcionário relata que estava rebarbando em seu setor quando um corpo estranho teria entrado em olho esquerdo , realizado higiene ocular com soro fisio e removido com sucesso liberado ao setor com orientações .Lider zepi ciente"/>
    <x v="0"/>
    <s v="Não classificado"/>
    <s v="Não classificado"/>
    <s v="Corpo estranho"/>
    <s v="Olhos"/>
    <s v="Olho esquerdo"/>
    <m/>
    <m/>
    <n v="3"/>
    <s v="Segunda-Feira"/>
  </r>
  <r>
    <n v="1289"/>
    <n v="1"/>
    <x v="171"/>
    <d v="2021-05-01T00:00:00"/>
    <n v="27491"/>
    <s v="Marcio Rocha"/>
    <s v="M"/>
    <s v="Celula de Usinagem Cubos Mercedes - T2"/>
    <s v="Cilandro Da Silva Tavares"/>
    <n v="2"/>
    <x v="13"/>
    <s v="Funcionário relata que estava colocando a peça no rack e acabou caindo e acertando 3° dedo da mão direita, em falange distal, ausência de edema e hematoma. Medicado com paracetamol e ibuprofeno, aplicado biofenac e gelo no local. Avaliado pelo médico da empresa, encaminhado ao COC para avaliação clínica e radiológica, com guia Tiss e ordem de farmácia carimbadas, retorno ao CSR para reavaliação em 04/05/2021.  TST Alesandro ciente. Atendido por Gabi/ William"/>
    <x v="4"/>
    <s v="Não classificado"/>
    <s v="Não classificado"/>
    <s v="Manuseio de ferramentas e peças"/>
    <s v="Mão direita"/>
    <s v="3º DEDO"/>
    <n v="45"/>
    <n v="200804857"/>
    <n v="3"/>
    <s v="Segunda-Feira"/>
  </r>
  <r>
    <n v="1290"/>
    <n v="1"/>
    <x v="172"/>
    <d v="2021-05-01T00:00:00"/>
    <n v="5860"/>
    <s v="Ezequiel Bacchi Moterle"/>
    <s v="M"/>
    <s v="Celula Conjuntos Montadoras T1"/>
    <s v="Felipe Becker Camelo"/>
    <n v="1"/>
    <x v="4"/>
    <s v="colaborador relata que estava colocando o cubo de roda no carrinho  com auxilio da talha  o mesmo bateu no terceiro dedo da mão esquerda . Apresenta hematoma sub ungueal  , Avaliado por Dr Mauricio e encaminhado para o COC com retorno dia 05/05/21 , TST Funny ciente ."/>
    <x v="0"/>
    <s v="Não classificado"/>
    <s v="Não classificado"/>
    <s v="Manuseio de ferramentas e peças"/>
    <s v="Mão esquerda"/>
    <s v="3º DEDO"/>
    <m/>
    <m/>
    <n v="4"/>
    <s v="Terça-Feira"/>
  </r>
  <r>
    <n v="1291"/>
    <n v="1"/>
    <x v="172"/>
    <d v="2021-05-01T00:00:00"/>
    <n v="32960"/>
    <s v="Douglas Terres Bossle"/>
    <s v="M"/>
    <s v="Rebarbacao - T2"/>
    <s v="David Teixeira Lima"/>
    <n v="2"/>
    <x v="3"/>
    <s v="Funcionário relata que ao retirar uma peça da gancheira, apertou 3° dedo da mão esquerda entre peça e gancheira, apresenta leve edema, sem cortes, aplicado gelo local, biofenac, medicado com Paracetamol, Ibuprofeno. Orientado e liberado ao setor. TST Alesandro ciente. Atendido por Aide"/>
    <x v="0"/>
    <s v="Não classificado"/>
    <s v="Não classificado"/>
    <s v="Manuseio de ferramentas e peças"/>
    <s v="Mão esquerda"/>
    <s v="3º DEDO"/>
    <m/>
    <m/>
    <n v="4"/>
    <s v="Terça-Feira"/>
  </r>
  <r>
    <n v="1292"/>
    <n v="1"/>
    <x v="173"/>
    <d v="2021-05-01T00:00:00"/>
    <n v="34118"/>
    <s v="Adenilson Felippe Amaral Neriz da Cruz"/>
    <s v="M"/>
    <s v="Fusao/Vazamento - T3"/>
    <s v="Valdeci Zeppi"/>
    <n v="3"/>
    <x v="1"/>
    <s v="Funcionário relata que estava trabalhando quando sentiu desconforto em olho direito , realizado lavagem ocular , liberado ao setor referindo melhoras , realizado lavagem com soro fisio e liberado ao setor com orientações. Facilitador Zepi ciente "/>
    <x v="0"/>
    <s v="Não classificado"/>
    <s v="Não classificado"/>
    <s v="Corpo estranho"/>
    <s v="Olhos"/>
    <s v="Olho direito"/>
    <m/>
    <m/>
    <n v="5"/>
    <s v="Quarta-Feira"/>
  </r>
  <r>
    <n v="1293"/>
    <n v="1"/>
    <x v="173"/>
    <d v="2021-05-01T00:00:00"/>
    <n v="16626"/>
    <s v="Fabiano da Silva"/>
    <s v="M"/>
    <s v="Celula Conjuntos Montadoras T1"/>
    <s v="Felipe Becker Camelo"/>
    <n v="1"/>
    <x v="9"/>
    <s v="Colaborador relata que estava montando um cubo  e sentiu um corpo estranho em olho direito , higiene ocular com sucesso , Liberado ao setor com orientações de cuidados . TST Funny"/>
    <x v="0"/>
    <s v="Não classificado"/>
    <s v="Não classificado"/>
    <s v="Corpo estranho"/>
    <s v="Olhos"/>
    <s v="Olho direito"/>
    <m/>
    <m/>
    <n v="5"/>
    <s v="Quarta-Feira"/>
  </r>
  <r>
    <n v="1295"/>
    <n v="1"/>
    <x v="174"/>
    <d v="2021-05-01T00:00:00"/>
    <n v="31515"/>
    <s v="Jean Kenol Dumoulin"/>
    <s v="M"/>
    <s v="Rebarbacao - T2"/>
    <s v="David Teixeira Lima"/>
    <n v="2"/>
    <x v="3"/>
    <s v="Funcionário relata que ao usar lixadeira, saltou corpo estranho em olho direito, realizado lavagem ocular, removido CE aderido ao olho e sujidade. orientado e liberado ao setor. TST Alesandro ciente. Atendido por Gabi/Aide"/>
    <x v="0"/>
    <s v="Não classificado"/>
    <s v="Não classificado"/>
    <s v="Corpo estranho"/>
    <s v="Olhos"/>
    <s v="Olho direito"/>
    <m/>
    <m/>
    <n v="6"/>
    <s v="Quinta-Feira"/>
  </r>
  <r>
    <n v="1296"/>
    <n v="1"/>
    <x v="175"/>
    <d v="2021-05-01T00:00:00"/>
    <n v="33771"/>
    <s v="Marcelo Henrique Goularte Maciel"/>
    <s v="M"/>
    <s v="Moldagem T3"/>
    <s v="Valdeci Zeppi"/>
    <n v="3"/>
    <x v="7"/>
    <s v="Funcionário relata que estava trabalhando no virador e ao colocar a alavanca , para virar a mesma bateu o 3° dedo da mão esquerda causando contusão local , sangramento sub ungueal , com arrancamento parcial da unha , medicado com paracetamol e realizado curativo encaminhado COC para avaliação radiológica .Facilitador Zepi ciente"/>
    <x v="0"/>
    <s v="Não classificado"/>
    <s v="Não classificado"/>
    <s v="Manuseio de ferramentas e peças"/>
    <s v="Mão esquerda"/>
    <s v="3º DEDO"/>
    <m/>
    <m/>
    <n v="8"/>
    <s v="Sábado"/>
  </r>
  <r>
    <n v="1297"/>
    <n v="1"/>
    <x v="176"/>
    <d v="2021-05-01T00:00:00"/>
    <n v="31651"/>
    <s v="Serigne Mbacke Sylla"/>
    <s v="M"/>
    <s v="Rebarbacao - T2"/>
    <s v="David Teixeira Lima"/>
    <n v="2"/>
    <x v="3"/>
    <s v="Funcionário relata que estava rebarbando peças no rebolo quando sentiu uma sujidade no olho direito. realizado lavagem ocular, não encontrado corpo estranho. Orientado e liberado ao setor. TST Alesandro ciente. Atendido por Aide"/>
    <x v="0"/>
    <s v="Não classificado"/>
    <s v="Não classificado"/>
    <s v="Corpo estranho"/>
    <s v="Olhos"/>
    <s v="Olho direito"/>
    <m/>
    <m/>
    <n v="10"/>
    <s v="Segunda-Feira"/>
  </r>
  <r>
    <n v="1298"/>
    <n v="1"/>
    <x v="177"/>
    <d v="2021-05-01T00:00:00"/>
    <n v="32892"/>
    <s v="Luan Muller"/>
    <s v="M"/>
    <s v="Celula Conjuntos Montadoras T1"/>
    <s v="Felipe Becker Camelo"/>
    <n v="1"/>
    <x v="9"/>
    <s v="Queda da corrente da talha."/>
    <x v="3"/>
    <s v="Não classificado"/>
    <s v="Não classificado"/>
    <s v="Movimentação de cargas suspensas"/>
    <m/>
    <m/>
    <n v="50"/>
    <m/>
    <n v="11"/>
    <s v="Terça-Feira"/>
  </r>
  <r>
    <n v="1299"/>
    <n v="1"/>
    <x v="178"/>
    <d v="2021-05-01T00:00:00"/>
    <n v="36159"/>
    <s v="Wilian Alves Silva"/>
    <s v="M"/>
    <s v="Rebarbação - T3"/>
    <s v="Valdeci Zeppi"/>
    <n v="3"/>
    <x v="3"/>
    <s v="Funcionário relata que ao girar um cubo quando o mesmo atingiu seu 3° dedo mão direita , região da polpa digital, causando pequeno corte contuso , mobilidade preservada sem edemas ou hematomas ,  realizado curativo , gelo medicado com paracetamol e ibuprofeno , liberado ao setor em condições .TST Leonardo ciente"/>
    <x v="0"/>
    <s v="Não classificado"/>
    <s v="Não classificado"/>
    <s v="Manuseio de ferramentas e peças"/>
    <s v="Mão direita"/>
    <s v="3º DEDO"/>
    <m/>
    <m/>
    <n v="12"/>
    <s v="Quarta-Feira"/>
  </r>
  <r>
    <n v="1300"/>
    <n v="1"/>
    <x v="178"/>
    <d v="2021-05-01T00:00:00"/>
    <n v="24760"/>
    <s v="Carlos Cristiano Rodrigues Pereira"/>
    <s v="M"/>
    <s v="Moldagem - T1"/>
    <s v="Vanderlei Antonio de Vargas Daros"/>
    <n v="1"/>
    <x v="7"/>
    <s v="Acionado unidade interna, Colaborador relata que estava trocando o tonel de moldante e a luva escapou causando um entorse no primeiro dedo da mão esquerda relata , apresenta edema e restrições de movimentos avaliado por Dr Mauricio e encaminhado para o COC , retorno dia 13.05. Atendido por Jeferson / André . TST Funny ciente . "/>
    <x v="0"/>
    <s v="Não classificado"/>
    <s v="Não classificado"/>
    <s v="Manuseio de ferramentas e peças"/>
    <s v="Mão esquerda"/>
    <s v="1º DEDO"/>
    <m/>
    <m/>
    <n v="12"/>
    <s v="Quarta-Feira"/>
  </r>
  <r>
    <n v="1301"/>
    <n v="1"/>
    <x v="179"/>
    <d v="2021-05-01T00:00:00"/>
    <n v="0"/>
    <m/>
    <s v="M"/>
    <s v="Fusão - 3"/>
    <s v="Valdeci Zeppi"/>
    <n v="3"/>
    <x v="1"/>
    <s v="Furo na bica do forno 2, vazamento de metal líquido pelo furo ao bascular o forno para retirada de metal."/>
    <x v="3"/>
    <s v="Metal líquido"/>
    <m/>
    <s v="Respingo de metal líquido"/>
    <m/>
    <m/>
    <n v="51"/>
    <s v="8D Produção"/>
    <n v="13"/>
    <s v="Quinta-Feira"/>
  </r>
  <r>
    <n v="1302"/>
    <n v="1"/>
    <x v="179"/>
    <d v="2021-05-01T00:00:00"/>
    <n v="23529"/>
    <s v="Marcos Augusto dos Santos"/>
    <s v="M"/>
    <s v="Almoxarifado Usinagem T1"/>
    <s v="Mauro Cezar Medeiros"/>
    <n v="1"/>
    <x v="2"/>
    <s v="Colaborador relata que estava empilhando caixas de plástico uma delas caiu atingindo a face , Apresentado escoriação leve no nariz  realizado higiene e curativo , liberado ao setor com orientações de cuidados . atendido por Diego . TST Funny  ciente . "/>
    <x v="0"/>
    <s v="Não classificado"/>
    <s v="Não classificado"/>
    <s v="Manuseio de ferramentas e peças"/>
    <s v="Cabeça"/>
    <s v="face"/>
    <m/>
    <m/>
    <n v="13"/>
    <s v="Quinta-Feira"/>
  </r>
  <r>
    <n v="1303"/>
    <n v="1"/>
    <x v="180"/>
    <d v="2021-05-01T00:00:00"/>
    <n v="35072"/>
    <s v="Heber Neemias Barreto"/>
    <s v="M"/>
    <s v="Manutenção Usinagem T1"/>
    <s v="Israel Lima"/>
    <n v="1"/>
    <x v="11"/>
    <s v="Funcionário relata que estava fazendo a manutenção na talha, no setor de manutenção e ao pegá- la se virou e bateu o 1 ° dedo da mão direita  em uma mesa. Apresenta edema, hematoma e restrição de movimento, medicado com Paracetamol e Ibuprofeno, aplicado gelo local, avaliado pelo médico do CSR, encaminhado ao COC para realizar exame de raio-x e avaliação, com guia Tiss e receita médica carimbada. TST Funny ciente."/>
    <x v="0"/>
    <s v="Não classificado"/>
    <s v="Não classificado"/>
    <s v="Manuseio de ferramentas e peças"/>
    <s v="Mão direita"/>
    <s v="1º DEDO"/>
    <m/>
    <m/>
    <n v="14"/>
    <s v="Sexta-Feira"/>
  </r>
  <r>
    <n v="1304"/>
    <n v="1"/>
    <x v="181"/>
    <d v="2021-05-01T00:00:00"/>
    <n v="30668"/>
    <s v="Isaac Douville"/>
    <s v="M"/>
    <s v="Rebarbação - T1"/>
    <s v="David Teixeira Lima"/>
    <n v="1"/>
    <x v="3"/>
    <s v="Funcionário relata que ao retirar seu óculos de segurança , teria caído um corpo estranho , em seu olho esquerdo , retirado sujidade realizado higiene com soro fisiológico , orientado liberado , ao setor .TST Leonardo ciente"/>
    <x v="2"/>
    <s v="Não classificado"/>
    <s v="Não classificado"/>
    <s v="Corpo estranho"/>
    <s v="Olhos"/>
    <s v="Olho esquerdo"/>
    <n v="63"/>
    <n v="200840919"/>
    <n v="15"/>
    <s v="Sábado"/>
  </r>
  <r>
    <n v="1306"/>
    <n v="1"/>
    <x v="182"/>
    <d v="2021-05-01T00:00:00"/>
    <n v="35004"/>
    <s v="Louis Marc Dorvil"/>
    <s v="M"/>
    <s v="Rebarbação - T2"/>
    <s v="David Teixeira Lima"/>
    <n v="2"/>
    <x v="3"/>
    <s v="Funcionário relata que estava passando a lixadeira dentro de peça, e um colega ao puxar outra peça apertou o 4° dedo da mão esquerda entre duas peças. Apresenta edema, hematoma, sem presença de cortes. Medicado com paracetamol e ibuprofeno, aplicado biofenac e gelo no local. Avaliado  por médico do CSR, que pede reavaliação para amanhã inicio do turno. TST Alesandro ciente."/>
    <x v="2"/>
    <s v="Não classificado"/>
    <s v="Não classificado"/>
    <s v="Manuseio de ferramentas e peças"/>
    <s v="Mão esquerda"/>
    <s v="4º dedo"/>
    <s v="x"/>
    <n v="200806353"/>
    <n v="18"/>
    <s v="Terça-Feira"/>
  </r>
  <r>
    <n v="1307"/>
    <n v="1"/>
    <x v="182"/>
    <d v="2021-05-01T00:00:00"/>
    <n v="37107"/>
    <s v="Jean Jerry Widley Auguste"/>
    <s v="M"/>
    <s v="Rebarbação - T1"/>
    <s v="David Teixeira Lima"/>
    <n v="1"/>
    <x v="3"/>
    <s v="Funcionário relata que ao aproximar uma peça no rebolo para lixar encostou o dedo com a luva, cortando e queimando o 1º dedo da mão esquerda. Comunicado TST Lucas e avaliado pelo Dr. Rafael que orientou a realização de curativo e orientou mobilizar. Liberado para repouso em casa e retornar para uma avaliação no dia 19/05."/>
    <x v="0"/>
    <s v="Não classificado"/>
    <s v="Não classificado"/>
    <s v="Manuseio de ferramentas e peças"/>
    <s v="Mão esquerda"/>
    <s v="1º DEDO"/>
    <n v="54"/>
    <n v="200806354"/>
    <n v="18"/>
    <s v="Terça-Feira"/>
  </r>
  <r>
    <n v="1308"/>
    <n v="1"/>
    <x v="183"/>
    <d v="2021-05-01T00:00:00"/>
    <n v="34585"/>
    <s v="Lucas Bispo"/>
    <s v="M"/>
    <s v="Célula conjuntos Montadoras T2"/>
    <s v="Marcelo Camargo"/>
    <n v="2"/>
    <x v="9"/>
    <s v="Funcionário relata que estava manuseando cubos que estariam sendo içados por uma talha, quando um cubo teria virado e prensado o 5° dedo da mão esquerda contra um rack. Mobilidade reduzida, importante edema no local. Ofertado paracetamol e ibuprofeno, aplicado gelo. Avaliado pelo médico do CSR, encaminhado ao COC com guia tiss e ordem de farmácia carimbados. Retorno ao CSR dia 20/05 ás 17 hrs. TST Alesandro ciente."/>
    <x v="0"/>
    <s v="Não classificado"/>
    <s v="Não classificado"/>
    <s v="Manuseio de ferramentas e peças"/>
    <s v="Mão esquerda"/>
    <s v="5º DEDO"/>
    <n v="55"/>
    <n v="200806352"/>
    <n v="19"/>
    <s v="Quarta-Feira"/>
  </r>
  <r>
    <n v="1309"/>
    <n v="1"/>
    <x v="184"/>
    <d v="2021-05-01T00:00:00"/>
    <n v="35678"/>
    <s v="Marcio Evandro de Souza Correa"/>
    <s v="M"/>
    <s v="Moldagem - T1"/>
    <s v="Vanderlei Antonio de Vargas Daros"/>
    <n v="1"/>
    <x v="7"/>
    <s v="Colaborador relata que estava trabalhando ao lado da esteira e seu colega jogou um produto e o mesmo se desequilibrou e caiu da própria altura , refere dor na perna direita sem edema, sem hematoma, medicado com paracetamol e biofenac liberado ao setor com orientações de cuidados . Atendido por Diego, TST Lucas ciente."/>
    <x v="0"/>
    <s v="Não classificado"/>
    <s v="Não classificado"/>
    <s v="Manuseio de ferramentas e peças"/>
    <s v="Perna direita"/>
    <m/>
    <m/>
    <m/>
    <n v="20"/>
    <s v="Quinta-Feira"/>
  </r>
  <r>
    <n v="1312"/>
    <n v="1"/>
    <x v="185"/>
    <d v="2021-05-01T00:00:00"/>
    <n v="32991"/>
    <s v="Ismaila Diedhiou"/>
    <s v="M"/>
    <s v="Rebarbação - T1"/>
    <s v="David Teixeira Lima"/>
    <n v="1"/>
    <x v="3"/>
    <s v="Colaborador relata que estava trabalhando com lixadeira e atingiu o 4º dedo da mão esquerda causando um corte . avaliado por Dr Talita não houve necessidade de sutura  orientado a retornar na segunda  dia 24.05.2021 . Atendido por Diego .  TST Lucas Ciente . "/>
    <x v="0"/>
    <s v="Não classificado"/>
    <s v="Não classificado"/>
    <s v="Máquinas e equipamentos"/>
    <s v="Mão esquerda"/>
    <s v="4º dedo"/>
    <m/>
    <m/>
    <n v="21"/>
    <s v="Sexta-Feira"/>
  </r>
  <r>
    <n v="1313"/>
    <n v="1"/>
    <x v="185"/>
    <d v="2021-05-01T00:00:00"/>
    <n v="28926"/>
    <s v="Diego Roberto Petrin"/>
    <s v="M"/>
    <s v="Preset Usinagem T1"/>
    <s v="Israel Lima"/>
    <n v="1"/>
    <x v="12"/>
    <s v="Funcionário (28926) relata que ao tentar tirar um parafuso que estava preso, com a parafusadeira, a ponta da ferramenta quebrou e atingiu região acima da sobrancelha esquerda, isso por volta dás 10:30. Apresenta corte superficial, edema, medicado com Paracetamol e Ibuprofeno, aplicado gelo local, realizado curativo. Orientado e liberado ao setor. TST Lucas ciente._x000a_Atendido por Joice."/>
    <x v="0"/>
    <s v="Não classificado"/>
    <s v="Não classificado"/>
    <s v="Manuseio de ferramentas e peças"/>
    <s v="Cabeça"/>
    <m/>
    <m/>
    <m/>
    <n v="21"/>
    <s v="Sexta-Feira"/>
  </r>
  <r>
    <n v="1314"/>
    <n v="1"/>
    <x v="186"/>
    <d v="2021-05-01T00:00:00"/>
    <n v="24597"/>
    <s v="Marcelo Morais da Silva"/>
    <s v="M"/>
    <s v="Qualidade Fundição - T2"/>
    <s v="Alexandre Zanardi"/>
    <n v="2"/>
    <x v="18"/>
    <s v="Funcionário relata que ao passar pelo setor de rebarbação, entrou CE em olho direito, realizado lavagem ocular com SF, removido CE com sucesso. TST Alesandro ciente"/>
    <x v="0"/>
    <s v="Não classificado"/>
    <s v="Não classificado"/>
    <s v="Corpo estranho"/>
    <s v="Olhos"/>
    <s v="Olho direito"/>
    <m/>
    <m/>
    <n v="22"/>
    <s v="Sábado"/>
  </r>
  <r>
    <n v="1315"/>
    <n v="1"/>
    <x v="186"/>
    <d v="2021-05-01T00:00:00"/>
    <n v="35115"/>
    <s v="Mauricio Ramos Siqueira"/>
    <s v="M"/>
    <s v="Celula Conjuntos Implementadoras - T2"/>
    <s v="Marcelo Camargo"/>
    <n v="2"/>
    <x v="4"/>
    <s v="Funcionário relata que ao manusear a talha e ao largar tambor apertou 4° dedo da mão esquerda falange proximal entre parafuso e cubo, apresenta ferimento superficial  mobilidade preservada, ausência de edema ou hematoma, medicado com Paracetamol, Ibuprofeno, realizado curativo, avaliado pelo médico da empresa, orientado e liberado ao setor. TST Alesandro ciente."/>
    <x v="0"/>
    <s v="Não classificado"/>
    <s v="Não classificado"/>
    <s v="Manuseio de ferramentas e peças"/>
    <s v="Mão esquerda"/>
    <s v="4º dedo"/>
    <m/>
    <m/>
    <n v="22"/>
    <s v="Sábado"/>
  </r>
  <r>
    <n v="1316"/>
    <n v="1"/>
    <x v="186"/>
    <d v="2021-05-01T00:00:00"/>
    <n v="37084"/>
    <s v="Jamson Toussaint"/>
    <s v="M"/>
    <s v="Rebarbação - T3"/>
    <s v="Valdeci Zeppi"/>
    <n v="3"/>
    <x v="3"/>
    <s v="Funcionário relata que estava batendo a peça e sentiu desconforto no peito, ausência de edema, hematoma, medicado com ibuprofeno e após liberado para o setor com orientações. TST Leonardo ciente. "/>
    <x v="0"/>
    <s v="Não classificado"/>
    <s v="Não classificado"/>
    <s v="Manuseio de ferramentas e peças"/>
    <s v="Coluna / Tronco"/>
    <s v="Peito"/>
    <m/>
    <m/>
    <n v="22"/>
    <s v="Sábado"/>
  </r>
  <r>
    <n v="1317"/>
    <n v="1"/>
    <x v="186"/>
    <d v="2021-05-01T00:00:00"/>
    <n v="0"/>
    <m/>
    <s v="M"/>
    <s v="Fusão - T3"/>
    <s v="Valdeci Zeppi"/>
    <n v="3"/>
    <x v="1"/>
    <s v="Operador de empilhadeira estava realizando a movimentação de metal líquido, do forno 3 para o CAP, com a panela 2, quando a mesma furou em frente ao forno, vazando o metal líquido dentro do poço, não houve feridos."/>
    <x v="3"/>
    <s v="Metal líquido"/>
    <m/>
    <s v="Respingo de metal líquido"/>
    <m/>
    <m/>
    <n v="57"/>
    <n v="200840252"/>
    <n v="22"/>
    <s v="Sábado"/>
  </r>
  <r>
    <n v="1318"/>
    <n v="1"/>
    <x v="187"/>
    <d v="2021-05-01T00:00:00"/>
    <n v="33461"/>
    <s v="Leandro Belisario Rodrigues"/>
    <s v="M"/>
    <s v="Moldagem - T1"/>
    <s v="Vanderlei Antonio de Vargas Daros"/>
    <n v="1"/>
    <x v="15"/>
    <s v="Funcionário relata que que extava trabalhando e teria entrado na sua luva óxido de magnésio causando queimadura de 1° grau em dorso da mão direita , região do 1° dedo , realizado lavagem com soro , curativo com sulfa e orientado retorno em 27/05 para avaliação com  médico da empresa .TST Lucas ciente"/>
    <x v="2"/>
    <s v="Não classificado"/>
    <s v="Não classificado"/>
    <s v="Manuseio de ferramentas e peças"/>
    <s v="Mão direita"/>
    <s v="Dorço"/>
    <n v="59"/>
    <n v="200883378"/>
    <n v="26"/>
    <s v="Quarta-Feira"/>
  </r>
  <r>
    <n v="1319"/>
    <n v="1"/>
    <x v="188"/>
    <d v="2021-05-01T00:00:00"/>
    <n v="23367"/>
    <s v="Elisandro Pereira Vicente Junior"/>
    <s v="M"/>
    <s v="Celula Conjuntos Implementadoras - T2"/>
    <s v="Marcelo Camargo"/>
    <n v="2"/>
    <x v="4"/>
    <s v="Funcionário relata que foi abrir o lacre da tampa da tinta com estilete e cortou o punho esquerdo superficialmente , sangramento discreto , realizado curativo medicado com paracetamol e ibuprofeno, liberado ao setor com orientações . TST Leonardo ciente"/>
    <x v="0"/>
    <s v="Não classificado"/>
    <s v="Não classificado"/>
    <s v="Manuseio de ferramentas e peças"/>
    <s v="Braço esquerdo"/>
    <s v="Punho"/>
    <m/>
    <m/>
    <n v="27"/>
    <s v="Quinta-Feira"/>
  </r>
  <r>
    <n v="1320"/>
    <n v="1"/>
    <x v="188"/>
    <d v="2021-05-01T00:00:00"/>
    <n v="37023"/>
    <s v="Ryhan Mendes"/>
    <s v="M"/>
    <s v="Celula Conjuntos Montadoras T1"/>
    <s v="Felipe Becker Camelo"/>
    <n v="1"/>
    <x v="4"/>
    <s v="Colaborador relata que estava movimentando produtos na esteira e um cubo caiu atingindo o segundo dedo da mão direita , avaliado por Dr Rafael medicado com paracetamol e biofenac  e encaminhado para o COC com retorno dia 28.05.2021. TST Lucas ciente ."/>
    <x v="2"/>
    <s v="Não classificado"/>
    <s v="Não classificado"/>
    <s v="Manuseio de ferramentas e peças"/>
    <s v="Mão direita"/>
    <s v="2º DEDO"/>
    <n v="60"/>
    <n v="200852177"/>
    <n v="27"/>
    <s v="Quinta-Feira"/>
  </r>
  <r>
    <n v="1321"/>
    <n v="1"/>
    <x v="188"/>
    <d v="2021-05-01T00:00:00"/>
    <n v="31097"/>
    <s v="Luiz Carlos Pedroso Junior"/>
    <s v="M"/>
    <s v="Rebarbação - T1"/>
    <s v="David Teixeira Lima"/>
    <n v="1"/>
    <x v="3"/>
    <s v="Funcionário relata que ao remover  a máscara de proteção, entrou pó em seu olho direito. Realizado lavagem ocular e removido pó. Orientado e liberado ao setor. TST Lucas ciente."/>
    <x v="0"/>
    <s v="Não classificado"/>
    <s v="Não classificado"/>
    <s v="Corpo estranho"/>
    <s v="Olhos"/>
    <s v="Olho direito"/>
    <n v="61"/>
    <m/>
    <n v="27"/>
    <s v="Quinta-Feira"/>
  </r>
  <r>
    <n v="1322"/>
    <n v="1"/>
    <x v="189"/>
    <d v="2021-05-01T00:00:00"/>
    <n v="33596"/>
    <s v="Joao Vitor Carvalho Mello"/>
    <s v="M"/>
    <s v="CTA - T2"/>
    <s v="Marcelo Camargo"/>
    <n v="2"/>
    <x v="9"/>
    <s v="Funcionário (33596) relata que ao ajeitar peça na esteira, quando encostou a outra mão na talha, que subiu e prensou a mão esquerda contra a porta. Mobilidade preservada, sem hematomas, nem edema ou cortes. Aplicado gelo no local, medicado com paracetamol e ibuprofeno. Após, orientado e liberado ao setor. TST Alessandro ciente. "/>
    <x v="0"/>
    <s v="Não classificado"/>
    <s v="Não classificado"/>
    <s v="Manuseio de ferramentas e peças"/>
    <s v="Mão esquerda"/>
    <m/>
    <m/>
    <m/>
    <n v="28"/>
    <s v="Sexta-Feira"/>
  </r>
  <r>
    <n v="1323"/>
    <n v="1"/>
    <x v="190"/>
    <d v="2021-05-01T00:00:00"/>
    <n v="28795"/>
    <s v="Elahis Joizil Ulysse"/>
    <s v="M"/>
    <s v="Rebarbação - T1"/>
    <s v="David Teixeira Lima"/>
    <n v="1"/>
    <x v="3"/>
    <s v="Funcionário(28795) relata que ao trabalhar no seu setor sentiu desconforto em olho direito , visualizado e retirado sujidade , liberado ao setor em condições .TST Leonardo ciente"/>
    <x v="0"/>
    <s v="Não classificado"/>
    <s v="Não classificado"/>
    <s v="Corpo estranho"/>
    <s v="Olhos"/>
    <s v="Olho direito"/>
    <m/>
    <m/>
    <n v="29"/>
    <s v="Sábado"/>
  </r>
  <r>
    <n v="1324"/>
    <n v="1"/>
    <x v="190"/>
    <d v="2021-05-01T00:00:00"/>
    <n v="35568"/>
    <s v="Fabio Junior Ribeiro"/>
    <s v="M"/>
    <s v="Fusão - T3"/>
    <s v="Valdeci Zeppi"/>
    <n v="3"/>
    <x v="1"/>
    <s v="Funcionário (35568) relata que estava limpando a panela com o escorificante  , quando sentiu um desconforto em olho direito , realizado lavagem com soro fisio , não visualizado sujidade , liberado ao setor em condições .TST Leonardo ciente  "/>
    <x v="0"/>
    <s v="Não classificado"/>
    <s v="Não classificado"/>
    <s v="Corpo estranho"/>
    <s v="Olhos"/>
    <s v="Olho direito"/>
    <m/>
    <m/>
    <n v="29"/>
    <s v="Sábado"/>
  </r>
  <r>
    <n v="1325"/>
    <n v="1"/>
    <x v="191"/>
    <d v="2021-06-01T00:00:00"/>
    <n v="23529"/>
    <s v="Marcos Augusto dos Santos"/>
    <s v="M"/>
    <s v="Almoxarifado Usinagem T1"/>
    <s v="Mauro Cezar Medeiros"/>
    <n v="1"/>
    <x v="2"/>
    <s v="Colaborador (23529) relata que trabalhando no setor Picking e sentiu desconforto em região lombar , medicado com paracetamol e biofenac e Ibuprofeno . Liberado ao setor com orientações de cuidados . Atendido por Jeferson TST Funny ciente.  "/>
    <x v="0"/>
    <s v="Não classificado"/>
    <s v="Não classificado"/>
    <s v="Ergonômico"/>
    <s v="Coluna / Tronco"/>
    <s v="Lombar"/>
    <m/>
    <m/>
    <n v="2"/>
    <s v="Quarta-Feira"/>
  </r>
  <r>
    <n v="1326"/>
    <n v="1"/>
    <x v="192"/>
    <d v="2021-06-01T00:00:00"/>
    <n v="37095"/>
    <s v="Bathie Mbaye"/>
    <s v="M"/>
    <s v="Rebarbação T3"/>
    <s v="Valdeci Zeppi"/>
    <n v="3"/>
    <x v="3"/>
    <s v="Funcionário (37095) Relata que estava trabalhando, e sentiu corpo estranho no olho direito, encaminhado para enfermaria, retirado o corpo estranho e liberado ao setor em condições. TST Leonardo ciente."/>
    <x v="0"/>
    <s v="Não classificado"/>
    <s v="Não classificado"/>
    <s v="Corpo estranho"/>
    <s v="Olhos"/>
    <s v="Olho direito"/>
    <m/>
    <m/>
    <n v="4"/>
    <s v="Sexta-Feira"/>
  </r>
  <r>
    <n v="1327"/>
    <n v="1"/>
    <x v="193"/>
    <d v="2021-06-01T00:00:00"/>
    <n v="26635"/>
    <s v="Willian Machado"/>
    <s v="M"/>
    <s v="Celula Conjuntos Implementadoras - T1"/>
    <s v="Felipe Becker Camelo"/>
    <n v="1"/>
    <x v="4"/>
    <s v="Colaborador (26635) relata que estava manuseando cubos e um deles escapou da gancheia atingindo o segundo dedo da mão esquerda , Apresenta edema , movimentos preservados , Avaliado por Dr Rafael e recebe alta , Atendido por Diego . "/>
    <x v="0"/>
    <s v="Não classificado"/>
    <s v="Não classificado"/>
    <s v="Manuseio de ferramentas e peças"/>
    <s v="Mão esquerda"/>
    <s v="2º DEDO"/>
    <m/>
    <m/>
    <n v="9"/>
    <s v="Quarta-Feira"/>
  </r>
  <r>
    <n v="1328"/>
    <n v="1"/>
    <x v="193"/>
    <d v="2021-06-01T00:00:00"/>
    <n v="18461"/>
    <s v="Giovani Pinto de Oliveira"/>
    <s v="M"/>
    <s v="Rebarbação - T1"/>
    <s v="David Teixeira Lima"/>
    <n v="1"/>
    <x v="3"/>
    <s v="Acionado base interna da Emercor por telefone de emergência, encontrado funcionário (18461) já imobilizado em maca rígida. relata que ao sair do setor e entrar na faixa de pedestre, veio uma empilhadeira e o derrubou, passando encima de seu pé direito. Apresenta edema em todo pé, e hematoma. Mobilidade prejudicada. Puncionado o mesmo com abbocath 20 em MSD, e medicado com sf 0,9%, cetoprofeno e dipirona EV. Avaliado pelo médico da empresa, enfaixado MID,  Acionado base externa da Emercor, contato no COC com Dr. Inacio, e encaminhado para avaliação clínica e radiológica, com guia tiss e ordem de farmácia carimbadas. Orientado a retornar dia 10/06 ao CSR ás 07 hrs. TST Alesandro ciente."/>
    <x v="1"/>
    <s v="Veículos Industriais"/>
    <m/>
    <s v="Veículos Industriais"/>
    <s v="Pé direito"/>
    <m/>
    <n v="65"/>
    <n v="200884445"/>
    <n v="9"/>
    <s v="Quarta-Feira"/>
  </r>
  <r>
    <n v="1329"/>
    <n v="1"/>
    <x v="194"/>
    <d v="2021-06-01T00:00:00"/>
    <n v="37094"/>
    <s v="Louines Laguerre"/>
    <s v="M"/>
    <s v="Rebarbação - T3"/>
    <s v="Valdeci Zeppi"/>
    <n v="3"/>
    <x v="3"/>
    <s v="Funcionário (37094)  relata que há mais ou menos há uma semana sentiu desconforto ocular em olho direito , seu líder marca médico pois o mesmo relata que sente muita ardência no olho avaliado pelo médico da empresa que avalia o mesmo visualiza sujidades e encaminhado para visioclinica para avaliação orientado e encaminhado .TST Leonardo ciente"/>
    <x v="0"/>
    <s v="Não classificado"/>
    <s v="Não classificado"/>
    <s v="Corpo estranho"/>
    <s v="Olhos"/>
    <s v="Olho direito"/>
    <m/>
    <m/>
    <n v="10"/>
    <s v="Quinta-Feira"/>
  </r>
  <r>
    <n v="1330"/>
    <n v="1"/>
    <x v="194"/>
    <d v="2021-06-01T00:00:00"/>
    <n v="30668"/>
    <s v="Isaac Douville"/>
    <s v="M"/>
    <s v="Rebarbacao - T1"/>
    <s v="David Teixeira Lima"/>
    <n v="1"/>
    <x v="3"/>
    <s v="Colaborador (30668) procura atendimento com queixa de dor em 5º dedo da mão direita , devido movimentos repetitivos e uso de luva , Avaliado por medico da empresa e liberado ao setor com orientações de cuidados. TST Lucas ciente.  "/>
    <x v="0"/>
    <s v="Não classificado"/>
    <s v="Não classificado"/>
    <s v="Ergonômico"/>
    <s v="Mão direita"/>
    <s v="5º DEDO"/>
    <m/>
    <m/>
    <n v="10"/>
    <s v="Quinta-Feira"/>
  </r>
  <r>
    <n v="1331"/>
    <n v="1"/>
    <x v="192"/>
    <d v="2021-06-01T00:00:00"/>
    <n v="0"/>
    <m/>
    <m/>
    <m/>
    <s v="Mauro Cezar Medeiros"/>
    <n v="1"/>
    <x v="2"/>
    <s v="Quebra de pallet na entrada do Picking ocasionando tombamento de caixas de parafusos. No momento estavam dois pallets empilhados e a base do pallet do _x000a_solo quebra, causando o tombamento."/>
    <x v="3"/>
    <s v="Armazenamento de material em altura"/>
    <m/>
    <m/>
    <m/>
    <m/>
    <n v="64"/>
    <n v="200883338"/>
    <n v="4"/>
    <s v="Sexta-Feira"/>
  </r>
  <r>
    <n v="1332"/>
    <n v="1"/>
    <x v="195"/>
    <d v="2021-06-01T00:00:00"/>
    <n v="37311"/>
    <s v="Davi Paim dos Reis"/>
    <s v="M"/>
    <s v="Celula Conjuntos Montadoras T1"/>
    <s v="Felipe Becker Camelo"/>
    <n v="1"/>
    <x v="4"/>
    <s v="Colaborador (37311) estava movimentando um produto e o mesmo caiu atingindo o 4º dedo da mão direita . apresenta edema , hematoma  sub ungueal , Avaliado por Dr Mauricio e encaminhado ao COC , Atendido por Diego , TST Lucas ciente . "/>
    <x v="4"/>
    <s v="Não classificado"/>
    <s v="Não classificado"/>
    <s v="Manuseio de ferramentas e peças"/>
    <s v="Mão direita"/>
    <s v="4º DEDO"/>
    <n v="67"/>
    <n v="200884995"/>
    <n v="11"/>
    <s v="Sexta-Feira"/>
  </r>
  <r>
    <n v="1333"/>
    <n v="1"/>
    <x v="195"/>
    <d v="2021-06-01T00:00:00"/>
    <n v="35952"/>
    <s v="Patric William Prado da Rosa"/>
    <s v="M"/>
    <s v="Rebarbacao - T1"/>
    <s v="David Teixeira Lima"/>
    <n v="1"/>
    <x v="3"/>
    <s v="Colaborador (35952) relata que estaria organizando peças em seu setor e o colega estava usando o esmeril ao seu lado , e as fagulhas atingiram  o olho direito , Avaliado por medico da empresa , liberado ao setor com receita carimbada , e orientações de cuidados . Atendido por Diego. "/>
    <x v="0"/>
    <s v="Não classificado"/>
    <s v="Não classificado"/>
    <s v="Corpo estranho"/>
    <s v="Olhos"/>
    <s v="Olho direito"/>
    <m/>
    <m/>
    <n v="11"/>
    <s v="Sexta-Feira"/>
  </r>
  <r>
    <n v="1338"/>
    <n v="1"/>
    <x v="196"/>
    <d v="2021-06-01T00:00:00"/>
    <n v="36064"/>
    <s v="Wesley Hofman de Matos"/>
    <s v="M"/>
    <s v="Rebarbacao - T1"/>
    <s v="David Teixeira Lima"/>
    <n v="1"/>
    <x v="3"/>
    <s v="Colaborador (36064) relata que estava trabalhando no rebolo e sentiu corpo estranho  em ambos os olhos, informa que estava usando óculos de proteção. realizado higiene com SF , não foi encontrado CE , liberado ao setor com melhora dos sintomas , Atendido por Joice  TST Lucas ciente   "/>
    <x v="0"/>
    <s v="Não classificado"/>
    <s v="Não classificado"/>
    <s v="Corpo estranho"/>
    <s v="Olhos"/>
    <s v="Ambos"/>
    <m/>
    <m/>
    <n v="14"/>
    <s v="Segunda-Feira"/>
  </r>
  <r>
    <n v="1339"/>
    <n v="1"/>
    <x v="196"/>
    <d v="2021-06-01T00:00:00"/>
    <n v="36513"/>
    <s v="Cristian Kevin da Luz Santos"/>
    <s v="M"/>
    <s v="Fusao/Vazamento - T1"/>
    <s v="Vanderlei Antonio de Vargas Daros"/>
    <n v="1"/>
    <x v="1"/>
    <s v="Funcionário (36513) relata que foi bascular o forno para limpar a escoria, e no momento de abaixar o forno, não reparou que seu pé direito estava embaixo do forno, vindo a esmagar, no local há edema, hematoma, deformidade nos 1°, 2° 3° dedos do pé direito, mais dorso do pé direito. Escoriação e corte. Realizada imobilização, tramal EV, cetoprofeno IM, Plasil EV por Jeferson. Encaminhado para o COC para avaliação. Avaliado por Dr. Mauricio, contato com Dr. Inacio no COC."/>
    <x v="1"/>
    <s v="Máquinas NR12"/>
    <m/>
    <s v="Máquinas e equipamentos"/>
    <s v="Pé direito"/>
    <s v="Dorso"/>
    <n v="68"/>
    <n v="200885102"/>
    <n v="14"/>
    <s v="Segunda-Feira"/>
  </r>
  <r>
    <n v="1340"/>
    <n v="1"/>
    <x v="197"/>
    <d v="2021-06-01T00:00:00"/>
    <n v="37107"/>
    <s v="Jean Jerry Widley Auguste"/>
    <s v="M"/>
    <s v="Rebarbacao - T1"/>
    <s v="David Teixeira Lima"/>
    <n v="1"/>
    <x v="3"/>
    <s v="Colaborador (37107) apresenta corte em segundo dedo da mão direita , o mesmo tem dificuldade para se comunicar e não consegue informar como ocorreu o fato , no momento sem sangramento ativo realizado curativo e liberado ao setor com orientações de cuidados . TST Lucas ciente "/>
    <x v="0"/>
    <s v="Não classificado"/>
    <s v="Não classificado"/>
    <s v="Manuseio de ferramentas e peças"/>
    <s v="Mão direita"/>
    <m/>
    <m/>
    <m/>
    <n v="15"/>
    <s v="Terça-Feira"/>
  </r>
  <r>
    <n v="1341"/>
    <n v="1"/>
    <x v="198"/>
    <d v="2021-06-01T00:00:00"/>
    <n v="37428"/>
    <s v="Jean Roberto Guimaraes de Melo"/>
    <s v="M"/>
    <s v="Rebarbacao - T2"/>
    <s v="David Teixeira Lima"/>
    <n v="2"/>
    <x v="3"/>
    <s v="Funcionário (37428)  relata que em seu turno anterior de trabalho, ao lixar a roda da esmeriladeira, escapou a mangueira de ar e acabou jogando pó da máquina em seu olho direito. No momento, estava indo embora e não veio registrar. Hoje pela manhã quando acordou, sentiu ardência e aderência em olho direito. Avaliado pelo médico da empresa, encaminhado a visio clínica com guia tiss e ordem de farmácia carimbadas, liberado para casa hoje, com retorno agendado ao CSR dia 17/06 ás 17 hrs. TST Funny e Alesandro cientes._x000a_"/>
    <x v="0"/>
    <s v="Não classificado"/>
    <s v="Não classificado"/>
    <s v="Corpo estranho"/>
    <s v="Olhos"/>
    <s v="Olho direito"/>
    <m/>
    <m/>
    <n v="16"/>
    <s v="Quarta-Feira"/>
  </r>
  <r>
    <n v="1342"/>
    <n v="1"/>
    <x v="198"/>
    <d v="2021-06-01T00:00:00"/>
    <n v="23446"/>
    <s v="Eberton Rodrigues Machado"/>
    <s v="M"/>
    <s v="Pintura - T2"/>
    <s v="David Teixeira Lima"/>
    <n v="2"/>
    <x v="3"/>
    <s v="Funcionário (23446) relata que colega estava trocando a lixa da lixadeira e acabou esquecendo a chave na mesma, que acionou e jogou a chave, pegando em seu braço esquerdo. Apresenta edema e pequena escoriação, sem hematoma. Aplicado biofenac e gelo local, e medicado com paracetamol e ibuprofeno. Fica em observação e após liberado com orientações. TST Lucas ciente._x000a_"/>
    <x v="0"/>
    <s v="Não classificado"/>
    <s v="Não classificado"/>
    <s v="Manuseio de ferramentas e peças"/>
    <s v="Braço esquerdo"/>
    <m/>
    <m/>
    <m/>
    <n v="16"/>
    <s v="Quarta-Feira"/>
  </r>
  <r>
    <n v="1343"/>
    <n v="1"/>
    <x v="199"/>
    <d v="2021-06-01T00:00:00"/>
    <n v="37106"/>
    <s v="Alain Mertus"/>
    <s v="M"/>
    <s v="Rebarbação - T3"/>
    <s v="Valdeci Zeppi"/>
    <n v="3"/>
    <x v="3"/>
    <s v="Funcionário (37106) relata que estava manuseando uma peça e ao virar deixou o dedo em baixo,4° dedo da mão esquerda, peça +- 20kg, mobilidade diminuída devido dor, oriento retornar se piora, liberado após para o setor com orientações de retorno se piora. TST Leonardo Ciente."/>
    <x v="0"/>
    <s v="Não classificado"/>
    <s v="Não classificado"/>
    <s v="Manuseio de ferramentas e peças"/>
    <s v="Mão esquerda"/>
    <s v="4º DEDO"/>
    <m/>
    <m/>
    <n v="17"/>
    <s v="Quinta-Feira"/>
  </r>
  <r>
    <n v="1344"/>
    <n v="1"/>
    <x v="199"/>
    <d v="2021-06-01T00:00:00"/>
    <n v="35118"/>
    <s v="Yuri Ramos Marques"/>
    <s v="M"/>
    <s v="Celula Conjuntos Montadoras T2"/>
    <s v="Marcelo Camargo"/>
    <n v="2"/>
    <x v="9"/>
    <s v="Funcionário (35118) relata que estava manuseando um tambor, quando acabou prensando o 3° dedo da mão direita. Movimentos reduzidos, apresenta edema local. Aplicado biofenac e gelo local, ofertado paracetamol e ibuprofeno. Avaliado pela médica da empresa, com receita médica e ordem de farmácia carimbadas. Liberado para casa com atestado hoje, e agendado reavaliação para dia 18/06 ás 17 hrs no CSR. Contato com TST sem sucesso."/>
    <x v="0"/>
    <s v="Não classificado"/>
    <s v="Não classificado"/>
    <s v="Manuseio de ferramentas e peças"/>
    <s v="Mão direita"/>
    <s v="3º DEDO"/>
    <m/>
    <m/>
    <n v="17"/>
    <s v="Quinta-Feira"/>
  </r>
  <r>
    <n v="1345"/>
    <n v="1"/>
    <x v="200"/>
    <d v="2021-06-01T00:00:00"/>
    <n v="20394"/>
    <s v="Altair da Silva Valente"/>
    <s v="M"/>
    <s v="Fusao/Vazamento - T3"/>
    <s v="Valdeci Zeppi"/>
    <n v="3"/>
    <x v="15"/>
    <s v="funcionário (20394)  relata que estava limpando tubulação de um forno Cap  quando estourou o oxido de magnésio , atingiu uma parte do lábio inferior direito e uma pequena parte da face , realizado lavagem com soro fisio e liberado ao setor em condições. TST Leonardo ciente"/>
    <x v="0"/>
    <s v="Não classificado"/>
    <s v="Não classificado"/>
    <s v="*Outros"/>
    <s v="Cabeça"/>
    <s v="Boca"/>
    <n v="70"/>
    <m/>
    <n v="18"/>
    <s v="Sexta-Feira"/>
  </r>
  <r>
    <n v="1346"/>
    <n v="1"/>
    <x v="200"/>
    <d v="2021-06-01T00:00:00"/>
    <n v="36064"/>
    <s v="Wesley Hofman de Matos"/>
    <s v="M"/>
    <s v="Rebarbacao - T1"/>
    <s v="David Teixeira Lima"/>
    <n v="1"/>
    <x v="3"/>
    <s v="Colaborador (36064)  relata que estava pegando uma  peça na esteira e apertou o 4º dedo da mão esquerda entre duas peças no momento esta com dor moderada e edema e hematoma leve  , mo0vimentos preservados avaliado por Medico da empresa medicado com paracetamol ibuporfeno e biofenac , Liberado ao setor com orientações de cuidados, Atendido por Jeferson . TST Lucas ciente . "/>
    <x v="0"/>
    <s v="Não classificado"/>
    <s v="Não classificado"/>
    <s v="Manuseio de ferramentas e peças"/>
    <s v="Mão esquerda"/>
    <s v="4º DEDO"/>
    <m/>
    <m/>
    <n v="18"/>
    <s v="Sexta-Feira"/>
  </r>
  <r>
    <n v="1347"/>
    <n v="1"/>
    <x v="201"/>
    <d v="2021-06-01T00:00:00"/>
    <n v="37067"/>
    <s v="Emmanuel Telusme"/>
    <s v="M"/>
    <s v="Rebarbacao - T1"/>
    <s v="David Teixeira Lima"/>
    <n v="1"/>
    <x v="3"/>
    <s v="Colaborador (37067) relata que estava retirando um peça da esteira e a mesma caiu atingindo o 1º dedo da mão esquerda apresenta uma escoriação e edema leve  , avaliado por medico da empresa encaminhado para o COC , e retorno dia 23.06.2021 , Atendido por Jeferson . TST Funny ciente . _x000a_ "/>
    <x v="0"/>
    <s v="Não classificado"/>
    <s v="Não classificado"/>
    <s v="Manuseio de ferramentas e peças"/>
    <s v="Mão esquerda"/>
    <s v="1º DEDO"/>
    <m/>
    <m/>
    <n v="22"/>
    <s v="Terça-Feira"/>
  </r>
  <r>
    <n v="1348"/>
    <n v="1"/>
    <x v="202"/>
    <d v="2021-06-01T00:00:00"/>
    <n v="35514"/>
    <s v="Rafael Kliper da Silva"/>
    <s v="M"/>
    <s v="Rebarbacao - T3"/>
    <s v="Valdeci Zeppi"/>
    <n v="3"/>
    <x v="3"/>
    <s v="Funcionário  (35514) relata que estava trabalhando quando o colega que estava esmerilhando +- 5 metros de distancia quebrou a peça e  um estilhaço da mesma , atingiu região parietal do crânio lado esquerdo, apresenta pequeno corte contuso , realizado limpeza local, medicado com paracetamol + ibuprofeno, relata tontura, nega perda da consciência, PA: 10/6 mmHg, FC; 80 bpm, Sat 98%,  permanece em repouso no CSR .TST Leonardo Ciente."/>
    <x v="0"/>
    <s v="Não classificado"/>
    <s v="Não classificado"/>
    <s v="Corpo estranho"/>
    <s v="Cabeça"/>
    <m/>
    <m/>
    <m/>
    <n v="23"/>
    <s v="Quarta-Feira"/>
  </r>
  <r>
    <n v="1349"/>
    <n v="1"/>
    <x v="202"/>
    <d v="2021-06-01T00:00:00"/>
    <n v="36064"/>
    <s v="Wesley Hofman de Matos"/>
    <s v="M"/>
    <s v="Rebarbacao - T1"/>
    <s v="David Teixeira Lima"/>
    <n v="1"/>
    <x v="3"/>
    <s v="Funcionário (36064)  relata que ao trabalhar no rebolo, a mesa estava solta, e ao encostar a peça, a mesma mexeu e encostou o 5° dedo da mão direita no rebolo. Apresenta pequeno ferimento cortante em região subungueal. Medicado com Paracetamol e Ibuprofeno, realizado curativo. Orientado e liberado ao setor. TST: Funny ciente."/>
    <x v="0"/>
    <s v="Não classificado"/>
    <s v="Não classificado"/>
    <s v="Máquinas e equipamentos"/>
    <s v="Mão direita"/>
    <s v="5º DEDO"/>
    <m/>
    <m/>
    <n v="23"/>
    <s v="Quarta-Feira"/>
  </r>
  <r>
    <n v="1350"/>
    <n v="1"/>
    <x v="202"/>
    <d v="2021-06-01T00:00:00"/>
    <n v="34582"/>
    <s v="Jose Marcos Bueno da Silva"/>
    <s v="M"/>
    <s v="CAU I"/>
    <s v="Cilandro Da Silva Tavares"/>
    <s v="12x36"/>
    <x v="13"/>
    <s v="Funcionário (34582) relata que estava trabalhando e ao dar um passo para o lado, torceu pé direito. Apresenta edema, sem hematoma ou escoriação. Avaliado pelo médico da empresa, encaminhado ao COC para avaliação com guia tiss e ordem de farmácia carimbadas. Retorna em seu turno de trabalho dia 25/06. Trabalha das 07:00 ás 19:00. TST Alesandro ciente._x000a_"/>
    <x v="0"/>
    <s v="Não classificado"/>
    <s v="Não classificado"/>
    <s v="*Outros"/>
    <s v="Pé direito"/>
    <m/>
    <m/>
    <m/>
    <n v="23"/>
    <s v="Quarta-Feira"/>
  </r>
  <r>
    <n v="1351"/>
    <n v="1"/>
    <x v="203"/>
    <d v="2021-06-01T00:00:00"/>
    <n v="8442"/>
    <s v="Nelson de Paula Pereira"/>
    <s v="M"/>
    <s v="Fusão/Vazamento - T3"/>
    <s v="Valdeci Zeppi"/>
    <n v="3"/>
    <x v="1"/>
    <s v="Funcionário (8442) relata que foi pegar uma alavanca , a mesma estava quente , e queimou o 3° 4 ° e 5° dedos da mão esquerda , realizado curativo com sulfa aplicado elo lavagem com sulfa medicado com paracetamol e ibuprofeno e liberado ao setor com paracetamol e ibuprofeno .TST Leonardo ciente"/>
    <x v="0"/>
    <s v="Não classificado"/>
    <s v="Não classificado"/>
    <s v="Manuseio de ferramentas e peças"/>
    <s v="Mão esquerda"/>
    <s v="3º, 4º e 5º dedo"/>
    <m/>
    <m/>
    <n v="24"/>
    <s v="Quinta-Feira"/>
  </r>
  <r>
    <n v="1353"/>
    <n v="1"/>
    <x v="203"/>
    <d v="2021-06-01T00:00:00"/>
    <n v="26605"/>
    <s v="Renan de Lima Drum"/>
    <s v="M"/>
    <s v="Qualidade Usinagem T2"/>
    <s v="Alexandre Zanardi"/>
    <n v="2"/>
    <x v="18"/>
    <s v="Funcionário (26605) relata que ao lixar a peça com lixadeira sentiu corpo estranho em olho direito. Realizado lavagem  ocular com sf  0,9%, removido sujidade, orientado e liberado ao setor. TST Alesandro ciente."/>
    <x v="0"/>
    <s v="Não classificado"/>
    <s v="Não classificado"/>
    <s v="Corpo estranho"/>
    <s v="Olhos"/>
    <s v="Olho direito"/>
    <m/>
    <m/>
    <n v="24"/>
    <s v="Quinta-Feira"/>
  </r>
  <r>
    <n v="1354"/>
    <n v="1"/>
    <x v="204"/>
    <d v="2021-06-01T00:00:00"/>
    <n v="27914"/>
    <s v="Guerlin Melus"/>
    <s v="M"/>
    <s v="Rebarbacao - T2"/>
    <s v="David Teixeira Lima"/>
    <n v="2"/>
    <x v="3"/>
    <s v="Funcionário (27914) relata que o colega estava lixando uma peça e ao passar perto, entrou um corpo estranho no olho direito. Retirado com sucesso por Aide. Orientado e liberado ao setor. TST Alesandro ciente."/>
    <x v="0"/>
    <s v="Não classificado"/>
    <s v="Não classificado"/>
    <s v="Corpo estranho"/>
    <s v="Olhos"/>
    <s v="Olho direito"/>
    <m/>
    <m/>
    <n v="25"/>
    <s v="Sexta-Feira"/>
  </r>
  <r>
    <n v="1355"/>
    <n v="1"/>
    <x v="205"/>
    <d v="2021-06-01T00:00:00"/>
    <n v="37128"/>
    <s v="James Carter Altidor"/>
    <s v="M"/>
    <s v="Rebarbacao - T1"/>
    <s v="David Teixeira Lima"/>
    <n v="2"/>
    <x v="3"/>
    <s v="Colaborador (37128)  relata que trabalha na rebarbação , ao retirar a peça da esteira a mesma caiu atingindo o 4 º dedo da mão direita .. Apresenta edema e hematoma avaliado por Medico da empresa , medicado com paracetamol e ibuprofeno e encaminhado para COC com auxilio de um colega . Retorna dia 29.06.2021. Atendido por Jeferson , TST Funny Ciente . "/>
    <x v="0"/>
    <s v="Não classificado"/>
    <s v="Não classificado"/>
    <s v="Manuseio de ferramentas e peças"/>
    <s v="Mão direita"/>
    <s v="4º DEDO"/>
    <m/>
    <m/>
    <n v="28"/>
    <s v="Segunda-Feira"/>
  </r>
  <r>
    <n v="1357"/>
    <n v="1"/>
    <x v="199"/>
    <d v="2021-06-01T00:00:00"/>
    <n v="0"/>
    <m/>
    <s v="M"/>
    <m/>
    <s v="Mauro Cezar Medeiros"/>
    <n v="3"/>
    <x v="6"/>
    <s v="Operador de empilhadeira ao colocar um palete na prateleira, a coluna de sustentação do porta palete cedeu, ocasionando a queda do material que estava armazenado."/>
    <x v="3"/>
    <s v="Armazenamento de material em altura"/>
    <m/>
    <m/>
    <m/>
    <m/>
    <n v="69"/>
    <m/>
    <n v="17"/>
    <s v="Quinta-Feira"/>
  </r>
  <r>
    <n v="1359"/>
    <n v="1"/>
    <x v="206"/>
    <d v="2021-07-01T00:00:00"/>
    <n v="0"/>
    <m/>
    <m/>
    <s v="Fusão - 2"/>
    <s v="Vanderlei Antonio de Vargas Daros"/>
    <n v="2"/>
    <x v="1"/>
    <s v="Por volta das 17:00 horas houve uma explosão no forno 03,neste momento deu a explosão e saltou metal pra fora do F03 .Analisado o local e constatado que havia sido colocado  lata de tinta e/ou lata de spray no forno junto com outras sucatas,ocasionando a explosão. O material foi encontrado na caçamba da diferro."/>
    <x v="3"/>
    <s v="Metal líquido"/>
    <m/>
    <s v="*Outros"/>
    <m/>
    <m/>
    <n v="73"/>
    <m/>
    <n v="1"/>
    <s v="Quinta-Feira"/>
  </r>
  <r>
    <n v="1360"/>
    <n v="1"/>
    <x v="206"/>
    <d v="2021-07-01T00:00:00"/>
    <n v="37428"/>
    <s v="Jean Roberto Guimaraes de Melo"/>
    <s v="M"/>
    <s v="Rebarbacao - T2"/>
    <s v="David Teixeira Lima"/>
    <n v="2"/>
    <x v="3"/>
    <s v="Funcionário (37428) relata que ao colocar as rodas no guincho , prensou 4° dedo mão direito , entre o guincho e a roda , apresenta pequeno hematoma sub ungueal , mobilidade preservada , realizado gelo , medicado com paracetamol e ibuprofeno e liberado ao setor em condições e com orientações .TST Alesandro ciente"/>
    <x v="0"/>
    <s v="Não classificado"/>
    <s v="Não classificado"/>
    <s v="Manuseio de ferramentas e peças"/>
    <s v="Mão direita"/>
    <s v="4º DEDO"/>
    <m/>
    <m/>
    <n v="1"/>
    <s v="Quinta-Feira"/>
  </r>
  <r>
    <n v="1361"/>
    <n v="1"/>
    <x v="206"/>
    <d v="2021-07-01T00:00:00"/>
    <n v="26961"/>
    <s v="Luciane Ferreira Pinto"/>
    <s v="F"/>
    <s v="Celula Conjuntos Implementadoras - T1"/>
    <s v="Felipe Becker Camelo"/>
    <n v="1"/>
    <x v="4"/>
    <s v="Colaborador (26961) relata que ao manusear um pincel com &quot;tiner &quot;o liquido saltou  atingindo ambos os olhos , Apresenta hiperemia, refere visão turva, realizado higiene com SF ,  Avaliado por Dr Mauricio medicada com regencel e colirio anestésico , , Liberado COM . Atendido por Diego . TST Lucas ciente ."/>
    <x v="0"/>
    <s v="Não classificado"/>
    <s v="Não classificado"/>
    <s v="Produto químico"/>
    <s v="Olhos"/>
    <s v="Ambos"/>
    <m/>
    <m/>
    <n v="1"/>
    <s v="Quinta-Feira"/>
  </r>
  <r>
    <n v="1362"/>
    <n v="1"/>
    <x v="207"/>
    <d v="2021-07-01T00:00:00"/>
    <n v="37223"/>
    <s v="Joner Toussaint"/>
    <s v="M"/>
    <s v="Rebarbacao - T1"/>
    <s v="Gilson Paulino da Silva Velho"/>
    <n v="1"/>
    <x v="3"/>
    <s v="Colaborador (37223) relata que foi retirar a touca e sentiu um CE em olho esquerdo , realizado higiene com SF removido sujidade e liberado ao setor com orientações de cuidados , Atendido por Jeferson TST Lucas ciente. "/>
    <x v="0"/>
    <s v="Não classificado"/>
    <s v="Não classificado"/>
    <s v="Corpo estranho"/>
    <s v="Olhos"/>
    <s v="Olho esquerdo"/>
    <m/>
    <m/>
    <n v="2"/>
    <s v="Sexta-Feira"/>
  </r>
  <r>
    <n v="1363"/>
    <n v="1"/>
    <x v="208"/>
    <d v="2021-07-01T00:00:00"/>
    <n v="26574"/>
    <s v="Camila Graelin Bojarski"/>
    <s v="F"/>
    <s v="Macharia T3"/>
    <s v="David Teixeira Lima"/>
    <n v="3"/>
    <x v="8"/>
    <s v="Paciente (26574) refere trauma contuso em 3qde no setor de trabalho ha um dia, não vindo para registro ,  ao exame hiperemia e edema +/+4. força flexão 4/5, ausência de hematoma ou equimose , atestado de hum dia e RX .TST Leonardo ciente"/>
    <x v="0"/>
    <s v="Não classificado"/>
    <s v="Não classificado"/>
    <s v="Manuseio de ferramentas e peças"/>
    <s v="Mão esquerda"/>
    <s v="3º DEDO"/>
    <m/>
    <m/>
    <n v="3"/>
    <s v="Sábado"/>
  </r>
  <r>
    <n v="1364"/>
    <n v="1"/>
    <x v="208"/>
    <d v="2021-07-01T00:00:00"/>
    <n v="37193"/>
    <s v="Joao Vitor Figuero de Oliveira"/>
    <s v="M"/>
    <s v="Celula Conjuntos Montadoras T1"/>
    <s v="Felipe Becker Camelo"/>
    <n v="1"/>
    <x v="9"/>
    <s v="Funcionário (37193) relata que estava cortando plásticos/ destacando quando atingiu a unha do polegar da mão direita, ao puxar ouve perda parcial da unha, região central, realizado curativo e liberado ao setor com orientações de retorno se piora. TST Leonardo ciente."/>
    <x v="0"/>
    <s v="Não classificado"/>
    <s v="Não classificado"/>
    <s v="Manuseio de ferramentas e peças"/>
    <s v="Mão direita"/>
    <s v="1º DEDO"/>
    <m/>
    <m/>
    <n v="3"/>
    <s v="Sábado"/>
  </r>
  <r>
    <n v="1365"/>
    <n v="1"/>
    <x v="209"/>
    <d v="2021-07-01T00:00:00"/>
    <n v="30593"/>
    <s v="Bruno Garcia de Macedo"/>
    <s v="M"/>
    <s v="Fusao/Vazamento - T3"/>
    <s v="David Teixeira Lima"/>
    <n v="3"/>
    <x v="1"/>
    <s v="Funcionário (30593) relata que ao colocar um panela no fogo aconteceu uma explosão de poeira atingindo olho direto realizado lavagem com soro fisio e liberado ao setor com orientações .TST Leonardo ciente"/>
    <x v="0"/>
    <s v="Não classificado"/>
    <s v="Não classificado"/>
    <s v="Corpo estranho"/>
    <s v="Olhos"/>
    <s v="Ambos"/>
    <m/>
    <m/>
    <n v="6"/>
    <s v="Terça-Feira"/>
  </r>
  <r>
    <n v="1366"/>
    <n v="1"/>
    <x v="209"/>
    <d v="2021-07-01T00:00:00"/>
    <n v="32852"/>
    <s v="Davi Bombarda de Lima"/>
    <s v="M"/>
    <s v="Fusao/Vazamento - T3"/>
    <s v="David Teixeira Lima"/>
    <n v="3"/>
    <x v="1"/>
    <s v="Funcionário (32852) relata que ao colocar panela no forno houve uma explosão de poeira no ar atingindo ambos os olhos realizado lavagem com soro fiso e liberado ao setor em condições .TST Leonardo ciente"/>
    <x v="0"/>
    <s v="Não classificado"/>
    <s v="Não classificado"/>
    <s v="Corpo estranho"/>
    <s v="Olhos"/>
    <s v="Ambos"/>
    <m/>
    <m/>
    <n v="6"/>
    <s v="Terça-Feira"/>
  </r>
  <r>
    <n v="1367"/>
    <n v="1"/>
    <x v="209"/>
    <d v="2021-07-01T00:00:00"/>
    <n v="35952"/>
    <s v="Patric William Prado da Rosa"/>
    <s v="M"/>
    <s v="Rebarbacao - T1"/>
    <s v="Gilson Paulino da Silva Velho"/>
    <n v="1"/>
    <x v="3"/>
    <s v="Acionado unidade interna para atendimento do colaborador (35952)  , o mesmo relata que estava guardando peças na gaiola e teve um entorse no tornozelo esquerdo , sem edema mobilidade reduzida , Avaliado por Dr Talita medicado com paracetamol , ibuprofeno ,e biofenac , aplicado gelo no local e liberado o setor . Atendido por Joice/Jeferson  , TST Funny  ciente "/>
    <x v="0"/>
    <s v="Não classificado"/>
    <s v="Não classificado"/>
    <s v="*Outros"/>
    <s v="Perna esquerda"/>
    <s v="Tornozelo"/>
    <m/>
    <m/>
    <n v="6"/>
    <s v="Terça-Feira"/>
  </r>
  <r>
    <n v="1368"/>
    <n v="1"/>
    <x v="209"/>
    <d v="2021-07-01T00:00:00"/>
    <n v="0"/>
    <m/>
    <s v="M"/>
    <m/>
    <s v="David Teixeira Lima"/>
    <n v="3"/>
    <x v="1"/>
    <s v="Forneiro foi transferir metal líquido do forno 2 para o forno 3 com o auxilio da panela volante, quando o metal líquido entrou em contato com a panela ocorreu uma explosão, havia sido realizado reparo no colarinho da panela minutos antes, após o reparo ficou água acumulada no fundo da panela, com a explosão ocorreu a queda do pó acumulado no teto e nas estruturas. _x000a_2 funcionários sentiram desconforto ocular devido ao pó e foram encaminhados para atendimento na enfermaria, realizado a limpeza ocular e liberados em condições ao setor."/>
    <x v="3"/>
    <s v="Metal líquido"/>
    <m/>
    <s v="*Outros"/>
    <m/>
    <m/>
    <n v="74"/>
    <n v="200889325"/>
    <n v="6"/>
    <s v="Terça-Feira"/>
  </r>
  <r>
    <n v="1369"/>
    <n v="1"/>
    <x v="210"/>
    <d v="2021-07-01T00:00:00"/>
    <n v="32778"/>
    <s v="Junior Camara Faria"/>
    <s v="M"/>
    <s v="Celula Conjuntos Montadoras T2"/>
    <s v="Marcelo Camargo"/>
    <n v="2"/>
    <x v="9"/>
    <s v="Funcionário (32778)  relata que ao engraxar rolamento, os mesmos estavam empilhados e um caiu atingindo tornozelo esquerdo, apresenta leve edema, não há presença de hematoma ou ferimento cortante, mobilidade preservada, aplicado gelo local, medicado com Paracetamol, Ibuprofeno,  em observação, orientado e liberado ao setor. TST Alesandro ciente."/>
    <x v="0"/>
    <s v="Não classificado"/>
    <s v="Não classificado"/>
    <s v="Manuseio de ferramentas e peças"/>
    <s v="Perna esquerda"/>
    <s v="Tornozelo"/>
    <m/>
    <m/>
    <n v="7"/>
    <s v="Quarta-Feira"/>
  </r>
  <r>
    <n v="1370"/>
    <n v="1"/>
    <x v="211"/>
    <d v="2021-07-01T00:00:00"/>
    <n v="27510"/>
    <s v="Rodrigo Boff"/>
    <s v="M"/>
    <s v="Manutenção - T2"/>
    <s v="Guilherme Castro Magalhaes"/>
    <n v="2"/>
    <x v="0"/>
    <s v="Funcionário (27510) relata que ao levar peça de um lado para outro, acabou batendo dorso da mão direita em quina. Apresenta leve edema e escoriação. Medicado com paracetamol e ibuprofeno, aplicado biofenac e gelo local. Fica em observação, após liberado ao setor com orientações. TST Alesandro ciente."/>
    <x v="0"/>
    <s v="Não classificado"/>
    <s v="Não classificado"/>
    <s v="Manuseio de ferramentas e peças"/>
    <s v="Mão direita"/>
    <s v="Dorso"/>
    <m/>
    <m/>
    <n v="8"/>
    <s v="Quinta-Feira"/>
  </r>
  <r>
    <n v="1371"/>
    <n v="1"/>
    <x v="212"/>
    <d v="2021-07-01T00:00:00"/>
    <n v="32931"/>
    <s v="Gabriel Fonseca Duarte"/>
    <s v="M"/>
    <s v="Moldagem - T2"/>
    <s v="Vanderlei Antonio de Vargas Daros"/>
    <n v="2"/>
    <x v="7"/>
    <s v="Colaborador (32931) relata que estava na linha de montagem quando um cano soprou e atingiu o olho esquerdo refere sensação de poeira , realizado higiene com SF e liberado ao setor com orientações de cuidados , Atendido por Wilian  . TST .  "/>
    <x v="0"/>
    <s v="Não classificado"/>
    <s v="Não classificado"/>
    <s v="Corpo estranho"/>
    <s v="Olhos"/>
    <s v="Olho esquerdo"/>
    <m/>
    <m/>
    <n v="9"/>
    <s v="Sexta-Feira"/>
  </r>
  <r>
    <n v="1372"/>
    <n v="1"/>
    <x v="212"/>
    <d v="2021-07-01T00:00:00"/>
    <n v="30815"/>
    <s v="Fabio Cesar Oliveira da Silva"/>
    <s v="M"/>
    <s v="Celula Conjuntos Implementadoras - T1"/>
    <s v="Felipe Becker Camelo"/>
    <n v="1"/>
    <x v="4"/>
    <s v="Funcionário (30815) relata que estava manuseando  um tambor que estava numa gancheira. O tambor acabou caindo. Durante a queda acabou atingindo o 2° dedo da mão esquerda. Apresenta leve edema local, movimentos preservados. Medicado com Paracetamol e Ibuprofeno, aplicado Biofenac. Liberado ao setor com orientações. TST Funny ciente._x000a_Atendido por Diego."/>
    <x v="0"/>
    <s v="Não classificado"/>
    <s v="Não classificado"/>
    <s v="Manuseio de ferramentas e peças"/>
    <s v="Mão esquerda"/>
    <s v="2º DEDO"/>
    <m/>
    <m/>
    <n v="9"/>
    <s v="Sexta-Feira"/>
  </r>
  <r>
    <n v="1373"/>
    <n v="1"/>
    <x v="213"/>
    <d v="2021-07-01T00:00:00"/>
    <n v="33475"/>
    <s v="Sylvio Jean Pierre"/>
    <s v="M"/>
    <s v="Rebarbacao - T1"/>
    <s v="Gilson Paulino da Silva Velho"/>
    <n v="1"/>
    <x v="3"/>
    <s v="Colaborador (33475)  relata que estava manuseado peças em uma esteira , estas estariam empilhadas em grande quantidade, e uma acabou caindo sobre a sua mão esquerda , atingindo o terceiro dedo . Apresenta leve edema, movimentos reduzidos , aplicado gelo , medicado com paracetamol e ibuprofeno. Avaliado pelo medico da empresa e encaminhado ao coc para realização de exames radiológicos. TST:  lucas ciente por Diego "/>
    <x v="0"/>
    <s v="Não classificado"/>
    <s v="Não classificado"/>
    <s v="Manuseio de ferramentas e peças"/>
    <s v="Mão esquerda"/>
    <s v="3º DEDO"/>
    <m/>
    <m/>
    <n v="13"/>
    <s v="Terça-Feira"/>
  </r>
  <r>
    <n v="1374"/>
    <n v="1"/>
    <x v="214"/>
    <d v="2021-07-01T00:00:00"/>
    <n v="33468"/>
    <s v="Felipe Boeira Gorski"/>
    <s v="M"/>
    <s v="Moldagem - T3"/>
    <s v="David Teixeira Lima"/>
    <n v="3"/>
    <x v="7"/>
    <s v="Funcionário (33468) relata que estava trabalhando quando a máquina de varrer passou e o mesmo sentiu desconforto em olho direito , realizado lavagem não visualizado sujidades , liberado ao setor com orientação .TST Leonardo ciente"/>
    <x v="0"/>
    <s v="Não classificado"/>
    <s v="Não classificado"/>
    <s v="Corpo estranho"/>
    <s v="Olhos"/>
    <s v="Olho esquerdo"/>
    <m/>
    <m/>
    <n v="16"/>
    <s v="Sexta-Feira"/>
  </r>
  <r>
    <n v="1375"/>
    <n v="1"/>
    <x v="215"/>
    <d v="2021-07-01T00:00:00"/>
    <n v="33468"/>
    <s v="Felipe Boeira Gorski"/>
    <s v="M"/>
    <s v="Moldagem - T3"/>
    <s v="David Teixeira Lima"/>
    <n v="3"/>
    <x v="7"/>
    <s v="Funcionário (33468) relata que ao abrir uma lata com uma lima escorregou na alavanca atingindo punho esquerdo, apresenta pequeno corte, medicado com ibuprofeno. Realizado curativo e liberado ao setor após com orientações de retorno se piora. TST Leonardo ciente."/>
    <x v="0"/>
    <s v="Não classificado"/>
    <s v="Não classificado"/>
    <s v="Manuseio de ferramentas e peças"/>
    <s v="Braço esquerdo"/>
    <s v="Punho esquerdo"/>
    <m/>
    <m/>
    <n v="17"/>
    <s v="Sábado"/>
  </r>
  <r>
    <n v="1376"/>
    <n v="1"/>
    <x v="216"/>
    <d v="2021-07-01T00:00:00"/>
    <n v="34214"/>
    <s v="Marcos Roberto de Souza"/>
    <s v="M"/>
    <s v="Manutenção - T2"/>
    <s v="Guilherme Castro Magalhaes"/>
    <n v="2"/>
    <x v="0"/>
    <s v="Funcionário (34214) procura atendimento no CSR com queimadura de solda em olho esquerdo ocorrido no dia 17/07, realizado hidratação em olho com SF 0,9%, orientado retorno se piora dos sintomas , liberado em condições e referindo melhoras .TST Leonardo ciente"/>
    <x v="0"/>
    <s v="Não classificado"/>
    <s v="Não classificado"/>
    <s v="Corpo estranho"/>
    <s v="Olhos"/>
    <s v="Olho esquerdo"/>
    <m/>
    <m/>
    <n v="18"/>
    <s v="Domingo"/>
  </r>
  <r>
    <n v="1377"/>
    <n v="1"/>
    <x v="217"/>
    <d v="2021-07-01T00:00:00"/>
    <n v="36064"/>
    <s v="Wesley Hofman de Matos"/>
    <s v="M"/>
    <s v="Rebarbação - T1"/>
    <s v="Gilson Paulino da Silva Velho"/>
    <n v="1"/>
    <x v="3"/>
    <s v="Colaborador (36064) relata que no final do do turno no dia 19/07/21 estava virando a peça na retifica e no dia não sentiu dores . Hoje chegou no CSR referindo dor na falange distal do 5º dedo da direita ,que a peça que estava trabalhando caiu em cima no momento.  Está com edema + hematoma e dor  moderada . Avaliado pelo pelo médico do CSR  e encaminhado ao COC  para avaliação . TST : Funny ciente   por Jeferson."/>
    <x v="0"/>
    <s v="Não classificado"/>
    <s v="Não classificado"/>
    <s v="Manuseio de ferramentas e peças"/>
    <s v="Mão direita"/>
    <s v="5º DEDO"/>
    <m/>
    <m/>
    <n v="20"/>
    <s v="Terça-Feira"/>
  </r>
  <r>
    <n v="1378"/>
    <n v="1"/>
    <x v="217"/>
    <d v="2021-07-01T00:00:00"/>
    <n v="29595"/>
    <s v="Eleandro Moreira Lemos"/>
    <s v="M"/>
    <s v="CSF T2"/>
    <s v="Marcelo Camargo"/>
    <n v="2"/>
    <x v="14"/>
    <s v="Colaborador (29595) relata que foi retirar uma ferramenta e machucou a palma da mão esquerda na mesma , Apresenta bolha com coleção de sangue realizado curativo e liberado ao setor com orientações de cuidados Atendido por Willian  TST Leonardo ciente"/>
    <x v="0"/>
    <s v="Não classificado"/>
    <s v="Não classificado"/>
    <s v="Manuseio de ferramentas e peças"/>
    <s v="Mão esquerda"/>
    <s v="Palma"/>
    <m/>
    <m/>
    <n v="20"/>
    <s v="Terça-Feira"/>
  </r>
  <r>
    <n v="1379"/>
    <n v="1"/>
    <x v="218"/>
    <d v="2021-07-01T00:00:00"/>
    <n v="37098"/>
    <s v="Patrick Cameus"/>
    <s v="M"/>
    <s v="Rebarbação - T3"/>
    <s v="David Teixeira Lima"/>
    <n v="3"/>
    <x v="3"/>
    <s v="Funcionário (37098) relata que no dia anterior de trabalho bateu seu 1° dedo da mão esquerda em uma quebra canal causando contusão local  , não apresenta edema , mobilidade preservada , aplicado biofenac , gelo local e medicado com  ibuprofeno vo  e liberado ao setor em condições e orientações .TST Leonardo ciente"/>
    <x v="0"/>
    <s v="Não classificado"/>
    <s v="Não classificado"/>
    <s v="Manuseio de ferramentas e peças"/>
    <s v="Mão esquerda"/>
    <s v="1º DEDO"/>
    <m/>
    <m/>
    <n v="21"/>
    <s v="Quarta-Feira"/>
  </r>
  <r>
    <n v="1380"/>
    <n v="1"/>
    <x v="219"/>
    <d v="2021-07-01T00:00:00"/>
    <n v="4998"/>
    <s v="Luis Fernando Medeiros Borba"/>
    <s v="M"/>
    <s v="CTE - T1"/>
    <s v="Felipe Becker Camelo"/>
    <n v="1"/>
    <x v="4"/>
    <s v="Funcionário (4998) relata que estava trabalhando no dia 21/07 quando atingiu 1° dedo da mão esquerda. No local apresenta um ferimento, contusão + escoriação movimentos preservado, realizado curativo e liberado ao setor com orientações de retornar se piora. TST Lucas ciente."/>
    <x v="0"/>
    <s v="Não classificado"/>
    <s v="Não classificado"/>
    <s v="Manuseio de ferramentas e peças"/>
    <s v="Mão esquerda"/>
    <s v="1º DEDO"/>
    <m/>
    <m/>
    <n v="22"/>
    <s v="Quinta-Feira"/>
  </r>
  <r>
    <n v="1381"/>
    <n v="1"/>
    <x v="219"/>
    <d v="2021-07-01T00:00:00"/>
    <n v="35514"/>
    <s v="Rafael Kliper da Silva"/>
    <s v="M"/>
    <s v="Rebarbação - T1"/>
    <s v="Gilson Paulino da Silva Velho"/>
    <n v="1"/>
    <x v="3"/>
    <s v="Funcionário (35514) relata que colega estava retificando quando sentiu desconforto em olho direito, realizado limpeza e retirado cavaco, orientado e liberado apos ao setor. TST lucas ciente."/>
    <x v="0"/>
    <s v="Não classificado"/>
    <s v="Não classificado"/>
    <s v="Corpo estranho"/>
    <s v="Olhos"/>
    <s v="Olho direito"/>
    <m/>
    <m/>
    <n v="22"/>
    <s v="Quinta-Feira"/>
  </r>
  <r>
    <n v="1382"/>
    <n v="1"/>
    <x v="219"/>
    <d v="2021-07-01T00:00:00"/>
    <n v="35509"/>
    <s v="Mathias Machado da Silva"/>
    <s v="M"/>
    <s v="Rebarbação - T3"/>
    <s v="David Teixeira Lima"/>
    <n v="3"/>
    <x v="3"/>
    <s v="Acionado unidade interna para atendimento . Colaborador (35509) relata que estava na mesa de embalar e seu colega pegou uma caixa não notou sua presença e prensou a coxa direita entre a caixa e a mesa . Apresenta hematoma e dificuldade de deambular , Avaliado por medico da empresa e liberado com ATM do dia de hoje , retorna dia 24/07 as 02:00. Atendido por Wilian . TST Leonardo. "/>
    <x v="0"/>
    <s v="Não classificado"/>
    <s v="Não classificado"/>
    <s v="Veículos Industriais"/>
    <s v="Perna esquerda"/>
    <s v="Coxa"/>
    <n v="78"/>
    <n v="200892013"/>
    <n v="22"/>
    <s v="Quinta-Feira"/>
  </r>
  <r>
    <n v="1383"/>
    <n v="1"/>
    <x v="220"/>
    <d v="2021-07-01T00:00:00"/>
    <n v="37716"/>
    <s v="Fritzner Desulme"/>
    <s v="M"/>
    <s v="Rebarbação - T2"/>
    <s v="Vanderlei Antonio de Vargas Daros"/>
    <n v="2"/>
    <x v="3"/>
    <s v="Funcionário (37716) relata que estava  fazendo uma peça no rebolo e a mesma saiu fora do lugar rasgando a luva e causando pequena escoriação em 5° dedo da mão direita , realizado curativo medicado com paractamol e liberado ao setor .TST Leonardo ciente_x000a_"/>
    <x v="0"/>
    <s v="Não classificado"/>
    <s v="Não classificado"/>
    <s v="Manuseio de ferramentas e peças"/>
    <s v="Mão direita"/>
    <s v="5º DEDO"/>
    <m/>
    <m/>
    <n v="25"/>
    <s v="Domingo"/>
  </r>
  <r>
    <n v="1384"/>
    <n v="1"/>
    <x v="221"/>
    <d v="2021-07-01T00:00:00"/>
    <n v="33718"/>
    <s v="Daniel Viero da Fontoura"/>
    <s v="M"/>
    <s v="CTA - T3"/>
    <s v="Marcelo Camargo"/>
    <n v="3"/>
    <x v="9"/>
    <s v="Funcionário (33718)  relata que ao transportar a peça da plataforma até a máquina , bateu o 4° dedo da mão esquerda causando corte contuso e edema local e hematoma subungueal , com sangramento ativo , aplicado gelo local paracetamol e ibuprofeno e encaminhado para COC para avaliação radiológica .TST Leonardo ciente"/>
    <x v="2"/>
    <s v="Não classificado"/>
    <s v="Não classificado"/>
    <s v="Manuseio de ferramentas e peças"/>
    <s v="Mão esquerda"/>
    <s v="3° e 4° dedo "/>
    <n v="79"/>
    <n v="200892012"/>
    <n v="26"/>
    <s v="Segunda-Feira"/>
  </r>
  <r>
    <n v="1385"/>
    <n v="1"/>
    <x v="221"/>
    <d v="2021-07-01T00:00:00"/>
    <n v="36064"/>
    <s v="Wesley Hofman de Matos"/>
    <s v="M"/>
    <s v="Rebarbação - T1"/>
    <s v="Gilson Paulino da Silva Velho"/>
    <n v="1"/>
    <x v="3"/>
    <s v="Funcionário (36064) relata que estava tirando rebarba das peças por volta das 16:30 quando sentiu pegar um cavaco no olho esquerdo, procura CSR após o turno de trabalho para lavagem ocular, retirado com sucesso. TST Alessandro ciente."/>
    <x v="0"/>
    <s v="Não classificado"/>
    <s v="Não classificado"/>
    <s v="Corpo estranho"/>
    <s v="Olhos"/>
    <s v="Olho esquerdo"/>
    <m/>
    <m/>
    <n v="26"/>
    <s v="Segunda-Feira"/>
  </r>
  <r>
    <n v="1386"/>
    <n v="1"/>
    <x v="222"/>
    <d v="2021-07-01T00:00:00"/>
    <n v="24500"/>
    <s v="Dilceu Bolson de Faria"/>
    <s v="M"/>
    <s v="CTE - T1"/>
    <s v="Felipe Becker Camelo"/>
    <n v="1"/>
    <x v="4"/>
    <s v="Colaborador (24500)  relata que estava trabalhando fora do seu setor tradicional, quando acabou ocasionando um corte em 2º dedo da mão direita em contato com uma peça que estava em uma lavadora. Corte superficial com sangramento ativo. Realizado curativo e liberado ao setor com orientações. Recusou medicação para dor."/>
    <x v="0"/>
    <s v="Não classificado"/>
    <s v="Não classificado"/>
    <s v="Manuseio de ferramentas e peças"/>
    <s v="Mão direita"/>
    <s v="2º DEDO"/>
    <m/>
    <m/>
    <n v="27"/>
    <s v="Terça-Feira"/>
  </r>
  <r>
    <n v="1387"/>
    <n v="1"/>
    <x v="223"/>
    <d v="2021-07-01T00:00:00"/>
    <n v="37447"/>
    <s v="Melanie Valmorbida Brito"/>
    <s v="F"/>
    <s v="CSF - T2"/>
    <s v="Marcelo Camargo"/>
    <n v="2"/>
    <x v="14"/>
    <s v="Funcionário (37447) relata que estava movimentando uma caixa com peças e o cestinho bateu em sua mão direita , região dorsal causando contusão local , sem edema mobilidade preservada sem edemas ou hematomas medicado com paracetamol ibuprofeno gelo local e liberada com orientações.TST Leonardo ciente"/>
    <x v="0"/>
    <s v="Não classificado"/>
    <s v="Não classificado"/>
    <s v="Manuseio de ferramentas e peças"/>
    <s v="Mão direita"/>
    <s v="Dorso"/>
    <m/>
    <m/>
    <n v="28"/>
    <s v="Quarta-Feira"/>
  </r>
  <r>
    <n v="1389"/>
    <n v="1"/>
    <x v="224"/>
    <d v="2021-07-01T00:00:00"/>
    <n v="31097"/>
    <s v="Luiz Carlos Pedroso Junior"/>
    <s v="M"/>
    <s v="Rebarbação - T1"/>
    <s v="Gilson Paulino da Silva Velho"/>
    <n v="1"/>
    <x v="3"/>
    <s v="Colaborador (31097) relata que estava trabalhando ao lado de dois colaboradores que operavam lixadeiras, quando um corpo estranho teria adentrado em seu olho direito. Realizado higiene ocular com SF 0,9% e removido um corpo estranho com  sucesso. Liberado ao setor com orientações. TST: Lucas ciente por Diego."/>
    <x v="0"/>
    <s v="Não classificado"/>
    <s v="Não classificado"/>
    <s v="Corpo estranho"/>
    <s v="Olhos"/>
    <s v="Olho direito"/>
    <m/>
    <m/>
    <n v="29"/>
    <s v="Quinta-Feira"/>
  </r>
  <r>
    <n v="1390"/>
    <n v="1"/>
    <x v="225"/>
    <d v="2021-07-01T00:00:00"/>
    <n v="37428"/>
    <s v="Jean Roberto Guimaraes de Melo"/>
    <s v="M"/>
    <s v="Rebarbação - T2"/>
    <s v="Vanderlei Antonio de Vargas Daros"/>
    <n v="2"/>
    <x v="3"/>
    <s v="Colaborador (37428) relata que estava retificando um produto e quebrou a ponteira e atingiu o olho direito . apresenta edema  leve na pálpebra. Avaliado medico da empresa e liberado com ATM do dia de hoje mais receita e ordem de farmácia . TST Alessandro ciente "/>
    <x v="0"/>
    <s v="Não classificado"/>
    <s v="Não classificado"/>
    <s v="Corpo estranho"/>
    <s v="Olhos"/>
    <s v="Olho direito"/>
    <m/>
    <m/>
    <n v="30"/>
    <s v="Sexta-Feira"/>
  </r>
  <r>
    <n v="1391"/>
    <n v="1"/>
    <x v="226"/>
    <d v="2021-07-01T00:00:00"/>
    <n v="33460"/>
    <s v="Valeria Panisson Lopes"/>
    <s v="F"/>
    <s v="Celula Conjuntos Montadoras T2"/>
    <s v="Marcelo Camargo"/>
    <n v="2"/>
    <x v="4"/>
    <s v="Funcionária (33460) relata sujidade em olho direito realizado limpeza e retirada de sujidade .TST ALESSANDRO  CIENTE"/>
    <x v="0"/>
    <s v="Não classificado"/>
    <s v="Não classificado"/>
    <s v="Corpo estranho"/>
    <s v="Olhos"/>
    <s v="Olho direito"/>
    <m/>
    <m/>
    <n v="31"/>
    <s v="Sábado"/>
  </r>
  <r>
    <n v="1396"/>
    <n v="1"/>
    <x v="221"/>
    <d v="2021-07-01T00:00:00"/>
    <n v="32636"/>
    <s v="Cleiton de Oliveira Bueno"/>
    <s v="M"/>
    <s v="Celula Conjuntos Leves - T2"/>
    <s v="Marcelo Camargo"/>
    <n v="2"/>
    <x v="9"/>
    <s v="Funcionário (32636) relata que ao ir pegar uma peça cortou polegar da mão direita, falange distal, relata estar usando EPI oferecido pela empresa. realizado curativo e liberado ao setor com orientações de retorno se piora. TST Alessandro ciente. "/>
    <x v="0"/>
    <s v="Não classificado"/>
    <s v="Não classificado"/>
    <s v="Manuseio de ferramentas e peças"/>
    <s v="Mão direita"/>
    <s v="1º DEDO"/>
    <m/>
    <m/>
    <n v="26"/>
    <s v="Segunda-Feira"/>
  </r>
  <r>
    <n v="1397"/>
    <n v="1"/>
    <x v="227"/>
    <d v="2021-07-01T00:00:00"/>
    <n v="3037"/>
    <s v="Neivaldo Reis Dos Santos"/>
    <s v="M"/>
    <s v="CAU I"/>
    <s v="Cilandro Da Silva Tavares"/>
    <n v="1"/>
    <x v="20"/>
    <m/>
    <x v="5"/>
    <s v="Não classificado"/>
    <s v="Não classificado"/>
    <s v="Moto"/>
    <m/>
    <m/>
    <m/>
    <m/>
    <n v="15"/>
    <s v="Quinta-Feira"/>
  </r>
  <r>
    <n v="129"/>
    <n v="1"/>
    <x v="228"/>
    <d v="2021-08-01T00:00:00"/>
    <n v="7672"/>
    <s v="Ivete Girotto"/>
    <s v="F"/>
    <s v="Almoxarifado Usinagem T1"/>
    <s v="Erick Peruzzo"/>
    <n v="1"/>
    <x v="2"/>
    <s v="Colaboradora Ivete Girotto, matrícula 7672 foi avaliada no Centro de Saúde e está em acompanhamento com Ortopedista. Existem elementos clínicos que podem indicar lesão decorrente do exercício da sua atividade laboral habitual. Dessa forma, sugiro emissão de CAT, mas solicito também avaliação da segurança do trabalho a respeito do caso. Além disso, sugiro a troca de função, pelo risco encontrado acima. CID 10: G56.0 (síndrome do túnel do carpo bilateral), sem afastamento a partir de 18/08."/>
    <x v="6"/>
    <s v="Não classificado"/>
    <s v="Não classificado"/>
    <s v="Ergonômico"/>
    <s v="Braço direito"/>
    <s v="Bilateral"/>
    <m/>
    <m/>
    <n v="18"/>
    <s v="Quarta-Feira"/>
  </r>
  <r>
    <n v="1395"/>
    <n v="1"/>
    <x v="229"/>
    <d v="2021-08-01T00:00:00"/>
    <n v="37106"/>
    <s v="Alain Mertus"/>
    <s v="M"/>
    <s v="Rebarbação - T1"/>
    <s v="Gilson Paulino da Silva Velho"/>
    <n v="1"/>
    <x v="3"/>
    <s v="Funcionário (37106)  relata que ao manusear uma peça, a mesma acabou caindo sobre o 4° dedo da mão direita. Apresenta edema local e cianose, movimentos reduzidos. Aplicado gelo, ofertado paracetamol, avaliado pelo médico do CSR, e encaminhado para o hospital do circulo. TST Lucas ciente. Atendido pelo Diego."/>
    <x v="2"/>
    <s v="Não classificado"/>
    <s v="Não classificado"/>
    <s v="Manuseio de ferramentas e peças"/>
    <s v="Mão direita"/>
    <s v="4° dedo"/>
    <n v="87"/>
    <n v="200894716"/>
    <n v="2"/>
    <s v="Segunda-Feira"/>
  </r>
  <r>
    <n v="1398"/>
    <n v="1"/>
    <x v="230"/>
    <d v="2021-08-01T00:00:00"/>
    <n v="37965"/>
    <s v="Rodrigo de Almeida de Oliveira Leite"/>
    <s v="M"/>
    <s v="Rebarbação - T2"/>
    <s v="Vanderlei Antonio de Vargas Daros"/>
    <n v="2"/>
    <x v="3"/>
    <s v="Funcionário (37965) relata que no dia de ontem 03/08/2021 depois de já estar em sua residência sentiu um corpo estranho no olho esquerdo. Ao examinar retirado corpo estranho com sucesso, orientado e liberado ao setor. TST Alessandro ciente. Atendido pela Aide."/>
    <x v="0"/>
    <s v="Não classificado"/>
    <s v="Não classificado"/>
    <s v="Corpo estranho"/>
    <s v="Olhos"/>
    <s v="Olho Esquerdo"/>
    <m/>
    <m/>
    <n v="4"/>
    <s v="Quarta-Feira"/>
  </r>
  <r>
    <n v="1399"/>
    <n v="1"/>
    <x v="231"/>
    <d v="2021-08-01T00:00:00"/>
    <n v="24556"/>
    <s v="Renan Tramontin"/>
    <s v="M"/>
    <s v="Celula Robotizada - T1"/>
    <s v="Gilson Paulino da Silva Velho"/>
    <n v="1"/>
    <x v="3"/>
    <s v="Funcionário (24556) relata que estava programando a máquina, e ao virar prendeu o 3º dedo da mão esquerda  entre duas peças . Chega sem edema, sem perda de movimentos e sem hematoma. local preservado aplicado gelo local e  biofenac , medicado com paracetamol   TST:   Funy ciente por Vanessa "/>
    <x v="0"/>
    <s v="Não classificado"/>
    <s v="Não classificado"/>
    <s v="Manuseio de ferramentas e peças"/>
    <s v="Mão esquerda"/>
    <s v="3º DEDO"/>
    <m/>
    <m/>
    <n v="5"/>
    <s v="Quinta-Feira"/>
  </r>
  <r>
    <n v="1400"/>
    <n v="1"/>
    <x v="232"/>
    <d v="2021-08-01T00:00:00"/>
    <n v="33344"/>
    <s v="Antonio Luiz Rosso Sebastiao"/>
    <s v="M"/>
    <s v="Celula Conjuntos Montadoras T1"/>
    <s v="Felipe Becker Camelo"/>
    <n v="1"/>
    <x v="9"/>
    <s v="Funcionário (33344) relata que ao retirar peças de dentro do Rack , bateu região de arcos costais á direita no Rack . Apresenta hiperemia no local . Medicado com paracetamol e ibuprofeno , aplicado biofenac . Avaliado pelo médico da empresa . Orientado e liberado ao setor TST: Funny ciente  por Joice."/>
    <x v="0"/>
    <s v="Não classificado"/>
    <s v="Não classificado"/>
    <s v="Manuseio de ferramentas e peças"/>
    <s v="Coluna / Tronco"/>
    <s v="arcos costais"/>
    <m/>
    <m/>
    <n v="6"/>
    <s v="Sexta-Feira"/>
  </r>
  <r>
    <n v="1402"/>
    <n v="1"/>
    <x v="233"/>
    <d v="2021-08-01T00:00:00"/>
    <n v="34743"/>
    <s v="Lucas Henriques da Silva"/>
    <s v="M"/>
    <s v="Célula Suporte Fundidos - T2"/>
    <s v="Marcelo Camargo"/>
    <n v="2"/>
    <x v="14"/>
    <s v="Funcionário (34743) relta que estava trabalhando e sentiu sujidade em olho esquerdo removido com sucesso .TST Leonardo ciente"/>
    <x v="0"/>
    <s v="Não classificado"/>
    <s v="Não classificado"/>
    <s v="Corpo estranho"/>
    <s v="Olhos"/>
    <s v="Olho esquerdo"/>
    <m/>
    <m/>
    <n v="7"/>
    <s v="Sábado"/>
  </r>
  <r>
    <n v="1403"/>
    <n v="1"/>
    <x v="234"/>
    <d v="2021-08-01T00:00:00"/>
    <n v="21234"/>
    <s v="Antonio Valmir da Rocha"/>
    <s v="M"/>
    <s v="Fusão - T1"/>
    <s v="Valdeci Zeppi"/>
    <n v="1"/>
    <x v="1"/>
    <s v="Funcionário (21234) relata que ao realizar limpeza em um forno sentiu sujidade em olho direito , realizado limpeza ocular e removido sujidade , liberado ao setor em condições .TST Leonardo ciente"/>
    <x v="0"/>
    <s v="Não classificado"/>
    <s v="Não classificado"/>
    <s v="Corpo estranho"/>
    <s v="Olhos"/>
    <s v="Olho direito"/>
    <m/>
    <m/>
    <n v="8"/>
    <s v="Domingo"/>
  </r>
  <r>
    <n v="1404"/>
    <n v="1"/>
    <x v="235"/>
    <d v="2021-08-01T00:00:00"/>
    <n v="31170"/>
    <s v="Moustapha Kebe"/>
    <s v="M"/>
    <s v="Rebarbação - T2"/>
    <s v="Vanderlei Antonio de Vargas Daros"/>
    <n v="2"/>
    <x v="3"/>
    <s v="Colaborador (31170) vem até o CSR, deambulando, relata que o colega puxou uma peça na estrutura e a mesma atingiu o 2° dedo da mão direita, apresenta corte contuso, sangramento contido, avaliado pela Dr° Elisabeth que solicita encaminhamento ao COC. Entrado em contato com COC, Dr° Inácio ciente, solicitado remoção pela Emercor. Encaminhado funcionário com ordem de farmácia. TST Alessandro ciente. Atendido pelo Francisco."/>
    <x v="4"/>
    <s v="Não classificado"/>
    <s v="Não classificado"/>
    <s v="Manuseio de ferramentas e peças"/>
    <s v="Mão direita"/>
    <s v="2º DEDO"/>
    <n v="89"/>
    <n v="200896240"/>
    <n v="9"/>
    <s v="Segunda-Feira"/>
  </r>
  <r>
    <n v="1405"/>
    <n v="1"/>
    <x v="236"/>
    <d v="2021-08-01T00:00:00"/>
    <n v="37143"/>
    <s v="Delphe Alusme"/>
    <s v="M"/>
    <s v="Rebarbação - T1"/>
    <s v="Gilson Paulino da Silva Velho"/>
    <n v="1"/>
    <x v="3"/>
    <s v="Funcionario (37143) relata que ao quebrar as peças com uso de luvas, elas trancaram e ao puxa-las cortou o 3° dedo da mão esquerda em falange distal. Medicado com paracetamol e ibuprofeno. Avaliado pela médica do CSR, acionado base externa para sutura, realizado 1 ponto. Liberado para casa hoje, retorno ao CSR dia 11/08 para revisão. Tentado contato diversas vezes com TST sem sucesso. Atendido por Joice. Realocado por 07 dias."/>
    <x v="4"/>
    <s v="Não classificado"/>
    <s v="Não classificado"/>
    <s v="Manuseio de ferramentas e peças"/>
    <s v="Mão esquerda"/>
    <s v="3º DEDO"/>
    <s v="x"/>
    <n v="200903253"/>
    <n v="10"/>
    <s v="Terça-Feira"/>
  </r>
  <r>
    <n v="1406"/>
    <n v="1"/>
    <x v="233"/>
    <d v="2021-08-01T00:00:00"/>
    <n v="37121"/>
    <s v="Fritzner Michaud"/>
    <s v="M"/>
    <s v="Rebarbacao - T2"/>
    <s v="Vanderlei Antonio de Vargas Daros"/>
    <n v="2"/>
    <x v="3"/>
    <s v="Colaborador relata que foi retirar um produto da quebra de canal e uma peça atingiu o 5º dedo da mão esquerda . apresenta um corte superficial , mobilidade preservada, realizado higiene e liberado ao setor com orientações de cuidados . TST Alessandro ciente . "/>
    <x v="0"/>
    <s v="Não classificado"/>
    <s v="Não classificado"/>
    <s v="Manuseio de ferramentas e peças"/>
    <s v="Mão esquerda"/>
    <s v="5º DEDO"/>
    <m/>
    <m/>
    <n v="7"/>
    <s v="Sábado"/>
  </r>
  <r>
    <n v="1407"/>
    <n v="1"/>
    <x v="237"/>
    <d v="2021-08-01T00:00:00"/>
    <n v="31092"/>
    <s v="Lindomar da Silva Machado"/>
    <s v="M"/>
    <s v="Fusao/Vazamento - T2"/>
    <s v="Vanderlei Antonio de Vargas Daros"/>
    <n v="2"/>
    <x v="1"/>
    <s v="Funcionário relata que estava estava limpando o forno e derreteu a ponta da pá e o metal voltou no cano atingindo o abdômen e causou uma queimadura de primeiro grau . realizado  higiene e curativo com sulfa , medicado com paracetamol e ibuprofeno e liberado ao setor com orientações de cuidados . Atendido por Aide TST  Alesandro ciente .  "/>
    <x v="0"/>
    <s v="Não classificado"/>
    <s v="Não classificado"/>
    <s v="Respingo de metal líquido"/>
    <s v="Coluna / Tronco"/>
    <s v="Barriga"/>
    <m/>
    <m/>
    <n v="12"/>
    <s v="Quinta-Feira"/>
  </r>
  <r>
    <n v="1408"/>
    <n v="1"/>
    <x v="238"/>
    <d v="2021-08-01T00:00:00"/>
    <n v="37726"/>
    <s v="Caio Dengo Rigon"/>
    <s v="M"/>
    <s v="Moldagem - T1"/>
    <s v="Douglas de Souza Lisboa"/>
    <n v="1"/>
    <x v="0"/>
    <s v="Funcionário relata que ao iniciar o processo de montagem da esteira oval , retirando peças uma bateu contra a outra prensando 4° dedo da mão direta , falange distal , apresenta hematoma e edema , relata dor local medicado com paracetamol e ibuprofeno gelo local , encaminhado ao COC para avaliação .TST Lucas ciente , oriento retorno em 16/08 as 07;00 horas"/>
    <x v="4"/>
    <s v="Não classificado"/>
    <s v="Não classificado"/>
    <s v="Manuseio de ferramentas e peças"/>
    <s v="Mão direita"/>
    <s v="4º DEDO"/>
    <n v="90"/>
    <n v="200907367"/>
    <n v="14"/>
    <s v="Sábado"/>
  </r>
  <r>
    <n v="1409"/>
    <n v="1"/>
    <x v="238"/>
    <d v="2021-08-01T00:00:00"/>
    <n v="30755"/>
    <s v="Malick Dione"/>
    <s v="M"/>
    <s v="Pintura - T1"/>
    <s v="Gilson Paulino da Silva Velho"/>
    <n v="1"/>
    <x v="3"/>
    <s v="Funcionário relata que ao trabalhar no seu ambiente  de trabalho , sentiu desconforto em olho direito , realizado lavagem ocular e liberado ao setor em condições. TST Lucas ciente"/>
    <x v="0"/>
    <s v="Não classificado"/>
    <s v="Não classificado"/>
    <s v="Corpo estranho"/>
    <s v="Olhos"/>
    <s v="Olho direito"/>
    <m/>
    <m/>
    <n v="14"/>
    <s v="Sábado"/>
  </r>
  <r>
    <n v="1411"/>
    <n v="1"/>
    <x v="228"/>
    <d v="2021-08-01T00:00:00"/>
    <n v="30020"/>
    <s v="Alex Sandro Alves"/>
    <s v="M"/>
    <s v="Fusao/Vazamento - T1"/>
    <s v="Valdeci Zeppi"/>
    <n v="1"/>
    <x v="1"/>
    <s v="Funcionário relata que foi erguer uma escoria e deu mau jeito pois virou rapido, relata forte dorna costela no lado esquerdo para movimentar e ao toque, medicado com ibuprofeno e paracetamol, aplicado biofenac. Liberado ao setor com orientações. Lucas ciente."/>
    <x v="0"/>
    <s v="Não classificado"/>
    <s v="Não classificado"/>
    <s v="Ergonômico"/>
    <s v="Coluna / Tronco"/>
    <m/>
    <m/>
    <m/>
    <n v="18"/>
    <s v="Quarta-Feira"/>
  </r>
  <r>
    <n v="1412"/>
    <n v="1"/>
    <x v="228"/>
    <d v="2021-08-01T00:00:00"/>
    <n v="29327"/>
    <s v="Marcos Antonio da Costa Feijo"/>
    <s v="M"/>
    <s v="Celula Conjuntos Implementadoras - T2"/>
    <s v="Marcelo Camargo"/>
    <n v="2"/>
    <x v="4"/>
    <s v="Setor: Montagem, CTE, Lider Marcelo. Funcionário vem até a enfermaria, deambulando, relata que estava elevando o tambor com a talha e ao erguer a mesma trancou, empurrando a peça contra a mão esquerda. No momento, apresenta leve escoriação em palma da mão esquerda + edema, movimentos preservados. Medicado com paracetamol + ibuprofeno aplicado gelo local, realizo curativo e liberado ao setor com orientações de retornar se nescessário. TST Alessandro ciente. "/>
    <x v="0"/>
    <s v="Não classificado"/>
    <s v="Não classificado"/>
    <s v="Manuseio de ferramentas e peças"/>
    <s v="Mão esquerda"/>
    <m/>
    <m/>
    <m/>
    <n v="18"/>
    <s v="Quarta-Feira"/>
  </r>
  <r>
    <n v="1413"/>
    <n v="1"/>
    <x v="239"/>
    <d v="2021-08-01T00:00:00"/>
    <n v="32774"/>
    <s v="Jacky Castor"/>
    <s v="M"/>
    <s v="Rebarbação - T2"/>
    <s v="Maiquel Silveira da Cruz"/>
    <n v="2"/>
    <x v="3"/>
    <s v="Funcionário relata que ao soltar peças do canal com  a cunha e a alavanca o colega apertou seu 2° dedo mão esquerda , causando contusão local , com edema e dificuldade em movimentar o membro , realizado gelo local curativo , medicado com paracetamol e ibuprofeno, encaminhado ao cocs com guia para avaliação , retorno em 19/08 as 17 horas orientado o colaborador .TSt Alessandro ciente. Após reavaliação, funcionário tem seu retorno marcado para o dia 23/08."/>
    <x v="2"/>
    <s v="Não classificado"/>
    <s v="Não classificado"/>
    <s v="Manuseio de ferramentas e peças"/>
    <s v="Mão esquerda"/>
    <s v="2º DEDO"/>
    <s v="x"/>
    <n v="200907431"/>
    <n v="19"/>
    <s v="Quinta-Feira"/>
  </r>
  <r>
    <n v="1414"/>
    <n v="1"/>
    <x v="239"/>
    <d v="2021-08-01T00:00:00"/>
    <n v="37098"/>
    <s v="Patrick Cameus"/>
    <s v="M"/>
    <s v="Rebarbação - T3"/>
    <s v="David Teixeira Lima"/>
    <n v="3"/>
    <x v="3"/>
    <s v="Funcionário relata que no turno anterior estava pegando peça no canal quando sentiu desconforto em ombro direito , mobilidade preservada sem edema realizado gelo local e medicado com cetoprofeno im avaliado pelo médico da empresa . liberado ao setor em condições."/>
    <x v="0"/>
    <s v="Não classificado"/>
    <s v="Não classificado"/>
    <s v="Ergonômico"/>
    <s v="Braço direito"/>
    <m/>
    <m/>
    <m/>
    <n v="19"/>
    <s v="Quinta-Feira"/>
  </r>
  <r>
    <n v="1415"/>
    <n v="1"/>
    <x v="239"/>
    <d v="2021-08-01T00:00:00"/>
    <n v="35793"/>
    <s v="Henrique Monteiro Nesello"/>
    <s v="M"/>
    <s v="Revisao Final T2"/>
    <s v="Alexandre Zanardi"/>
    <n v="2"/>
    <x v="18"/>
    <s v="Funcionário vem a enfermaria referindo que no dia de ontem 18/08/2021, estava trabalhando na rebarbação, e que no final de seu turno sentiu um desconforto em olho direito. Hoje relata dor ocular, realizado lavagem ocular e nada encontrado. Liberado ao setor com orientação, retornar se haver necessidade. TS Alessandro ciente."/>
    <x v="0"/>
    <s v="Não classificado"/>
    <s v="Não classificado"/>
    <s v="Corpo estranho"/>
    <s v="Olhos"/>
    <s v="Olho direito"/>
    <m/>
    <m/>
    <n v="19"/>
    <s v="Quinta-Feira"/>
  </r>
  <r>
    <n v="1416"/>
    <n v="1"/>
    <x v="240"/>
    <d v="2021-08-01T00:00:00"/>
    <n v="7672"/>
    <s v="Ivete Girotto"/>
    <s v="F"/>
    <s v="Almoxarifado Usinagem T1"/>
    <s v="Erick Peruzzo"/>
    <n v="1"/>
    <x v="2"/>
    <s v="Funcionária relata que por volta das 09hs, ao movimentos uma caixa de parafusos, sentiu dor forte em região dorsal á esquerda. Sem edema, sem hematoma. Aplicado biofenac, orientada e liberada ao setor. TST Lucas ciente._x000a_Diego"/>
    <x v="0"/>
    <s v="Não classificado"/>
    <s v="Não classificado"/>
    <s v="Ergonômico"/>
    <s v="Coluna / Tronco"/>
    <s v="Dorso"/>
    <m/>
    <m/>
    <n v="20"/>
    <s v="Sexta-Feira"/>
  </r>
  <r>
    <n v="1417"/>
    <n v="1"/>
    <x v="241"/>
    <d v="2021-08-01T00:00:00"/>
    <n v="38254"/>
    <s v="Rodrigo Ribeiro da Silva"/>
    <s v="M"/>
    <s v="Celula Conjuntos Implementadoras - T2"/>
    <s v="Marcelo Camargo"/>
    <n v="3"/>
    <x v="9"/>
    <s v="Funcionário (38254) relata que ao tirar o cubo da caixa e virar o mesmo ,acabou cortando o 5° dedo da mão Direita, acionado base externa para realização da sutura, após liberado para casa com orientações, e medicado com Paracetamol, e ibuprofeno. Emercor Aide TST funy ciente. Restrição por 07 dias."/>
    <x v="4"/>
    <s v="Não classificado"/>
    <s v="Não classificado"/>
    <s v="Manuseio de ferramentas e peças"/>
    <s v="Mão direita"/>
    <s v="5º DEDO"/>
    <n v="91"/>
    <n v="200908565"/>
    <n v="21"/>
    <s v="Sábado"/>
  </r>
  <r>
    <n v="1418"/>
    <n v="1"/>
    <x v="242"/>
    <d v="2021-08-01T00:00:00"/>
    <n v="33013"/>
    <s v="Tania Sgarbi Fracaro"/>
    <s v="F"/>
    <s v="Celula Suportes Fundidos - T1"/>
    <s v="Cilandro Da Silva Tavares"/>
    <n v="1"/>
    <x v="14"/>
    <s v="Funcionária vem ao CSR e relata que estava contando umas peças e que jogou a peça e a mesma retornou batendo no dedo - 2° dedo mão direita, sem edema, movimentos preservados, realizado gelo, medicado com paracetamol e ibuprofeno e liberada ao setor. TST Funny ciente."/>
    <x v="0"/>
    <s v="Não classificado"/>
    <s v="Não classificado"/>
    <s v="Manuseio de ferramentas e peças"/>
    <s v="Mão direita"/>
    <s v="2º DEDO"/>
    <m/>
    <m/>
    <n v="23"/>
    <s v="Segunda-Feira"/>
  </r>
  <r>
    <n v="1419"/>
    <n v="1"/>
    <x v="241"/>
    <d v="2021-08-01T00:00:00"/>
    <n v="0"/>
    <s v="Guincho Vanin"/>
    <s v="M"/>
    <s v="Manutenção Fundição - T1"/>
    <s v="Douglas de Souza Lisboa"/>
    <n v="1"/>
    <x v="1"/>
    <s v="Queda de caixa da moldagem no final da movimentação pisoxcaminhão. Uma parte do dispositivo que estava suspendendo a caixa quebrou. "/>
    <x v="3"/>
    <s v="Não classificado"/>
    <s v="Não classificado"/>
    <s v="Movimentação de cargas suspensas"/>
    <m/>
    <m/>
    <n v="92"/>
    <n v="200903254"/>
    <n v="21"/>
    <s v="Sábado"/>
  </r>
  <r>
    <n v="1420"/>
    <n v="1"/>
    <x v="243"/>
    <d v="2021-08-01T00:00:00"/>
    <n v="38421"/>
    <s v="Florisvaner Sulivan Soares Vieira"/>
    <s v="M"/>
    <s v="Rebarbacao - T2"/>
    <s v="Maiquel Silveira da Cruz"/>
    <n v="2"/>
    <x v="3"/>
    <s v="Colaborador relata que estava tirando os excessos do produto com auxilio de um martelo e o mesmo quebrou atingindo o dorso da mão esquerda próximo ao 1 º dedo , Apresenta edema leve e refere dor na palma da mão, mobilidade preservada . Avaliado por medico, medicado com paracetamol, e ibuprofeno . aplicado gelo e biofenac . Liberado com atestado do dia de hoje e receita  carimbada . Atendido por Wiliam . TST Alessandro ciente "/>
    <x v="0"/>
    <s v="Não classificado"/>
    <s v="Não classificado"/>
    <s v="Manuseio de ferramentas e peças"/>
    <s v="Mão esquerda"/>
    <s v="Dorso"/>
    <n v="93"/>
    <n v="200908306"/>
    <n v="25"/>
    <s v="Quarta-Feira"/>
  </r>
  <r>
    <n v="1421"/>
    <n v="1"/>
    <x v="243"/>
    <d v="2021-08-01T00:00:00"/>
    <n v="31316"/>
    <s v="Cesar Oliveira dos Santos"/>
    <s v="M"/>
    <s v="Macharia - T2"/>
    <s v="Vanderlei Antonio de Vargas Daros"/>
    <n v="2"/>
    <x v="8"/>
    <s v="Colaborador relata que estava pintando &quot;  Macho &quot; e sentiu desconforto em ombro esquerdo mobilidade preservada sem edema e sem hematoma  ,medicado com paracetamol e ibuprofeno e liberado ao setor com orientações . Atendido por Willian TST Alesandro ciente .  "/>
    <x v="0"/>
    <s v="Não classificado"/>
    <s v="Não classificado"/>
    <s v="Ergonômico"/>
    <s v="Braço esquerdo"/>
    <s v="Ombro"/>
    <m/>
    <m/>
    <n v="25"/>
    <s v="Quarta-Feira"/>
  </r>
  <r>
    <n v="1422"/>
    <n v="1"/>
    <x v="244"/>
    <d v="2021-08-01T00:00:00"/>
    <n v="38441"/>
    <s v="Everton Gustavo Garcia de Oliveira"/>
    <s v="M"/>
    <s v="Rebarbacao - T1"/>
    <s v="Gilson Paulino da Silva Velho"/>
    <n v="1"/>
    <x v="3"/>
    <s v="Funcionário relata que ao trabalhar no esmerilho sentiu CE entrar em ambos os olhos, apresenta hiperemia em ambos. Apresenta hiperemia em ambos. Realizado lavagem ocular com SF e removido CE's dos olhos. Orientado e liberado ao setor. TST Funny ciente. Atendido por Joice."/>
    <x v="0"/>
    <s v="Não classificado"/>
    <s v="Não classificado"/>
    <s v="Corpo estranho"/>
    <s v="Olhos"/>
    <s v="Ambos"/>
    <m/>
    <m/>
    <n v="27"/>
    <s v="Sexta-Feira"/>
  </r>
  <r>
    <n v="1423"/>
    <n v="1"/>
    <x v="244"/>
    <d v="2021-08-01T00:00:00"/>
    <n v="35678"/>
    <s v="Marcio Evandro de Souza Correa"/>
    <s v="M"/>
    <s v="Moldagem - T1"/>
    <s v="Gilson Paulino da Silva Velho"/>
    <n v="1"/>
    <x v="10"/>
    <s v="Acionado base interna pelo 3666, funcionário teria batido perna, chegando no local funcionário estava de pé, loc, beg, com dor na perna esquerda, no local pequena escoriação e edema, o mesmo relata que estava pegando o filtro novo para trocar, quando escorregou, vindo a bater na travessa da coluna batendo a perna, avaliado pelo médico Rafael, encaminhado ao COC para avaliação, paracetamol + ibuprofeno + gelo local. Lider Gilson e TST Funny cientes."/>
    <x v="0"/>
    <s v="Não classificado"/>
    <s v="Não classificado"/>
    <s v="Predial"/>
    <s v="Perna esquerda"/>
    <m/>
    <m/>
    <m/>
    <n v="27"/>
    <s v="Sexta-Feira"/>
  </r>
  <r>
    <n v="1424"/>
    <n v="1"/>
    <x v="245"/>
    <d v="2021-08-01T00:00:00"/>
    <n v="27722"/>
    <s v="Rafael Machado Fraga"/>
    <s v="M"/>
    <s v="Moldagem - T1"/>
    <s v="Gilson Paulino da Silva Velho"/>
    <n v="1"/>
    <x v="7"/>
    <s v="Colaborador procura o CSR apresentando a mão esquerda edemaciada. Segundo ele, em torno de 8hr de hoje, o mesmo foi se desviar de um colega e acabou prensando a mesma mão entre seu corpo e um pilar. Ofertado paracetamol + ibuprofeno, aplicado biofenac, gelo local. Avaliado pela médica do CSR. Encaminhado ao COC para avaliação clinica e radiológica. Retorno ao CSR 31/08. TST Lucas ciente. Diego. Encaminhado a ortopedista para investigação."/>
    <x v="0"/>
    <s v="Não classificado"/>
    <s v="Não classificado"/>
    <s v="*Outros"/>
    <s v="Mão esquerda"/>
    <m/>
    <m/>
    <m/>
    <n v="30"/>
    <s v="Segunda-Feira"/>
  </r>
  <r>
    <n v="1425"/>
    <n v="1"/>
    <x v="245"/>
    <d v="2021-08-01T00:00:00"/>
    <n v="35577"/>
    <s v="Kervens Pierre"/>
    <s v="M"/>
    <s v="Rebarbacao - T1"/>
    <s v="Gilson Paulino da Silva Velho"/>
    <n v="1"/>
    <x v="3"/>
    <s v="Colaborador procura o CSR referindo dor em região do queixo, além de região mandibular bilateral após uma peça atingir seu queixo em seu setor. Avaliado pelo médico do CSR. Encaminhado ao COC para exames. TST Lucas ciente. Impacto com o gancho que usava para destrancar as peças na TP01"/>
    <x v="0"/>
    <s v="Não classificado"/>
    <s v="Não classificado"/>
    <s v="Manuseio de ferramentas e peças"/>
    <s v="Cabeça"/>
    <s v="Queixo"/>
    <m/>
    <m/>
    <n v="30"/>
    <s v="Segunda-Feira"/>
  </r>
  <r>
    <n v="1426"/>
    <n v="1"/>
    <x v="245"/>
    <d v="2021-08-01T00:00:00"/>
    <n v="37066"/>
    <s v="Wickenson Dorzema"/>
    <s v="M"/>
    <s v="Rebarbacao - T1"/>
    <s v="Gilson Paulino da Silva Velho"/>
    <n v="1"/>
    <x v="3"/>
    <s v="Funcionário relata que ao manusear uma lixadeira teria adentrado um corpo estranho em seu olho direito. Realizado higiene ocular e removidos dois corpos estranhos. Liberado ao setor. TST Lucas ciente."/>
    <x v="0"/>
    <s v="Não classificado"/>
    <s v="Não classificado"/>
    <s v="Corpo estranho"/>
    <s v="Olhos"/>
    <s v="Olho direito"/>
    <m/>
    <m/>
    <n v="30"/>
    <s v="Segunda-Feira"/>
  </r>
  <r>
    <n v="1427"/>
    <n v="1"/>
    <x v="246"/>
    <d v="2021-08-01T00:00:00"/>
    <n v="16740"/>
    <s v="Dione Menezes Da Silva"/>
    <s v="M"/>
    <s v="Celula Conjuntos Implementadoras - T1"/>
    <s v="Felipe Becker Camelo"/>
    <n v="1"/>
    <x v="4"/>
    <s v="O mesmo relata que estava no computador e ao se virar acabou batendo a perna esquerda no doli, no local há leve edema, leve escoriação, medicado com paracetamol e ibuprofeno, gelo local + curativo, liberado ao setor com orientações. TST Funny ciente."/>
    <x v="0"/>
    <s v="Não classificado"/>
    <s v="Não classificado"/>
    <s v="*Outros"/>
    <s v="Perna esquerda"/>
    <m/>
    <m/>
    <m/>
    <n v="31"/>
    <s v="Terça-Feira"/>
  </r>
  <r>
    <n v="1428"/>
    <n v="1"/>
    <x v="246"/>
    <d v="2021-08-01T00:00:00"/>
    <n v="37911"/>
    <s v="Edens Delva"/>
    <s v="M"/>
    <s v="Rebarbacao - T1"/>
    <s v="Gilson Paulino da Silva Velho"/>
    <n v="1"/>
    <x v="3"/>
    <s v="Funcionário vem até o CSR, com lesão em face, relata que estava batendo em peça e saltou cavaco no olho direito. Realizado limpeza e curativo, avaliado pelo Dr° Mauricio, encaminhado ao hospital do circulo para avaliação. TST Funny ciente. Atendido pela Vanessa."/>
    <x v="0"/>
    <s v="Não classificado"/>
    <s v="Não classificado"/>
    <s v="Corpo estranho"/>
    <s v="Olhos"/>
    <s v="Olho direito"/>
    <m/>
    <m/>
    <n v="31"/>
    <s v="Terça-Feira"/>
  </r>
  <r>
    <n v="1429"/>
    <n v="1"/>
    <x v="247"/>
    <d v="2021-08-01T00:00:00"/>
    <n v="31299"/>
    <s v="Kesnel Petit Val"/>
    <s v="M"/>
    <s v="Rebarbacao - T2"/>
    <s v="Maiquel Silveira da Cruz"/>
    <n v="2"/>
    <x v="3"/>
    <s v="10/09: Entro em contato com o funcionário, solicitado para que viesse a enfermaria para realizar o registro do ACT ocorrido no dia 28/08/2021, conforme orientação do Enfermeiro André e TST Alessandro. Lider: Maicon, Setor: Rebarbação. Funcionário relata que estava em hora extra no sábado no dia 28/08/2021, estava na linha onde faz as peças, e a mesma estava cheia de peças, onde tem que virar a mesma para passar a lima e precisa colocar peça sobre peça, e nesse momento prensou o 5° dedo da mão direita, relata que no momento em que prensou o dedo sentiu dor momentânea, não sangrou e nem apresentou hematoma. Relata que no dia 02/09 procurou atendimento ao hospital do Círculo, realizou Rx onde constatou fratura. Relata não ter procurado o CSR, para realizar o registro mas que havia comunicado seu líder, onde o mesmo realocou de atividade ( varrer o chão). No dia 06/09/2021 veio até a enfermaria para relatar o ocorrido, passando por consulta médica com Dr° Mauricio. "/>
    <x v="2"/>
    <s v="Não classificado"/>
    <s v="Não classificado"/>
    <s v="Manuseio de ferramentas e peças"/>
    <s v="Mão direita"/>
    <s v="5º DEDO"/>
    <s v="x"/>
    <n v="200911035"/>
    <n v="28"/>
    <s v="Sábado"/>
  </r>
  <r>
    <n v="1429"/>
    <n v="1"/>
    <x v="248"/>
    <d v="2021-08-01T00:00:00"/>
    <n v="36205"/>
    <s v="Gabriel de Oliveira Bartholdy"/>
    <s v="M"/>
    <s v="Celula Robotizada - T2"/>
    <s v="Maiquel Silveira da Cruz"/>
    <n v="2"/>
    <x v="3"/>
    <s v="Colaborador relata que estava colocando um produto na gaiola e a peça que estava na cabine caiu atingindo 5 º dedo da mão esquerda apresenta edema e hematoma, movimentos limitados . Avaliado por medico assistencial e encaminhado para o COC realizar exames . medicado com paracetamol e ibuprofeno ,aplicado gelo e biofenac , Atendido por Mariana TST Alessandro ciente . "/>
    <x v="0"/>
    <s v="Não classificado"/>
    <s v="Não classificado"/>
    <s v="Manuseio de ferramentas e peças"/>
    <s v="Mão esquerda"/>
    <s v="5º DEDO"/>
    <m/>
    <m/>
    <n v="26"/>
    <s v="Quinta-Feira"/>
  </r>
  <r>
    <n v="1"/>
    <n v="1"/>
    <x v="249"/>
    <d v="2021-09-01T00:00:00"/>
    <n v="35514"/>
    <s v="Rafael Kliper da Silva"/>
    <s v="M"/>
    <s v="Rebarbacao - T3"/>
    <s v="David Teixeira Lima"/>
    <n v="3"/>
    <x v="3"/>
    <s v="Funcionário (35514) relata que no dia anterior estava colocando peças na linha e o colega derrubou peças em seu  2° e 3° dedos da mão direita causando contusão , apresenta edema local pequena escoriação mobilidade preservada avaliado pelo médico da empresa e liberado com pedido de RX .medicado com ibuprofeno vo .TST Alessandro ciente"/>
    <x v="0"/>
    <s v="Não classificado"/>
    <s v="Não classificado"/>
    <s v="Manuseio de ferramentas e peças"/>
    <s v="Mão direita"/>
    <s v="2° e 3° DEDOS"/>
    <m/>
    <m/>
    <n v="1"/>
    <s v="Quarta-Feira"/>
  </r>
  <r>
    <n v="2"/>
    <n v="1"/>
    <x v="249"/>
    <d v="2021-09-01T00:00:00"/>
    <n v="37428"/>
    <s v="Jean Roberto Guimaraes de Melo"/>
    <s v="M"/>
    <s v="Rebarbacao - T2"/>
    <s v="Maiquel Silveira da Cruz"/>
    <n v="2"/>
    <x v="3"/>
    <s v="Coloborador (37428) vem até o CSR, referindo que no turno anterior ás 04:00 estava trabalhando na retifica e mangueira de proteção estourou, atingindo o olho esquerdo. Apresenta no momento hiperemia e dor ocular. Atendido pelo médico  do CSR, encaminhado a Visio clínica, retorno amanhã em 02/09/2021. TST Alesandro ciente."/>
    <x v="0"/>
    <s v="Não classificado"/>
    <s v="Não classificado"/>
    <s v="Corpo estranho"/>
    <s v="Olhos"/>
    <s v="Olho esquerdo"/>
    <m/>
    <m/>
    <n v="1"/>
    <s v="Quarta-Feira"/>
  </r>
  <r>
    <n v="3"/>
    <n v="1"/>
    <x v="250"/>
    <d v="2021-09-01T00:00:00"/>
    <n v="33461"/>
    <s v="Leandro Belisario Rodrigues"/>
    <s v="M"/>
    <s v="Fusao/Vazamento - T1"/>
    <s v="Valdeci Zeppi"/>
    <n v="1"/>
    <x v="15"/>
    <s v="Funcionário relata que sentiu um desconforto no olho direito, retirado sujeira, e orientado se persistir retornar ao CSR. Liberado ao setor TST Lucas ciente"/>
    <x v="0"/>
    <s v="Não classificado"/>
    <s v="Não classificado"/>
    <s v="Corpo estranho"/>
    <s v="Olhos"/>
    <s v="Olho direito"/>
    <m/>
    <m/>
    <n v="2"/>
    <s v="Quinta-Feira"/>
  </r>
  <r>
    <n v="4"/>
    <n v="1"/>
    <x v="251"/>
    <d v="2021-09-01T00:00:00"/>
    <n v="37098"/>
    <s v="Patrick Cameus"/>
    <s v="M"/>
    <s v="Rebarbacao - T3"/>
    <s v="David Teixeira Lima"/>
    <n v="3"/>
    <x v="3"/>
    <s v="Funcionário (37098) relata que em 04/09 estava lixando uma peça quando sentiu desconforto em ambos os olhos , não vindo para registro , vem na data de hoje com sujidade , removido corpo estranho de olho esquerdo e liberado ao setor em condições e orientações TST Leonardo ciente."/>
    <x v="0"/>
    <s v="Não classificado"/>
    <s v="Não classificado"/>
    <s v="Corpo estranho"/>
    <s v="Olhos"/>
    <s v="Ambos"/>
    <m/>
    <m/>
    <n v="6"/>
    <s v="Segunda-Feira"/>
  </r>
  <r>
    <n v="5"/>
    <n v="1"/>
    <x v="251"/>
    <d v="2021-09-01T00:00:00"/>
    <n v="28167"/>
    <s v="Julio Cesar Rodrigues de Souza"/>
    <s v="M"/>
    <s v="Fusao/Vazamento - T3"/>
    <s v="David Teixeira Lima"/>
    <n v="3"/>
    <x v="1"/>
    <s v="Funcionário (28167) relata que estava transportando metal e ao tirar óculos para limpeza entrou sujidade em olho esquerdo , removido com sucesso e liberado ao setor com orientações .TST Leonardo ciente"/>
    <x v="0"/>
    <s v="Não classificado"/>
    <s v="Não classificado"/>
    <s v="Corpo estranho"/>
    <s v="Olhos"/>
    <s v="Olho esquerdo"/>
    <m/>
    <m/>
    <n v="6"/>
    <s v="Segunda-Feira"/>
  </r>
  <r>
    <n v="6"/>
    <n v="1"/>
    <x v="252"/>
    <d v="2021-09-01T00:00:00"/>
    <n v="38441"/>
    <s v="Everton Gustavo Garcia de Oliveira"/>
    <s v="M"/>
    <s v="Rebarbacao - T1"/>
    <s v="Gilson Paulino da Silva Velho"/>
    <n v="1"/>
    <x v="3"/>
    <s v="Funcionário (38441) relata que foi tirar peça da esteira e a mesma andou fazendo com que o mesmo virasse o punho direito para trás. Sem edema, sem hematoma, movimentos preservados, medicado com Paracetamol  e Ibuprofeno. Orientado e liberado ao setor. TST Lucas ciente._x000a_Atendido por Vanessa."/>
    <x v="0"/>
    <s v="Não classificado"/>
    <s v="Não classificado"/>
    <s v="Manuseio de ferramentas e peças"/>
    <s v="Mão direita"/>
    <s v="Punho"/>
    <m/>
    <m/>
    <n v="8"/>
    <s v="Quarta-Feira"/>
  </r>
  <r>
    <n v="7"/>
    <n v="1"/>
    <x v="253"/>
    <d v="2021-09-01T00:00:00"/>
    <n v="34042"/>
    <s v="Denilso dos Santos Gamba"/>
    <s v="M"/>
    <s v="Celula Conjuntos Montadoras T2"/>
    <s v="Marcelo Camargo"/>
    <n v="2"/>
    <x v="9"/>
    <s v="Funcionário (34042)  vem até a enfermaria, relata que estava usinando a peça quando foi pegar a mesma com a talha e a mesma escapou atingindo seu tornozelo esquerdo. No momento apresenta leve escoriações, pequeno edema, movimentos preservados. Aplicado gelo local, biofenac, medicado com paracetamol + ibuprofeno, após liberado para o setor com orientações, retornar se necessário. TST Alessandro ciente."/>
    <x v="0"/>
    <s v="Não classificado"/>
    <s v="Não classificado"/>
    <s v="Manuseio de ferramentas e peças"/>
    <s v="Perna esquerda"/>
    <s v="Tornozelo"/>
    <m/>
    <m/>
    <n v="9"/>
    <s v="Quinta-Feira"/>
  </r>
  <r>
    <n v="8"/>
    <n v="1"/>
    <x v="253"/>
    <d v="2021-09-01T00:00:00"/>
    <n v="34743"/>
    <s v="Lucas Henriques da Silva"/>
    <s v="M"/>
    <s v="Celula Suportes Fundidos - T2"/>
    <s v="Marcelo Camargo"/>
    <n v="2"/>
    <x v="14"/>
    <s v="Funcionário (34743) vem até a enfermaria deambulando, relata que foi pegar uma peça dentro de uma caixa de madeira, e um pedaço da caixa estava no chão continha um prego, relata que pisou no prego. No momento apresenta pequeno orificio em pé direito, sem sangramento ou sugidade, não relata dor. Liberado ao setor com orientações, retornar se nescessário. TST Alessandro ciente. "/>
    <x v="0"/>
    <s v="Não classificado"/>
    <s v="Não classificado"/>
    <s v="Manuseio de ferramentas e peças"/>
    <s v="Pé direito"/>
    <s v="Pé"/>
    <m/>
    <m/>
    <n v="9"/>
    <s v="Quinta-Feira"/>
  </r>
  <r>
    <n v="9"/>
    <n v="1"/>
    <x v="253"/>
    <d v="2021-09-01T00:00:00"/>
    <n v="610"/>
    <s v="Carlos Alberto Dallegrave"/>
    <s v="M"/>
    <s v="Celula Conjuntos Montadoras T1"/>
    <s v="Felipe Becker Camelo"/>
    <n v="1"/>
    <x v="9"/>
    <s v="Colaborador (610)  procura CSR apresentando dor em ombro esquerdo após puxar um armário em seu setor. Apresenta movimentos preservados, apenas leve algia ao erguer o membro. Ofertado paracetamol paracetamol e ibuprofeno e aplicado biofenac. Liberado ao setor com orientações. TST Funny ciente._x000a_Diego"/>
    <x v="0"/>
    <s v="Não classificado"/>
    <s v="Não classificado"/>
    <s v="Ergonômico"/>
    <s v="Braço esquerdo"/>
    <s v="Ombro"/>
    <m/>
    <m/>
    <n v="9"/>
    <s v="Quinta-Feira"/>
  </r>
  <r>
    <n v="10"/>
    <n v="1"/>
    <x v="253"/>
    <d v="2021-09-01T00:00:00"/>
    <n v="38195"/>
    <s v="Jean Carlos Rodrigues da Silva"/>
    <s v="M"/>
    <s v="Celula Conjuntos Leves - T1"/>
    <s v="Felipe Becker Camelo"/>
    <n v="1"/>
    <x v="9"/>
    <s v="Funcionário (38195)  relata que ao colocar o cubo na esteira, havia outro cubo na mesma, e seu 4° dedo da mão esquerda ficou preso entre cubos. Sem edema, sem hematoma, mobilidade preservada, medicado com Paracetamol e Ibuprofeno, aplicado Biofenac e gelo local. Orientado e liberado ao setor. TST Funny ciente._x000a_Atendido por Joice."/>
    <x v="0"/>
    <s v="Não classificado"/>
    <s v="Não classificado"/>
    <s v="Manuseio de ferramentas e peças"/>
    <s v="Mão esquerda"/>
    <s v="4° Dedo"/>
    <m/>
    <m/>
    <n v="9"/>
    <s v="Quinta-Feira"/>
  </r>
  <r>
    <n v="11"/>
    <n v="1"/>
    <x v="253"/>
    <d v="2021-09-01T00:00:00"/>
    <n v="38441"/>
    <s v="Everton Gustavo Garcia de Oliveira"/>
    <s v="M"/>
    <s v="Rebarbacao - T1"/>
    <s v="Gilson Paulino da Silva Velho"/>
    <n v="1"/>
    <x v="3"/>
    <s v="Funcionário (38441) vem com irritação em olho direito, relata que ergueu a viseira, e que pó que estava acumulado em cima caiu no olho, realizado lavagem com SF0,9%, relata melhor após, retirado sujidade, liberado ao setor com orientações. TST Funny/Lucas sem contato._x000a_Vanessa"/>
    <x v="0"/>
    <s v="Não classificado"/>
    <s v="Não classificado"/>
    <s v="Corpo estranho"/>
    <s v="Olhos"/>
    <s v="Olho direito"/>
    <m/>
    <m/>
    <n v="9"/>
    <s v="Quinta-Feira"/>
  </r>
  <r>
    <n v="12"/>
    <n v="1"/>
    <x v="253"/>
    <d v="2021-09-01T00:00:00"/>
    <n v="37124"/>
    <s v="Kenson Fils Aime"/>
    <s v="M"/>
    <s v="Rebarbacao - T2"/>
    <s v="Maiquel Silveira da Cruz"/>
    <n v="2"/>
    <x v="3"/>
    <s v="Funcionário (37124)  vem a enfermaria, relata ardência ocular em olho direito desde ontem. Trabalha na rebarbarão sem solda, nega que tenha sentido entrar algo no olho. Apresenta hiperemia ocular a direita, avaliado pelo Dr° Cristiano, liberado para casa com orientações, atestado de 2 dias. TST Alessandro ciente. Atendido pelo Diego ( emercor)."/>
    <x v="0"/>
    <s v="Não classificado"/>
    <s v="Não classificado"/>
    <s v="Corpo estranho"/>
    <s v="Olhos"/>
    <s v="Olho direito"/>
    <m/>
    <m/>
    <n v="9"/>
    <s v="Quinta-Feira"/>
  </r>
  <r>
    <n v="13"/>
    <n v="1"/>
    <x v="254"/>
    <d v="2021-09-01T00:00:00"/>
    <n v="37084"/>
    <s v="Jamson Toussaint"/>
    <s v="M"/>
    <s v="Rebarbacao - T3"/>
    <s v="David Teixeira Lima"/>
    <n v="3"/>
    <x v="3"/>
    <s v="Funcionário (37084) relata que que foi passar a peça no rebolo para colocar na linha quando e a mesma caiu atingindo 3° dedo da mão esquerda causando pequena contusão local mobilidade preservada , realizado gelo local e liberado ao setor em condições. TST Leonardo ciente"/>
    <x v="0"/>
    <s v="Não classificado"/>
    <s v="Não classificado"/>
    <s v="Manuseio de ferramentas e peças"/>
    <s v="Mão esquerda"/>
    <s v="3º DEDO"/>
    <m/>
    <m/>
    <n v="10"/>
    <s v="Sexta-Feira"/>
  </r>
  <r>
    <n v="14"/>
    <n v="1"/>
    <x v="255"/>
    <d v="2021-09-01T00:00:00"/>
    <n v="35952"/>
    <s v="Patric William Prado da Rosa"/>
    <s v="M"/>
    <s v="Rebarbacao - T2"/>
    <s v="Maiquel Silveira da Cruz"/>
    <n v="2"/>
    <x v="3"/>
    <s v="Funcionário (35952) relata que estava passando uma lima, quando sentiu desconforto em olho Direito. Relata sensação de queimadura, aplicado  acetato de retinol, mantém em observação, liberado após para o setor com orientações. Atendido por William"/>
    <x v="0"/>
    <s v="Não classificado"/>
    <s v="Não classificado"/>
    <s v="Corpo estranho"/>
    <s v="Olhos"/>
    <s v="Olho direito"/>
    <m/>
    <m/>
    <n v="11"/>
    <s v="Sábado"/>
  </r>
  <r>
    <n v="15"/>
    <n v="1"/>
    <x v="256"/>
    <d v="2021-09-01T00:00:00"/>
    <n v="0"/>
    <m/>
    <s v="M"/>
    <s v="Manutenção Fundição - T2"/>
    <s v="Guilherme Castro Magalhaes"/>
    <n v="2"/>
    <x v="7"/>
    <s v="Na parada programada para troca das caixas da Linha Savelli, durante o ajuste das réguas na 5A com uso de esmerilhadeira. A faísca ocasionou o rompimento da mangueira do desmoldante (Desmoltech 813 / Techbraf, causando o vazamento do mesmo._x000a_O desmoldante tem característica INFLAMÁVEL CLASSE 3. A embalagem de 200L original fica armazenada em um armário comum em frente a linha, que com o uso de uma bomba é transferido para dois reservatórios no 2º andar da linha que alimentam as prensas, por gravidade."/>
    <x v="3"/>
    <s v="Risco de explosão e incêndio"/>
    <m/>
    <m/>
    <m/>
    <m/>
    <n v="94"/>
    <n v="200912451"/>
    <n v="4"/>
    <s v="Sábado"/>
  </r>
  <r>
    <n v="16"/>
    <n v="1"/>
    <x v="257"/>
    <d v="2021-09-01T00:00:00"/>
    <n v="37128"/>
    <s v="James Carter Altidor"/>
    <s v="M"/>
    <s v="Rebarbacao - T1"/>
    <s v="Gilson Paulino da Silva Velho"/>
    <n v="1"/>
    <x v="3"/>
    <s v="Colaborador (37128) procura o CSR referindo estar com um corpo estranho em olho direito. Realizado lavagem ocular com SF e removido um corpo estranho com sucesso. Liberado ao setor com orientações. TST Lucas ciente."/>
    <x v="0"/>
    <s v="Não classificado"/>
    <s v="Não classificado"/>
    <s v="Corpo estranho"/>
    <s v="Olhos"/>
    <s v="Olho direito"/>
    <m/>
    <m/>
    <n v="15"/>
    <s v="Quarta-Feira"/>
  </r>
  <r>
    <n v="17"/>
    <n v="1"/>
    <x v="258"/>
    <d v="2021-09-01T00:00:00"/>
    <n v="38851"/>
    <s v="Alex Bueno Froes"/>
    <s v="M"/>
    <s v="Abastecimento Usinagem - T1"/>
    <s v="Erick Peruzzo"/>
    <n v="1"/>
    <x v="2"/>
    <s v="Funcionário (38851) relata que estava colocando diversas peças no carrinho para transportar na cinta e ao puxar o mesmo não reparou a parede, prensando a mão D entre o carinho e a parede. Apresenta leve edema, dificuldade de mobilidade. Avaliado pelo Dr. Mauricio, medicado com paracetamol + ibuprofeno, aplicado gelo e encaminhado para o COC para avaliação. Atendido por Jeferson. TST Lucas ciente."/>
    <x v="0"/>
    <s v="Não classificado"/>
    <s v="Não classificado"/>
    <s v="Manuseio de ferramentas e peças"/>
    <s v="Mão direita"/>
    <s v="Mão Direita"/>
    <m/>
    <m/>
    <n v="16"/>
    <s v="Quinta-Feira"/>
  </r>
  <r>
    <n v="18"/>
    <n v="1"/>
    <x v="258"/>
    <d v="2021-09-01T00:00:00"/>
    <n v="38485"/>
    <s v="Samuel dos Santos Homem"/>
    <s v="M"/>
    <s v="Rebarbacao - T2"/>
    <s v="Maiquel Silveira da Cruz"/>
    <n v="2"/>
    <x v="3"/>
    <s v="Funcionário ( 38485) relata que estava tirando a rebarba de uma peça quando o martelo escapou atingindo 5° dedo da mão esquerda, apresenta hematoma em falange distal, movimento preservado medicado com paracetamol + ibuprofeno, agendado consulta com DR. Elizabete onde encaminha para realizar RX , liberado com guia TISS+ guia de farmácia, transporte do funcionário realizado com Transporte de aplicativo UBER. TST Anderson ciente."/>
    <x v="4"/>
    <s v="Não classificado"/>
    <s v="Não classificado"/>
    <s v="Manuseio de ferramentas e peças"/>
    <s v="Mão esquerda"/>
    <s v="5º DEDO"/>
    <n v="98"/>
    <n v="200911696"/>
    <n v="16"/>
    <s v="Quinta-Feira"/>
  </r>
  <r>
    <n v="19"/>
    <n v="1"/>
    <x v="259"/>
    <d v="2021-09-01T00:00:00"/>
    <n v="38801"/>
    <s v="Giovani dos Santos"/>
    <s v="M"/>
    <s v="Rebarbacao - T1"/>
    <s v="Gilson Paulino da Silva Velho"/>
    <n v="1"/>
    <x v="3"/>
    <s v="Colaborador procura o CSR referindo incômodo em olho direito, que teria iniciado na data de ontem em torno das 16:30 enquanto este varria o setor. Realizado higiene ocular com SF 0,9% e não localizado CE, apenas hiperemia na região inferior do olho. Orientado e liberado ao setor .TST Lucas ciente._x000a_Atendido por Diego. (07:45)"/>
    <x v="0"/>
    <s v="Não classificado"/>
    <s v="Não classificado"/>
    <s v="Corpo estranho"/>
    <s v="Olhos"/>
    <s v="Olho direito"/>
    <m/>
    <m/>
    <n v="17"/>
    <s v="Sexta-Feira"/>
  </r>
  <r>
    <n v="20"/>
    <n v="1"/>
    <x v="260"/>
    <d v="2021-09-01T00:00:00"/>
    <n v="37098"/>
    <s v="Patrick Cameus"/>
    <s v="M"/>
    <s v="Rebarbacao T3"/>
    <s v="David Teixeira Lima"/>
    <n v="3"/>
    <x v="3"/>
    <s v="Funcionário (37098)  relata que estava erguendo umas peças quando deu mau jeito em região cervical. Relata bastante dor, aplicado biofenac, paracetamol + ibuprofeno. Liberado ao setor com orientações. TST Leonardo ciente. (10:54)"/>
    <x v="0"/>
    <s v="Não classificado"/>
    <s v="Não classificado"/>
    <s v="Ergonômico"/>
    <s v="Coluna / Tronco"/>
    <s v="Cervical"/>
    <m/>
    <m/>
    <n v="18"/>
    <s v="Sábado"/>
  </r>
  <r>
    <n v="21"/>
    <n v="1"/>
    <x v="260"/>
    <d v="2021-09-01T00:00:00"/>
    <n v="37094"/>
    <s v="Louines Laguerre"/>
    <s v="M"/>
    <s v="Rebarbacao T3"/>
    <s v="David Teixeira Lima"/>
    <n v="3"/>
    <x v="3"/>
    <s v="Funcionário (37094)  relata corpo estranho em olho direito. Conforme relato estariam lixando próximo, sente irritação, porém não apresenta nada no olho. O mesmo disse que já fazem dias  do ocorrido. Liberado ao setor com orientações. TST Leonardo ciente. (11:00)"/>
    <x v="0"/>
    <s v="Não classificado"/>
    <s v="Não classificado"/>
    <s v="Corpo estranho"/>
    <s v="Olhos"/>
    <s v="Olho direito"/>
    <m/>
    <m/>
    <n v="18"/>
    <s v="Sábado"/>
  </r>
  <r>
    <n v="22"/>
    <n v="1"/>
    <x v="261"/>
    <d v="2021-09-01T00:00:00"/>
    <n v="38577"/>
    <s v="Rodrigo Xavier Cervelin"/>
    <s v="M"/>
    <s v="Rebarbacao - T1"/>
    <s v="Gilson Paulino da Silva Velho"/>
    <n v="1"/>
    <x v="3"/>
    <s v="Funcionário (38577) relata que estava rebarbando peças e entrou em contato com um produto químico que não sabe dizer que produto seria. Causando ardência e vermelhidão na coxa esquerda. Refere que este contato foi em torno das 13 horas. Agendo consulta com Dr. Maurício. TST Funy cinte. 16:40"/>
    <x v="0"/>
    <s v="Não classificado"/>
    <s v="Não classificado"/>
    <s v="Manuseio de ferramentas e peças"/>
    <s v="Perna esquerda"/>
    <s v="Coxa"/>
    <m/>
    <m/>
    <n v="20"/>
    <s v="Segunda-Feira"/>
  </r>
  <r>
    <n v="23"/>
    <n v="1"/>
    <x v="261"/>
    <d v="2021-09-01T00:00:00"/>
    <n v="37143"/>
    <s v="Delphe Alusme"/>
    <s v="M"/>
    <s v="Rebarbacao - T1"/>
    <s v="Gilson Paulino da Silva Velho"/>
    <n v="1"/>
    <x v="3"/>
    <s v="Funcionário (37143) relata que estava puxando o tambor, quando uma peça caiu sobre os pregos atingindo a orelha direita. No local escoriação, medicado com paracetamol gelo local, liberado ao setor com orientações. TST Funy ciente. 09:40"/>
    <x v="0"/>
    <s v="Não classificado"/>
    <s v="Não classificado"/>
    <s v="Manuseio de ferramentas e peças"/>
    <s v="Cabeça"/>
    <s v="Orelha Direita"/>
    <m/>
    <m/>
    <n v="20"/>
    <s v="Segunda-Feira"/>
  </r>
  <r>
    <n v="24"/>
    <n v="1"/>
    <x v="262"/>
    <d v="2021-09-01T00:00:00"/>
    <n v="38275"/>
    <s v="Tiago Gubert de Albuquerque"/>
    <s v="M"/>
    <s v="Celula Conjuntos Implementadoras - T3"/>
    <s v="Marcelo Camargo"/>
    <n v="3"/>
    <x v="4"/>
    <s v="Funcionário (38275) vem ao CSR com edema em punho esquerdo, relata que na data de ontem (21/09) bateu com cubo na mão quando estava pegando no trilho, não veio fazer registro, avaliado pelo Dr Vinicius, solicitado RX e liberado para casa de atestado na data de hoje TST Leonardo ciente._x000a_Atendido por Vanessa 02:30"/>
    <x v="0"/>
    <s v="Não classificado"/>
    <s v="Não classificado"/>
    <s v="Manuseio de ferramentas e peças"/>
    <s v="Mão esquerda"/>
    <s v="Punho"/>
    <m/>
    <m/>
    <n v="22"/>
    <s v="Quarta-Feira"/>
  </r>
  <r>
    <n v="25"/>
    <n v="1"/>
    <x v="262"/>
    <d v="2021-09-01T00:00:00"/>
    <n v="38441"/>
    <s v="Everton Gustavo Garcia de Oliveira"/>
    <s v="M"/>
    <s v="Rebarbacao - T1"/>
    <s v="Gilson Paulino da Silva Velho"/>
    <n v="1"/>
    <x v="3"/>
    <s v="Funcionário (38441) chega ao CSR referindo que estava lixando a peça quando sentiu um desconforto no olho E. Retirado corpo estranho do olho, lavagem soro fisiológico e liberado ao setor com orientações. Atendido por Jeferson, TST Funy ciente. 09:40"/>
    <x v="0"/>
    <s v="Não classificado"/>
    <s v="Não classificado"/>
    <s v="Corpo estranho"/>
    <s v="Olhos"/>
    <s v="Olho esquerdo"/>
    <m/>
    <m/>
    <n v="22"/>
    <s v="Quarta-Feira"/>
  </r>
  <r>
    <n v="26"/>
    <n v="1"/>
    <x v="263"/>
    <d v="2021-09-01T00:00:00"/>
    <n v="36485"/>
    <s v="Omar Ndiaye"/>
    <s v="M"/>
    <s v="Rebarbacao - T2"/>
    <s v="Maiquel Silveira da Cruz"/>
    <n v="2"/>
    <x v="3"/>
    <s v="Colaborador (36485)  procura atendimento lucido orientado e coerente refere corpo estranho em olho direito, informa que estava usando EPI e sentiu desconforto . Avaliado por medico assistencial aplicado colírio anestésico e higiene sem sucesso, recebe ATM do dia de hoje e foi encaminhado para avaliação na Visisoclinica com ordem de Farmácia. guia TISS e passagem de ônibus hoje foi encaminhado para sua residência com transporte da empresa. Oriento retorno no dia 24/09/2021 as 17:00. TST Alessandro ciente .  20:45"/>
    <x v="0"/>
    <s v="Não classificado"/>
    <s v="Não classificado"/>
    <s v="Corpo estranho"/>
    <s v="Olhos"/>
    <s v="Olho direito"/>
    <m/>
    <m/>
    <n v="23"/>
    <s v="Quinta-Feira"/>
  </r>
  <r>
    <n v="27"/>
    <n v="1"/>
    <x v="264"/>
    <d v="2021-09-01T00:00:00"/>
    <n v="35663"/>
    <s v="Vitoria Andriele de Souza"/>
    <s v="F"/>
    <s v="Rebarbacao T3"/>
    <s v="David Teixeira Lima"/>
    <n v="3"/>
    <x v="3"/>
    <s v="Funcionária (35663) chega ao CSR referindo que estava retirando o cubo da gancheira quando prensou a falange distal do quarto dedo da mão E. No local há leve edema, leve hematoma, dor moderada. Movimentos preservados, avaliada pelo Dra. Talita. Encaminhada ao COC para avaliação, realizado gelo local + Paracetamol. TST Funy ciente. Atendido por Jeferson 07:30"/>
    <x v="0"/>
    <s v="Não classificado"/>
    <s v="Não classificado"/>
    <s v="Manuseio de ferramentas e peças"/>
    <s v="Mão esquerda"/>
    <s v="4° dedo"/>
    <n v="99"/>
    <n v="200912621"/>
    <n v="24"/>
    <s v="Sexta-Feira"/>
  </r>
  <r>
    <n v="28"/>
    <n v="1"/>
    <x v="264"/>
    <d v="2021-09-01T00:00:00"/>
    <n v="17247"/>
    <s v="Anderson Lima Rodel"/>
    <s v="M"/>
    <s v="Celula Conjuntos Implementadoras - T2"/>
    <s v="Marcelo Camargo"/>
    <n v="2"/>
    <x v="4"/>
    <s v="Funcionário (17247) relata que estava limpando um tambor por dentro quando sentiu um corpo estranho no olho direito, retirado com sucesso. Orientado e liberado ao setor. TST Leonardo ciente. Atendido por Aide 03:15"/>
    <x v="0"/>
    <s v="Não classificado"/>
    <s v="Não classificado"/>
    <s v="Corpo estranho"/>
    <s v="Olhos"/>
    <s v="Olho direito"/>
    <m/>
    <m/>
    <n v="24"/>
    <s v="Sexta-Feira"/>
  </r>
  <r>
    <n v="29"/>
    <n v="1"/>
    <x v="264"/>
    <d v="2021-09-01T00:00:00"/>
    <n v="38866"/>
    <s v="Geovane Jesus Avila"/>
    <s v="M"/>
    <s v="Rebarbacao - T1"/>
    <s v="Gilson Paulino da Silva Velho"/>
    <n v="1"/>
    <x v="3"/>
    <s v="Setor: Rebarbção Líder: Gilson. Funcionário (38866) chega ao CSR referindo que estava tirando a rebarba da peça quando sentiu um desconforto em olho direito, retirado cavaco e liberado ao setor com orientações. Atendido pelo Willian ( emercor). 09:20. Liberado com atestado no dia 24/09. Em 27/09 encaminhado para especialista, retirado outro CE. Retorna em 28/09."/>
    <x v="2"/>
    <s v="Não classificado"/>
    <s v="Não classificado"/>
    <s v="Corpo estranho"/>
    <s v="Olhos"/>
    <s v="Olho direito"/>
    <n v="101"/>
    <n v="200913134"/>
    <n v="24"/>
    <s v="Sexta-Feira"/>
  </r>
  <r>
    <n v="30"/>
    <n v="1"/>
    <x v="265"/>
    <d v="2021-09-01T00:00:00"/>
    <n v="4406"/>
    <s v="Joao Da Silva Dutra Neto"/>
    <s v="M"/>
    <s v="Celula Suportes Fundidos - T1"/>
    <s v="Cilandro Da Silva Tavares"/>
    <n v="1"/>
    <x v="14"/>
    <s v="Funcionário (4406) relata irritação em olho direito com inicio ontem (lider ciente / não fez registro), realizado limpeza com SF, não encontrado corpo estranho, liberado ao setor com orientações. TST Leonardo ciente. Atendido por Vanessa 08:05"/>
    <x v="0"/>
    <s v="Não classificado"/>
    <s v="Não classificado"/>
    <s v="Corpo estranho"/>
    <s v="Olhos"/>
    <s v="Olho direito"/>
    <m/>
    <m/>
    <n v="25"/>
    <s v="Sábado"/>
  </r>
  <r>
    <n v="31"/>
    <n v="1"/>
    <x v="265"/>
    <d v="2021-09-01T00:00:00"/>
    <n v="38579"/>
    <s v="Alcendino Conceicao Dornelles"/>
    <s v="M"/>
    <s v="Rebarbacao T3"/>
    <s v="David Teixeira Lima"/>
    <n v="3"/>
    <x v="3"/>
    <s v="Funcionário (38579)  vem ao CSR relatando ter batido dedo (5° dedo da mão direita e 4° dedo da mão esquerda) quando estava encaixando peça em caixa, a mesma teria caído causando a batida, apresenta sangramento, hematoma e edema em região da unha em mão esquerda. Medicado com paracetamol + gelo + curativo. Liberado ao setor com orientações. Ao ser liberado funcionário relata que não bateu o dedo e sim esmagou na peça. Mantem movimentos preservados. Encaminhado para fazer raio x. TST Leonardo ciente. Atendido por Vanessa 10:54"/>
    <x v="0"/>
    <s v="Não classificado"/>
    <s v="Não classificado"/>
    <s v="Manuseio de ferramentas e peças"/>
    <s v="Mão esquerda"/>
    <s v="4° dedo"/>
    <m/>
    <m/>
    <n v="25"/>
    <s v="Sábado"/>
  </r>
  <r>
    <n v="32"/>
    <n v="1"/>
    <x v="265"/>
    <d v="2021-09-01T00:00:00"/>
    <n v="35952"/>
    <s v="Patric William Prado da Rosa"/>
    <s v="M"/>
    <s v="Rebarbacao - T2"/>
    <s v="Maiquel Silveira da Cruz"/>
    <n v="2"/>
    <x v="3"/>
    <s v="Colaborador (35952)  relata que estava manuseando uma peça em uma talha, quando acabou prensando o 3° dedo mão esquerda entre peça e talha. Movimentos preservados, sem hematoma, sem edema. Ofertado paracetamol, aplicado biofenac. Liberado ao setor com orientações. Atendido por Diego 17:05"/>
    <x v="0"/>
    <s v="Não classificado"/>
    <s v="Não classificado"/>
    <s v="Manuseio de ferramentas e peças"/>
    <s v="Mão esquerda"/>
    <s v="3º DEDO"/>
    <m/>
    <m/>
    <n v="25"/>
    <s v="Sábado"/>
  </r>
  <r>
    <n v="33"/>
    <n v="1"/>
    <x v="266"/>
    <d v="2021-09-01T00:00:00"/>
    <n v="38167"/>
    <s v="Tiago Malacarne Dutra"/>
    <s v="M"/>
    <s v="Celula Suportes Fundidos - T2"/>
    <s v="Marcelo Camargo"/>
    <n v="2"/>
    <x v="14"/>
    <s v="Colaborador (38167) relata que estava realizando a rebarbação de uma peça e sentiu desconforto em olho direito , apresenta hiperemia realizado higiene com Sf e liberado ao setor com orientações de cuidados . TSTS Alesandro ciente. 20:30"/>
    <x v="0"/>
    <s v="Não classificado"/>
    <s v="Não classificado"/>
    <s v="Corpo estranho"/>
    <s v="Olhos"/>
    <s v="Olho direito"/>
    <m/>
    <m/>
    <n v="27"/>
    <s v="Segunda-Feira"/>
  </r>
  <r>
    <n v="34"/>
    <n v="1"/>
    <x v="266"/>
    <d v="2021-09-01T00:00:00"/>
    <n v="30680"/>
    <s v="Maicon Jean Garbin"/>
    <s v="M"/>
    <s v="Qualidade Usinagem T2"/>
    <s v="Alexandre Zanardi"/>
    <n v="2"/>
    <x v="18"/>
    <s v="Setor: Qualidade, Líder: Alexandre. Funcionário (30680)  vem até a enfermaria relata que estava recolhendo sucata, quando o colega do lado estava recolhendo as mesmas coisas quando resbalou caiu a 2° dedo da mão direita. Apresenta leve edema e pequeno hematoma, leve escoriação, movimentos preservados. Medicado com paracetamol, aplicado gelo local, liberado para o setor com orientações, retornar se necessário. TST Alessandro ciente. 22:06"/>
    <x v="0"/>
    <s v="Não classificado"/>
    <s v="Não classificado"/>
    <s v="Manuseio de ferramentas e peças"/>
    <s v="Mão direita"/>
    <s v="2º DEDO"/>
    <m/>
    <m/>
    <n v="27"/>
    <s v="Segunda-Feira"/>
  </r>
  <r>
    <n v="35"/>
    <n v="1"/>
    <x v="267"/>
    <d v="2021-09-01T00:00:00"/>
    <n v="31651"/>
    <s v="Serigne Mbacke Sylla"/>
    <s v="M"/>
    <s v="Rebarbacao - T2"/>
    <s v="Maiquel Silveira da Cruz"/>
    <n v="2"/>
    <x v="3"/>
    <s v="Funcionário (31651) relata que ao rebarbar peças sentiu desconforto em olho direito, retirado sujidade e liberado ao setor em condições. TST Leonardo ciente 02:00"/>
    <x v="0"/>
    <s v="Não classificado"/>
    <s v="Não classificado"/>
    <s v="Corpo estranho"/>
    <s v="Olhos"/>
    <s v="Olho direito"/>
    <m/>
    <m/>
    <n v="28"/>
    <s v="Terça-Feira"/>
  </r>
  <r>
    <n v="36"/>
    <n v="1"/>
    <x v="268"/>
    <d v="2021-09-01T00:00:00"/>
    <n v="28163"/>
    <s v="Amilton Luciano Wolff"/>
    <s v="M"/>
    <s v="Celula Conjuntos Leves - T2"/>
    <s v="Marcelo Camargo"/>
    <n v="2"/>
    <x v="9"/>
    <s v="Funcionário (28163) relata que estava movimentando a peça até o torno de usinagem com a talha , quando a peça se desprendeu e a talha fez o jogo e a gancheira atingiu seu 3° dedo da mão esquerda , mobilidade preservada, edema sub ungueal e corte contuso na lateral , sangramento contido gelo local e paracetamol liberado em condições .TST Alesandro ciente  01:30."/>
    <x v="2"/>
    <s v="Não classificado"/>
    <s v="Não classificado"/>
    <s v="Manuseio de ferramentas e peças"/>
    <s v="Mão esquerda"/>
    <s v="3º DEDO"/>
    <n v="100"/>
    <n v="200913788"/>
    <n v="29"/>
    <s v="Quarta-Feira"/>
  </r>
  <r>
    <n v="37"/>
    <n v="1"/>
    <x v="268"/>
    <d v="2021-09-01T00:00:00"/>
    <n v="38767"/>
    <s v="Vinicius de Almeida Franca Rodrigues"/>
    <s v="M"/>
    <s v="Almoxarifado Usinagem T1"/>
    <s v="Erick Peruzzo"/>
    <n v="1"/>
    <x v="2"/>
    <s v="Funcionário (38767) relata que estava empurrando carrinho e prensou o 5° dedo da mão direita contra a parede. Sem edema ou hematoma, movimentos preservados. Medicado com Paracetamol e aplicado gelo local. Liberado ao setor. TST Funny, tentado contato sem sucesso._x000a_Atendido por Vanessa. 09:51"/>
    <x v="0"/>
    <s v="Não classificado"/>
    <s v="Não classificado"/>
    <s v="Manuseio de ferramentas e peças"/>
    <s v="Mão direita"/>
    <s v="5º DEDO"/>
    <m/>
    <m/>
    <n v="29"/>
    <s v="Quarta-Feira"/>
  </r>
  <r>
    <n v="38"/>
    <n v="1"/>
    <x v="269"/>
    <d v="2021-09-01T00:00:00"/>
    <n v="38801"/>
    <s v="Giovani dos Santos"/>
    <s v="M"/>
    <s v="Rebarbacao - T1"/>
    <s v="Gilson Paulino da Silva Velho"/>
    <n v="1"/>
    <x v="3"/>
    <s v="Funcionário (38801) relata que estava colocando a peça dentro da gaiola, quando prensou a falange distal do 4° dedo da mão direita. Apresenta leve edema, leve hematoma, mobilidade preservada, avaliado pela Dra. Talita, encaminhado ao COC para avaliação clínica e radiológica, retorno ao CSR dia 30/09 para revisão. TST Lucas ciente. Atendido por Jeferson. 08:45"/>
    <x v="0"/>
    <s v="Não classificado"/>
    <s v="Não classificado"/>
    <s v="Manuseio de ferramentas e peças"/>
    <s v="Mão direita"/>
    <s v="4° Dedo"/>
    <m/>
    <m/>
    <n v="30"/>
    <s v="Quinta-Feira"/>
  </r>
  <r>
    <n v="130"/>
    <n v="1"/>
    <x v="263"/>
    <d v="2021-09-01T00:00:00"/>
    <n v="24556"/>
    <s v="Renan Tramontin"/>
    <s v="M"/>
    <s v="Celula Robotizada - T1"/>
    <s v="Gilson Paulino da Silva Velho"/>
    <n v="1"/>
    <x v="3"/>
    <s v="Conforme parecer da análise ergonômica solicitada, sugiro abertura de CAT sem afastamento por DO para o funcionário Renan Tramontin, matrícula 24556, com CID10: M 77.1 (epicondilite lateral de cotovelo direito e esquerdo) com a data de hoje. "/>
    <x v="6"/>
    <s v="Não classificado"/>
    <s v="Não classificado"/>
    <s v="Ergonômico"/>
    <s v="Braço direito"/>
    <s v="Bilateral"/>
    <m/>
    <m/>
    <n v="23"/>
    <s v="Quinta-Feira"/>
  </r>
  <r>
    <n v="39"/>
    <n v="1"/>
    <x v="270"/>
    <d v="2021-10-01T00:00:00"/>
    <n v="38577"/>
    <s v="Rodrigo Xavier Cervelin"/>
    <s v="M"/>
    <s v="Rebarbacao - T1"/>
    <s v="Gilson Paulino da Silva Velho"/>
    <n v="1"/>
    <x v="3"/>
    <s v="Colaborador (38577) relata que enquanto fazia retifica, um corpo estranho teria adentrado em seu olho direito. Realizada lavagem ocular com SF 0,9% e retirado/removido um corpo estranho. Liberado ao setor com devidas orientações. TST Funny ciente. 07:20"/>
    <x v="0"/>
    <s v="Não classificado"/>
    <s v="Não classificado"/>
    <s v="Corpo estranho"/>
    <s v="Olhos"/>
    <s v="Olho direito"/>
    <m/>
    <m/>
    <n v="1"/>
    <s v="Sexta-Feira"/>
  </r>
  <r>
    <n v="40"/>
    <n v="1"/>
    <x v="270"/>
    <d v="2021-10-01T00:00:00"/>
    <n v="37579"/>
    <s v="Mauricio Dapont Soares"/>
    <s v="M"/>
    <s v="Revisao Final T2"/>
    <s v="Alexandre Zanardi"/>
    <n v="2"/>
    <x v="18"/>
    <s v="Setor: Qualidade, Líder: Marcelo Funcionário (37579) vem até a enfermaria LOC, deambulando,  relatando que estava tirando peças da linha principal, quando uma delas caiu atingindo o 1° dedo da mão direita. Apresenta edema e hematoma leve. Aplicado biofemac, gelo local, medicado com paracetamol, após melhora no desconforto liberado ao setor com orientações, retornar se necessário. TST Alessandro ciente. 22:15"/>
    <x v="0"/>
    <s v="Não classificado"/>
    <s v="Não classificado"/>
    <s v="Manuseio de ferramentas e peças"/>
    <s v="Mão direita"/>
    <s v="1º DEDO"/>
    <m/>
    <m/>
    <n v="1"/>
    <s v="Sexta-Feira"/>
  </r>
  <r>
    <n v="41"/>
    <n v="1"/>
    <x v="271"/>
    <d v="2021-10-01T00:00:00"/>
    <n v="38614"/>
    <s v="Olavo Vieira Neto"/>
    <s v="M"/>
    <s v="Serralheria Fundicao T2"/>
    <s v="Guilherme Castro Magalhaes"/>
    <n v="2"/>
    <x v="16"/>
    <s v="Funcionário (38614) relata que por volta das 22 horas estava pintando um armário e subiu em um balde plástico e o mesmo afundou causando entorse em joelho direito , no momento  diz ter sentido dor leve não vindo para registro , vem hoje referindo dor intensa com dificuldade para deambular porém sem edemas ou deformidades acionado base interna para atendimento medicado com profenid e dipirona im e liberado   pois o mesmo relata que não tem condições de trabalho .TST Leonardo ciente , Marcio . 14:40"/>
    <x v="0"/>
    <s v="Não classificado"/>
    <s v="Não classificado"/>
    <s v="Queda"/>
    <s v="Perna direita"/>
    <s v="Joelho"/>
    <m/>
    <m/>
    <n v="2"/>
    <s v="Sábado"/>
  </r>
  <r>
    <n v="42"/>
    <n v="1"/>
    <x v="272"/>
    <d v="2021-10-01T00:00:00"/>
    <n v="37716"/>
    <s v="Fritzner Desulme"/>
    <s v="M"/>
    <s v="Rebarbacao - T2"/>
    <s v="Maiquel Silveira da Cruz"/>
    <n v="2"/>
    <x v="3"/>
    <s v="Colaborador (37716) relata que estava retirando peças do rebolo e a mesma caiu atingindo a canela lado direito apresenta escoriação edema leve. Aplicado gelo local medicado com paracetamol , curativo compressivo liberado ao setor com orientações de cuidados . Atendido por Roger . TST Alessandro ciente . 00:15"/>
    <x v="0"/>
    <s v="Não classificado"/>
    <s v="Não classificado"/>
    <s v="Manuseio de ferramentas e peças"/>
    <s v="Perna direita"/>
    <s v="Canela"/>
    <m/>
    <m/>
    <n v="5"/>
    <s v="Terça-Feira"/>
  </r>
  <r>
    <n v="43"/>
    <n v="1"/>
    <x v="272"/>
    <d v="2021-10-01T00:00:00"/>
    <n v="9041"/>
    <s v="Luciano Chiele"/>
    <s v="M"/>
    <s v="Manutencao Fundicao - T1"/>
    <s v="Douglas de Souza Lisboa"/>
    <n v="1"/>
    <x v="0"/>
    <s v="Funcionário (9041)  vem ao CSR com irritação em olho direito, relata que tava passando no setor e sentiu entrar algo no olho, realizado limpeza com SF e removido sujidade, liberado ao setor com orientações. TST Funny ciente._x000a_Atendido por Vanessa 09:20"/>
    <x v="0"/>
    <s v="Não classificado"/>
    <s v="Não classificado"/>
    <s v="Corpo estranho"/>
    <s v="Olhos"/>
    <s v="Olho Direito"/>
    <m/>
    <m/>
    <n v="5"/>
    <s v="Terça-Feira"/>
  </r>
  <r>
    <n v="44"/>
    <n v="1"/>
    <x v="273"/>
    <d v="2021-10-01T00:00:00"/>
    <n v="37168"/>
    <s v="William Viana dos Reis"/>
    <s v="M"/>
    <s v="Almoxarifado Usinagem T1"/>
    <s v="Erick Peruzzo"/>
    <n v="1"/>
    <x v="2"/>
    <s v="Colaborador (37168) relata que ao desembarcar de uma empilhadeira acabou se chocando contra um rack. Apresenta leve escoriação em região dorsal posterior, mais lateralizado à esquerda. Realizado curativo. Não apresenta edema, sem hematoma e movimentos preservados. Ofertado paracetamol para dor. Liberado ao setor com orientações. TST Funny ciente. Atendido por Diego. 09:57"/>
    <x v="0"/>
    <s v="Não classificado"/>
    <s v="Não classificado"/>
    <s v="Veículos Industriais"/>
    <s v="Coluna / Tronco"/>
    <s v="Dorsal esquerda"/>
    <m/>
    <m/>
    <n v="7"/>
    <s v="Quinta-Feira"/>
  </r>
  <r>
    <n v="45"/>
    <n v="1"/>
    <x v="273"/>
    <d v="2021-10-01T00:00:00"/>
    <n v="37128"/>
    <s v="James Carter Altidor"/>
    <s v="M"/>
    <s v="Rebarbacao - T1"/>
    <s v="Gilson Paulino da Silva Velho"/>
    <n v="1"/>
    <x v="3"/>
    <s v="Colaborador (37128)  relata que estava lixando uma peça quando sentiu uma sujeira nos olhos. Chega ao CSR sem hiperemia ou referindo ardencia. Realizado lavagem com SF0,9%, sem vizualização de corop estranho. Liberado ao setor com orientações. TST Lucas ciente Atendido por Raquel 12:48"/>
    <x v="0"/>
    <s v="Não classificado"/>
    <s v="Não classificado"/>
    <s v="Corpo estranho"/>
    <s v="Olhos"/>
    <s v="Ambos"/>
    <m/>
    <m/>
    <n v="7"/>
    <s v="Quinta-Feira"/>
  </r>
  <r>
    <n v="46"/>
    <n v="1"/>
    <x v="274"/>
    <d v="2021-10-01T00:00:00"/>
    <n v="38756"/>
    <s v="Marcelo Brito Espiridiao"/>
    <s v="M"/>
    <s v="Rebarbacao T3"/>
    <s v="David Teixeira Lima"/>
    <n v="3"/>
    <x v="3"/>
    <s v="Funcionário (38756)  relata que estava guardando peças usando o equipamento de segurança quando saltou um corpo estranho no olho direito, retirado corpo estranho com lavagem com SF 0,9%. TST Leonardo ciente. Atendido por Diego. 07:30"/>
    <x v="0"/>
    <s v="Não classificado"/>
    <s v="Não classificado"/>
    <s v="Corpo estranho"/>
    <s v="Olhos"/>
    <s v="Olho Direito"/>
    <m/>
    <m/>
    <n v="8"/>
    <s v="Sexta-Feira"/>
  </r>
  <r>
    <n v="47"/>
    <n v="1"/>
    <x v="275"/>
    <d v="2021-10-01T00:00:00"/>
    <n v="38798"/>
    <s v="Gelson Joao da Silveira"/>
    <s v="M"/>
    <s v="Rebarbacao T3"/>
    <s v="David Teixeira Lima"/>
    <n v="3"/>
    <x v="3"/>
    <s v="Funcionário (38798) relata que ao movimentar peças o mesmo prensou seu 3° dedo da mão esquerda entre duas peças causando pequena contusão em falange distal ap, sem edemas ou hematoma sub ungueal realizado gelo aplicado biofenac medicado com paracetamol e liberado ao setor tst leonardo ciente 10:00"/>
    <x v="0"/>
    <s v="Não classificado"/>
    <s v="Não classificado"/>
    <s v="Manuseio de ferramentas e peças"/>
    <s v="Mão esquerda"/>
    <s v="3º DEDO"/>
    <m/>
    <m/>
    <n v="9"/>
    <s v="Sábado"/>
  </r>
  <r>
    <n v="48"/>
    <n v="1"/>
    <x v="275"/>
    <d v="2021-10-01T00:00:00"/>
    <n v="35118"/>
    <s v="Yuri Ramos Marques"/>
    <s v="M"/>
    <s v="Celula Conjuntos Montadoras T2"/>
    <s v="Marcelo Camargo"/>
    <n v="2"/>
    <x v="9"/>
    <s v="Funcionário (35118) relata que ao realizar limpeza de cubo na linha, sentiu CE em olho direito, no qual apresenta hiperemia. Não encontrado CE. Orientado e liberado ao setor. Atendido por Aide. 18:45. _x000a_Retornou dia 11/10 ao centro de saúde ainda com desconforto no olho direito, médico identificou fragmentos de CE, encaminhado para especialista, retorno dia 13/10 para avaliação médica."/>
    <x v="2"/>
    <s v="Não classificado"/>
    <s v="Não classificado"/>
    <s v="Corpo estranho"/>
    <s v="Olhos"/>
    <s v="Olho Direito"/>
    <n v="107"/>
    <n v="200915496"/>
    <n v="9"/>
    <s v="Sábado"/>
  </r>
  <r>
    <n v="49"/>
    <n v="1"/>
    <x v="276"/>
    <d v="2021-10-01T00:00:00"/>
    <n v="37716"/>
    <s v="Fritzner Desulme"/>
    <s v="M"/>
    <s v="Rebarbacao - T2"/>
    <s v="Maiquel Silveira da Cruz"/>
    <n v="2"/>
    <x v="3"/>
    <s v="Funcionário (37716) vem até a enfermaria, LOC deambulando, relata que estava trabalhando no seu setor de trabalho, relata que estava tirando a peça da esteira quando as peças de trás acumularam na esteira vindo a bater em seu 1° dedo da mão esquerda. Apresenta leve hematoma, leve dor, movimentos preservados. Medicado com paracetamol, aplicado biofenac e gelo local, após melhora liberado ao setor com orientações, orientado a retornar se necessário. TST Leonardo ciente. 21:15"/>
    <x v="0"/>
    <s v="Não classificado"/>
    <s v="Não classificado"/>
    <s v="Manuseio de ferramentas e peças"/>
    <s v="Mão esquerda"/>
    <s v="1º DEDO"/>
    <m/>
    <m/>
    <n v="11"/>
    <s v="Segunda-Feira"/>
  </r>
  <r>
    <n v="50"/>
    <n v="1"/>
    <x v="276"/>
    <d v="2021-10-01T00:00:00"/>
    <n v="37143"/>
    <s v="Delphe Alusme"/>
    <s v="M"/>
    <s v="Rebarbacao - T1"/>
    <s v="Gilson Paulino da Silva Velho"/>
    <n v="1"/>
    <x v="3"/>
    <s v="Acionado base interna Emercor para prestar atendimento o colaborador ( 37143) que teria quebrado o braço. Chegando ao local, encontramos colaborador sentado sobre um banco, lúcido, orientado e comunicativo, referia dor intensa em região medial do membro superior esquerdo. O mesmo estava com o membro imobilizado com duas talas de madeira, procedimento realizado por integrantes da Brigada de emergência. Chegando ao CSR, o Dr. Maurício solicitou a retirada da imobilização para avaliação, sendo novamente imobilizado após, para encaminhando externo. Segundo ele, manuseava um tambor preso / içado por um gancho, quando em um descuido, acabou prensando o braço esquerdo entre o tambor e uma peça. Acionada Unidade Externa para encaminhamento COC e realização de exames. Medicado com Cetoprofeno e Tramal EV. Encaminhado ao COC, com guias Tiss e receita médica carimbadas, contato com DR. Tiago. Retorno ao CSR dia13/10 ás 07:00 para revisão com médico do CSR. TST Lucas ciente. Atendido por Joice e Diego. (10:15)"/>
    <x v="2"/>
    <s v="Não classificado"/>
    <s v="Não classificado"/>
    <s v="Manuseio de ferramentas e peças"/>
    <s v="Braço esquerdo"/>
    <s v="Região medial"/>
    <n v="103"/>
    <n v="200915497"/>
    <n v="11"/>
    <s v="Segunda-Feira"/>
  </r>
  <r>
    <n v="51"/>
    <n v="1"/>
    <x v="276"/>
    <d v="2021-10-01T00:00:00"/>
    <n v="38904"/>
    <s v="Jose Ramon Rojas Flores"/>
    <s v="M"/>
    <s v="Rebarbacao - T1"/>
    <s v="Gilson Paulino da Silva Velho"/>
    <n v="1"/>
    <x v="3"/>
    <s v="Funcionário (38904) vem ao CSR com irritação em olho esquerdo. Relata que ao tirar a máscara sentiu entrar algo no olho, mas lavou o mesmo no setor, apresenta hiperemia. Realizado limpeza com SF 0,9% , se presença de CE. Liberado ao setor com orientações. TST Lucas ciente. Atendido por Vanessa. 11:30"/>
    <x v="0"/>
    <s v="Não classificado"/>
    <s v="Não classificado"/>
    <s v="Corpo estranho"/>
    <s v="Olhos"/>
    <s v="Olho esquerdo "/>
    <m/>
    <m/>
    <n v="11"/>
    <s v="Segunda-Feira"/>
  </r>
  <r>
    <n v="52"/>
    <n v="1"/>
    <x v="277"/>
    <d v="2021-10-01T00:00:00"/>
    <n v="38798"/>
    <s v="Gelson Joao da Silveira"/>
    <s v="M"/>
    <s v="Rebarbacao T3"/>
    <s v="David Teixeira Lima"/>
    <n v="3"/>
    <x v="3"/>
    <s v="Funcionário (38798) relata que estava rebarbando a peça quando a mesma escapou vindo a bater o 1° dedo da mão direita no rebolo , causando  ferimento corto contuso , realizado curativo aplicado gelo local e medicado com paracetamol , liberado ao setor em condições. TST Leonardo ciente 01:20"/>
    <x v="0"/>
    <s v="Não classificado"/>
    <s v="Não classificado"/>
    <s v="Máquinas e equipamentos"/>
    <s v="Mão direita"/>
    <s v="1º DEDO"/>
    <m/>
    <m/>
    <n v="12"/>
    <s v="Terça-Feira"/>
  </r>
  <r>
    <n v="53"/>
    <n v="1"/>
    <x v="277"/>
    <d v="2021-10-01T00:00:00"/>
    <n v="38750"/>
    <s v="William Mariano Ataide"/>
    <s v="M"/>
    <s v="Rebarbacao - T2"/>
    <s v="Maiquel Silveira da Cruz"/>
    <n v="2"/>
    <x v="3"/>
    <s v="Funcionário (38750)  relata que estava lixando peça quando sentiu uma sujidade em olho esquerdo , realizado limpeza com soro fisiológico e liberado ao setor referindo melhoras .TST Leonardo ciente 01:20"/>
    <x v="0"/>
    <s v="Não classificado"/>
    <s v="Não classificado"/>
    <s v="Corpo estranho"/>
    <s v="Olhos"/>
    <s v="Olho esquerdo "/>
    <m/>
    <m/>
    <n v="12"/>
    <s v="Terça-Feira"/>
  </r>
  <r>
    <n v="54"/>
    <n v="1"/>
    <x v="278"/>
    <d v="2021-10-01T00:00:00"/>
    <n v="38241"/>
    <s v="Marcelo de Paula Aqquis"/>
    <s v="M"/>
    <s v="Celula Conjuntos Implementadoras - T2"/>
    <s v="Marcelo Camargo"/>
    <n v="3"/>
    <x v="4"/>
    <s v="Funcionário (38241) relata que ao tirar peças da máquina passou o ar e apresenta hiperemia em olho direito realizado lavagem ocular , não visualizado sujidades , realizado curativo oclusivo com regencel e liberado ao final do turno com orientações. TST Leonardo ciente 05:40"/>
    <x v="2"/>
    <s v="Não classificado"/>
    <s v="Não classificado"/>
    <s v="Corpo estranho"/>
    <s v="Olhos"/>
    <s v="Olho Direito"/>
    <n v="106"/>
    <n v="200916012"/>
    <n v="13"/>
    <s v="Quarta-Feira"/>
  </r>
  <r>
    <n v="55"/>
    <n v="1"/>
    <x v="278"/>
    <d v="2021-10-01T00:00:00"/>
    <n v="31097"/>
    <s v="Luiz Carlos Pedroso Junior"/>
    <s v="M"/>
    <s v="Rebarbacao - T1"/>
    <s v="Gilson Paulino da Silva Velho"/>
    <n v="1"/>
    <x v="3"/>
    <s v="Funcionário (31097) relata que mesa de rebolo estava frouxa, foi trocar parafuso e a mesa caiu no pé direito, avaliado Dra Talita, feito gelo e biofenac, liberado ao setor com orientações._x000a_Atendido por Diego. 11:19"/>
    <x v="2"/>
    <s v="Não classificado"/>
    <s v="Não classificado"/>
    <s v="Manuseio de ferramentas e peças"/>
    <s v="Pé direito"/>
    <s v="Pé direito"/>
    <n v="104"/>
    <n v="200915498"/>
    <n v="13"/>
    <s v="Quarta-Feira"/>
  </r>
  <r>
    <n v="56"/>
    <n v="1"/>
    <x v="279"/>
    <d v="2021-10-01T00:00:00"/>
    <n v="38471"/>
    <s v="Ebirsom Pereira Borges"/>
    <s v="M"/>
    <s v="Rebarbacao - T1"/>
    <s v="Gilson Paulino da Silva Velho"/>
    <n v="1"/>
    <x v="3"/>
    <s v="Funcionário (38471) relata que ao retirar o oculos, sentiu um desconforto no olho esquerdo, feito lavagem e retirado sujidade, liberado ao setor com orientações. TST Funny ciente. Atendido por Jeferson 14:00"/>
    <x v="0"/>
    <s v="Não classificado"/>
    <s v="Não classificado"/>
    <s v="Corpo estranho"/>
    <s v="Olhos"/>
    <s v="Olho esquerdo "/>
    <m/>
    <m/>
    <n v="14"/>
    <s v="Quinta-Feira"/>
  </r>
  <r>
    <n v="57"/>
    <n v="1"/>
    <x v="279"/>
    <d v="2021-10-01T00:00:00"/>
    <n v="37103"/>
    <s v="Alassane Fall"/>
    <s v="M"/>
    <s v="Rebarbacao - T2"/>
    <s v="Maiquel Silveira da Cruz"/>
    <n v="2"/>
    <x v="3"/>
    <s v="Acionado unidade interna para atendimento do colaborador (37103) deambulando coerente , o mesmo relata que relata que estava retirando peças da esteira e prensou o 3º dedo da mão direita, Apresenta corte contuso co9m sangramento ativo , Avaliado por medico assistencial e encaminhado para o COC realizar exames . Atendido por Wilian . TST Alessandro ciente  20:20"/>
    <x v="2"/>
    <s v="Não classificado"/>
    <s v="Não classificado"/>
    <s v="Manuseio de ferramentas e peças"/>
    <s v="Mão direita"/>
    <s v="3º DEDO"/>
    <n v="105"/>
    <n v="200916156"/>
    <n v="14"/>
    <s v="Quinta-Feira"/>
  </r>
  <r>
    <n v="58"/>
    <n v="1"/>
    <x v="280"/>
    <d v="2021-10-01T00:00:00"/>
    <n v="34469"/>
    <s v="Vanessa Michele dos Santos"/>
    <s v="F"/>
    <s v="Celula Conjuntos Implementadoras - T3"/>
    <s v="Marcelo Camargo"/>
    <n v="3"/>
    <x v="4"/>
    <s v="Funcionária (34469) relata que estava no torno fazendo a peça e a mesma se soltou e atingiu o joelho direito , sem edemas ou deformidades mobilidade preservado aplicado biofenac e gelo paracetamol liberado ao setor em condições .TST Leonardo ciente 10:00"/>
    <x v="0"/>
    <s v="Não classificado"/>
    <s v="Não classificado"/>
    <s v="Manuseio de ferramentas e peças"/>
    <s v="Perna direita"/>
    <s v="Joelho"/>
    <m/>
    <m/>
    <n v="16"/>
    <s v="Sábado"/>
  </r>
  <r>
    <n v="59"/>
    <n v="1"/>
    <x v="281"/>
    <d v="2021-10-01T00:00:00"/>
    <n v="38580"/>
    <s v="Djiby Diop"/>
    <s v="M"/>
    <s v="Rebarbacao T3"/>
    <s v="David Teixeira Lima"/>
    <n v="3"/>
    <x v="3"/>
    <s v="Funcionário (38580) relata que estava rebarbando peças e ao virar a peça a mesma caiu sobre o 2° dedo da mão esquerda causando contusão ,  apresenta pequena lesão bolhosa realizado gelo local curativo e medicado com paracetamol , liberado com orientações .TST Leonardo ciente. 02:45"/>
    <x v="0"/>
    <s v="Não classificado"/>
    <s v="Não classificado"/>
    <s v="Manuseio de ferramentas e peças"/>
    <s v="Mão esquerda"/>
    <s v="2º DEDO"/>
    <m/>
    <m/>
    <n v="18"/>
    <s v="Segunda-Feira"/>
  </r>
  <r>
    <n v="60"/>
    <n v="1"/>
    <x v="281"/>
    <d v="2021-10-01T00:00:00"/>
    <n v="38828"/>
    <s v="Serigne Abdou Khadar Diagne"/>
    <s v="M"/>
    <s v="Rebarbacao - T1"/>
    <s v="Gilson Paulino da Silva Velho"/>
    <n v="1"/>
    <x v="3"/>
    <s v="Funcionário (38828) relata que estava puxando a peça e a mesma escorregou e bateu no 3° dedo da mão esquerda. Medicado com Paracetamol, aplicado Biofenac. Orientado e liberado ao setor. TST Lucas ciente._x000a_Atendido por Diego. 13:31"/>
    <x v="0"/>
    <s v="Não classificado"/>
    <s v="Não classificado"/>
    <s v="Manuseio de ferramentas e peças"/>
    <s v="Mão direita"/>
    <s v="3º DEDO"/>
    <m/>
    <m/>
    <n v="18"/>
    <s v="Segunda-Feira"/>
  </r>
  <r>
    <n v="61"/>
    <n v="1"/>
    <x v="281"/>
    <d v="2021-10-01T00:00:00"/>
    <n v="30765"/>
    <s v="Eduardo Cruz Maran"/>
    <s v="M"/>
    <s v="Moldagem - T2"/>
    <s v="Maiquel Silveira da Cruz"/>
    <n v="2"/>
    <x v="7"/>
    <s v="Colaborador (30765) relata que estava descendo a escada e no ultimo degrau teve um entorse no pé direito , Apresenta edema, avaliado por medico assistencial e encaminhado para o COC realizar exame com retorno dia 19/10/2021 as 17:00. Atendido por Diego L . TST Alessandro ciente . "/>
    <x v="4"/>
    <s v="Não classificado"/>
    <s v="Não classificado"/>
    <s v="Queda"/>
    <s v="Pé direito"/>
    <s v="Pé direito"/>
    <n v="108"/>
    <n v="200916762"/>
    <n v="18"/>
    <s v="Segunda-Feira"/>
  </r>
  <r>
    <n v="62"/>
    <n v="1"/>
    <x v="282"/>
    <d v="2021-10-01T00:00:00"/>
    <n v="35774"/>
    <s v="Elhadji Mar Wade"/>
    <s v="M"/>
    <s v="Rebarbacao - T2"/>
    <s v="Maiquel Silveira da Cruz"/>
    <n v="2"/>
    <x v="3"/>
    <s v="Funcionário (35774) relata que estava retirando peças e bateu seu 1°dedo da mão direita em uma peça causando pequena escoriação local mobilidade preservada sem edemas ou deformidades , realizado curativo gelo e liberado ao setor em condições. TST Alessandro ciente 02:00"/>
    <x v="0"/>
    <s v="Não classificado"/>
    <s v="Não classificado"/>
    <s v="Manuseio de ferramentas e peças"/>
    <s v="Mão direita"/>
    <s v="1º DEDO"/>
    <m/>
    <m/>
    <n v="19"/>
    <s v="Terça-Feira"/>
  </r>
  <r>
    <n v="63"/>
    <n v="1"/>
    <x v="283"/>
    <d v="2021-10-01T00:00:00"/>
    <n v="28485"/>
    <s v="Fabricio Andre Leitzke Stein"/>
    <s v="M"/>
    <s v="Revisao Final T3"/>
    <s v="Alexandre Zanardi"/>
    <n v="3"/>
    <x v="18"/>
    <s v="Funcionário (28485)  relata que estava cortando uma peça com a serra fita e a mesma girou , causando pequeno corte contuso em lábio inferior , sem lesão de dentes , realizado gelo local acionado unidade externa para avaliação , suturado pela médica da emercor e  liberado ao setor em condições. TST Leonardo ciente 03:00"/>
    <x v="0"/>
    <s v="Não classificado"/>
    <s v="Não classificado"/>
    <s v="Manuseio de ferramentas e peças"/>
    <s v="Cabeça"/>
    <s v="Labio inferior"/>
    <n v="109"/>
    <m/>
    <n v="22"/>
    <s v="Sexta-Feira"/>
  </r>
  <r>
    <n v="64"/>
    <n v="1"/>
    <x v="284"/>
    <d v="2021-10-01T00:00:00"/>
    <n v="38746"/>
    <s v="Orlando Enrique Arias Fuenmayor"/>
    <s v="M"/>
    <s v="Rebarbacao T3"/>
    <s v="David Teixeira Lima"/>
    <n v="3"/>
    <x v="3"/>
    <s v="Funcionário (38746) relata que estava manuseando peças  quando acabou prensando o 4° e 5° dedos da mão esquerda apresenta  mobilidade preservada discreto hematoma sub ungueal em 5° dedo realizado gelo local medicado com paracetamol e biofenac liberado ao setor em condições e orientações .TST Leonardo ciente . 08:10"/>
    <x v="0"/>
    <s v="Não classificado"/>
    <s v="Não classificado"/>
    <s v="Manuseio de ferramentas e peças"/>
    <s v="Mão esquerda"/>
    <s v="4° e 5° dedo."/>
    <m/>
    <m/>
    <n v="23"/>
    <s v="Sábado"/>
  </r>
  <r>
    <n v="65"/>
    <n v="1"/>
    <x v="285"/>
    <d v="2021-10-01T00:00:00"/>
    <n v="37098"/>
    <s v="Patrick Cameus"/>
    <s v="M"/>
    <s v="Rebarbacao T3"/>
    <s v="David Teixeira Lima"/>
    <n v="3"/>
    <x v="3"/>
    <s v="Funcionário (37098) relata que foi tirar peças da pintura apertou 5° dedo da mão esquerda entre dois tambores , apresenta edema medicado com gelo local paracetamol biofenac. avaliado pela médica da empresa e aplicado gelo local encaminhado para avaliação no coc para rx.."/>
    <x v="2"/>
    <s v="Não classificado"/>
    <s v="Não classificado"/>
    <s v="Manuseio de ferramentas e peças"/>
    <s v="Mão esquerda"/>
    <s v="5º DEDO"/>
    <n v="112"/>
    <n v="200919336"/>
    <n v="25"/>
    <s v="Segunda-Feira"/>
  </r>
  <r>
    <n v="66"/>
    <n v="1"/>
    <x v="286"/>
    <d v="2021-10-01T00:00:00"/>
    <n v="31066"/>
    <s v="Carlos Alfredo Bastianello Becker"/>
    <s v="M"/>
    <s v="Rebarbacao T2"/>
    <s v="Maiquel Silveira da Cruz"/>
    <n v="2"/>
    <x v="3"/>
    <s v="Funcionário  (31066) do setor rebarbação, relata que estava batendo na peça com a marreta, quando a mesma virou em cima do seu indicador da mão direita, levando a ficar dolorido e com uma leve escoriação no local, medicado para dor com paracetamol, realizado curativo no local, liberado ao setor com orientações. Avisado líder Edil Teixeira. TST Alessandro ciente, atendido por Roger (Emercor  18:00"/>
    <x v="0"/>
    <s v="Não classificado"/>
    <s v="Não classificado"/>
    <s v="Manuseio de ferramentas e peças"/>
    <s v="Mão direita"/>
    <s v="2º DEDO"/>
    <m/>
    <m/>
    <n v="26"/>
    <s v="Terça-Feira"/>
  </r>
  <r>
    <n v="67"/>
    <n v="1"/>
    <x v="286"/>
    <d v="2021-10-01T00:00:00"/>
    <n v="20518"/>
    <s v="Henrique Wolpatt"/>
    <s v="M"/>
    <s v="Celula Suportes Fundidos - T2"/>
    <s v="Marcelo Camargo"/>
    <n v="2"/>
    <x v="14"/>
    <s v="Colaborador (20518) procura o CSR relatando sensação de &quot;sujeira&quot; em olho esquerdo. Estava lixando uma peça quando sentiu algo adentar no seu olho. Realizado lavagem com SF 0,9 %, não visualizado corpo estranho. Liberado ao setor com orientações. TST Alessandro ciente. 23:45"/>
    <x v="0"/>
    <s v="Não classificado"/>
    <s v="Não classificado"/>
    <s v="Corpo estranho"/>
    <s v="Olhos"/>
    <s v="Olho esquerdo"/>
    <m/>
    <m/>
    <n v="26"/>
    <s v="Terça-Feira"/>
  </r>
  <r>
    <n v="68"/>
    <n v="1"/>
    <x v="287"/>
    <d v="2021-10-01T00:00:00"/>
    <n v="38581"/>
    <s v="Norton Fernandes Coelho"/>
    <s v="M"/>
    <s v="Rebarbação T1"/>
    <s v="Gilson Paulino da Silva Velho"/>
    <n v="1"/>
    <x v="3"/>
    <s v="Colaborador ( 38581) relata que estava rebarbando peças, quando duas peças, que segundo ele pesam cerca de 50kg, teriam prensado as regiões distais do 2° e 3° dedo da mão direita. Apresenta cianose nas extremidades, movimentos preservados. Encaminhado ao COC para realizar exames. TST Funny ciente_x000a_Atendido por Diego 15:00 hs."/>
    <x v="0"/>
    <s v="Não classificado"/>
    <s v="Não classificado"/>
    <s v="Manuseio de ferramentas e peças"/>
    <s v="Mão direita"/>
    <s v="2° e 3° DEDOS"/>
    <m/>
    <m/>
    <n v="27"/>
    <s v="Quarta-Feira"/>
  </r>
  <r>
    <n v="69"/>
    <n v="1"/>
    <x v="287"/>
    <d v="2021-10-01T00:00:00"/>
    <n v="2923"/>
    <s v="Dirlei Vicente De Brito"/>
    <s v="M"/>
    <s v="Manutencao Fundicao - T1"/>
    <s v="Douglas de Souza Lisboa"/>
    <n v="1"/>
    <x v="0"/>
    <s v="Funcionário (02923) vem ao CSR com queimadura em região interna de antebraço esquerdo, relata que queimou quando estava tirando peças que estavam encalhadas na calha vibratória, apresenta lesão com bolha rompida, hiperemia, curativo com sulfa, liberado ao setor com orientações. TST Lucas ciente. Atendido por Vanessa  07:52"/>
    <x v="0"/>
    <s v="Não classificado"/>
    <s v="Não classificado"/>
    <s v="Manuseio de ferramentas e peças"/>
    <s v="Braço esquerdo"/>
    <s v="Antebraço"/>
    <m/>
    <m/>
    <n v="27"/>
    <s v="Quarta-Feira"/>
  </r>
  <r>
    <n v="70"/>
    <n v="1"/>
    <x v="288"/>
    <d v="2021-10-01T00:00:00"/>
    <n v="2923"/>
    <s v="Dirlei Vicente De Brito"/>
    <s v="M"/>
    <s v="Manutencao Fundicao - T1"/>
    <s v="Douglas de Souza Lisboa"/>
    <n v="1"/>
    <x v="0"/>
    <s v="Funcionário (02923) relata que estava trocando um pistão de uma prensa, quando o pistão resvalou na mão com óleo e veio a cair na cabeça, vindo a cortar. Acionado base externa Emercor para realizar sutura ( 03 pontos ), liberado após com atestado e ordem de farmácia. Retorno dia 01/11 no CSR para revisão. TST Lucas ciente. 15:30 hs."/>
    <x v="4"/>
    <s v="Não classificado"/>
    <s v="Não classificado"/>
    <s v="Manuseio de ferramentas e peças"/>
    <s v="Cabeça"/>
    <m/>
    <n v="110"/>
    <n v="200921113"/>
    <n v="30"/>
    <s v="Sábado"/>
  </r>
  <r>
    <n v="71"/>
    <n v="1"/>
    <x v="289"/>
    <d v="2021-10-01T00:00:00"/>
    <n v="0"/>
    <m/>
    <m/>
    <s v="Manutencao Fundicao - T2"/>
    <s v="Guilherme Castro Magalhaes"/>
    <n v="2"/>
    <x v="0"/>
    <s v="Queda do cilindro durante movimentação com guincho, içado por cabo de aço."/>
    <x v="3"/>
    <s v="Não classificado"/>
    <s v="Não classificado"/>
    <s v="Movimentação de cargas suspensas"/>
    <m/>
    <m/>
    <n v="111"/>
    <n v="200919089"/>
    <n v="31"/>
    <s v="Domingo"/>
  </r>
  <r>
    <n v="74"/>
    <n v="1"/>
    <x v="290"/>
    <d v="2021-10-01T00:00:00"/>
    <n v="35509"/>
    <s v="Mathias Machado da Silva"/>
    <s v="M"/>
    <s v="Rebarbacao T3"/>
    <s v="David Teixeira Lima"/>
    <n v="3"/>
    <x v="3"/>
    <s v="Funcionário procura o CSR com ardência em olho, bilateral, ausência de hiperemia, visão preservada, não observado corpo estranho, mantém observação com compressas frias, em seguida liberado para casa com atestado médico e guia tiss carimbada. Comunicado TST Alessandro que orienta aguardar alteração para possível  CAT. "/>
    <x v="0"/>
    <s v="Não classificado"/>
    <s v="Não classificado"/>
    <s v="Corpo estranho"/>
    <s v="Olhos"/>
    <m/>
    <m/>
    <m/>
    <n v="29"/>
    <s v="Sexta-Feira"/>
  </r>
  <r>
    <n v="72"/>
    <n v="1"/>
    <x v="291"/>
    <d v="2021-11-01T00:00:00"/>
    <n v="27768"/>
    <s v="Marinho Silva Bicudo do Amarante"/>
    <s v="M"/>
    <s v="Fusao/Vazamento - T3"/>
    <s v="David Teixeira Lima"/>
    <n v="3"/>
    <x v="15"/>
    <s v="Funcionário relata que estava pegando pedaços de metal com a ponte e os mesmos viraram, atingindo o braço esquerdo. Apresenta escoriação, realizado curativo, aplicado Biofenac, medicado com Paracetamol. Orientado e liberado ao setor. TST Deivid ciente. Atendido por Aide."/>
    <x v="0"/>
    <s v="Não classificado"/>
    <s v="Não classificado"/>
    <s v="Manuseio de ferramentas e peças"/>
    <s v="Braço esquerdo"/>
    <m/>
    <m/>
    <m/>
    <n v="1"/>
    <s v="Segunda-Feira"/>
  </r>
  <r>
    <n v="73"/>
    <n v="1"/>
    <x v="292"/>
    <d v="2021-11-01T00:00:00"/>
    <n v="38251"/>
    <s v="Anderson de Lima"/>
    <s v="M"/>
    <s v="Celula Conjuntos Implementadoras - T2"/>
    <s v="Marcelo Camargo"/>
    <n v="3"/>
    <x v="4"/>
    <s v="Funcionário relata que estava limpando uma máquina quando um líquido , teria respingado em seu olho direito , realizado lavagem ocular abundante com soro e liberado ao setor em condições e referindo melhoras."/>
    <x v="0"/>
    <s v="Não classificado"/>
    <s v="Não classificado"/>
    <s v="Corpo estranho"/>
    <s v="Olhos"/>
    <s v="Olho direito"/>
    <m/>
    <m/>
    <n v="2"/>
    <s v="Terça-Feira"/>
  </r>
  <r>
    <n v="75"/>
    <n v="1"/>
    <x v="293"/>
    <d v="2021-11-01T00:00:00"/>
    <n v="38251"/>
    <s v="Anderson de Lima"/>
    <s v="M"/>
    <s v="Celula Conjuntos Implementadoras - T2"/>
    <s v="Marcelo Camargo"/>
    <n v="3"/>
    <x v="9"/>
    <s v="Funcionário relata que encurtaram a talha e ao passar o tambor na mesa a talha (dispositivo) fechou atingindo o 3° dedo da mão esquerda , apresenta corte profundo encaminhado ao COC para avaliação , medicado com paracetamol e ibuprofeno vo TST Tiago ciente"/>
    <x v="2"/>
    <s v="Não classificado"/>
    <s v="Não classificado"/>
    <s v="Manuseio de ferramentas e peças"/>
    <s v="Mão esquerda"/>
    <s v="3º DEDO"/>
    <n v="113"/>
    <n v="200920233"/>
    <n v="6"/>
    <s v="Sábado"/>
  </r>
  <r>
    <n v="76"/>
    <n v="1"/>
    <x v="294"/>
    <d v="2021-11-01T00:00:00"/>
    <n v="37106"/>
    <s v="Alain Mertus"/>
    <s v="M"/>
    <s v="Rebarbacao - T1"/>
    <s v="Gilson Paulino da Silva Velho"/>
    <n v="1"/>
    <x v="3"/>
    <s v="Funcionário relata que estava em seu setor, quando um CE teria adentrado em seu olho direito.. realizado lavagem ocular com SF 0,9%, não foi possível remover. Encaminhado para consulta com médico do CSR, encaminhado para avaliação com oftalmo. Retorno ao CSR dia 09/11 para revisão. TST Funny ciente._x000a_Atendido por Diego."/>
    <x v="2"/>
    <s v="Não classificado"/>
    <s v="Não classificado"/>
    <s v="Corpo estranho"/>
    <s v="Olhos"/>
    <s v="Olho direito"/>
    <n v="116"/>
    <n v="200921114"/>
    <n v="8"/>
    <s v="Segunda-Feira"/>
  </r>
  <r>
    <n v="77"/>
    <n v="1"/>
    <x v="294"/>
    <d v="2021-11-01T00:00:00"/>
    <n v="26915"/>
    <s v="Cenira Claudete Pinto Machado"/>
    <s v="M"/>
    <s v="Celula Conjuntos Implementadoras - T1"/>
    <s v="Felipe Becker Camelo"/>
    <n v="1"/>
    <x v="4"/>
    <s v="Funcionária relata  que dia 03/11 ao abastecer a linha, havia um cascalho no tambor e esse acabou adentrando em primeiro dedo da mão direita. Apresenta edema, dor local. Avaliada pela médica do CSR, liberada com receita  médica, retorno ao CSR dia 09/11 para revisão. TST Funny ciente. "/>
    <x v="0"/>
    <s v="Não classificado"/>
    <s v="Não classificado"/>
    <s v="Manuseio de ferramentas e peças"/>
    <s v="Mão direita"/>
    <s v="1º DEDO"/>
    <m/>
    <m/>
    <n v="8"/>
    <s v="Segunda-Feira"/>
  </r>
  <r>
    <n v="78"/>
    <n v="1"/>
    <x v="295"/>
    <d v="2021-11-01T00:00:00"/>
    <n v="24828"/>
    <s v="Emerson Baltasar Goncalves de Araujo"/>
    <s v="M"/>
    <s v="Manutencao Fundicao - T1"/>
    <s v="Douglas de Souza Lisboa"/>
    <n v="1"/>
    <x v="0"/>
    <s v="O mesmo chega ao CSR referindo que por volta das 10:30 da manha estava desmontando uma chapa na prensa, e quando a mesma desligou, vindo a cortar a palma da mão direita, no local há um corte de +-2cm, avaliado pelo Dr Mauricio, acionado base externa para sutura, realizado 2 pontos pelo Dr Gustavo, realizado curativo e o mesmo ficou no treinamento da cipa durante a tarde a pedido, retorna amanha para revisão. TST Funny ciente._x000a_Atendido por Jeferson "/>
    <x v="0"/>
    <s v="Não classificado"/>
    <s v="Não classificado"/>
    <s v="Manuseio de ferramentas e peças"/>
    <s v="Mão direita"/>
    <s v="Palma"/>
    <m/>
    <m/>
    <n v="9"/>
    <s v="Terça-Feira"/>
  </r>
  <r>
    <n v="79"/>
    <n v="1"/>
    <x v="296"/>
    <d v="2021-11-01T00:00:00"/>
    <n v="38666"/>
    <s v="Bruno Mateus Pereira Brandao"/>
    <s v="M"/>
    <s v="Cel de Usinag Cubos Mercedes - T1 12x36"/>
    <s v="Cilandro Da Silva Tavares"/>
    <s v="12x36"/>
    <x v="13"/>
    <s v="Colaborador relata que estava em seu setor retirando peças de aproximadamente 20kg de uma caixa para acoplar na talha, quando uma destas teria sido mal acoplada na talha, acabando por cair ao solo. Durante essa queda a peça acabou se chocando contra sua mão direita, na região do primeiro dedo, apresenta dor local e movimentos preservados, sem edema.. Ofertado paracetamol e aplicado gelo. Encaminhado ao COC para exames. Retorna dia 12/11 para revisão. TST Funny ciente._x000a_Atendido por Diego"/>
    <x v="4"/>
    <s v="Não classificado"/>
    <s v="Não classificado"/>
    <s v="Manuseio de ferramentas e peças"/>
    <s v="Mão direita"/>
    <s v="1º DEDO"/>
    <n v="114"/>
    <n v="200921572"/>
    <n v="10"/>
    <s v="Quarta-Feira"/>
  </r>
  <r>
    <n v="80"/>
    <n v="1"/>
    <x v="297"/>
    <d v="2021-11-01T00:00:00"/>
    <n v="39381"/>
    <s v="Paulo Roberto Moraes de Castro"/>
    <s v="M"/>
    <s v="Rebarbacao T3"/>
    <s v="David Teixeira Lima"/>
    <n v="3"/>
    <x v="3"/>
    <s v="Funcionário relata que no final de seu turno de trabalho ao girar uma peça a mesma girou e atingiu o 2° dedo da mão direita edema leve mobilidade preservada realizado gelo medicado com biofenac e paracetamol , TST Tiago ciente"/>
    <x v="0"/>
    <s v="Não classificado"/>
    <s v="Não classificado"/>
    <s v="Manuseio de ferramentas e peças"/>
    <s v="Mão direita"/>
    <s v="2º DEDO"/>
    <m/>
    <m/>
    <n v="11"/>
    <s v="Quinta-Feira"/>
  </r>
  <r>
    <n v="81"/>
    <n v="1"/>
    <x v="297"/>
    <d v="2021-11-01T00:00:00"/>
    <n v="32978"/>
    <s v="Marcus Vinicius Couto Vale"/>
    <s v="M"/>
    <s v="Producao Fundicao T2"/>
    <s v="Daniel Borges Macedo"/>
    <n v="2"/>
    <x v="1"/>
    <s v="Colaborador relata que estava colocando sucata no forno e a mesma estava molhada quando entrou em contato com o produto quente , saltou o mesmo atingindo na face lateral lado esquerdo e no mento , apresenta queimadura de primeiro grau . Realizado curativo com sulfa e liberado ao setor com orientações de cuidados . Atendido por Willian . TST Clair ciente . "/>
    <x v="0"/>
    <s v="Não classificado"/>
    <s v="Não classificado"/>
    <s v="Respingo de metal líquido"/>
    <s v="Cabeça"/>
    <s v="Face"/>
    <m/>
    <m/>
    <n v="11"/>
    <s v="Quinta-Feira"/>
  </r>
  <r>
    <n v="82"/>
    <n v="1"/>
    <x v="297"/>
    <d v="2021-11-01T00:00:00"/>
    <n v="38576"/>
    <s v="Stephanie Moraes Ceconi"/>
    <s v="F"/>
    <s v="Moldagem - T2"/>
    <s v="Maiquel Silveira da Cruz"/>
    <n v="2"/>
    <x v="7"/>
    <s v="Colaborador relata que estava passando uma peça para a colega e a mesma atingiu o polegar da mão direita , apresenta escoriação sem edema sem hematoma ,  Realizado curativo e liberado ao setor . Atendido por Willian . TST Leonardo ciente . "/>
    <x v="0"/>
    <s v="Não classificado"/>
    <s v="Não classificado"/>
    <s v="Manuseio de ferramentas e peças"/>
    <s v="Mão direita"/>
    <s v="1º DEDO"/>
    <m/>
    <m/>
    <n v="11"/>
    <s v="Quinta-Feira"/>
  </r>
  <r>
    <n v="83"/>
    <n v="1"/>
    <x v="297"/>
    <d v="2021-11-01T00:00:00"/>
    <n v="9766"/>
    <s v="Olindomar Santos Da Silva"/>
    <s v="M"/>
    <s v="Laboratorio Metalurgico Quimico e Areia"/>
    <s v="Alexandre Zanardi"/>
    <n v="2"/>
    <x v="18"/>
    <s v="Setor: Laboratorio Metalurgico Quimico e Areia, Líder: Alexandre. Acionado unidade interna da emercor pelo ramal de emergência 3666, com relato de corte profundo. Chegando ao local funcionário acompanhado pelo TST Leonardo, LOC, relata que ao ingressar o rebolo da retifica quando acreditou que prensou a luva cortando o 1°  da mão direita, apresenta corte no polegar da mão direita, sangramento contido, relata dor, medicado com Paracetamol + Ibuprofeno, avaliado pelo Dr° Vinicius, acionado unidade externa da emercor. Realizado 1 ponto de sutura pelo Dr° Gustavo Alfredo, liberado para casa, retorno amanhã dia 12/11/2021 para avaliação com médico do trabalho. Atendido pelo Willian TST Leonardo ciente. Realocação por 20 dias."/>
    <x v="0"/>
    <s v="Não classificado"/>
    <s v="Não classificado"/>
    <s v="Máquinas e equipamentos"/>
    <s v="Mão direita"/>
    <s v="1º DEDO"/>
    <n v="115"/>
    <m/>
    <n v="11"/>
    <s v="Quinta-Feira"/>
  </r>
  <r>
    <n v="84"/>
    <n v="1"/>
    <x v="298"/>
    <d v="2021-11-01T00:00:00"/>
    <n v="31651"/>
    <s v="Serigne Mbacke Sylla"/>
    <s v="M"/>
    <s v="Rebarbacao - T2"/>
    <s v="Maiquel Silveira da Cruz"/>
    <n v="2"/>
    <x v="3"/>
    <s v="Colaborador relata que estava batendo com o a marreta para separara o cubo do canal e o mesmo saltou atingindo a testa , apresenta corte pequeno corte  e edema moderado , avaliado por medico assistencial realizado curativo de aproximação e liberado ao setor com orientações de cuidados. Atendido por Aide .  TST Leonardo ciente . "/>
    <x v="0"/>
    <s v="Não classificado"/>
    <s v="Não classificado"/>
    <s v="Manuseio de ferramentas e peças"/>
    <s v="Cabeça"/>
    <s v="Testa"/>
    <m/>
    <m/>
    <n v="12"/>
    <s v="Sexta-Feira"/>
  </r>
  <r>
    <n v="85"/>
    <n v="1"/>
    <x v="299"/>
    <d v="2021-11-01T00:00:00"/>
    <n v="39120"/>
    <s v="Aly Cisse"/>
    <s v="M"/>
    <s v="Rebarbacao - T1"/>
    <s v="Gilson Paulino da Silva Velho"/>
    <n v="1"/>
    <x v="3"/>
    <s v="Funcionário relata que no dia de ontem sentiu sujidade em olho esquerdo , vem hoje na hora extra e continua com  desconforto ocular , hiperemia ,  visualizado corpo estranho , tentado lavagem ocular com soro fisio sem sucesso , encaminhado ao COC para avaliação . TST Tiago ciente"/>
    <x v="0"/>
    <s v="Não classificado"/>
    <s v="Não classificado"/>
    <s v="Corpo estranho"/>
    <s v="Olhos"/>
    <s v="Olho Esquerdo"/>
    <m/>
    <m/>
    <n v="13"/>
    <s v="Sábado"/>
  </r>
  <r>
    <n v="86"/>
    <n v="1"/>
    <x v="299"/>
    <d v="2021-11-01T00:00:00"/>
    <n v="39334"/>
    <s v="Alan de Oliveira Rodrigues"/>
    <s v="M"/>
    <s v="Celula Suportes Fundidos - T2"/>
    <s v="Marcelo Camargo"/>
    <n v="2"/>
    <x v="14"/>
    <s v="Funcionário relata que ao carregar o tambor pegou a talha e bateu sua mão contra a mesma atingindo 4°  dedo da mão esquerda falange distal , mobilidade preservada sem edemas realizado curativo e liberado ao setor em condições .TST Tiago ciente"/>
    <x v="0"/>
    <s v="Não classificado"/>
    <s v="Não classificado"/>
    <s v="Manuseio de ferramentas e peças"/>
    <s v="Mão esquerda"/>
    <s v="4º DEDO"/>
    <m/>
    <m/>
    <n v="13"/>
    <s v="Sábado"/>
  </r>
  <r>
    <n v="87"/>
    <n v="1"/>
    <x v="299"/>
    <d v="2021-11-01T00:00:00"/>
    <n v="37855"/>
    <s v="Samuel da Rosa Rodrigues"/>
    <s v="M"/>
    <s v="Celula Conjuntos Montadoras - T3"/>
    <s v="Marcelo Camargo"/>
    <n v="3"/>
    <x v="9"/>
    <s v="Funcionário relata que estava no setor e ao pegar uma peça escorregou , e para proteger se da queda apoiou seu punho esquerdo , relada dor local sem edemas ou deformidades mobilidade preservada medicado com cetoprofeno im conforme dr artico emercor , gelo local biofenac e liberado ao setor referindo melhoras .TST Tiago Ciente"/>
    <x v="0"/>
    <s v="Não classificado"/>
    <s v="Não classificado"/>
    <s v="Manuseio de ferramentas e peças"/>
    <s v="Mão esquerda"/>
    <s v="Punho"/>
    <m/>
    <m/>
    <n v="13"/>
    <s v="Sábado"/>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5">
  <r>
    <n v="786"/>
    <n v="1"/>
    <x v="0"/>
    <x v="0"/>
    <x v="0"/>
    <s v="Paulo Cesar Martins Souza"/>
    <s v="M"/>
    <s v="Manutenção - T1"/>
    <s v="Guilherme Castro Magalhaes"/>
    <n v="1"/>
    <x v="0"/>
    <s v="Funcionário (27524) relata que estava abaixado e apertando uma conexão ao levantar-se sentiu uma pressão no lado esquerdo da lombar, foi avaliado pelo médico da empresa.Medicado . Funny ciente"/>
    <x v="0"/>
    <s v="Não classificado"/>
    <s v="Não classificado"/>
    <s v="Ergonômico"/>
    <s v="Coluna / Tronco"/>
    <s v="Lombar"/>
    <m/>
    <m/>
    <n v="2"/>
    <s v="Quinta-Feira"/>
  </r>
  <r>
    <n v="788"/>
    <n v="1"/>
    <x v="1"/>
    <x v="0"/>
    <x v="1"/>
    <s v="Julio Cesar Rodrigues de Souza"/>
    <s v="M"/>
    <s v="Fusão/Vazamento - T2"/>
    <s v="Vanderlei Antonio de Vargas Daros"/>
    <n v="2"/>
    <x v="1"/>
    <s v="Funcionário (28167) relata que ao tirar a sucata bateu sua mão direita na prateleira , causando contusão leve , sem edema ou hematoma medicado e liberado ao setor .TST Funny ciente"/>
    <x v="0"/>
    <s v="Não classificado"/>
    <s v="Não classificado"/>
    <s v="Manuseio de ferramentas e peças"/>
    <s v="Mão direita"/>
    <s v="Dorso"/>
    <m/>
    <m/>
    <n v="6"/>
    <s v="Segunda-Feira"/>
  </r>
  <r>
    <n v="789"/>
    <n v="1"/>
    <x v="1"/>
    <x v="0"/>
    <x v="2"/>
    <s v="Valcir João Molon"/>
    <s v="M"/>
    <s v="Abastecimento Fundição - T1"/>
    <s v="Mauro Cezar Medeiros"/>
    <n v="1"/>
    <x v="2"/>
    <s v="Funcionário (26471) relata que ao levantar uma bombona, sentiu uma &quot;fisgada&quot; na região lombar. Relata forte dor local , medicado e avaliado pelo médico da empresa, onde é liberado para casa com orientações e receita médica. Tem nova revisão no CSR dia 07/01 as 07:00 horas. TST Lucas ciente."/>
    <x v="0"/>
    <s v="Não classificado"/>
    <s v="Não classificado"/>
    <s v="Ergonômico"/>
    <s v="Coluna / Tronco"/>
    <s v="Lombar"/>
    <m/>
    <m/>
    <n v="6"/>
    <s v="Segunda-Feira"/>
  </r>
  <r>
    <n v="792"/>
    <n v="1"/>
    <x v="2"/>
    <x v="0"/>
    <x v="3"/>
    <s v="Gustavo Rodrigo Silva Reis"/>
    <s v="M"/>
    <s v="Rebarbação - T2"/>
    <s v="Wilian Fabricio"/>
    <n v="2"/>
    <x v="3"/>
    <s v="Funcionario (30174) relata que ao rebarbar uma peça entrou um corpo estranho no olho esquerdo, realizado limpeza com SF e retirado sujidade, orientado retorna ao setor. Engenheiro Gustavo ciente."/>
    <x v="0"/>
    <s v="Não classificado"/>
    <s v="Não classificado"/>
    <s v="Corpo estranho"/>
    <s v="Olhos"/>
    <s v="Olho esquerdo"/>
    <m/>
    <m/>
    <n v="8"/>
    <s v="Quarta-Feira"/>
  </r>
  <r>
    <n v="802"/>
    <n v="1"/>
    <x v="3"/>
    <x v="0"/>
    <x v="4"/>
    <s v="Marcelo José Rech"/>
    <s v="M"/>
    <s v="Celula Conjuntos Implementadoras - T1"/>
    <s v="Jovani Montagna"/>
    <n v="1"/>
    <x v="4"/>
    <s v="Funcionário relata que ao subir na plataforma bateu MID , apresenta corte com sangramento contido , passa por avaliação com médico da empresa  , MCPM  curativo , liberado ao setor com orientações e medicação . TST Viviam ciente "/>
    <x v="0"/>
    <s v="Não classificado"/>
    <s v="Não classificado"/>
    <s v="Predial"/>
    <s v="Perna direita"/>
    <s v="Frontal"/>
    <m/>
    <m/>
    <n v="15"/>
    <s v="Quarta-Feira"/>
  </r>
  <r>
    <n v="803"/>
    <n v="1"/>
    <x v="4"/>
    <x v="0"/>
    <x v="5"/>
    <s v="Dieison da Rosa Ferreira"/>
    <s v="M"/>
    <s v="Rebarbação - T2"/>
    <s v="Wilian Fabricio"/>
    <n v="2"/>
    <x v="3"/>
    <s v="Funcionário avaliado pela dra Elisabeth, realizado curativo, liberado ao setor. TST Alesandro ciente.18/01/202023:35Triagem Enf. - Atendimento AmbulatorialFuncionário relata que ao movimentar tambor atingiu seu 1° dedo da mão direita ,causando contusão apresenta discreto edema e hematoma , mobilidade preservada medicado com paracetamol gelo biofenac e liberado ao setor. TST Alessandro ciente . Atendido por Aide. Modificado para ACT pela TST Fany"/>
    <x v="0"/>
    <s v="Não classificado"/>
    <s v="Não classificado"/>
    <s v="Manuseio de ferramentas e peças"/>
    <s v="Mão direita"/>
    <s v="1º DEDO"/>
    <m/>
    <m/>
    <n v="18"/>
    <s v="Sábado"/>
  </r>
  <r>
    <n v="805"/>
    <n v="1"/>
    <x v="5"/>
    <x v="0"/>
    <x v="6"/>
    <s v="Yvener Joseph"/>
    <s v="M"/>
    <s v="Rebarbação - T1"/>
    <s v="Gilson Paulino da Silva Velho"/>
    <n v="1"/>
    <x v="3"/>
    <s v="Funcionario relata que estava virando as peças quando uma delas bateu em seu 2° dedo da mão esquerda, sem edema, sem hematoma e sem sangramento, medicado com tylenol + biofenac + gelo local, apos retorna ao setor.TST Vivian"/>
    <x v="0"/>
    <s v="Não classificado"/>
    <s v="Não classificado"/>
    <s v="Manuseio de ferramentas e peças"/>
    <s v="Mão esquerda"/>
    <s v="2º DEDO"/>
    <m/>
    <m/>
    <n v="23"/>
    <s v="Quinta-Feira"/>
  </r>
  <r>
    <n v="806"/>
    <n v="1"/>
    <x v="6"/>
    <x v="0"/>
    <x v="7"/>
    <s v="Dirlei Vicente De Brito"/>
    <s v="M"/>
    <s v="Manutenção - T1"/>
    <s v="Guilherme Castro Magalhaes"/>
    <n v="1"/>
    <x v="0"/>
    <s v="Funcionário (2923) relata que estava fazendo a limpeza da linha savelli, quando ao passar a mão direita em uma superfície com rebarba, teve sua luva e 1º dedo cortado. Encaminhado ao hospital para fazer sutura (05 pontos)"/>
    <x v="1"/>
    <s v="Não classificado"/>
    <s v="Não classificado"/>
    <s v="Manuseio de ferramentas e peças"/>
    <s v="Mão direita"/>
    <s v="1º DEDO"/>
    <m/>
    <n v="200726995"/>
    <n v="26"/>
    <s v="Domingo"/>
  </r>
  <r>
    <n v="820"/>
    <n v="1"/>
    <x v="7"/>
    <x v="0"/>
    <x v="8"/>
    <s v="Carlos Ezequiel Da Silva"/>
    <s v="M"/>
    <s v="Manutenção - T1"/>
    <s v="Guilherme Castro Magalhaes"/>
    <n v="1"/>
    <x v="0"/>
    <s v="Funcionário relata que estava posicionando uma caixa e prendeu a mão direita em uma viga apresentando leve edema, causando contusão, hematoma, aplicado gelo + biofenac. TST Vivian ciente. "/>
    <x v="0"/>
    <s v="Não classificado"/>
    <s v="Não classificado"/>
    <s v="Manuseio de ferramentas e peças"/>
    <s v="Mão direita"/>
    <s v="Dorso"/>
    <m/>
    <m/>
    <n v="29"/>
    <s v="Quarta-Feira"/>
  </r>
  <r>
    <n v="822"/>
    <n v="1"/>
    <x v="7"/>
    <x v="0"/>
    <x v="9"/>
    <s v="Luiz Carlos Pedroso Junior"/>
    <s v="M"/>
    <s v="Rebarbação - T2"/>
    <s v="Wilian Fabricio"/>
    <n v="2"/>
    <x v="3"/>
    <s v="Funcionário relata que ao rebarbar com retifica sentiu desconforto em olho direito e sujidade, realizado lavagem ocular com SF, avaliado pelo médico da empresa, medicado com colírio anestésico, removido CE parcialmente, medicado após com Regencel, olho ocluído, encaminhado a Visioclínica, com retorno ao CSR dia 30/01/2020 as 17:00. Contato com TST Alessandro ciente"/>
    <x v="2"/>
    <s v="Não classificado"/>
    <s v="Não classificado"/>
    <s v="Corpo estranho"/>
    <s v="Olhos"/>
    <s v="Olho direito"/>
    <m/>
    <n v="200728044"/>
    <n v="29"/>
    <s v="Quarta-Feira"/>
  </r>
  <r>
    <n v="835"/>
    <n v="1"/>
    <x v="8"/>
    <x v="0"/>
    <x v="10"/>
    <m/>
    <s v="M"/>
    <s v="Empresa Irapuru / pátio USI"/>
    <s v="Erick Peruzzo"/>
    <n v="1"/>
    <x v="5"/>
    <s v="Por volta das 17:30  estourou um pneu da carreta da IRAPURU,ninguém se machucou somente danos materiais . (IIK 4366)"/>
    <x v="3"/>
    <s v="Não classificado"/>
    <s v="Não classificado"/>
    <s v="Veículos Industriais"/>
    <m/>
    <m/>
    <m/>
    <m/>
    <n v="20"/>
    <s v="Segunda-Feira"/>
  </r>
  <r>
    <n v="848"/>
    <n v="1"/>
    <x v="9"/>
    <x v="0"/>
    <x v="10"/>
    <m/>
    <s v="M"/>
    <m/>
    <s v="Mauro Cezar Medeiros"/>
    <n v="1"/>
    <x v="6"/>
    <s v="Caminhão placa ICT 5205 com caçamba de sucata, ao sair das baias com a caçamba erguida derrubou a estrutura lateral do portão 10. Sem vítimas."/>
    <x v="3"/>
    <s v="Veículos Industriais"/>
    <s v="Não classificado"/>
    <s v="Veículos Industriais"/>
    <m/>
    <m/>
    <m/>
    <m/>
    <n v="28"/>
    <s v="Terça-Feira"/>
  </r>
  <r>
    <n v="849"/>
    <n v="1"/>
    <x v="7"/>
    <x v="0"/>
    <x v="10"/>
    <m/>
    <s v="M"/>
    <m/>
    <s v="Mauro Cezar Medeiros"/>
    <n v="1"/>
    <x v="6"/>
    <s v="Queda de bag de ferro silício quando retirado pela empilhadeira do último andar da estanteria."/>
    <x v="3"/>
    <s v="Armazenamento de material em altura"/>
    <s v="Não classificado"/>
    <s v="Movimentação de cargas suspensas"/>
    <m/>
    <m/>
    <m/>
    <m/>
    <n v="29"/>
    <s v="Quarta-Feira"/>
  </r>
  <r>
    <n v="853"/>
    <n v="1"/>
    <x v="10"/>
    <x v="1"/>
    <x v="11"/>
    <s v="Cristian Cardoso Pedroso"/>
    <s v="M"/>
    <s v="Moldagem - T1"/>
    <s v="Eder Staudt"/>
    <n v="1"/>
    <x v="7"/>
    <s v="Funcionario relata que estava quebrando caixas com a marreta e acertou o 1° dedo da mão esquerda, apresenta escorição, aplicado gelo local + curativo, apos liberado para o setor. TST Funy Ciente."/>
    <x v="0"/>
    <s v="Não classificado"/>
    <s v="Não classificado"/>
    <s v="Manuseio de ferramentas e peças"/>
    <s v="Mão esquerda"/>
    <s v="1º DEDO"/>
    <m/>
    <m/>
    <n v="6"/>
    <s v="Quinta-Feira"/>
  </r>
  <r>
    <n v="857"/>
    <n v="1"/>
    <x v="11"/>
    <x v="1"/>
    <x v="12"/>
    <s v="Avelino da Silva Santos"/>
    <s v="M"/>
    <s v="Macharia - T2"/>
    <s v="Vanderlei Antonio de Vargas Daros"/>
    <n v="2"/>
    <x v="8"/>
    <s v="Relata que estava limpando uma placa na máquina da macharia com o produto químico Metalclean, quando um respingo de solvente atingiu o olho direito por baixo do óculos de segurança. Retorno ao setor."/>
    <x v="0"/>
    <s v="Não classificado"/>
    <s v="Não classificado"/>
    <s v="Corpo estranho"/>
    <s v="Olhos"/>
    <s v="Olho direito"/>
    <m/>
    <m/>
    <n v="10"/>
    <s v="Segunda-Feira"/>
  </r>
  <r>
    <n v="858"/>
    <n v="1"/>
    <x v="12"/>
    <x v="1"/>
    <x v="13"/>
    <s v="Anderson Teles dos Santos"/>
    <s v="M"/>
    <s v="Celula Conjuntos Implementadoras - T2"/>
    <s v="Jovani Montagna"/>
    <n v="1"/>
    <x v="4"/>
    <s v="Funcionário relata que estava pegando peça e ao erguer para realizar encaixe caiu a proteção em cima do ante braço direito sem edema sem hematoma biofenac, gelo, tylenol, liberado ao setor., TST Funy ciente. "/>
    <x v="0"/>
    <s v="Não classificado"/>
    <s v="Não classificado"/>
    <s v="Manuseio de ferramentas e peças"/>
    <s v="Braço direito"/>
    <m/>
    <m/>
    <m/>
    <n v="12"/>
    <s v="Quarta-Feira"/>
  </r>
  <r>
    <n v="867"/>
    <n v="1"/>
    <x v="13"/>
    <x v="1"/>
    <x v="14"/>
    <s v="Alencar dos Reis Ferreira"/>
    <s v="M"/>
    <s v="Célula de Montagem - T1"/>
    <s v="Jovani Montagna"/>
    <n v="1"/>
    <x v="9"/>
    <s v="funcionário relata que prensou o 4° dedo da mão esquerda entre um cubo de roda e a parede da esteira , apresenta edema moderado , corte contuso , e hematoma subungueal , medicado  , passa por atendimento com  médico da empresa encaminhado para o COC , Retorno agendado para dia 14/02 as 07:00. TST Funny ciente . "/>
    <x v="4"/>
    <s v="Não classificado"/>
    <s v="Não classificado"/>
    <s v="Manuseio de ferramentas e peças"/>
    <s v="Mão esquerda"/>
    <s v="4º dedo"/>
    <m/>
    <n v="200731717"/>
    <n v="13"/>
    <s v="Quinta-Feira"/>
  </r>
  <r>
    <n v="873"/>
    <n v="1"/>
    <x v="14"/>
    <x v="1"/>
    <x v="15"/>
    <s v="Filipe Nathanael da Rosa"/>
    <s v="M"/>
    <s v="Rebarbação - T1"/>
    <s v="Gilson Paulino da Silva Velho"/>
    <n v="1"/>
    <x v="3"/>
    <s v="relata que ao entrar na calha vibratória para retirar peças a mesma acionou um tambor, caiu sobre a perna esquerda, apresenta escoriação, na lateral do joelho esquerdo avaliado pelo médico da empresa  medicado com cetoprofeno IV realizado gelo e biofenac. TST Fanny  ciente"/>
    <x v="0"/>
    <s v="Máquinas NR12"/>
    <s v="Não classificado"/>
    <s v="Máquinas e equipamentos"/>
    <s v="Perna esquerda"/>
    <s v="Frontal"/>
    <m/>
    <m/>
    <n v="14"/>
    <s v="Sexta-Feira"/>
  </r>
  <r>
    <n v="904"/>
    <n v="1"/>
    <x v="15"/>
    <x v="1"/>
    <x v="16"/>
    <s v="Ivo Subtil de Subtil"/>
    <s v="M"/>
    <s v="Prep Areia - T1"/>
    <s v="Eder Staudt"/>
    <n v="1"/>
    <x v="10"/>
    <s v="Funcionário relata que caiu no barro e resvalou sobre o palet batendo o lado esquerdo do rosto causando contusão e escoriação leve. Avaliado pelo médico da empresa liberado ao setor com receita e orientações. TST Funny ciente."/>
    <x v="0"/>
    <s v="Não classificado"/>
    <s v="Não classificado"/>
    <s v="Queda"/>
    <s v="Cabeça"/>
    <s v="Frontal"/>
    <m/>
    <m/>
    <n v="17"/>
    <s v="Segunda-Feira"/>
  </r>
  <r>
    <n v="904"/>
    <n v="1"/>
    <x v="16"/>
    <x v="1"/>
    <x v="17"/>
    <s v="Samuel Borges de Almeida"/>
    <s v="M"/>
    <s v="Manutenção - T1"/>
    <s v="Guilherme Castro Magalhaes"/>
    <n v="1"/>
    <x v="11"/>
    <s v="Funcionário vem a enfermaria deambulando relata que estava furando uma peça com a furadeira manual, quando a broca quebrou a atingiu seu pulso esquerdo causando corte contuso, feito limpeza, gelo, chamado Emercor para sutura. TST Funy ciente, retorna ao setor realocado."/>
    <x v="0"/>
    <s v="Não classificado"/>
    <s v="Não classificado"/>
    <s v="Manuseio de ferramentas e peças"/>
    <s v="Mão esquerda"/>
    <s v="Punho"/>
    <m/>
    <m/>
    <n v="27"/>
    <s v="Quinta-Feira"/>
  </r>
  <r>
    <n v="907"/>
    <n v="1"/>
    <x v="17"/>
    <x v="1"/>
    <x v="18"/>
    <s v="Bougener Racine"/>
    <s v="M"/>
    <s v="Rebarbacao - T1"/>
    <s v="Gilson Paulino da Silva Velho"/>
    <n v="1"/>
    <x v="3"/>
    <s v="Funcionário relata que estava lixando uma peça e caiu um corpo estranho no olho direito, realizado higiene ocular, colocado colírio conforme orientação Dr. Patrick. TST Funy ciente."/>
    <x v="0"/>
    <s v="Não classificado"/>
    <s v="Não classificado"/>
    <s v="Corpo estranho"/>
    <s v="Olhos"/>
    <s v="Olho direito"/>
    <m/>
    <m/>
    <n v="21"/>
    <s v="Sexta-Feira"/>
  </r>
  <r>
    <n v="908"/>
    <n v="1"/>
    <x v="17"/>
    <x v="1"/>
    <x v="19"/>
    <s v="Eduardo Andre da Rosa"/>
    <s v="M"/>
    <s v="Manutenção - T1"/>
    <s v="Guilherme Castro Magalhaes"/>
    <n v="1"/>
    <x v="0"/>
    <s v="Funcionário relata que estava batendo um rolamento e saltou um pedaço de metal no tórax, causando pequeno corte, realizado curativo, analgesia, orientações. Retorna ao setor. Funy ciente."/>
    <x v="0"/>
    <s v="Não classificado"/>
    <s v="Não classificado"/>
    <s v="Manuseio de ferramentas e peças"/>
    <s v="Coluna / Tronco"/>
    <s v="Tórax"/>
    <m/>
    <m/>
    <n v="21"/>
    <s v="Sexta-Feira"/>
  </r>
  <r>
    <n v="910"/>
    <n v="1"/>
    <x v="15"/>
    <x v="1"/>
    <x v="20"/>
    <s v="Joao Alexandre Fernandes"/>
    <s v="M"/>
    <s v="Celula Usinagem de Tambores  - T3"/>
    <s v="Felipe Becker Camelo"/>
    <n v="2"/>
    <x v="9"/>
    <s v="Funcionário relata que foi empurrar o tambor na esteira quando apertou seu 3° dedo mão direita , apresenta edema e hematoma sem corte , aplicado gelo e ibuprofeno avaliado pelo médico da empresa e encaminhado ao COC para avaliação; retorno em 18/02 para as 17 horas para consulta na empresa . TST Alesandro ciente."/>
    <x v="0"/>
    <s v="Não classificado"/>
    <s v="Não classificado"/>
    <s v="Manuseio de ferramentas e peças"/>
    <s v="Mão direita"/>
    <s v="3º DEDO"/>
    <m/>
    <m/>
    <n v="17"/>
    <s v="Segunda-Feira"/>
  </r>
  <r>
    <n v="911"/>
    <n v="1"/>
    <x v="18"/>
    <x v="1"/>
    <x v="21"/>
    <s v="Cleber Andrigo de Sousa Machado"/>
    <s v="M"/>
    <s v="Rebarbação - T1"/>
    <s v="Gilson Paulino da Silva Velho"/>
    <n v="1"/>
    <x v="3"/>
    <s v="Funcionário (26772) relata que estava usando uma espatula e e atingiu sua mão esquerda , apresenta  corte contuso na palma da mão , passa por atendimento com Emercor para sutura com Dr Luisa Demore que prescreve analgesia e atestado do dia , TST Funny ciente , funcionário concorda em seguir trabalhando realocado conforme TST Funny informa . tem retorno agendado para dia 20/02 as 07:00. "/>
    <x v="0"/>
    <s v="Não classificado"/>
    <s v="Não classificado"/>
    <s v="Manuseio de ferramentas e peças"/>
    <s v="Mão esquerda"/>
    <s v="Palma"/>
    <m/>
    <m/>
    <n v="19"/>
    <s v="Quarta-Feira"/>
  </r>
  <r>
    <n v="914"/>
    <n v="1"/>
    <x v="18"/>
    <x v="1"/>
    <x v="22"/>
    <s v="Neori Antonio da Silva"/>
    <s v="M"/>
    <s v="Moldagem - T1"/>
    <s v="Eder Staudt"/>
    <n v="1"/>
    <x v="10"/>
    <s v="Funcionário (17633) relata que foi pegar um produto e a empilhadeira prensou a mão direita na proteção do filtro apresenta edema moderado e sem sangramento passa por atendimento com Dr Patrick encaminhado para o COC , TST Funny ciente . "/>
    <x v="0"/>
    <s v="Não classificado"/>
    <s v="Não classificado"/>
    <s v="Veículos Industriais"/>
    <s v="Mão direita"/>
    <s v="Dorso"/>
    <m/>
    <m/>
    <n v="19"/>
    <s v="Quarta-Feira"/>
  </r>
  <r>
    <n v="930"/>
    <n v="1"/>
    <x v="19"/>
    <x v="1"/>
    <x v="23"/>
    <s v="Denarci Boeira Da Silva"/>
    <s v="M"/>
    <s v="Celula de Preset - T2"/>
    <s v="Glauco Alonso Coutinho"/>
    <n v="2"/>
    <x v="12"/>
    <s v="Funcionario relata que estava trocando o dispositivo de usinagem e ao afrouxar o parafuso a chave escapou e apertou o 2° dedo da mão direita contra o dispositivo, apresenta edema em falange distal, hematoma sub ungueal, aplicado biofenac + gelo + tylenol + ibuprofeno, passa pelo medico da empresa e retorna ao setor. TST Alessandro ciente."/>
    <x v="0"/>
    <s v="Não classificado"/>
    <s v="Não classificado"/>
    <s v="Manuseio de ferramentas e peças"/>
    <s v="Mão direita"/>
    <s v="2º DEDO"/>
    <m/>
    <m/>
    <n v="24"/>
    <s v="Segunda-Feira"/>
  </r>
  <r>
    <n v="962"/>
    <n v="1"/>
    <x v="20"/>
    <x v="1"/>
    <x v="24"/>
    <s v="Luis Fernando Medeiros Borba"/>
    <s v="M"/>
    <s v="CAU III"/>
    <s v="Jovani Montagna"/>
    <n v="1"/>
    <x v="13"/>
    <s v="Funcionário vem a enfermaria e relata que ao pegar um cubo de roda, cortou o 1º dedo da mão esquerda, realizado curativo, limpeza, , retorna ao setor com orientações. TST Lucas ciente."/>
    <x v="0"/>
    <s v="Não classificado"/>
    <s v="Não classificado"/>
    <s v="Manuseio de ferramentas e peças"/>
    <s v="Mão esquerda"/>
    <s v="1º DEDO"/>
    <m/>
    <m/>
    <n v="25"/>
    <s v="Terça-Feira"/>
  </r>
  <r>
    <n v="971"/>
    <n v="1"/>
    <x v="21"/>
    <x v="1"/>
    <x v="25"/>
    <s v="Janio Prestes de Araujo"/>
    <s v="M"/>
    <s v="Rebarbação - T1"/>
    <s v="Gilson Paulino da Silva Velho"/>
    <n v="1"/>
    <x v="3"/>
    <s v="Funcionário relata que que conectou o cabo da esmerilhadeira e a mesma estava ligada causando corte em região do joelho esquerdo , Acionado Emercor para realizar sutura (dois ponto ) , retorno agendado para dia 02/03 com médico da empresa . TST Funny ciente "/>
    <x v="0"/>
    <s v="Não classificado"/>
    <s v="Não classificado"/>
    <s v="Manuseio de ferramentas e peças"/>
    <s v="Perna esquerda"/>
    <s v="Frontal"/>
    <m/>
    <m/>
    <n v="28"/>
    <s v="Sexta-Feira"/>
  </r>
  <r>
    <n v="972"/>
    <n v="1"/>
    <x v="22"/>
    <x v="1"/>
    <x v="26"/>
    <s v="Elahis Joizil Ulysse"/>
    <s v="M"/>
    <s v="Rebarbação T1"/>
    <s v="Gilson Paulino da Silva Velho"/>
    <n v="1"/>
    <x v="3"/>
    <s v="Funcionário relata que estava no rebolo quando sentiu desconforto em olho esquerdo , retirado sujidades e encaminhado ao setor referindo melhoras .Não comunicado TST , sem sucesso."/>
    <x v="0"/>
    <s v="Não classificado"/>
    <s v="Não classificado"/>
    <s v="Corpo estranho"/>
    <s v="Olhos"/>
    <s v="Olho esquerdo"/>
    <m/>
    <m/>
    <n v="29"/>
    <s v="Sábado"/>
  </r>
  <r>
    <n v="914"/>
    <n v="1"/>
    <x v="23"/>
    <x v="2"/>
    <x v="27"/>
    <s v="Anderson Luiz Pereira Quevedo da Silva"/>
    <s v="M"/>
    <s v="Celula Suporte Fundido T2"/>
    <s v="Felipe Becker Camelo"/>
    <n v="2"/>
    <x v="14"/>
    <s v="Funcionário relata que ao erguer a peça para por no dispositivo a peça escorregou e deu mal jeito no braço direito, sem edema ou hematoma, medicado com tylenol + ibuprofeno + gelo + biofenac, apos liberado ao setor com orientações. Retorna ao CSR as 23:10 com relato de dor, avaliado pelo médico da empresa, medicado com Duoflam IM, SF 250 ml Ev + Cetoprofeno Ev, após liberado ao setor. TST Alessandro ciente. "/>
    <x v="0"/>
    <s v="Não classificado"/>
    <s v="Não classificado"/>
    <s v="Manuseio de ferramentas e peças"/>
    <s v="Braço direito"/>
    <m/>
    <m/>
    <m/>
    <n v="4"/>
    <s v="Quarta-Feira"/>
  </r>
  <r>
    <n v="930"/>
    <n v="1"/>
    <x v="24"/>
    <x v="2"/>
    <x v="28"/>
    <s v="Vagner Amir de Souza"/>
    <s v="M"/>
    <s v="Manutenção - T3"/>
    <s v="Leandro Saldanha"/>
    <n v="3"/>
    <x v="0"/>
    <s v="Funcionário (29967) relata que estava fazendo acompanhamento da máquina e desprendeu a chapa da mesma caindo no chão e após atingindo o dorso da mão esquerda , causando pequena escoriação , não apresenta edema nem hematoma , realizado curativo e liberado ao setor em condições. TST Viviam ciente"/>
    <x v="0"/>
    <s v="Não classificado"/>
    <s v="Não classificado"/>
    <s v="Manuseio de ferramentas e peças"/>
    <s v="Mão esquerda"/>
    <s v="Dorso"/>
    <m/>
    <m/>
    <n v="7"/>
    <s v="Sábado"/>
  </r>
  <r>
    <n v="962"/>
    <n v="1"/>
    <x v="25"/>
    <x v="2"/>
    <x v="29"/>
    <s v="Alex Sandro Alves"/>
    <s v="M"/>
    <s v="Macharia - T2"/>
    <s v="Vanderlei Antonio de Vargas Daros"/>
    <n v="2"/>
    <x v="7"/>
    <s v="Funcionário relata que ao trocar bucha, escaspou marreta e acertou 2° dedo da mão esquerda lateral interna em falange distal, apresenta ferimento cortante sem hematoma, medicado com Paracetamol, realizado curativo, orientado e liberado ao setor. TST Viviam ciente."/>
    <x v="0"/>
    <s v="Não classificado"/>
    <s v="Não classificado"/>
    <s v="Manuseio de ferramentas e peças"/>
    <s v="Mão esquerda"/>
    <s v="2º DEDO"/>
    <m/>
    <m/>
    <n v="13"/>
    <s v="Sexta-Feira"/>
  </r>
  <r>
    <n v="963"/>
    <n v="1"/>
    <x v="26"/>
    <x v="2"/>
    <x v="30"/>
    <s v="Odair Jose de Oliveira"/>
    <s v="M"/>
    <s v="Fusão/Vazamento - T3"/>
    <s v="Vanderlei Antonio de Vargas Daros"/>
    <n v="3"/>
    <x v="15"/>
    <s v="Funcionario relata que estava limpando o forno com a pá e o material que tinha dentro estourou queimando seu uniforme e seu antebraço direito, apresenta queimadura com bolhas, passa pelo medico da empresa que orienta curativo com sulfa, orientado e liberado final do turno. TST Lucas ciente."/>
    <x v="0"/>
    <s v="Não classificado"/>
    <s v="Não classificado"/>
    <s v="Respingo de metal líquido"/>
    <s v="Braço esquerdo"/>
    <s v="Frontal"/>
    <m/>
    <m/>
    <n v="16"/>
    <s v="Segunda-Feira"/>
  </r>
  <r>
    <n v="967"/>
    <n v="1"/>
    <x v="27"/>
    <x v="2"/>
    <x v="10"/>
    <m/>
    <s v="M"/>
    <s v="Manutenção Fundição - T1"/>
    <s v="Guilherme Castro Magalhaes"/>
    <n v="1"/>
    <x v="0"/>
    <s v="Por volta de 10:55, manutenção fazia solda de flange na tubulação do filtro da rebarbação quando perceberam fumaça saindo pela chaminé"/>
    <x v="3"/>
    <s v="Risco de explosão e incêndio"/>
    <s v="PSIF"/>
    <s v="*Outros"/>
    <m/>
    <m/>
    <m/>
    <n v="200733918"/>
    <n v="5"/>
    <s v="Quinta-Feira"/>
  </r>
  <r>
    <n v="971"/>
    <n v="1"/>
    <x v="28"/>
    <x v="2"/>
    <x v="31"/>
    <s v="Camila Graelin Bojarski"/>
    <s v="F"/>
    <s v="Macharia - T2"/>
    <s v="Vanderlei Antonio de Vargas Daros"/>
    <n v="3"/>
    <x v="8"/>
    <s v="Funcionaria relata que ao rebarbar os machos um virou e acabou apoiando o mesmo com o punho direito, sem cortes, leve edema + hiperemia, aplicado gelo + biofenac + tylenol + ibuprofeno, passa por consulta com o medico da empresa e apos liberada ao setor com receita. TST Funny ciente"/>
    <x v="0"/>
    <s v="Não classificado"/>
    <s v="Não classificado"/>
    <s v="Manuseio de ferramentas e peças"/>
    <s v="Mão direita"/>
    <s v="Punho"/>
    <m/>
    <m/>
    <n v="17"/>
    <s v="Terça-Feira"/>
  </r>
  <r>
    <n v="972"/>
    <n v="1"/>
    <x v="28"/>
    <x v="2"/>
    <x v="25"/>
    <s v="Janio Prestes de Araujo"/>
    <s v="M"/>
    <s v="Rebarbação - T1"/>
    <s v="Gilson Paulino da Silva Velho"/>
    <n v="1"/>
    <x v="3"/>
    <s v="Funcionario relata ter prensado a mão esquerda entre duas peças de metal de  aproximadamente 5 kg, prensou por duas vezes, apresenta dor e edema, aplicado gelo e encaminhado para RX no COC. TST Lucas"/>
    <x v="1"/>
    <s v="Não classificado"/>
    <s v="Não classificado"/>
    <s v="Manuseio de ferramentas e peças"/>
    <s v="Mão esquerda"/>
    <m/>
    <m/>
    <n v="200734227"/>
    <n v="17"/>
    <s v="Terça-Feira"/>
  </r>
  <r>
    <n v="974"/>
    <n v="1"/>
    <x v="29"/>
    <x v="2"/>
    <x v="32"/>
    <s v="Alexandre Jose Fortes de Oliveira"/>
    <s v="M"/>
    <s v="Fusao/Vazamento - T2"/>
    <s v="Eder Staudt"/>
    <n v="1"/>
    <x v="1"/>
    <s v="Funcionário refere corpo estranho em olho direito , sentiu desconforto no momento que estava em um espaço fechado , Higiene ocular com  sucesso , liberado ao setor com orientações . TST Vivian ciente . "/>
    <x v="0"/>
    <s v="Não classificado"/>
    <s v="Não classificado"/>
    <s v="Corpo estranho"/>
    <s v="Olhos"/>
    <s v="Olho direito"/>
    <m/>
    <m/>
    <n v="3"/>
    <s v="Terça-Feira"/>
  </r>
  <r>
    <n v="975"/>
    <n v="1"/>
    <x v="29"/>
    <x v="2"/>
    <x v="1"/>
    <s v="Julio Cesar Rodrigues de Souza"/>
    <s v="M"/>
    <s v="Fusão/Vazamento - T3"/>
    <s v="Vanderlei Antonio de Vargas Daros"/>
    <n v="3"/>
    <x v="1"/>
    <s v="Funcionário relata que estava caminhando quando enroscou seu pé esquerdo em um arame vindo a perfurar sua bota e atingindo seu pé esquerdo causando perfuração superficial realizado curativo gelo e medicado , liberado ao setor em condições.TST Vivian ciente"/>
    <x v="0"/>
    <s v="Não classificado"/>
    <s v="Não classificado"/>
    <s v="*Outros"/>
    <s v="Pé esquerdo"/>
    <m/>
    <m/>
    <m/>
    <n v="3"/>
    <s v="Terça-Feira"/>
  </r>
  <r>
    <n v="974"/>
    <n v="1"/>
    <x v="30"/>
    <x v="3"/>
    <x v="33"/>
    <s v="Marcos Fabiani"/>
    <s v="M"/>
    <s v="Produção Usinagem"/>
    <s v="Jovani Montagna"/>
    <n v="1"/>
    <x v="4"/>
    <s v="Funcionário relata que estava apertando um parafuso de uma ferramenta e quebrou a chave halen, causando lesão tipo escoriação em braço direito. Realizado curativo, retorna ao setor. TST Lucas ciente. "/>
    <x v="0"/>
    <s v="Não classificado"/>
    <s v="Não classificado"/>
    <s v="Manuseio de ferramentas e peças"/>
    <s v="Braço direito"/>
    <m/>
    <m/>
    <m/>
    <n v="23"/>
    <s v="Quinta-Feira"/>
  </r>
  <r>
    <n v="975"/>
    <n v="1"/>
    <x v="30"/>
    <x v="3"/>
    <x v="34"/>
    <s v="Joao Batista Miguel Matos"/>
    <s v="M"/>
    <s v="Expedição Usinagem T1"/>
    <s v="Mauro Cezar Medeiros"/>
    <n v="1"/>
    <x v="2"/>
    <s v="Funcionário relata que estava puxando um tambor no pátio, quando pisou em um prego com o pé esquerdo. Apresenta pequeno corte. Relata leve dor. Realizado curativo local. Medicado com Tylenol VO. Liberado ao setor com orientações. TST Lucas ciente."/>
    <x v="0"/>
    <s v="Não classificado"/>
    <s v="Não classificado"/>
    <s v="*Outros"/>
    <s v="Pé esquerdo"/>
    <s v="Sola"/>
    <m/>
    <m/>
    <n v="23"/>
    <s v="Quinta-Feira"/>
  </r>
  <r>
    <n v="979"/>
    <n v="1"/>
    <x v="31"/>
    <x v="4"/>
    <x v="35"/>
    <s v="Marlice Joana Gromowski"/>
    <s v="F"/>
    <s v="Almoxarifado Usinagem T1"/>
    <s v="Mauro Cezar Medeiros"/>
    <n v="1"/>
    <x v="2"/>
    <s v="Funcionária vem a enfermaria referindo ter caído ao pisar no ponta da paleteira manual, leve escoriações e edema no joelho direito. Gelo + limpeza + curativo. Foi avaliado pelo Dr. Patrick retorna ao setor. TST Lucas ciente."/>
    <x v="0"/>
    <s v="Não classificado"/>
    <s v="Não classificado"/>
    <s v="Queda"/>
    <s v="Perna direita"/>
    <s v="Frontal"/>
    <m/>
    <m/>
    <n v="5"/>
    <s v="Terça-Feira"/>
  </r>
  <r>
    <n v="980"/>
    <n v="1"/>
    <x v="32"/>
    <x v="4"/>
    <x v="36"/>
    <s v="Jaime Rogerio de Rosa Soarea"/>
    <s v="M"/>
    <s v="Celula Usinagem de Tambores  - T2"/>
    <s v="Felipe Becker Camelo"/>
    <n v="2"/>
    <x v="9"/>
    <s v="Funcionário (26905) relata ter batido o 4º dedo da mão direita entre tambor. Medicado e liberado ao setor. TST Alesandro ciente"/>
    <x v="0"/>
    <s v="Não classificado"/>
    <s v="Não classificado"/>
    <s v="Manuseio de ferramentas e peças"/>
    <s v="Mão direita"/>
    <s v="4º dedo"/>
    <m/>
    <m/>
    <n v="4"/>
    <s v="Segunda-Feira"/>
  </r>
  <r>
    <n v="981"/>
    <n v="1"/>
    <x v="33"/>
    <x v="4"/>
    <x v="37"/>
    <s v="Kens Merat"/>
    <s v="M"/>
    <s v="Rebarbação T2"/>
    <s v="Wilian Fabricio"/>
    <n v="2"/>
    <x v="3"/>
    <s v="Funcionário relata que estava lixando rebarba de peça, quando a mesma pegou na rebarba, voltou e acertou o 4° dedo da mão esquerda, falange medial, apresenta escoriação superficial, sem hematoma, sem edema, realizado curativo com Sulfa, medicado com Paracetamol, orientado e liberado ao setor. TST Alesandro ciente. "/>
    <x v="0"/>
    <s v="Não classificado"/>
    <s v="Não classificado"/>
    <s v="Manuseio de ferramentas e peças"/>
    <s v="Mão esquerda"/>
    <s v="4º dedo"/>
    <m/>
    <m/>
    <n v="8"/>
    <s v="Sexta-Feira"/>
  </r>
  <r>
    <n v="982"/>
    <n v="1"/>
    <x v="34"/>
    <x v="4"/>
    <x v="38"/>
    <s v="Flávio José Moreira"/>
    <s v="M"/>
    <s v="Serralheria - T3"/>
    <s v="Guilherme Castro Magalhaes"/>
    <n v="3"/>
    <x v="16"/>
    <s v="Funcionário relata que ao soldar a chapa , o arame atravessou a chapa e a luva vindo a perfurar o 2° dedo mão esquerda , apresenta pequena perfuração com mobilidade preservada , sem edema  ou hematoma realizado curativo e orientações.TST  Funny ciente"/>
    <x v="0"/>
    <s v="Não classificado"/>
    <s v="Não classificado"/>
    <s v="Manuseio de ferramentas e peças"/>
    <s v="Mão esquerda"/>
    <s v="2º DEDO"/>
    <m/>
    <m/>
    <n v="11"/>
    <s v="Segunda-Feira"/>
  </r>
  <r>
    <n v="983"/>
    <n v="1"/>
    <x v="35"/>
    <x v="4"/>
    <x v="39"/>
    <s v="Claudionor de Matos Maciel"/>
    <s v="M"/>
    <s v="Fusao/Vazamento - T2"/>
    <s v="Gilson Paulino da Silva Velho"/>
    <n v="2"/>
    <x v="1"/>
    <s v="Funcionario relata que estava carregando o forno e respingou metal quente em seu ante-braço esquerdo, apresenta vermelhidão e bolhas, realizado curativo com sulfa, orientado e liberado ao setor. TST Alessandro ciente"/>
    <x v="0"/>
    <s v="Não classificado"/>
    <s v="Não classificado"/>
    <s v="Respingo de metal líquido"/>
    <s v="Braço esquerdo"/>
    <m/>
    <m/>
    <m/>
    <n v="7"/>
    <s v="Quinta-Feira"/>
  </r>
  <r>
    <n v="984"/>
    <n v="1"/>
    <x v="36"/>
    <x v="4"/>
    <x v="40"/>
    <s v="Berthony Alisma"/>
    <s v="M"/>
    <s v="Rebarbação - T1"/>
    <s v="Wilian Fabricio"/>
    <n v="1"/>
    <x v="3"/>
    <s v="Funcionário relata que estava trabalhando e sentiu corpo estranho em olho esquerdo , Passa por avaliação com Dr Cristiano , medicado com colírio anestésico e higiene com sucesso . Liberado ao setor com orientações .TST Lucas ciente .  "/>
    <x v="0"/>
    <s v="Não classificado"/>
    <s v="Não classificado"/>
    <s v="Corpo estranho"/>
    <s v="Olhos"/>
    <s v="Olho esquerdo"/>
    <m/>
    <m/>
    <n v="12"/>
    <s v="Terça-Feira"/>
  </r>
  <r>
    <n v="985"/>
    <n v="1"/>
    <x v="37"/>
    <x v="4"/>
    <x v="41"/>
    <s v="Renato Andre de Oliveira Padilha"/>
    <s v="M"/>
    <s v="Almoxarifado Usinagem T1"/>
    <s v="Mauro Cezar Medeiros"/>
    <n v="1"/>
    <x v="2"/>
    <s v="Funcionário relata que ao descer da vector trilateral. Torceu seu tornozelo direito. Refere dor local, sem edema ou hematoma. Medicado com tylenol + biofencac  + gelo. Liberado ao setor com orientações. TST Lucas ciente."/>
    <x v="0"/>
    <s v="Não classificado"/>
    <s v="Não classificado"/>
    <s v="Veículos Industriais"/>
    <s v="Pé direito"/>
    <s v="Tornozelo"/>
    <m/>
    <m/>
    <n v="14"/>
    <s v="Quinta-Feira"/>
  </r>
  <r>
    <n v="986"/>
    <n v="1"/>
    <x v="37"/>
    <x v="4"/>
    <x v="42"/>
    <s v="Paulo Luiz dos Santos"/>
    <s v="M"/>
    <s v="Fusão/Vazamento - T1"/>
    <s v="Vanderlei Antonio de Vargas Daros"/>
    <n v="1"/>
    <x v="1"/>
    <s v="funcionário relata que estava indo almoçar e teve um entorse em tornozelo direito não procura atendimento no momento  e retorna para suas atividades . as 16:30 procura atendimento no CSR com dor local e edema , passa por atendimento com Dr Elisabeth e encaminha para o COC .  Engenheiro lucas ciente . "/>
    <x v="0"/>
    <s v="Não classificado"/>
    <s v="Não classificado"/>
    <s v="Predial"/>
    <s v="Pé direito"/>
    <s v="Tornozelo"/>
    <m/>
    <m/>
    <n v="14"/>
    <s v="Quinta-Feira"/>
  </r>
  <r>
    <n v="987"/>
    <n v="1"/>
    <x v="38"/>
    <x v="4"/>
    <x v="0"/>
    <s v="Paulo Cesar Martins Souza"/>
    <s v="M"/>
    <s v="Manutenção - T1"/>
    <s v="Guilherme Castro Magalhaes"/>
    <n v="1"/>
    <x v="0"/>
    <s v="Ao descer da escada da TP01 escorregou no degrau esticando a perna esquerda e sentindo desconforto. (constatado ruptura do músculo)"/>
    <x v="0"/>
    <s v="Não classificado"/>
    <s v="Não classificado"/>
    <s v="Predial"/>
    <s v="Perna esquerda"/>
    <s v="Posterior"/>
    <m/>
    <m/>
    <n v="16"/>
    <s v="Sábado"/>
  </r>
  <r>
    <n v="988"/>
    <n v="1"/>
    <x v="39"/>
    <x v="4"/>
    <x v="43"/>
    <s v="Altemir de Brito"/>
    <s v="M"/>
    <s v="Serralheria - T1"/>
    <s v="Guilherme Castro Magalhaes"/>
    <n v="1"/>
    <x v="16"/>
    <s v="Funcionário relata que ao retirar uma ferramenta de dentro do tambor, a mesma travou, e ao puxar ela atingiu sua cabeça (região da testa). Apresenta pequeno corte. Medicado com Tylenol + Ibuprofeno VO + Realizado curativo de aproximação. Avaliado pelo médico da empresa e liberado para casa com receita e orientações. Tem retorno agendado para o dia 21/05/2020 as 07:00 horas no CSR. TST Lucas ciente."/>
    <x v="0"/>
    <s v="Não classificado"/>
    <s v="Não classificado"/>
    <s v="Manuseio de ferramentas e peças"/>
    <s v="Cabeça"/>
    <s v="Frontal"/>
    <m/>
    <m/>
    <n v="20"/>
    <s v="Quarta-Feira"/>
  </r>
  <r>
    <n v="989"/>
    <n v="1"/>
    <x v="40"/>
    <x v="4"/>
    <x v="9"/>
    <s v="Luiz Carlos Pedroso Junior"/>
    <s v="M"/>
    <s v="Rebarbação - T2"/>
    <s v="Wilian Fabricio"/>
    <n v="2"/>
    <x v="3"/>
    <s v="Funcionário relata que ao puxar o tambor, o mesmo tinha um cubo dentro, daí ele girou , prensando  o primeiro dedo da mão direita. Sem edema, sem hematoma, mobilidade preservada. Aplicado Biofenac e gelo no local, medicado com Paracetamol. Orientado e liberado ao setor. TST Alessandro ciente. Atendido por Joice."/>
    <x v="0"/>
    <s v="Não classificado"/>
    <s v="Não classificado"/>
    <s v="Manuseio de ferramentas e peças"/>
    <s v="Mão direita"/>
    <s v="1º DEDO"/>
    <m/>
    <m/>
    <n v="21"/>
    <s v="Quinta-Feira"/>
  </r>
  <r>
    <n v="990"/>
    <n v="1"/>
    <x v="41"/>
    <x v="4"/>
    <x v="44"/>
    <s v="Robert Michaelis Kohler"/>
    <s v="M"/>
    <s v="Manutenção - T1"/>
    <s v="Guilherme Castro Magalhaes"/>
    <n v="1"/>
    <x v="0"/>
    <s v="Funcionário relata estar fazendo manutenção em um caracol e ao passar a cinta , enroscou em punho esquerdo causando corte superficial , sangramento discreto , sem necessidade de sutura, realizado curativo medicado com paracetamol e liberado ao setor com orientações. TST Lucas ciente."/>
    <x v="0"/>
    <s v="Não classificado"/>
    <s v="Não classificado"/>
    <s v="Manuseio de ferramentas e peças"/>
    <s v="Mão esquerda"/>
    <s v="Punho"/>
    <m/>
    <m/>
    <n v="24"/>
    <s v="Domingo"/>
  </r>
  <r>
    <n v="991"/>
    <n v="1"/>
    <x v="42"/>
    <x v="4"/>
    <x v="45"/>
    <s v="Kelen Adriane de Siqueira Lopes"/>
    <s v="F"/>
    <s v="Macharia - T2"/>
    <s v="Gilson Paulino da Silva Velho"/>
    <n v="2"/>
    <x v="8"/>
    <s v="Acionado base interna pelo telefone de emergencia, chegando ao local funcionaria estava acompanhada pelo TST relata que maquina ao lado estragou e saiu fumaça do catalisador, colega ligou o ventilador e a mesma inalou, relata tosse, nauseas, vomitos e garganta irritada, avaliado pelo medico da empresa que medica com SF 1000 ml, orientada quanto a ingesta hidrica em observação e apos liberada ao setor. TST Alessandro ciente."/>
    <x v="0"/>
    <s v="Não classificado"/>
    <s v="Não classificado"/>
    <s v="*Outros"/>
    <s v="Cabeça"/>
    <s v="Frontal"/>
    <m/>
    <m/>
    <n v="27"/>
    <s v="Quarta-Feira"/>
  </r>
  <r>
    <n v="992"/>
    <n v="1"/>
    <x v="43"/>
    <x v="4"/>
    <x v="46"/>
    <s v="Edison Luis Melo da Silva"/>
    <s v="M"/>
    <s v="Abastecimento Fundicao - T2"/>
    <s v="Mauro Cezar Medeiros"/>
    <n v="1"/>
    <x v="6"/>
    <s v="Funcionário relata que estava trabalhando e saltou uma fagulha de ferro fundido atingindo região cervical posterior , curativo com sulfa , liberado ao setor com orientações . TST lucas "/>
    <x v="0"/>
    <s v="Não classificado"/>
    <s v="Não classificado"/>
    <s v="Respingo de metal líquido"/>
    <s v="Cabeça"/>
    <s v="Pescoço"/>
    <m/>
    <m/>
    <n v="29"/>
    <s v="Sexta-Feira"/>
  </r>
  <r>
    <n v="993"/>
    <n v="1"/>
    <x v="44"/>
    <x v="5"/>
    <x v="47"/>
    <s v="Alceu Rodrigues Miranda"/>
    <s v="M"/>
    <s v="Rebarbacao - T2"/>
    <s v="Wilian Fabricio"/>
    <n v="2"/>
    <x v="3"/>
    <s v="Funcionario relata que o colega foi tirar o cubo de roda e bateu no canal que foi em sua direção atingindo o seu 2° dedo da mão direita, apresenta pequena perfuração em falange proximal com sangramento e hematoma, realizado curativo + gelo local, orientado e liberado ao setor. TST Alesandro ciente."/>
    <x v="0"/>
    <s v="Não classificado"/>
    <s v="Não classificado"/>
    <s v="Manuseio de ferramentas e peças"/>
    <s v="Mão direita"/>
    <s v="2º DEDO"/>
    <m/>
    <m/>
    <n v="1"/>
    <s v="Segunda-Feira"/>
  </r>
  <r>
    <n v="997"/>
    <n v="1"/>
    <x v="45"/>
    <x v="5"/>
    <x v="48"/>
    <s v="Claude Pierre"/>
    <s v="M"/>
    <s v="Moldagem - T1"/>
    <s v="Vanderlei Antonio de Vargas Daros"/>
    <n v="1"/>
    <x v="10"/>
    <s v="funcionário relata que estava movimentando um carrinho e o mesmo prensou sua mão direita , apresenta escoriação sem sangramento ativo, curativo ,  liberado ao setor com orientações . TST Lucas ciente .  "/>
    <x v="0"/>
    <s v="Não classificado"/>
    <s v="Não classificado"/>
    <s v="Manuseio de ferramentas e peças"/>
    <s v="Mão direita"/>
    <s v="Palma"/>
    <m/>
    <m/>
    <n v="4"/>
    <s v="Quinta-Feira"/>
  </r>
  <r>
    <n v="999"/>
    <n v="1"/>
    <x v="45"/>
    <x v="5"/>
    <x v="49"/>
    <s v="Marcio Rocha"/>
    <s v="M"/>
    <s v="Celula Cubos Scania - T2"/>
    <s v="Felipe Becker Camelo"/>
    <s v="12x36"/>
    <x v="13"/>
    <s v="Acionado base interna pelo telefone de emergência ( central) ,chegando ao local funcionário acompanhado de colegas e líder, com curativo, trazido á enfermaria, relata que ao cortar a cinta plástica, escapou o estilete atingindo o primeiro dedo da mão esquerda, corte com sangramento ativo, medicado com Paracetamol e Ibuprofeno, acionado base externa Emercor para sutura, avaliado pelo Dr. Gustavo Veadrigo, realizou sutura, 3 pontos e curativo, liberado para casa, com retorno ao CSR dia 05/06/2020 ás 17:00. TST Alessandro ciente. Atendido por Gabriela e Aide."/>
    <x v="4"/>
    <s v="Não classificado"/>
    <s v="Não classificado"/>
    <s v="Manuseio de ferramentas e peças"/>
    <s v="Mão esquerda"/>
    <s v="1º DEDO"/>
    <m/>
    <n v="200739886"/>
    <n v="4"/>
    <s v="Quinta-Feira"/>
  </r>
  <r>
    <n v="1000"/>
    <n v="1"/>
    <x v="46"/>
    <x v="5"/>
    <x v="30"/>
    <s v="Odair Jose de Oliveira"/>
    <s v="M"/>
    <s v="Fusão - T3"/>
    <s v="Gilson Paulino da Silva Velho"/>
    <n v="3"/>
    <x v="1"/>
    <s v="Funcionário (30935) relata que ao escorriar os fornos sentiu desconforto em região tóraco lombar , nega trauma , sem edema deformidades ou hematomas , aplicado biofenac , paracetamol e repouso no centro de saúde , liberado após referindo melhoras."/>
    <x v="0"/>
    <s v="Não classificado"/>
    <s v="Não classificado"/>
    <s v="Ergonômico"/>
    <s v="Coluna / Tronco"/>
    <s v="Lombar"/>
    <m/>
    <m/>
    <n v="9"/>
    <s v="Terça-Feira"/>
  </r>
  <r>
    <n v="1002"/>
    <n v="1"/>
    <x v="47"/>
    <x v="5"/>
    <x v="50"/>
    <s v="Luis Carlos da Silva"/>
    <s v="M"/>
    <s v="Abastecimento Fundicao - T3"/>
    <s v="Mauro Cezar Medeiros"/>
    <n v="1"/>
    <x v="2"/>
    <s v="Funcionário (26415) relata que ao abrir a porta da empilhadeira escorregou e prensou o antebraço direito contra o muro , apresenta escoriações sem sangramento ativo e sem edema , avaliado por Dr Cristiano  , medicado com paracetamol e cetoprofeno VO , e curativo com dersani , liberado com orientações .TST Lucas ciente ."/>
    <x v="0"/>
    <s v="Não classificado"/>
    <s v="Não classificado"/>
    <s v="Queda"/>
    <s v="Braço direito"/>
    <s v="Posterior"/>
    <m/>
    <m/>
    <n v="10"/>
    <s v="Quarta-Feira"/>
  </r>
  <r>
    <n v="1004"/>
    <n v="1"/>
    <x v="48"/>
    <x v="5"/>
    <x v="51"/>
    <s v="Alcemar Roos"/>
    <s v="M"/>
    <s v="Fusao/Vazamento - T2"/>
    <s v="Gilson Paulino da Silva Velho"/>
    <n v="2"/>
    <x v="1"/>
    <s v="Funcionário (12234) relata que estava alimentando os fornos com grafite por volta das 21 horas quando sentiu fisgada em região lateral  abdominal a direita , sem edemas ou deformidades , avaliado pelo médico da empresa , medicado com  duoflam im  e liberado com orientações .TST Anderson ciente."/>
    <x v="0"/>
    <s v="Não classificado"/>
    <s v="Não classificado"/>
    <s v="Ergonômico"/>
    <s v="Coluna / Tronco"/>
    <s v="Lombar"/>
    <m/>
    <m/>
    <n v="15"/>
    <s v="Segunda-Feira"/>
  </r>
  <r>
    <n v="1005"/>
    <n v="1"/>
    <x v="49"/>
    <x v="5"/>
    <x v="42"/>
    <s v="Paulo Luiz dos Santos"/>
    <s v="M"/>
    <s v="Fusão/Vazamento - T1"/>
    <s v="Vanderlei Antonio de Vargas Daros"/>
    <n v="1"/>
    <x v="1"/>
    <s v="Funcionário (27913) relata que apos retirar a amostra de metal da forma a mesma quebrou causando um corte em terceiro dedo da mão direita , no momento sangramento contido,Dr Cristiano solicita sutura com Emercor , TST Lucas ciente .  Restrição por 10 dias."/>
    <x v="4"/>
    <s v="Não classificado"/>
    <s v="Não classificado"/>
    <s v="Manuseio de ferramentas e peças"/>
    <s v="Mão direita"/>
    <s v="3º DEDO"/>
    <m/>
    <n v="200740913"/>
    <n v="16"/>
    <s v="Terça-Feira"/>
  </r>
  <r>
    <n v="1006"/>
    <n v="1"/>
    <x v="50"/>
    <x v="5"/>
    <x v="45"/>
    <s v="Kelen Adriane de Siqueira Lopes"/>
    <s v="F"/>
    <s v="Macharia - T2"/>
    <s v="Gilson Paulino da Silva Velho"/>
    <n v="2"/>
    <x v="8"/>
    <s v="Funcionário (31506) relata que ao martelar um carinho pra limpeza atingiu seu 2° dedo da mão direita , medicado e avaliado pelo médico da empresa , encaminhado ao COC  para avaliação , retorno agendado para  17 horas do dia 17/06.TST Alessandro ciente"/>
    <x v="0"/>
    <s v="Não classificado"/>
    <s v="Não classificado"/>
    <s v="Manuseio de ferramentas e peças"/>
    <s v="Mão direita"/>
    <s v="2º DEDO"/>
    <m/>
    <m/>
    <n v="17"/>
    <s v="Quarta-Feira"/>
  </r>
  <r>
    <n v="1007"/>
    <n v="1"/>
    <x v="51"/>
    <x v="5"/>
    <x v="23"/>
    <s v="Denarci Boeira Da Silva"/>
    <s v="M"/>
    <s v="Preset - T2"/>
    <s v="Glauco Alonso Coutinho"/>
    <n v="2"/>
    <x v="14"/>
    <s v="Funcionário (11840) relata que seu colega ao movimentar dispositivo com Palheteira elétrica, o mesmo não percebeu que o palhete do dispositivo iria esbarrar em plataforma e outros obstáculos que estava próximo,vindo a derrubar o dispositivo sobre outras caixas. Somente danos materiais, no momento não tinha pessoas próximas do local."/>
    <x v="3"/>
    <s v="Veículos Industriais"/>
    <s v="PSIF"/>
    <s v="Veículos Industriais"/>
    <m/>
    <m/>
    <m/>
    <m/>
    <n v="25"/>
    <s v="Quinta-Feira"/>
  </r>
  <r>
    <n v="1008"/>
    <n v="1"/>
    <x v="52"/>
    <x v="5"/>
    <x v="52"/>
    <s v="Ismael Campanaro de Sousa"/>
    <s v="M"/>
    <s v="Serralheria - T1"/>
    <s v="Guilherme Castro Magalhaes"/>
    <n v="1"/>
    <x v="16"/>
    <s v="Funcionário (28908) refere desconforto ocular associado ao trabalho com solda , avaliado Dr Rafael medicado com acetato de retinol permanece em observação, liberado ao setor com orientaçoes . TST Lucas ciente . "/>
    <x v="0"/>
    <s v="Não classificado"/>
    <s v="Não classificado"/>
    <s v="Corpo estranho"/>
    <s v="Olhos"/>
    <s v="Olhos"/>
    <m/>
    <m/>
    <n v="26"/>
    <s v="Sexta-Feira"/>
  </r>
  <r>
    <n v="1011"/>
    <n v="1"/>
    <x v="53"/>
    <x v="5"/>
    <x v="18"/>
    <s v="Bougener Racine"/>
    <s v="M"/>
    <s v="Rebarbação - T1"/>
    <s v="Wilian Fabricio"/>
    <n v="1"/>
    <x v="3"/>
    <s v="Funcionário (30638) vem a enfermaria com queixas de corpo estranho em olho direito. Retirado o mesmo com sucesso. Realizado lavagem com Soro Fisiológico. Liberado ao setor com orientações. TST Lucas ciente."/>
    <x v="0"/>
    <s v="Não classificado"/>
    <s v="Não classificado"/>
    <s v="Corpo estranho"/>
    <s v="Olhos"/>
    <s v="Olho direito"/>
    <m/>
    <m/>
    <n v="30"/>
    <s v="Terça-Feira"/>
  </r>
  <r>
    <n v="1014"/>
    <n v="1"/>
    <x v="54"/>
    <x v="6"/>
    <x v="53"/>
    <s v="Alexandre Rosso Sebastião"/>
    <s v="M"/>
    <s v="Produção Usinagem"/>
    <s v="Felipe Becker Camelo"/>
    <n v="2"/>
    <x v="14"/>
    <s v="Funcionário (5057) relata que ao passar pela porta automática, a mesma não trancou acertando a sua cabeça, apresenta edema na região frontal,aplicado gelo local, medicado com Paracetamole Ibuprofeno, passou por  consulta, orientado e liberado ao setor. TST Alesandro ciente"/>
    <x v="0"/>
    <s v="Não classificado"/>
    <s v="Não classificado"/>
    <s v="Máquinas e equipamentos"/>
    <s v="Cabeça"/>
    <s v="Frontal"/>
    <m/>
    <m/>
    <n v="1"/>
    <s v="Quarta-Feira"/>
  </r>
  <r>
    <n v="1016"/>
    <n v="1"/>
    <x v="55"/>
    <x v="6"/>
    <x v="54"/>
    <s v="Antonio Adilton de Brito Sousa"/>
    <s v="M"/>
    <s v="Rebarbação - T1"/>
    <s v="Wilian Fabricio"/>
    <n v="1"/>
    <x v="3"/>
    <s v="Acionado base interna para atendimento pelo telefone de emergência. Removido ao Centro de Saúde. Funcionário relata que estava tirando o tambor de freio da saída oval, quando o tambor rolou e atingiu o 1° dedo da mão direita. Apresenta leve sangramento + hematoma em unha + pequeno corte. Realizado curativo local. Medicado com Tylenol + Profenid VO. Verificado sinais vitais PA 100/60 FC 71 SAT 97%. Avaliado pelo médico da empresa e encaminhado ao COC para exames. TST Lucas ciente."/>
    <x v="2"/>
    <s v="Não classificado"/>
    <s v="Não classificado"/>
    <s v="Manuseio de ferramentas e peças"/>
    <s v="Mão direita"/>
    <s v="1º DEDO"/>
    <m/>
    <n v="200742177"/>
    <n v="2"/>
    <s v="Quinta-Feira"/>
  </r>
  <r>
    <n v="1018"/>
    <n v="1"/>
    <x v="56"/>
    <x v="6"/>
    <x v="55"/>
    <s v="Gilmar de Almeida"/>
    <s v="M"/>
    <s v="Serralheria - T2"/>
    <s v="Guilherme Castro Magalhaes"/>
    <n v="2"/>
    <x v="16"/>
    <s v="Funcionário relata que no dia 03/07 estava esmerilhando uma caixa de metal quando sentiu desconforto em olho direito , vem hoje com hiperemia e dor , acionado base externa Emercor que visualiza sujidade porém não consegue fazer a remoção , removido ao hospital do COC para avaliação oftalmica ,liberado do hospital , removido pequeno fragmento metálico ,  retorno agendado para dia 06/07 as 17 horas Dr Cristiano ."/>
    <x v="0"/>
    <s v="Não classificado"/>
    <s v="Não classificado"/>
    <s v="Corpo estranho"/>
    <s v="Olhos"/>
    <s v="Olho direito"/>
    <m/>
    <m/>
    <n v="4"/>
    <s v="Sábado"/>
  </r>
  <r>
    <n v="1019"/>
    <n v="1"/>
    <x v="57"/>
    <x v="6"/>
    <x v="39"/>
    <s v="Claudionor de Matos Maciel"/>
    <s v="M"/>
    <s v="Fusao/Vazamento - T2"/>
    <s v="Gilson Paulino da Silva Velho"/>
    <n v="2"/>
    <x v="1"/>
    <s v="Funcionário (23419) relata que ao realizar a limpeza ao redor do forno, bateu 3° dedo da mão esquerda em sucata, apresenta ferimento pontiagudo em falange distal, realizado curativo com Nebacetim, medicado com Ibuprofeno, orientado e liberado ao setor. TST Alesandro ciente."/>
    <x v="0"/>
    <s v="Não classificado"/>
    <s v="Não classificado"/>
    <s v="Manuseio de ferramentas e peças"/>
    <s v="Mão esquerda"/>
    <s v="3º DEDO"/>
    <m/>
    <m/>
    <n v="7"/>
    <s v="Terça-Feira"/>
  </r>
  <r>
    <n v="1024"/>
    <n v="1"/>
    <x v="58"/>
    <x v="6"/>
    <x v="56"/>
    <s v="Thais Susin"/>
    <s v="F"/>
    <s v="Célula de Montagem - T1"/>
    <s v="Jovani Montagna"/>
    <n v="1"/>
    <x v="9"/>
    <s v="Ao movimentar um conjunto TGX de 115Kg, uma das_x000a_“pernas” do dispositivo rompeu-se. Capacidade do_x000a_dispositivo de 100Kg."/>
    <x v="3"/>
    <s v="Não classificado"/>
    <s v="Não classificado"/>
    <s v="Manuseio de ferramentas e peças"/>
    <m/>
    <m/>
    <m/>
    <m/>
    <n v="13"/>
    <s v="Segunda-Feira"/>
  </r>
  <r>
    <n v="1026"/>
    <n v="1"/>
    <x v="59"/>
    <x v="6"/>
    <x v="57"/>
    <s v="Claudinei Vieira da Silva"/>
    <s v="M"/>
    <s v="Fusao/Vazamento - T2"/>
    <s v="Gilson Paulino da Silva Velho"/>
    <n v="2"/>
    <x v="1"/>
    <s v="Operador do forno 02 o Sr Claudinei 23790, realizava a operação de bascular o forno para retirada de metal. No momento em que retornava o forno para posição de carregamento a tampa do forno veio a se desprender do equipamento. Estourou os 02 hidráulicos e posteriormente estourou os 02 mancais."/>
    <x v="3"/>
    <s v="Metal líquido"/>
    <s v="PSIF"/>
    <s v="Máquinas e equipamentos"/>
    <m/>
    <m/>
    <m/>
    <n v="200749641"/>
    <n v="10"/>
    <s v="Sexta-Feira"/>
  </r>
  <r>
    <n v="1027"/>
    <n v="1"/>
    <x v="59"/>
    <x v="6"/>
    <x v="58"/>
    <s v="Alisson Pozzer"/>
    <s v="M"/>
    <s v="Abastecimento Fundição - T3"/>
    <s v="Mauro Cezar Medeiros"/>
    <n v="3"/>
    <x v="6"/>
    <s v="Empilhadeira: o rodado traseiro do lado direito se desprende de cubo de roda,durante manobra para movimentar material."/>
    <x v="3"/>
    <s v="Veículos Industriais"/>
    <s v="Não classificado"/>
    <s v="Veículos Industriais"/>
    <m/>
    <m/>
    <m/>
    <n v="200744740"/>
    <n v="10"/>
    <s v="Sexta-Feira"/>
  </r>
  <r>
    <n v="1028"/>
    <n v="1"/>
    <x v="60"/>
    <x v="6"/>
    <x v="59"/>
    <s v="Lucas Estevan Lamb"/>
    <s v="M"/>
    <s v="Celula de Preset - T1"/>
    <s v="Glauco Alonso Coutinho"/>
    <n v="1"/>
    <x v="17"/>
    <s v="Funcionário (25818) relata que estava fazendo manutenção, batendo com o martelo soltando um pedaço de metal e atingiu a região frontal esquerda acima dos olhos, apresentando escoriações, lavado com SF. Curativo liberado ao setor. TST Lucas ciente. "/>
    <x v="0"/>
    <s v="Não classificado"/>
    <s v="Não classificado"/>
    <s v="Manuseio de ferramentas e peças"/>
    <s v="Cabeça"/>
    <s v="Frontal"/>
    <m/>
    <m/>
    <n v="15"/>
    <s v="Quarta-Feira"/>
  </r>
  <r>
    <n v="1029"/>
    <n v="1"/>
    <x v="61"/>
    <x v="6"/>
    <x v="60"/>
    <s v="Pablo Cabreira da Silva"/>
    <s v="M"/>
    <s v="Celula de Preset - T2"/>
    <s v="Glauco Alonso Coutinho"/>
    <n v="2"/>
    <x v="17"/>
    <s v="Operador Pablo Cabreira estava realizando a movimentação de dispositivo do 3° andar em estanteria. O_x000a_mesmo estava realizando a movimentação com Paleteira elétrica. O operador ao movimentar o palet encostou com o palet em travessa da estanteria, a mesma veio a se soltar, vindo a atingir o equipamento (Paleteira). Houve somente danos materiais."/>
    <x v="3"/>
    <s v="Armazenamento de material em altura"/>
    <s v="PSIF"/>
    <s v="Veículos Industriais"/>
    <m/>
    <m/>
    <m/>
    <m/>
    <n v="8"/>
    <s v="Quarta-Feira"/>
  </r>
  <r>
    <n v="1030"/>
    <n v="1"/>
    <x v="62"/>
    <x v="6"/>
    <x v="61"/>
    <s v="Estidort Dortilus"/>
    <s v="M"/>
    <s v="Rebarbação - T2"/>
    <s v="Wilian Fabricio"/>
    <n v="2"/>
    <x v="3"/>
    <s v="Funcionário relata que em seu turno anterior de trabalho final do turno sentiu desconforto em olho esquerdo, realizado lavagem ocular, encontrado CE aderido ao olho, avaliado pela médica da empresa,aplicado Epitesan + olho ocluído será encaminhado ao COC para avaliação oftalmológica no COC, com retorno ao CSR dia 20/07/2020 ás 17:00._x000a_TST Alesandro ciente."/>
    <x v="0"/>
    <s v="Não classificado"/>
    <s v="Não classificado"/>
    <s v="Corpo estranho"/>
    <s v="Olhos"/>
    <s v="Olho esquerdo"/>
    <m/>
    <m/>
    <n v="17"/>
    <s v="Sexta-Feira"/>
  </r>
  <r>
    <n v="1031"/>
    <n v="1"/>
    <x v="63"/>
    <x v="6"/>
    <x v="31"/>
    <s v="Camila Graelin Bojarski"/>
    <s v="F"/>
    <s v="Macharia - T2"/>
    <s v="Gilson Paulino da Silva Velho"/>
    <n v="2"/>
    <x v="8"/>
    <s v="Funcionária relata que ao afrouxar um parafuso, escapou a chave de boca, batendo o cotovelo direito na ferramental suporte. Movimentos preservados, sem corte, apresenta edema. Aplicado Biofenac e gelo local, medicada com paracetamol e Ibuprofeno. Orientada e liberada ao setor._x000a_TST Alesandro ciente. Atendida por Aide. Realocação para 02 dias"/>
    <x v="0"/>
    <s v="Não classificado"/>
    <s v="Não classificado"/>
    <s v="Manuseio de ferramentas e peças"/>
    <s v="Braço direito"/>
    <s v="Posterior"/>
    <m/>
    <m/>
    <n v="22"/>
    <s v="Quarta-Feira"/>
  </r>
  <r>
    <n v="1033"/>
    <n v="1"/>
    <x v="63"/>
    <x v="6"/>
    <x v="62"/>
    <s v="Marcos Augusto dos Santos"/>
    <s v="M"/>
    <s v="Almoxarifado Usinagem T1"/>
    <s v="Mauro Cezar Medeiros"/>
    <n v="1"/>
    <x v="2"/>
    <s v="Relata que ao dar ré na paleteira elétrica bateu calcâneo direito em produto, no momento sem edemas ou hematomas.Medicado com Biofenac e liberado aos setor. TST Lucas ciente."/>
    <x v="0"/>
    <s v="Não classificado"/>
    <s v="Não classificado"/>
    <s v="Veículos Industriais"/>
    <s v="Pé direito"/>
    <s v="Posterior"/>
    <m/>
    <m/>
    <n v="22"/>
    <s v="Quarta-Feira"/>
  </r>
  <r>
    <n v="1039"/>
    <n v="1"/>
    <x v="64"/>
    <x v="6"/>
    <x v="63"/>
    <s v="Everton Weber Martins"/>
    <s v="M"/>
    <s v="Célula Suportes Fundidos - T2"/>
    <s v="Felipe Becker Camelo"/>
    <n v="2"/>
    <x v="9"/>
    <s v="Funcionário relata que ao levar peças para área vermelha, de aproximadamente 50 KG, deu mal jeito nas costas ao se abaixar, mas não sentiu dor no momento , após uns minutos começou sentir dor na região lombar. Não apresenta edema, nem hematoma. Aplicado Biofenac, medicado com Paracetamol e Ibuprofeno. Orientado e liberado ao setor. TST Alesandro ciente."/>
    <x v="0"/>
    <s v="Não classificado"/>
    <s v="Não classificado"/>
    <s v="Manuseio de ferramentas e peças"/>
    <s v="Coluna / Tronco"/>
    <s v="Lombar"/>
    <m/>
    <m/>
    <n v="28"/>
    <s v="Terça-Feira"/>
  </r>
  <r>
    <n v="1040"/>
    <n v="1"/>
    <x v="65"/>
    <x v="6"/>
    <x v="64"/>
    <s v="Altemir de Brito"/>
    <s v="M"/>
    <s v="Serralheria - T1"/>
    <s v="Guilherme Castro Magalhaes"/>
    <n v="1"/>
    <x v="16"/>
    <s v="Horário da saída do turno, o funcionário estava indo embora pela rua Sul quando ao lado dos filtros, que a rua fica estreita, foi desviar de uma poça e um caminhão que estava voltando para a portaria passou por ele e colidiu a lateral em sua mochila, empurrando-o para frente. Não houve lesões."/>
    <x v="3"/>
    <s v="Veículos Industriais"/>
    <s v="Não classificado"/>
    <m/>
    <m/>
    <m/>
    <m/>
    <m/>
    <n v="27"/>
    <s v="Segunda-Feira"/>
  </r>
  <r>
    <n v="1042"/>
    <n v="1"/>
    <x v="66"/>
    <x v="6"/>
    <x v="65"/>
    <s v="Ronaldo de Oliveira Stumpf"/>
    <s v="M"/>
    <s v="Fusão - T1"/>
    <s v="Vanderlei Antonio de Vargas Daros"/>
    <n v="1"/>
    <x v="1"/>
    <s v="funcionário relata que que o ¨&quot;volante da panela&quot; prensou o primeiro dedo da mão direita , apresenta edema , mobilidade preservada , avaliado por Dr Cristiano , medicado com paracetamol mais tala de zimmer , liberado ao setor com retorno no dia 31/07 para nova avaliação . TST Lucas ciente "/>
    <x v="4"/>
    <s v="Não classificado"/>
    <s v="Não classificado"/>
    <s v="Máquinas e equipamentos"/>
    <s v="Mão direita"/>
    <s v="1º DEDO"/>
    <m/>
    <n v="200746324"/>
    <n v="30"/>
    <s v="Quinta-Feira"/>
  </r>
  <r>
    <n v="1048"/>
    <n v="1"/>
    <x v="67"/>
    <x v="7"/>
    <x v="66"/>
    <s v="Matheus Sales"/>
    <s v="M"/>
    <s v="Célula Suportes Fundidos - T1"/>
    <s v="Cilandro Da Silva Tavares"/>
    <n v="1"/>
    <x v="14"/>
    <s v="Funcionário relata que estava lixando um produto com esmeriladeira e sentiu um corpo estranho em olho esquerdo , higiene ocular sem sucesso , avaliado por Dr Rafael e encaminhado para Visoclinica, Retorno agendado para dia 05/08  , TST Lucas ciente.    "/>
    <x v="0"/>
    <s v="Não classificado"/>
    <s v="Não classificado"/>
    <s v="Corpo estranho"/>
    <s v="Olhos"/>
    <s v="Olho esquerdo"/>
    <m/>
    <m/>
    <n v="4"/>
    <s v="Terça-Feira"/>
  </r>
  <r>
    <n v="1051"/>
    <n v="1"/>
    <x v="68"/>
    <x v="7"/>
    <x v="55"/>
    <s v="Gilmar de Almeida"/>
    <s v="M"/>
    <s v="Serralheria - T2"/>
    <s v="Guilherme Castro Magalhaes"/>
    <n v="2"/>
    <x v="16"/>
    <s v="Funcionario relata que ao esmerilhar a peça para soldar entrou corpo estranho em olho direito, realizado limpeza com SF removido sujidade orientado e liberado ao setor. TST Alessandro"/>
    <x v="0"/>
    <s v="Não classificado"/>
    <s v="Não classificado"/>
    <s v="Corpo estranho"/>
    <s v="Olhos"/>
    <s v="Olho direito"/>
    <m/>
    <m/>
    <n v="6"/>
    <s v="Quinta-Feira"/>
  </r>
  <r>
    <n v="1053"/>
    <n v="1"/>
    <x v="69"/>
    <x v="7"/>
    <x v="67"/>
    <s v="Juliana Rodrigues de Godoy"/>
    <s v="F"/>
    <s v="Celula Conjuntos Montadoras T2"/>
    <s v="Felipe Becker Camelo"/>
    <n v="2"/>
    <x v="4"/>
    <s v="Acionado unidade interna Emercor pelo telefone de emergência pela central, chegando ao local funcionária acompanhada de colegas, relata que apertou 3° dedo da mão esquerda em gancheira da talha, apresenta lesão ungueal, avaliada pela médica da empresa, medicada com paracetamol, Ibuprofeno, realizado curativo, acionado unidade externa para remoção ao COC para avaliação clinica e radiológica, contato realizado pela médica da empresa com Dr Tiago Perinetto, com retorno ao CSR dia 11/08/2020 as 17:00. TST Alesandro ciente"/>
    <x v="2"/>
    <s v="Não classificado"/>
    <s v="Não classificado"/>
    <s v="Manuseio de ferramentas e peças"/>
    <s v="Mão esquerda"/>
    <s v="3º DEDO"/>
    <m/>
    <n v="200746876"/>
    <n v="10"/>
    <s v="Segunda-Feira"/>
  </r>
  <r>
    <n v="1054"/>
    <n v="1"/>
    <x v="70"/>
    <x v="7"/>
    <x v="28"/>
    <s v="Vagner Amir de Souza"/>
    <s v="M"/>
    <s v="Manutenção Mecânica T3"/>
    <s v="Guilherme Castro Magalhaes"/>
    <n v="3"/>
    <x v="0"/>
    <s v="Funcionário relata que estava colocando uma corrente da tampa da Progelta e a mesma estourou atingindo o antebraço direito.apresenta escoriação leve e edema ,mobilidade preservada , Medicado com paracetamol e biofenac mais gelo local , TST Lucas ciente. Ocorrência ás 06:30 com atendimento às 07:15."/>
    <x v="0"/>
    <s v="Não classificado"/>
    <s v="Não classificado"/>
    <s v="Manuseio de ferramentas e peças"/>
    <s v="Braço direito"/>
    <s v="Frontal"/>
    <m/>
    <m/>
    <n v="11"/>
    <s v="Terça-Feira"/>
  </r>
  <r>
    <n v="1055"/>
    <n v="1"/>
    <x v="70"/>
    <x v="7"/>
    <x v="10"/>
    <m/>
    <s v="M"/>
    <s v="Empresa Fercon"/>
    <s v="Mauro Cezar Medeiros"/>
    <n v="2"/>
    <x v="6"/>
    <s v="Caminhão interno que faz a movimentação das caçambas de retorno (canal) , ao sair das baias da fusão o mesmo enroscou nos fios elétricos da ponte alimentadora da fusão vindo a arrebenta-los . Ponte ficando inoperante até o conserto."/>
    <x v="3"/>
    <s v="Veículos Industriais"/>
    <s v="Não classificado"/>
    <s v="Veículos Industriais"/>
    <m/>
    <m/>
    <m/>
    <m/>
    <n v="11"/>
    <s v="Terça-Feira"/>
  </r>
  <r>
    <n v="1056"/>
    <n v="1"/>
    <x v="71"/>
    <x v="7"/>
    <x v="68"/>
    <s v="Dirceu Cioato de Campos"/>
    <s v="M"/>
    <s v="Manutenção - T2"/>
    <s v="Guilherme Castro Magalhaes"/>
    <n v="3"/>
    <x v="0"/>
    <s v="Funcionário relata que estava trabalhando com granalha quando sentiu desconforto em olho direito , realizado lavagem ocular com soro fisio e após liberado ao setor referindo melhoras.TST Lucas ciente . "/>
    <x v="0"/>
    <s v="Não classificado"/>
    <s v="Não classificado"/>
    <s v="Corpo estranho"/>
    <s v="Olhos"/>
    <s v="Olho direito"/>
    <m/>
    <m/>
    <n v="13"/>
    <s v="Quinta-Feira"/>
  </r>
  <r>
    <n v="1059"/>
    <n v="1"/>
    <x v="71"/>
    <x v="7"/>
    <x v="69"/>
    <s v="Lindomar da Silva Machado"/>
    <s v="M"/>
    <s v="Rebarbação - T2"/>
    <s v="Wilian Fabricio"/>
    <n v="2"/>
    <x v="3"/>
    <s v="Funcionário relata que ao esmirilhar peça, fagulha entrou por baixo do óculos e atingiu olho esquerdo, realizado lavagem ocular, CE e queimadura em olho, removido parcialmente CE, avaliado pela médica da empresa colírio anestésico + Epitesan, em observação, liberado para casa, encaminhado á Visioclinica, com retorno ao CSR dia 14/08 às 17:00. TST Alesandro ciente. Atendido por Gabriela"/>
    <x v="0"/>
    <s v="Não classificado"/>
    <s v="Não classificado"/>
    <s v="Corpo estranho"/>
    <s v="Olhos"/>
    <s v="Olho esquerdo"/>
    <m/>
    <m/>
    <n v="13"/>
    <s v="Quinta-Feira"/>
  </r>
  <r>
    <n v="1061"/>
    <n v="1"/>
    <x v="72"/>
    <x v="7"/>
    <x v="70"/>
    <s v="Cleiton Goncalves de Oliveira"/>
    <s v="M"/>
    <s v="Rebarbacao - T2"/>
    <s v="Valdeci Zeppi"/>
    <n v="2"/>
    <x v="18"/>
    <s v="Funcionário relata que ao inspecionar peças, puxou uma peça (cubo), ela escorregou na granalha e pressionou sua mão direita na barra de proteção. Apresenta pequena escoriação em dorso da mão direita.Aplicado Biofenac e gelo local, medicado com Paracetamol e Ibuprofeno. orientado e liberado ao setor. TST Alesandro ciente."/>
    <x v="0"/>
    <s v="Não classificado"/>
    <s v="Não classificado"/>
    <s v="Manuseio de ferramentas e peças"/>
    <s v="Mão direita"/>
    <s v="Dorso"/>
    <m/>
    <m/>
    <n v="18"/>
    <s v="Terça-Feira"/>
  </r>
  <r>
    <n v="1063"/>
    <n v="1"/>
    <x v="73"/>
    <x v="7"/>
    <x v="71"/>
    <s v="Marcelo Soares Borges"/>
    <s v="M"/>
    <s v="Celula Conjuntos Implementadoras - T2"/>
    <s v="Felipe Becker Camelo"/>
    <n v="2"/>
    <x v="4"/>
    <s v="Funcionário relata que ao movimentar a lavadora sofreu contusão em 1° QDD falange distal , com pequeno hematoma subungueal , realizado gelo biofenac , medicado com ibuprofeno e paracetamol , sem edema mobilidade preservada , liberado ao setor em condições e com orientações , TST Lucas ciente"/>
    <x v="0"/>
    <s v="Não classificado"/>
    <s v="Não classificado"/>
    <s v="Manuseio de ferramentas e peças"/>
    <s v="Mão direita"/>
    <s v="1º DEDO"/>
    <m/>
    <m/>
    <n v="19"/>
    <s v="Quarta-Feira"/>
  </r>
  <r>
    <n v="1065"/>
    <n v="1"/>
    <x v="74"/>
    <x v="7"/>
    <x v="72"/>
    <s v="Weslley Modena Silveira"/>
    <s v="M"/>
    <s v="Moldagem - T2"/>
    <s v="Vanderlei Antonio de Vargas Daros"/>
    <n v="1"/>
    <x v="1"/>
    <s v="Funcionário relata dor em região escapular apos movimentar um produto  medicado com paracetamol e biofenac ., retorna com queixa álgica avaliado  por Dr Elizabeth , liberado ordem de farmácia . TST Lucas Ciente"/>
    <x v="0"/>
    <s v="Não classificado"/>
    <s v="Não classificado"/>
    <s v="Ergonômico"/>
    <s v="Coluna / Tronco"/>
    <s v="Tórax"/>
    <m/>
    <m/>
    <n v="24"/>
    <s v="Segunda-Feira"/>
  </r>
  <r>
    <n v="1068"/>
    <n v="1"/>
    <x v="75"/>
    <x v="7"/>
    <x v="44"/>
    <s v="Robert Michaelis Kohler"/>
    <s v="M"/>
    <s v="Manutenção - T1"/>
    <s v="Guilherme Castro Magalhaes"/>
    <n v="1"/>
    <x v="0"/>
    <s v="funcionário relata que estava trabalhando e utilizando uma  marreta  quando atingiu a mão esquerda com a mesma apresenta edema moderado , Avaliado por Dr Mauricio medicado com paracetamol e encaminhado para COC . TST Funny ciente .  "/>
    <x v="0"/>
    <s v="Não classificado"/>
    <s v="Não classificado"/>
    <s v="Manuseio de ferramentas e peças"/>
    <s v="Mão esquerda"/>
    <s v="Dorso"/>
    <m/>
    <m/>
    <n v="28"/>
    <s v="Sexta-Feira"/>
  </r>
  <r>
    <n v="1069"/>
    <n v="1"/>
    <x v="76"/>
    <x v="7"/>
    <x v="73"/>
    <s v="Neivaldo Reis Dos Santos"/>
    <s v="M"/>
    <s v="Celula Usinagem de Tambores - T1"/>
    <s v="Jovani Montagna"/>
    <n v="1"/>
    <x v="13"/>
    <s v="Funcionário relata que estava observando o braço do robô que estava trancado e ao tentar destrancar , o robô destrancou vindo a atingir supercílio esquerdo causando corte contuso superficial , acionado Emercor avaliado , pela Dra Taise realizado curativo de aproximação , gelo e orientado retorno para avaliação CSR no início de seu próximo turno de trabalho , liberado ao setor em condições .TST Alessandro ciente."/>
    <x v="0"/>
    <s v="Máquinas NR12"/>
    <s v="PSIF"/>
    <s v="Máquinas e equipamentos"/>
    <s v="Cabeça"/>
    <s v="Frontal"/>
    <m/>
    <m/>
    <n v="29"/>
    <s v="Sábado"/>
  </r>
  <r>
    <n v="1070"/>
    <n v="1"/>
    <x v="76"/>
    <x v="7"/>
    <x v="74"/>
    <s v="Josimar Edson Borges"/>
    <s v="M"/>
    <s v="Manutenção - T1"/>
    <s v="Guilherme Castro Magalhaes"/>
    <n v="1"/>
    <x v="0"/>
    <s v="Funcionário relata que estava fazendo manutenção do Ar condicionado na sala de moldagem , onde havia um exaustor na porta , ao passar pelo lado ás pás do exaustor se soltaram vindo a atingir dorso do pé esquerdo , apresenta leve  edema local ,  discreta hiperemia , realizado gelo medicado com ibuprofeno e paracetamol e encaminhado COC para avaliação , orientado retorno início próximo turno de trabalho , TST Alessandro ciente."/>
    <x v="1"/>
    <s v="Não classificado"/>
    <s v="Não classificado"/>
    <s v="Máquinas e equipamentos"/>
    <s v="Pé esquerdo"/>
    <m/>
    <m/>
    <n v="200749501"/>
    <n v="29"/>
    <s v="Sábado"/>
  </r>
  <r>
    <n v="1071"/>
    <n v="1"/>
    <x v="77"/>
    <x v="7"/>
    <x v="75"/>
    <s v="Mateus dos Santos Neves"/>
    <s v="M"/>
    <s v="Fusão - T3"/>
    <s v="Gilson Paulino da Silva Velho"/>
    <n v="3"/>
    <x v="1"/>
    <s v="Acionado Emercor interna via central de segurança , no local funcionário acompanhado por dois colegas , refere que estava limpando os fornos quando sentiu fisgada forte em região lombar a direita, nega queda ou trauma , sem edemas ou deformidades , removido ao centro de saúde , PA 120/70 FC 80 SAT 98% TAX 36.2 ,  medicado com cetoprofeno e dipirona endovenosa orientação Dra Sofia médica reguladora Emercor , e fica em repouso centro de saúde para avaliação com médico da empresa."/>
    <x v="0"/>
    <s v="Não classificado"/>
    <s v="Não classificado"/>
    <s v="Ergonômico"/>
    <s v="Coluna / Tronco"/>
    <s v="Lombar"/>
    <m/>
    <n v="200749641"/>
    <n v="31"/>
    <s v="Segunda-Feira"/>
  </r>
  <r>
    <n v="1073"/>
    <n v="1"/>
    <x v="78"/>
    <x v="8"/>
    <x v="55"/>
    <s v="Gilmar de Almeida"/>
    <s v="M"/>
    <s v="Serralheria - T2"/>
    <s v="Guilherme Castro Magalhaes"/>
    <n v="2"/>
    <x v="16"/>
    <s v="Acionado base interna pelo TST, chegando ao local, funcionário (29076) acompanhado de colegas, relata que ao colocar cantoneira de +- 10kg em caixa, a mesma resvalou e acertou o 5º dedo do pé esquerdo, apresenta edema e hematoma, aplicado gelo local, aplicado biofenac, medicado com paracetamol e ibuprofeno, avaliado pela médica da empresa, encaminhado ao COC para avaliação radiológica, com retorno dia 03/09/2020 às 17:00. TST Alesandro ciente. Atendido por Gabriela."/>
    <x v="2"/>
    <s v="Não classificado"/>
    <s v="Não classificado"/>
    <s v="Manuseio de ferramentas e peças"/>
    <s v="Pé esquerdo"/>
    <s v="5º DEDO"/>
    <m/>
    <n v="200750308"/>
    <n v="2"/>
    <s v="Quarta-Feira"/>
  </r>
  <r>
    <n v="1076"/>
    <n v="1"/>
    <x v="79"/>
    <x v="8"/>
    <x v="76"/>
    <s v="Altair da Silva Valente"/>
    <s v="M"/>
    <s v="Fusao/Vazamento - T3"/>
    <s v="Gilson Paulino da Silva Velho"/>
    <n v="3"/>
    <x v="1"/>
    <s v="funcionário relata que estava limpando o sifão e sentiu desconforto ocular , higiene ocular com SF  , liberado ao setor com orientações de cuidados , Atendido por Dimorvan TST Funny ciente .  "/>
    <x v="0"/>
    <s v="Não classificado"/>
    <s v="Não classificado"/>
    <s v="Corpo estranho"/>
    <s v="Olhos"/>
    <s v="Olhos"/>
    <m/>
    <m/>
    <n v="8"/>
    <s v="Terça-Feira"/>
  </r>
  <r>
    <n v="1077"/>
    <n v="1"/>
    <x v="80"/>
    <x v="8"/>
    <x v="66"/>
    <s v="Matheus Sales"/>
    <s v="M"/>
    <s v="Célula Suportes Fundidos - T1"/>
    <s v="Cilandro Da Silva Tavares"/>
    <n v="1"/>
    <x v="14"/>
    <s v="funcionário relata que a empilhadeira estava movimentando um produto e ao ajudar no posicionamento do mesmo sentiu dor em região lombar, medicado com paracetamol , ibuprofeno , biofenac mais gelo local  liberado ao setor com orientações de cuidados . TST Lucas ciente "/>
    <x v="0"/>
    <s v="Não classificado"/>
    <s v="Não classificado"/>
    <s v="Ergonômico"/>
    <s v="Coluna / Tronco"/>
    <s v="Lombar"/>
    <m/>
    <m/>
    <n v="9"/>
    <s v="Quarta-Feira"/>
  </r>
  <r>
    <n v="1078"/>
    <n v="1"/>
    <x v="81"/>
    <x v="8"/>
    <x v="77"/>
    <s v="Mateus de Oliveira Marques"/>
    <s v="M"/>
    <s v="Macharia - T1"/>
    <s v="Vanderlei Antonio de Vargas Daros"/>
    <n v="1"/>
    <x v="8"/>
    <s v="funcionário relata que estava manuseando um produto quínico  Metal Cleaner e atingiu os olhos informa que estava usando óculos. Avaliado por Dr Jose , higiene ocular com SF , liberado ao setor com orientações de cuidados , TST Lucas ."/>
    <x v="0"/>
    <s v="Não classificado"/>
    <s v="Não classificado"/>
    <s v="Corpo estranho"/>
    <s v="Olhos"/>
    <m/>
    <m/>
    <m/>
    <n v="11"/>
    <s v="Sexta-Feira"/>
  </r>
  <r>
    <n v="1079"/>
    <n v="1"/>
    <x v="81"/>
    <x v="8"/>
    <x v="11"/>
    <s v="Cristian Cardoso Pedroso"/>
    <s v="M"/>
    <s v="Moldagem - T1"/>
    <s v="Vanderlei Antonio de Vargas Daros"/>
    <n v="1"/>
    <x v="10"/>
    <s v="funcionário relata que quebrou o cabo da vassoura causando corte pequeno no dorso da mão esquerda , sangramento contido , liberado ao setor com orientações . TST lucas ciente .  "/>
    <x v="0"/>
    <s v="Não classificado"/>
    <s v="Não classificado"/>
    <s v="*Outros"/>
    <s v="Mão esquerda"/>
    <s v="Dorso"/>
    <m/>
    <m/>
    <n v="11"/>
    <s v="Sexta-Feira"/>
  </r>
  <r>
    <n v="1080"/>
    <n v="1"/>
    <x v="82"/>
    <x v="8"/>
    <x v="55"/>
    <s v="Gilmar de Almeida"/>
    <s v="M"/>
    <s v="Serralheria - T2"/>
    <s v="Guilherme Castro Magalhaes"/>
    <n v="2"/>
    <x v="16"/>
    <s v="Funcionário relata que ao cortar barra de ferro, a esmerilhadeira trancou, escapou da mão e caiu sobre dorso do pé esquerdo, apresenta leve hematoma, sem edema ou ferimento cortante, mobilidade preservada, aplicado biofenac, medicado com Paracetamol, Ibuprofeno, orientado e liberado ao setor. TST Alesandro ciente."/>
    <x v="0"/>
    <s v="Não classificado"/>
    <s v="Não classificado"/>
    <s v="Manuseio de ferramentas e peças"/>
    <s v="Pé esquerdo"/>
    <s v="Dorso"/>
    <m/>
    <m/>
    <n v="15"/>
    <s v="Terça-Feira"/>
  </r>
  <r>
    <n v="1081"/>
    <n v="1"/>
    <x v="83"/>
    <x v="8"/>
    <x v="16"/>
    <s v="Ivo Subtil de Subtil"/>
    <s v="M"/>
    <s v="Prep Areia - T1"/>
    <s v="Vanderlei Antonio de Vargas Daros"/>
    <n v="1"/>
    <x v="10"/>
    <s v="Chamado a ambulância pelo telefone do CSR, o mesmo refere que estava abrindo o garfo da empilhadeira. Quando se soltou acertou o pé esquerdo no local, edema escoriação e restrição de movimento. TST Funy ciente atendido pela médica Talita solicitou cetoprofeno + dipirona encaminhado ao COC de Emerco. PA 140/90 FC: 68 Sat: 97% Tax: 37,0"/>
    <x v="1"/>
    <s v="Não classificado"/>
    <s v="Não classificado"/>
    <s v="Veículos Industriais"/>
    <s v="Pé esquerdo"/>
    <s v="Dorso"/>
    <m/>
    <n v="200753453"/>
    <n v="17"/>
    <s v="Quinta-Feira"/>
  </r>
  <r>
    <n v="1082"/>
    <n v="1"/>
    <x v="84"/>
    <x v="8"/>
    <x v="78"/>
    <s v="Gustavo da Silva Silva"/>
    <s v="M"/>
    <s v="Abastecimento Fundicao - T1"/>
    <s v="Mauro Cezar Medeiros"/>
    <n v="1"/>
    <x v="2"/>
    <s v="Funcionário ,busca atendimento no centro de saúde referindo que foi surpreendido por chapa no setor onde trabalha, atingindo sua perna D , Lado inferior ,leve hematoma no local, medicado com paracetamol, biofenac no local. TST ciente. Após  liberado para o setor."/>
    <x v="0"/>
    <s v="Não classificado"/>
    <s v="Não classificado"/>
    <s v="*Outros"/>
    <s v="Perna direita"/>
    <s v="Posterior"/>
    <m/>
    <m/>
    <n v="22"/>
    <s v="Terça-Feira"/>
  </r>
  <r>
    <n v="1083"/>
    <n v="1"/>
    <x v="84"/>
    <x v="8"/>
    <x v="79"/>
    <s v="Sebastião Pereira"/>
    <s v="M"/>
    <s v="Planejamento e Controle da Prod Usinagem"/>
    <s v="Mauro Cezar Medeiros"/>
    <n v="1"/>
    <x v="2"/>
    <s v="O mesmo refere que estava encaixando o suporte 307,na caixa para ser expedido e resvalou acertando seu 4°dedo da mão esquerda, falange distal, edema, hematoma, setor reposição , encaminhado ao COC."/>
    <x v="0"/>
    <s v="Não classificado"/>
    <s v="Não classificado"/>
    <s v="Manuseio de ferramentas e peças"/>
    <s v="Mão esquerda"/>
    <s v="4º dedo"/>
    <m/>
    <m/>
    <n v="22"/>
    <s v="Terça-Feira"/>
  </r>
  <r>
    <n v="1084"/>
    <n v="1"/>
    <x v="85"/>
    <x v="8"/>
    <x v="80"/>
    <s v="Luiz Carlos dos Santos Lopes"/>
    <s v="M"/>
    <s v="Prep Areia - T1"/>
    <s v="Vanderlei Antonio de Vargas Daros"/>
    <n v="1"/>
    <x v="7"/>
    <s v="Funcionário relata que por volta de 16:30 bateu um martelo contra uma caixa e um pedaço do metal da mesma teria atingido seu 3° dedo da mão direita, causando corte superficial, realizado curativo, orientado e liberado ao setor. TST Lucas ciente. Atendido por Diego. "/>
    <x v="0"/>
    <s v="Não classificado"/>
    <s v="Não classificado"/>
    <s v="Manuseio de ferramentas e peças"/>
    <s v="Mão direita"/>
    <s v="3º DEDO"/>
    <m/>
    <m/>
    <n v="29"/>
    <s v="Terça-Feira"/>
  </r>
  <r>
    <n v="1086"/>
    <n v="1"/>
    <x v="86"/>
    <x v="9"/>
    <x v="81"/>
    <s v="Luciane Ferreira Pinto"/>
    <s v="F"/>
    <s v="Celula Conjuntos Implementadoras - T1"/>
    <s v="Jovani Montagna"/>
    <n v="1"/>
    <x v="19"/>
    <s v="funcionário relata que estava passando na porta do setor CTL e a mesma fechou atingindo na região frontal, apresenta edema e escoriação no local , refere tontura e náuseas, avaliada por Dr Rafael e encaminhada para exames no COC removida com Emercor . TST Leonardo "/>
    <x v="4"/>
    <s v="Não classificado"/>
    <s v="Não classificado"/>
    <s v="Máquinas e equipamentos"/>
    <s v="Cabeça"/>
    <m/>
    <m/>
    <n v="200756909"/>
    <n v="14"/>
    <s v="Quarta-Feira"/>
  </r>
  <r>
    <n v="1087"/>
    <n v="1"/>
    <x v="86"/>
    <x v="9"/>
    <x v="51"/>
    <s v="Alcemar Roos"/>
    <s v="M"/>
    <s v="Fusao/Vazamento - T2"/>
    <s v="Gilson Paulino da Silva Velho"/>
    <n v="2"/>
    <x v="1"/>
    <s v="Funcionário relata que ao limpar o forno, encostou a pazinha de limpar o forno no carretão, a mesma escorregou, provocando queimadura de 1° grau em perna esquerda ( posterior da coxa ). Realizado curativo com Sulfa. orientado e liberado ao setor. TST Alesandro ciente."/>
    <x v="0"/>
    <s v="Não classificado"/>
    <s v="Não classificado"/>
    <s v="Manuseio de ferramentas e peças"/>
    <s v="Perna esquerda"/>
    <s v="Posterior"/>
    <m/>
    <m/>
    <n v="14"/>
    <s v="Quarta-Feira"/>
  </r>
  <r>
    <n v="1088"/>
    <n v="1"/>
    <x v="87"/>
    <x v="9"/>
    <x v="82"/>
    <s v="Davi Martins de Picolli"/>
    <s v="M"/>
    <s v="Celula Suportes Fundidos - T1_x000a_"/>
    <s v="Cilandro Da Silva Tavares"/>
    <n v="1"/>
    <x v="14"/>
    <s v="funcionário relata que estava retirando um produto e cortou o segundo dedo da mão direita em uma rebarba , sangramento contido , avaliado por Dr Elisabete , curativo de aproximação . liberado ao setor com orientações . TST Funny ciente ."/>
    <x v="0"/>
    <s v="Não classificado"/>
    <s v="Não classificado"/>
    <s v="Manuseio de ferramentas e peças"/>
    <s v="Mão direita"/>
    <s v="2º DEDO"/>
    <m/>
    <m/>
    <n v="15"/>
    <s v="Quinta-Feira"/>
  </r>
  <r>
    <n v="1089"/>
    <n v="1"/>
    <x v="88"/>
    <x v="9"/>
    <x v="68"/>
    <s v="Dirceu Cioato de Campos"/>
    <s v="M"/>
    <s v="Manutenção - T2"/>
    <s v="Guilherme Castro Magalhaes"/>
    <n v="3"/>
    <x v="0"/>
    <s v="Funcionário relata que estava segurando um parafuso e ao soltar acabou cortando com ferro da solda no 2° dedo mão esquerda , realizado limpeza , e curativo e liberado ao setor em condições , mobilidade preservada .TST Lucas ciente"/>
    <x v="0"/>
    <s v="Não classificado"/>
    <s v="Não classificado"/>
    <s v="*Outros"/>
    <s v="Mão esquerda"/>
    <s v="2º DEDO"/>
    <m/>
    <m/>
    <n v="16"/>
    <s v="Sexta-Feira"/>
  </r>
  <r>
    <n v="1091"/>
    <n v="1"/>
    <x v="89"/>
    <x v="9"/>
    <x v="10"/>
    <m/>
    <m/>
    <s v="Central de Areia"/>
    <s v="Daniel Borges Macedo"/>
    <n v="1"/>
    <x v="10"/>
    <s v="Queda de 02 bags do 2 andar da estante de bentonita e carvão."/>
    <x v="3"/>
    <s v="Armazenamento de material em altura"/>
    <s v="PSIF"/>
    <s v="Veículos Industriais"/>
    <m/>
    <m/>
    <m/>
    <n v="200756794"/>
    <n v="9"/>
    <s v="Sexta-Feira"/>
  </r>
  <r>
    <n v="1092"/>
    <n v="1"/>
    <x v="90"/>
    <x v="9"/>
    <x v="26"/>
    <s v="Elahis Joizil Ulysse"/>
    <s v="M"/>
    <s v="Rebarbação - T1"/>
    <s v="Wilian Fabricio"/>
    <n v="1"/>
    <x v="3"/>
    <s v="Funcionário relata que ao tirar a viseira, sentiu desconforto em olho direito, realizado lavagem ocular com soro fisiológico, removido corpo estranho no olho, orientado e liberado para casa, T1. TST Lucas Ciente."/>
    <x v="0"/>
    <s v="Não classificado"/>
    <s v="Não classificado"/>
    <s v="Corpo estranho"/>
    <s v="Olhos"/>
    <s v="Olho direito"/>
    <m/>
    <m/>
    <n v="20"/>
    <s v="Terça-Feira"/>
  </r>
  <r>
    <n v="1095"/>
    <n v="1"/>
    <x v="91"/>
    <x v="9"/>
    <x v="26"/>
    <s v="Elahis Joizil Ulysse"/>
    <s v="M"/>
    <s v="Rebarbação - T1"/>
    <s v="Wilian Fabricio"/>
    <n v="1"/>
    <x v="3"/>
    <s v="Colaborador procura atendimento com queixa de corpo estranho em olho direito após trabalho com lixadeira , avaliado por Dr Mauricio  encaminhado para Visio clinica, o mesmo saiu da enfermaria para buscar seus pertences e não retornou, colaborador foi liberado da enfermaria as 13:45 ,  TST Lucas ciente.  "/>
    <x v="0"/>
    <s v="Não classificado"/>
    <s v="Não classificado"/>
    <s v="Corpo estranho"/>
    <s v="Olhos"/>
    <s v="Olho direito"/>
    <m/>
    <m/>
    <n v="23"/>
    <s v="Sexta-Feira"/>
  </r>
  <r>
    <n v="1104"/>
    <n v="1"/>
    <x v="92"/>
    <x v="9"/>
    <x v="10"/>
    <m/>
    <s v="M"/>
    <s v="Fusão - T1"/>
    <s v="Daniel Borges Macedo"/>
    <n v="1"/>
    <x v="1"/>
    <s v="Forno 5 - super aquecimento de metal abaixo da ponte que se formou. Ao bascular o forno, o refratário movimentou para cima após vazar o metal. Parte elétrica danificada."/>
    <x v="3"/>
    <s v="Metal líquido"/>
    <s v="PSIF"/>
    <s v="Máquinas e equipamentos"/>
    <m/>
    <m/>
    <m/>
    <n v="200760618"/>
    <n v="5"/>
    <s v="Segunda-Feira"/>
  </r>
  <r>
    <n v="1105"/>
    <n v="1"/>
    <x v="93"/>
    <x v="9"/>
    <x v="83"/>
    <s v="Joas de Souza Novaski"/>
    <s v="M"/>
    <s v="Celula Conjuntos Montadoras T2"/>
    <s v="Felipe Becker Camelo"/>
    <n v="2"/>
    <x v="14"/>
    <s v="Funcionário relata que estava fazendo acabamento nas peças quando sentiu sujidade em olho esquerdo , realizado lavagem sem sucesso , encaminhado ao COC para avaliação , retorno agendado para dia 03/11/2020 ás 17 horas .TST Leonardo ciente"/>
    <x v="0"/>
    <s v="Não classificado"/>
    <s v="Não classificado"/>
    <s v="Corpo estranho"/>
    <s v="Olhos"/>
    <s v="Olho esquerdo"/>
    <m/>
    <m/>
    <n v="31"/>
    <s v="Sábado"/>
  </r>
  <r>
    <n v="0"/>
    <n v="1"/>
    <x v="94"/>
    <x v="10"/>
    <x v="10"/>
    <m/>
    <s v="M"/>
    <s v="Fusão - T2"/>
    <s v="Gilson Paulino da Silva Velho"/>
    <n v="2"/>
    <x v="1"/>
    <s v="Ao realizar o abastecimento do forno 02 com sucata em fardos e com o uso do carretão ,ocorreu uma explosão de metal líquido com grande estrondo. Não consguimos evidenciar o que tinha junto da sucata, possivelmente alguns tubos que foram encontrados na baia onde já solicitado para não usar os mesmos. Não houve vitimas pois o carretão estava sob o forno ajudando a evitar que atingisse operadores que estivesse proximo. Toda plataforma ficou tomada de metal líquido e toda fábrica tomada de pó."/>
    <x v="3"/>
    <s v="Metal líquido"/>
    <s v="Não classificado"/>
    <s v="Respingo de metal líquido"/>
    <m/>
    <m/>
    <m/>
    <m/>
    <n v="14"/>
    <s v="Sábado"/>
  </r>
  <r>
    <n v="0"/>
    <n v="1"/>
    <x v="95"/>
    <x v="10"/>
    <x v="84"/>
    <s v="Adriano Ribeiro"/>
    <s v="M"/>
    <s v="Celula Conjuntos Montadoras T1"/>
    <s v="Jovani Montagna"/>
    <n v="1"/>
    <x v="9"/>
    <s v="Operador 12284 relata que acionou manopla de paleteira para retirar gaiola da CTA,quando a mesma não obedeceu os comandos .Equipamento veio a bater ,trancar contra estrutura de KBA"/>
    <x v="3"/>
    <s v="Veículos Industriais"/>
    <s v="PSIF"/>
    <s v="Máquinas e equipamentos"/>
    <m/>
    <m/>
    <m/>
    <m/>
    <n v="25"/>
    <s v="Quarta-Feira"/>
  </r>
  <r>
    <n v="1107"/>
    <n v="1"/>
    <x v="96"/>
    <x v="10"/>
    <x v="85"/>
    <s v="Lucimara Boeira Vieira "/>
    <s v="F"/>
    <s v="Macharia - T1"/>
    <s v="Vanderlei Antonio de Vargas Daros"/>
    <n v="1"/>
    <x v="8"/>
    <s v="Colaboradora relata que foi movimentar uma peça e ao erguer ela sentiu um desconforto em arcos costais direita. deslocada a  unidade interna da Emercor . Avaliada pelo médico do CSR Dr. Mauricio  TST Lucas  MCPM,  Cetoprofeno EV . por Diego"/>
    <x v="0"/>
    <s v="Não classificado"/>
    <s v="Não classificado"/>
    <s v="Ergonômico"/>
    <s v="Coluna / Tronco"/>
    <s v="Posterior"/>
    <m/>
    <m/>
    <n v="4"/>
    <s v="Quarta-Feira"/>
  </r>
  <r>
    <n v="1109"/>
    <n v="1"/>
    <x v="97"/>
    <x v="10"/>
    <x v="59"/>
    <s v="Lucas Estevan Lamb"/>
    <s v="M"/>
    <s v="Preset T1"/>
    <s v="Glauco Alonso Coutinho"/>
    <n v="1"/>
    <x v="17"/>
    <s v="O colaborador relata que estava fazendo uma manutenção na caixa de macho, acabou caindo a lateral da mesma encima do pé esquerdo. causando lesão+ edema e dor. colocado gelo no local+curativo e medicado com 01 cp paracetamol.  Avaliado pelo Dr.Jose CSR.  Encaminhado ao COC para exames. TST Lucas ciente.  por Neusa "/>
    <x v="2"/>
    <s v="Não classificado"/>
    <s v="Não classificado"/>
    <s v="Manuseio de ferramentas e peças"/>
    <s v="Pé esquerdo"/>
    <s v="Dorso"/>
    <m/>
    <n v="200760619"/>
    <n v="11"/>
    <s v="Quarta-Feira"/>
  </r>
  <r>
    <n v="1110"/>
    <n v="1"/>
    <x v="97"/>
    <x v="10"/>
    <x v="86"/>
    <s v="Jacky Castor"/>
    <s v="M"/>
    <s v="Rebarbacao - T2"/>
    <s v="Wilian Fabricio"/>
    <n v="2"/>
    <x v="3"/>
    <s v="Funcionário relata que ao retirar a peça da linha, ao largá-la na gaiola, a mesma caiu em cima do dorso do pé direito. Não apresenta edema, nem hematoma, mobilidade preservada. medicado com Paracetamol e Ibuprofeno, aplicado gelo local e Biofenac. Orientado e liberado ao setor. TST Alesandro ciente._x000a_Atendido por Joice e Emerson."/>
    <x v="1"/>
    <s v="Não classificado"/>
    <s v="Não classificado"/>
    <s v="Manuseio de ferramentas e peças"/>
    <s v="Pé direito"/>
    <s v="Dorso"/>
    <m/>
    <n v="200762327"/>
    <n v="11"/>
    <s v="Quarta-Feira"/>
  </r>
  <r>
    <n v="1112"/>
    <n v="1"/>
    <x v="98"/>
    <x v="10"/>
    <x v="87"/>
    <s v="Adair Mendes"/>
    <s v="M"/>
    <s v="Logistica T1"/>
    <s v="Mauro Cezar Medeiros"/>
    <n v="1"/>
    <x v="2"/>
    <s v="Funcionário relata que na porta próximo a CSF PAV usinagem o mesmo passava pela mesma quando a mesma baixou vindo a raspar em sua cabeça,pequeno corte."/>
    <x v="0"/>
    <s v="Não classificado"/>
    <s v="Não classificado"/>
    <s v="Máquinas e equipamentos"/>
    <s v="Cabeça"/>
    <s v="Frontal"/>
    <m/>
    <m/>
    <n v="18"/>
    <s v="Quarta-Feira"/>
  </r>
  <r>
    <n v="1113"/>
    <n v="1"/>
    <x v="99"/>
    <x v="10"/>
    <x v="88"/>
    <s v="Daniela Silva Correa"/>
    <s v="F"/>
    <s v="Celula Conjuntos Montadoras T1"/>
    <s v="Jovani Montagna"/>
    <n v="1"/>
    <x v="9"/>
    <s v="Colaborador (32889) relata que estava caminhando no corredor do seu local de trabalho , quando se deparou comum pallet de madeira. Quando pisou sobre ele , uma travessa do pallet estava ausente, acabou prensando o pé DIREITO e caindo . ocasionando possível entorse. Realizado curativo em leve escoriação no pé direito, aplicado gelo e biofenac, medicado com tylenol e avaliado pelo médico do CSR. Encaminhado ao COC para exames  TST Lucas ciente."/>
    <x v="0"/>
    <s v="Não classificado"/>
    <s v="Não classificado"/>
    <s v="*Outros"/>
    <s v="Pé direito"/>
    <s v="Tornozelo"/>
    <m/>
    <m/>
    <n v="20"/>
    <s v="Sexta-Feira"/>
  </r>
  <r>
    <n v="1115"/>
    <n v="1"/>
    <x v="100"/>
    <x v="10"/>
    <x v="89"/>
    <s v="Cesar Augusto dos Santos Vidal"/>
    <s v="M"/>
    <s v="Celula Conjuntos Implementadoras - T1"/>
    <s v="Jovani Montagna"/>
    <n v="1"/>
    <x v="19"/>
    <s v="Funcionario relata que estava ajeitando a peça na prensa e ao fazer isso com a mão acabou apertando o 5° dedo da mão direita, apresenta edema + hematoma + perda de movimento, medicado com tylenol + ibuprofeno + gelo, passa pelo medico da empresa que encaminha ao COC para RX, retorna dia 24/11 as 07 hs. TST Fanny"/>
    <x v="0"/>
    <s v="Não classificado"/>
    <s v="Não classificado"/>
    <s v="Manuseio de ferramentas e peças"/>
    <s v="Mão direita"/>
    <s v="5º DEDO"/>
    <m/>
    <m/>
    <n v="23"/>
    <s v="Segunda-Feira"/>
  </r>
  <r>
    <n v="1116"/>
    <n v="1"/>
    <x v="100"/>
    <x v="10"/>
    <x v="90"/>
    <s v="Douglas Fussieger"/>
    <s v="M"/>
    <s v="Moldagem - T2"/>
    <s v="Gilson Paulino da Silva Velho"/>
    <n v="2"/>
    <x v="7"/>
    <s v="Funcionário relata que ao soldar uma caixa respingou solda nos olhos, assim que levantou a máscara para olhar a solda. Avaliado pelo médico da empresa, realizado lavagem ocular, aplicado colírio anestésico, pomada Regencel. Orientado e liberado ao setor._x000a_TST Alessandro ciente._x000a_Atendido por Aide."/>
    <x v="0"/>
    <s v="Não classificado"/>
    <s v="Não classificado"/>
    <s v="Corpo estranho"/>
    <s v="Olhos"/>
    <m/>
    <m/>
    <m/>
    <n v="23"/>
    <s v="Segunda-Feira"/>
  </r>
  <r>
    <n v="1117"/>
    <n v="1"/>
    <x v="100"/>
    <x v="10"/>
    <x v="10"/>
    <m/>
    <s v="M"/>
    <s v="Manutenção"/>
    <s v="Guilherme Castro Magalhaes"/>
    <n v="1"/>
    <x v="0"/>
    <s v="Relatado que tecnico mecanico estava segurando o motor da EX1, e um colega acionou o comando da esteira. O motor não estava fixo na máquina; fez um giro soltando do eixo."/>
    <x v="3"/>
    <s v="Energias perigosas"/>
    <s v="PSIF"/>
    <s v="Máquinas e equipamentos"/>
    <m/>
    <m/>
    <m/>
    <m/>
    <n v="23"/>
    <s v="Segunda-Feira"/>
  </r>
  <r>
    <n v="1118"/>
    <n v="1"/>
    <x v="95"/>
    <x v="10"/>
    <x v="91"/>
    <s v="Celestin Alexandre"/>
    <s v="M"/>
    <s v="Rebarbacao - T1"/>
    <s v="Wilian Fabricio"/>
    <n v="1"/>
    <x v="3"/>
    <s v="O colaborador relata que estava trabalhando no dia 24/11/2020 e durante o trabalho sentiu algo no olho e não venho ao CSR  para registro, hoje no dia 25/11/20 chegou reclamando de ardência no olho esquerdo e secreção , avaliado pelo Dr. Rafael  encaminhado a visioclinica,  com  dificuldade de comunicação com  o mesmo não deu para entender, qual função estava fazendo no momento que sentiu algo no olho, fizemos contato com TST FUNY para descobrir o que ocorreu. Após contato com funcionário estava no rebolo  na troca . encaminhado a vsio clinica.  TST FUNY  ciente . por Jeferson "/>
    <x v="0"/>
    <s v="Não classificado"/>
    <s v="Não classificado"/>
    <s v="Corpo estranho"/>
    <s v="Olhos"/>
    <s v="Olho esquerdo"/>
    <m/>
    <m/>
    <n v="25"/>
    <s v="Quarta-Feira"/>
  </r>
  <r>
    <n v="1119"/>
    <n v="1"/>
    <x v="95"/>
    <x v="10"/>
    <x v="92"/>
    <s v="Donisete Jorge Pereira"/>
    <s v="M"/>
    <s v="Célula Cubos Phevos - T2"/>
    <s v="Felipe Becker Camelo"/>
    <s v="12x36"/>
    <x v="13"/>
    <s v="Acionado base interna da Emercor  pela central, chegando ao local, funcionário acompanhado de colegas, relata que ao movimentar peça, ao virá-la na caixa, sentiu dor em coluna lombar, avaliado pela médica da empresa, MCPM Cetoprofeno EV, Dipirona EV, Dexametasona EV, em observação, reavaliado pela Dra. Elisabeth, com receita médica, liberado para casa no dia de hoje. TST Alesandro ciente._x000a_Atendido por Gabriela."/>
    <x v="0"/>
    <s v="Não classificado"/>
    <s v="Não classificado"/>
    <s v="Ergonômico"/>
    <s v="Coluna / Tronco"/>
    <s v="Posterior"/>
    <m/>
    <m/>
    <n v="25"/>
    <s v="Quarta-Feira"/>
  </r>
  <r>
    <n v="1120"/>
    <n v="1"/>
    <x v="101"/>
    <x v="10"/>
    <x v="61"/>
    <s v="Estidort Dortilus"/>
    <s v="M"/>
    <s v="Rebarbacao - T2"/>
    <s v="Wilian Fabricio"/>
    <n v="2"/>
    <x v="3"/>
    <s v="Funcionário (29780) relata que estava tirando peça da esteira, quando a esteira bateu na região genital, genital não visualizada, liberado para o setor. medicado com Paracetamol e Ibuprofeno, nega alteração local. TST Alesandro ciente._x000a_Atendido por Willian.Retorna em 27/11 relatando dor. Encaminhado para exames e retorno em 28/11. O mesmo não compareceu e não realizou os exames._x000a_Em 30/11 retorna referindo dor e piora. Reencaminhado para exames no COC."/>
    <x v="0"/>
    <s v="Não classificado"/>
    <s v="Não classificado"/>
    <s v="Manuseio de ferramentas e peças"/>
    <s v="Coluna / Tronco"/>
    <s v="Frontal"/>
    <m/>
    <m/>
    <n v="27"/>
    <s v="Sexta-Feira"/>
  </r>
  <r>
    <n v="1123"/>
    <n v="1"/>
    <x v="102"/>
    <x v="10"/>
    <x v="93"/>
    <s v="Dilceu Bolson de Faria"/>
    <s v="M"/>
    <s v="Celula Conjuntos Implementadoras - T1"/>
    <s v="Jovani Montagna"/>
    <n v="1"/>
    <x v="4"/>
    <s v="Funcionário (24500) relata que foi tirar a peças do rack e o colega ao movimentar a talha derrubou um palete no seu braço direito, apresenta vermelhidão ,sem hematoma e sem edema . ,Aplicado biofenac + gelo no local. Liberado ao setor TST: Funny ciente  por Daniel."/>
    <x v="0"/>
    <s v="Não classificado"/>
    <s v="Não classificado"/>
    <s v="Manuseio de ferramentas e peças"/>
    <s v="Braço direito"/>
    <s v="Antebraço"/>
    <m/>
    <m/>
    <n v="30"/>
    <s v="Segunda-Feira"/>
  </r>
  <r>
    <n v="1124"/>
    <n v="1"/>
    <x v="102"/>
    <x v="10"/>
    <x v="77"/>
    <s v="Mateus de Oliveira Marques"/>
    <s v="M"/>
    <s v="Macharia - T1"/>
    <s v="Vanderlei Antonio de Vargas Daros"/>
    <n v="1"/>
    <x v="8"/>
    <s v="Colaborador (25348) relata que estava manuseando catalizador, utilizado no processo, quando sua visão teria ficado embaçada . Realizado lavagem ocular. TST: Lucas ciente.   Acionada a unidade interna da emercor para o atendimento.  por Diego "/>
    <x v="0"/>
    <s v="Não classificado"/>
    <s v="Não classificado"/>
    <s v="*Outros"/>
    <s v="Cabeça"/>
    <s v="Frontal"/>
    <m/>
    <m/>
    <n v="30"/>
    <s v="Segunda-Feira"/>
  </r>
  <r>
    <n v="1125"/>
    <n v="1"/>
    <x v="103"/>
    <x v="11"/>
    <x v="64"/>
    <s v="Altemir de Brito"/>
    <s v="M"/>
    <s v="Serralheria T1"/>
    <s v="Guilherme Castro Magalhaes"/>
    <n v="1"/>
    <x v="16"/>
    <s v="O mesmo relata que estava consertando  uma caçamba , com a ferramenta sargento,  acabou escapando a ferramente acertando o lado esquerdo do rosto , no local há edema hematoma, corte no nariz e corte embaixo do olho esquerdo . refere dor com grande intensidade TST. Funy ciente , avaliado pelo Dr. jose  Encaminhado ao COC pela Emercor.  por Jeferson."/>
    <x v="2"/>
    <s v="Não classificado"/>
    <s v="Não classificado"/>
    <s v="Manuseio de ferramentas e peças"/>
    <s v="Cabeça"/>
    <s v="Frontal"/>
    <m/>
    <n v="200763443"/>
    <n v="1"/>
    <s v="Terça-Feira"/>
  </r>
  <r>
    <n v="1126"/>
    <n v="1"/>
    <x v="104"/>
    <x v="11"/>
    <x v="24"/>
    <s v="Luis Fernando Medeiros Borba"/>
    <s v="M"/>
    <s v="Celula Cubos Scania - T1"/>
    <s v="Cilandro Da Silva Tavares"/>
    <n v="1"/>
    <x v="13"/>
    <s v="O colaborador relata que foi puxar uma caçamba de cavaco, quando prensou a perna esquerda no suporte, causando um corte . Realizado curativo . avaliado pelo Dr.Jose medicado com cetoprofeno IM, e liberado para casa . TST: Lucas ciente  por Neusa."/>
    <x v="0"/>
    <s v="Não classificado"/>
    <s v="Não classificado"/>
    <s v="Manuseio de ferramentas e peças"/>
    <s v="Perna esquerda"/>
    <s v="Canela"/>
    <m/>
    <m/>
    <n v="2"/>
    <s v="Quarta-Feira"/>
  </r>
  <r>
    <n v="1127"/>
    <n v="1"/>
    <x v="104"/>
    <x v="11"/>
    <x v="9"/>
    <s v="Luiz Carlos Pedroso Junior"/>
    <s v="M"/>
    <s v="Rebarbacao - T1"/>
    <s v="Wilian Fabricio"/>
    <n v="1"/>
    <x v="3"/>
    <s v="Colaborador relata que estava colocando uma peça (placa)  da esteira para gaiola , quando prensou seu polegar da mão direita . Apresenta corte contuso , sem edema e hematoma sangramento contido avaliado pelo Dr. Rafael , realizado curativo l e encaminhado ao COC para avaliação e RX. Retorna dia 03/12/20 ás 07 hs. . TST. Lucas   por Neusa."/>
    <x v="2"/>
    <s v="Não classificado"/>
    <s v="Não classificado"/>
    <s v="Manuseio de ferramentas e peças"/>
    <s v="Mão direita"/>
    <s v="1º DEDO"/>
    <m/>
    <n v="200766412"/>
    <n v="2"/>
    <s v="Quarta-Feira"/>
  </r>
  <r>
    <n v="1131"/>
    <n v="1"/>
    <x v="105"/>
    <x v="11"/>
    <x v="94"/>
    <s v="Clovis Rena dos Santos Flores"/>
    <s v="M"/>
    <s v="Fusão - T1"/>
    <s v="Vanderlei Antonio de Vargas Daros"/>
    <n v="1"/>
    <x v="1"/>
    <s v="Funcionario (33219) relata que ao levantar o balde de 30 kg sentiu uma dor forte na perna esquerda, apresenta edema e perda de mobilidade, chamado atendimento emercor avaliado pelo Dr. Eloir que medica com tramal ev + plasil ev, removido ao COC para avaliação. TST Leonardo. Atendido por Jeferson"/>
    <x v="0"/>
    <s v="Não classificado"/>
    <s v="Não classificado"/>
    <s v="Manuseio de ferramentas e peças"/>
    <s v="Perna esquerda"/>
    <s v="Frontal"/>
    <m/>
    <m/>
    <n v="5"/>
    <s v="Sábado"/>
  </r>
  <r>
    <n v="1132"/>
    <n v="1"/>
    <x v="106"/>
    <x v="11"/>
    <x v="95"/>
    <s v="Cenira Claudete Pinto Machado"/>
    <s v="M"/>
    <s v="Moldagem - T1"/>
    <s v="Vanderlei Antonio de Vargas Daros"/>
    <n v="1"/>
    <x v="8"/>
    <s v="Colaboradora (26915) relata que estava na pintura dos machos (peças) quando a mesma foi puxar uma tabua (que é uma divisória) e acabou caindo sobre o dorso do pé esquerdo. Apresenta edema e movimentos preservados . Medicada com  paracetamol e aplicado biofenac +gelo no local . Avaliado pelo médico CSR,  Dr. Mauricio Tessaro e encaminhado  ao COC para realização de exames e avaliação médica. TST; Lucas ciente por Diego. Revisão em 17/12/2020. Revisão em 21/1/2020."/>
    <x v="2"/>
    <s v="Não classificado"/>
    <s v="Não classificado"/>
    <s v="Manuseio de ferramentas e peças"/>
    <s v="Pé esquerdo"/>
    <s v="Frontal"/>
    <m/>
    <n v="200766885"/>
    <n v="14"/>
    <s v="Segunda-Feira"/>
  </r>
  <r>
    <n v="1133"/>
    <n v="1"/>
    <x v="107"/>
    <x v="11"/>
    <x v="91"/>
    <s v="Celestin Alexandre"/>
    <s v="M"/>
    <s v="Rebarbação - T1"/>
    <s v="Wilian Fabricio"/>
    <n v="1"/>
    <x v="3"/>
    <s v="Funcionário relata que ao lixar peça sentiu CE entrar em olho direito, em torno de 13:00. Realizado lavagem ocular com SF, removido CE, apresenta hiperemia, orientado e liberado ao setor. TST Alesandro ciente._x000a_Atendido por Gabreila."/>
    <x v="0"/>
    <s v="Não classificado"/>
    <s v="Não classificado"/>
    <s v="Corpo estranho"/>
    <s v="Olhos"/>
    <s v="Frontal"/>
    <m/>
    <m/>
    <n v="15"/>
    <s v="Terça-Feira"/>
  </r>
  <r>
    <n v="1134"/>
    <n v="1"/>
    <x v="108"/>
    <x v="11"/>
    <x v="10"/>
    <m/>
    <s v="M"/>
    <s v="Fusão - T3"/>
    <s v="Valdeci Zeppi"/>
    <n v="3"/>
    <x v="1"/>
    <s v="Durante a sinterização do forno 5, se formou uma rachadura no refratário causando vazamento de metal líquido e o rompimento do sistema de refrigeração, o forno foi basculado e o metal líquido foi despejado no poço de contenção do mesmo."/>
    <x v="3"/>
    <s v="Metal líquido"/>
    <s v="PSIF"/>
    <s v="Máquinas e equipamentos"/>
    <m/>
    <m/>
    <m/>
    <m/>
    <n v="19"/>
    <s v="Sábado"/>
  </r>
  <r>
    <n v="1135"/>
    <n v="1"/>
    <x v="109"/>
    <x v="11"/>
    <x v="96"/>
    <s v="Douglas Terres Bossle"/>
    <s v="M"/>
    <s v="Rebarbação - T2"/>
    <s v="Wilian Fabricio"/>
    <n v="2"/>
    <x v="3"/>
    <s v="Funcionário (32960)  relata desconforto ocular à esquerda, apresenta CE, removido parcialmente , avaliado pelo médico da empresa, encaminhado ao COC para avaliação e retirada de CE, com receita carimbada e ordem de farmácia. orientado e liberado ao setor. TST Alesandro ciente."/>
    <x v="0"/>
    <s v="Não classificado"/>
    <s v="Não classificado"/>
    <s v="Corpo estranho"/>
    <s v="Olhos"/>
    <s v="Olho esquerdo"/>
    <m/>
    <m/>
    <n v="18"/>
    <s v="Sexta-Feira"/>
  </r>
  <r>
    <n v="1138"/>
    <n v="1"/>
    <x v="110"/>
    <x v="11"/>
    <x v="10"/>
    <m/>
    <s v="M"/>
    <s v="Celula Conjuntos Montadoras T3"/>
    <s v="Felipe Becker Camelo"/>
    <n v="3"/>
    <x v="9"/>
    <s v="Operador relata que ao descer a torre da paleteira elétrica a mesma amassou o cabo contra o corpo da paleteira, causando um curto-circuito no equipamento."/>
    <x v="3"/>
    <s v="Veículos Industriais"/>
    <s v="Não classificado"/>
    <s v="Veículos Industriais"/>
    <m/>
    <m/>
    <m/>
    <m/>
    <n v="23"/>
    <s v="Quarta-Feira"/>
  </r>
  <r>
    <n v="1139"/>
    <n v="1"/>
    <x v="111"/>
    <x v="11"/>
    <x v="97"/>
    <s v="Mario Osmir Borges De Oliveira"/>
    <s v="M"/>
    <s v="Fusão - T1"/>
    <s v="Vanderlei Antonio de Vargas Daros"/>
    <n v="1"/>
    <x v="1"/>
    <s v="Colaborador (15580) relata que ontem ás 15:40hs uma carga de sucata teria ficado presa em um carretão , quando ele teria tentado fazer desobstrução e acabando por machucar o segundo dedo da mão esquerda . Hoje procura o CSR com intensa algia e para registrar o ocorrido. avaliado pelo Dr. Mauricio medicado com paracetamol+ ibuprofeno + biofenac   e gelo no local.  Liberado para casa . TST: Funny ciente por Diego. "/>
    <x v="0"/>
    <s v="Não classificado"/>
    <s v="Não classificado"/>
    <s v="Manuseio de ferramentas e peças"/>
    <s v="Mão esquerda"/>
    <s v="2º DEDO"/>
    <m/>
    <m/>
    <n v="22"/>
    <s v="Terça-Feira"/>
  </r>
  <r>
    <n v="1140"/>
    <n v="1"/>
    <x v="110"/>
    <x v="11"/>
    <x v="98"/>
    <s v="Rodrigo Rosa"/>
    <s v="M"/>
    <s v="Preset - T2"/>
    <s v="Glauco Alonso Coutinho"/>
    <n v="2"/>
    <x v="17"/>
    <s v="O mesmo (27602)  relata que estava fazendo um ajuste  na caixa de molde, quando bateu o terceiro dedo da mão direita . No canto vivo da caixa ,no local há pouco de edema ,unha rachou . Avaliado pelo Dr. Mauricio e encaminhado ao COC. para exames TST: Funy por Jeferson."/>
    <x v="0"/>
    <s v="Não classificado"/>
    <s v="Não classificado"/>
    <s v="Manuseio de ferramentas e peças"/>
    <s v="Mão direita"/>
    <s v="3º DEDO"/>
    <m/>
    <m/>
    <n v="23"/>
    <s v="Quarta-Feira"/>
  </r>
  <r>
    <n v="1141"/>
    <n v="1"/>
    <x v="112"/>
    <x v="11"/>
    <x v="9"/>
    <s v="Luiz Carlos Pedroso Junior"/>
    <s v="M"/>
    <s v="Rebarbação - T1"/>
    <s v="Wilian Fabricio"/>
    <n v="1"/>
    <x v="3"/>
    <s v="Rebarbação. Líder Willian. Colaborador (31097) relata que trabalha com rebarba de peças, com uma máquina de grande porte, responsável por &quot; esmerilhar&quot;. Relata que hoje pela manhã sentiu desconforto/sensação de areia nos olhos, olho esquerdo durante seu trabalho. Realizada lavagem ocular, avaliado pelo médico do CSR. Encaminhado a Visio Clínica. TST Lucas. ACT."/>
    <x v="0"/>
    <s v="Não classificado"/>
    <s v="Não classificado"/>
    <s v="Corpo estranho"/>
    <s v="Olhos"/>
    <s v="Ambos"/>
    <m/>
    <m/>
    <n v="28"/>
    <s v="Segunda-Feira"/>
  </r>
  <r>
    <n v="1142"/>
    <n v="1"/>
    <x v="112"/>
    <x v="11"/>
    <x v="65"/>
    <s v="Ronaldo de Oliveira Stumpf"/>
    <s v="M"/>
    <s v="Fusão - T1"/>
    <s v="Vanderlei Antonio de Vargas Daros"/>
    <n v="1"/>
    <x v="1"/>
    <s v="Acionado unidade interna pelo telefone de emergencia, equipe quando chega ao local funcionario (26159) esta sentado acompanhado pelos colegas, o mesmo relata que o colega foi virar uma caixa de escorea e ela caiu dos garfos e bateu na estrutura da proteção da panela e na panela que acabou atingindo a sua cabeça, no momento sentiu tontura e forte dor na região cervical e lombar, passa pelo medico da empresa que encaminha ao COC para RX e avaliação, acionado unidade externa para remoção, retorna dia 29/12 as 07 hs. TST Lucas"/>
    <x v="2"/>
    <s v="Não classificado"/>
    <s v="Não classificado"/>
    <s v="*Outros"/>
    <s v="Coluna / Tronco"/>
    <m/>
    <m/>
    <n v="200768619"/>
    <n v="28"/>
    <s v="Segunda-Feira"/>
  </r>
  <r>
    <n v="1145"/>
    <n v="1"/>
    <x v="113"/>
    <x v="12"/>
    <x v="10"/>
    <m/>
    <s v="M"/>
    <s v="Fusão T2"/>
    <s v="Gilson Paulino da Silva Velho"/>
    <n v="2"/>
    <x v="1"/>
    <s v="Na operação de abastecimento do carretão do forno 02, foi encontrado junto a sucata de cavacos algumas latas de spray e 01 filtro de máquina. O  operador do forno percebeu o material vindo junto com os cavacos, conseguindo retirar o material no carretão antes de entrar no forno junto ao metal liquido."/>
    <x v="3"/>
    <s v="Não classificado"/>
    <s v="Não classificado"/>
    <m/>
    <m/>
    <m/>
    <n v="1"/>
    <m/>
    <n v="4"/>
    <s v="Segunda-Feira"/>
  </r>
  <r>
    <n v="1146"/>
    <n v="1"/>
    <x v="114"/>
    <x v="12"/>
    <x v="10"/>
    <m/>
    <s v="M"/>
    <s v="Manutenção - T1"/>
    <s v="Guilherme Castro Magalhaes"/>
    <n v="1"/>
    <x v="7"/>
    <s v="Tambor secundário do Desmoltec que fica no 2º andar da linha Savelli estourou o fundo devido a pressão interna. O tambor não tinha escape de ar._x000a_Anterior a ele, o tambor existente tinha furos na tampa para evitar a pressão. _x000a_O desmoldante é inflamável, e para evitar a movimentação em altura, ele fica na parte inferior da linha; sendo necessário o tambor secundário para realizar a distribuição do desmoldante no processo. A troca do tambor de distribuição ocorre em caso de danificação."/>
    <x v="3"/>
    <s v="Não classificado"/>
    <s v="Não classificado"/>
    <m/>
    <m/>
    <m/>
    <n v="2"/>
    <m/>
    <n v="6"/>
    <s v="Quarta-Feira"/>
  </r>
  <r>
    <n v="1147"/>
    <n v="1"/>
    <x v="115"/>
    <x v="12"/>
    <x v="57"/>
    <s v="Claudinei Vieira da Silva"/>
    <s v="M"/>
    <s v="Fusao/Vazamento - T2"/>
    <s v="Gilson Paulino da Silva Velho"/>
    <n v="2"/>
    <x v="1"/>
    <s v="Funcionário (23790) relata que ao limpar a projelta, ao retirar um ferro de dentro, o mesmo caiu atingindo sua perna direita. Apresenta ferimentos cortantes superficiais em perna. medicado com Paracetamol e ibuprofeno, realizado curativo. Orientado e liberado ao setor. TST Alesandro ciente. Atendido por Joice e Gabriela."/>
    <x v="0"/>
    <s v="Não classificado"/>
    <s v="Não classificado"/>
    <s v="Manuseio de ferramentas e peças"/>
    <s v="Perna direita"/>
    <s v="Frontal"/>
    <m/>
    <m/>
    <n v="5"/>
    <s v="Terça-Feira"/>
  </r>
  <r>
    <n v="1148"/>
    <n v="1"/>
    <x v="116"/>
    <x v="12"/>
    <x v="10"/>
    <m/>
    <m/>
    <s v="Manutenção Fundição - T3"/>
    <s v="Guilherme Castro Magalhaes"/>
    <n v="3"/>
    <x v="7"/>
    <s v="Curto-Circuito com principio de incêndio no painel de baterias, ao lado da central de bombas da linha Savelli, 2° andar."/>
    <x v="3"/>
    <s v="Não classificado"/>
    <s v="Não classificado"/>
    <m/>
    <m/>
    <m/>
    <n v="3"/>
    <m/>
    <n v="8"/>
    <s v="Sexta-Feira"/>
  </r>
  <r>
    <n v="1149"/>
    <n v="1"/>
    <x v="116"/>
    <x v="12"/>
    <x v="99"/>
    <s v="Hueslen Jean Morais Domingues"/>
    <s v="M"/>
    <s v="Celula Conjuntos Implementadoras - T2"/>
    <s v="Felipe Becker Camelo"/>
    <n v="2"/>
    <x v="14"/>
    <s v="Funcionário relata que ao movimentar peça, a mesma escorregou da mão direita, ocasionando um ferimento cortante em falange proximal do terceiro dedo em dorso da mão direita, com necessidade de sutura.Medicado com Paracetamol e Ibuprofeno. Acionado base externa Emercor para atendimento e sutura, avaliado pela Dra. Fabiola que realiza 3 pontos + curativo, fica em observação com gelo local até final do turno. Com retorno ao CSR dia 11/01/2021 às 17:00 hs. TST Alesandro."/>
    <x v="0"/>
    <s v="Não classificado"/>
    <s v="Não classificado"/>
    <s v="Manuseio de ferramentas e peças"/>
    <s v="Mão direita"/>
    <m/>
    <m/>
    <m/>
    <n v="8"/>
    <s v="Sexta-Feira"/>
  </r>
  <r>
    <n v="1150"/>
    <n v="1"/>
    <x v="117"/>
    <x v="12"/>
    <x v="100"/>
    <s v="Guilherme Bernardi Minozzi"/>
    <s v="M"/>
    <s v="Células Automatizadas"/>
    <s v="Cilandro Da Silva Tavares"/>
    <n v="1"/>
    <x v="13"/>
    <s v="Funcionario relata que ao fazer o setup do robo para troca de ferramenta, foi se levantar e bateu com a cabeça no mesmo, apresenta  corte na cabeça sem a necessidade de pontos, passa pelo medico da empresa que libera ao setor com receita carimbada. TST Lucas"/>
    <x v="0"/>
    <s v="Não classificado"/>
    <s v="Não classificado"/>
    <s v="Máquinas e equipamentos"/>
    <s v="Cabeça"/>
    <m/>
    <n v="4"/>
    <m/>
    <n v="11"/>
    <s v="Segunda-Feira"/>
  </r>
  <r>
    <n v="1151"/>
    <n v="1"/>
    <x v="118"/>
    <x v="12"/>
    <x v="9"/>
    <s v="Luiz Carlos Pedroso Junior"/>
    <s v="M"/>
    <s v="Rebarbacao - T1"/>
    <s v="Wilian Fabricio"/>
    <n v="1"/>
    <x v="3"/>
    <s v="O mesmo relata que retirando as peças manualmente do tamburão ,  ao retirar sentiu um desconforto nos olhos , feito lavagem ocular e  retirado areia de molde em grande quantidade . Por causar do ventilador que estava resfriando as peças. TST: Lucas ciente por Jeferson."/>
    <x v="0"/>
    <s v="Não classificado"/>
    <s v="Não classificado"/>
    <s v="Corpo estranho"/>
    <s v="Olhos"/>
    <s v="Ambos"/>
    <m/>
    <m/>
    <n v="12"/>
    <s v="Terça-Feira"/>
  </r>
  <r>
    <n v="1153"/>
    <n v="1"/>
    <x v="119"/>
    <x v="12"/>
    <x v="101"/>
    <s v="Guerlin Melus"/>
    <s v="M"/>
    <s v="Rebarbacao - T2"/>
    <s v="Wilian Fabricio"/>
    <n v="2"/>
    <x v="3"/>
    <s v="Funcionário (27914) acionado base interna Emercor atendimento funcionário estava na linha quando o operador de empilhadeira foi ajustar um cesto e este cesto atingiu região coxofemural esquerda , sem edema , deformidades ou creptantes mobilidade preservada removido ao CSR  , avaliado pelo médico da empresa medicado com cetoprofeno im e orientado retorno ao CSR ás 17 horas do dia 13/01. TST Leonardo ciente"/>
    <x v="0"/>
    <s v="Veículos Industriais"/>
    <m/>
    <s v="Veículos Industriais"/>
    <s v="Perna esquerda"/>
    <m/>
    <n v="5"/>
    <n v="200774103"/>
    <n v="13"/>
    <s v="Quarta-Feira"/>
  </r>
  <r>
    <n v="1154"/>
    <n v="1"/>
    <x v="119"/>
    <x v="12"/>
    <x v="8"/>
    <s v="Carlos Ezequiel Da Silva"/>
    <s v="M"/>
    <s v="Manutenção - T1"/>
    <s v="Guilherme Castro Magalhaes"/>
    <n v="1"/>
    <x v="0"/>
    <s v="Colaborador relata que estava apertando um parafuso, quando a chave teria escapado , acalcando por projetar a mão esquerda contra a proteção de uma máquina, afetando o quarto dedo da mão esquerda. Apresenta edema, na mesma atividade teria surgido lombalgia e dor muscular na perna direita. Medicado com paracetamol, ibuprofeno , aplicado biofenac no dedo , orientado e liberado ao setor. TST: Lucas "/>
    <x v="0"/>
    <s v="Não classificado"/>
    <s v="Não classificado"/>
    <s v="Manuseio de ferramentas e peças"/>
    <s v="Mão esquerda"/>
    <m/>
    <m/>
    <m/>
    <n v="13"/>
    <s v="Quarta-Feira"/>
  </r>
  <r>
    <n v="1155"/>
    <n v="1"/>
    <x v="120"/>
    <x v="12"/>
    <x v="102"/>
    <s v="Claiton Luly Duarte"/>
    <s v="M"/>
    <s v="Celula Conjuntos Montadoras T1"/>
    <s v="Jovani Montagna"/>
    <n v="1"/>
    <x v="9"/>
    <s v="Funcionário  (26648) relata que estava puxando o rancho de componentes, e acabou escapando umas das prateleiras caindo sobre a mão esquerda, há pouco de edema sem escoriação, sem restrição de movimento, feito gelo local por 30 minutos liberado ao setor. Rcebe orientações e retorna ao setor. TST Funy ciente."/>
    <x v="0"/>
    <s v="Não classificado"/>
    <s v="Não classificado"/>
    <s v="Manuseio de ferramentas e peças"/>
    <s v="Mão esquerda"/>
    <m/>
    <m/>
    <m/>
    <n v="14"/>
    <s v="Quinta-Feira"/>
  </r>
  <r>
    <n v="1157"/>
    <n v="1"/>
    <x v="121"/>
    <x v="12"/>
    <x v="103"/>
    <s v="Mame Mbaye Ndiaye"/>
    <s v="M"/>
    <s v="Rebarbação T2"/>
    <s v="Wilian Fabricio"/>
    <n v="2"/>
    <x v="3"/>
    <s v="Funcionário (29911) relata que ao fazer rebarba em peça sentiu entrar CE em olho direito, realizado lavagem ocular com SF, removido CE com sucesso. Orientado e liberado ao setor. TST Leonardo ciente. Atendido por William e Gabriela."/>
    <x v="0"/>
    <s v="Não classificado"/>
    <s v="Não classificado"/>
    <s v="Corpo estranho"/>
    <s v="Olhos"/>
    <s v="Olho direito"/>
    <m/>
    <m/>
    <n v="15"/>
    <s v="Sexta-Feira"/>
  </r>
  <r>
    <n v="1158"/>
    <n v="1"/>
    <x v="122"/>
    <x v="12"/>
    <x v="104"/>
    <s v="Antonio Luiz Rosso Sebastiao"/>
    <s v="M"/>
    <s v="Celula Conjuntos Montadoras T2"/>
    <s v="Felipe Becker Camelo"/>
    <n v="2"/>
    <x v="9"/>
    <s v="Funcionário (33344) relata que ao esmerilhar os tambores, sentiu sujidade em olho esquerdo , realizado lavagem ocular , liberado referindo melhoras e com orientações. TST Leonardo ciente"/>
    <x v="0"/>
    <s v="Não classificado"/>
    <s v="Não classificado"/>
    <s v="Corpo estranho"/>
    <s v="Olhos"/>
    <s v="Olho esquerdo"/>
    <m/>
    <m/>
    <n v="19"/>
    <s v="Terça-Feira"/>
  </r>
  <r>
    <n v="1159"/>
    <n v="1"/>
    <x v="122"/>
    <x v="12"/>
    <x v="105"/>
    <s v="Rafael Ferreira De Moraes Mello"/>
    <s v="M"/>
    <s v="Manutenção T1"/>
    <s v="Guilherme Castro Magalhaes"/>
    <n v="1"/>
    <x v="11"/>
    <s v="Funcionário (3234) relata que estava posicionando uma peça na maquina e a mesma caiu em cima do seu 4°qdd, apresenta leve edema, sem hematoma ou escoriações,avaliado pelo médico da empresa liberado ao setor, ACT."/>
    <x v="0"/>
    <s v="Não classificado"/>
    <s v="Não classificado"/>
    <s v="Manuseio de ferramentas e peças"/>
    <s v="Mão direita"/>
    <s v="4º dedo"/>
    <m/>
    <m/>
    <n v="19"/>
    <s v="Terça-Feira"/>
  </r>
  <r>
    <n v="1160"/>
    <n v="1"/>
    <x v="123"/>
    <x v="12"/>
    <x v="70"/>
    <s v="Cleiton Goncalves de Oliveira"/>
    <s v="M"/>
    <s v="Revisão Final T3"/>
    <s v="Alexandre Zanardi"/>
    <n v="3"/>
    <x v="18"/>
    <s v="Funcionário (19460) relata que estava especionando o tambor quando teria prensado a mão esquerda entre dois tambores , apresenta edema local e edema bolhoso com presença de sangue na região dorsal e lateral da mão avaliado pelo médico da empresa medicado com ibuprofeno paracetamol aplicado gelo e encaminhado para avaliação radiológica COC para exames TSTLeonardo ciente. Realocação até 23/01/2021"/>
    <x v="0"/>
    <s v="Não classificado"/>
    <s v="Não classificado"/>
    <s v="Manuseio de ferramentas e peças"/>
    <s v="Mão esquerda"/>
    <m/>
    <m/>
    <m/>
    <n v="21"/>
    <s v="Quinta-Feira"/>
  </r>
  <r>
    <n v="1161"/>
    <n v="1"/>
    <x v="123"/>
    <x v="12"/>
    <x v="106"/>
    <s v="Sharon Tatiana de Oliveira"/>
    <s v="M"/>
    <s v="Macharia - T2"/>
    <s v="Gilson Paulino da Silva Velho"/>
    <n v="2"/>
    <x v="8"/>
    <s v="Funcionária (30003) relata que estava com um cheiro no ar de uma máquina, relata que tinha caído líquido do catalizador no chão, apresenta tosse não produtiva, verificado sinais vitáis, PA: 90/60, SAT: 97%, FC: 64. MCPM Dexametasona EV, SF 0,9% 500 ml EV, permanece em observação para acompanhamento de SAT e conduta médica, SAT 97%, nega dispnéia, término da tosse, após liberada para o setor. TST Alesandro ciente. Atendida por william."/>
    <x v="0"/>
    <s v="Não classificado"/>
    <s v="Não classificado"/>
    <s v="Produto químico"/>
    <s v="Sistema biológico"/>
    <s v="Inalação"/>
    <m/>
    <m/>
    <n v="21"/>
    <s v="Quinta-Feira"/>
  </r>
  <r>
    <n v="1162"/>
    <n v="1"/>
    <x v="124"/>
    <x v="12"/>
    <x v="12"/>
    <s v="Avelino da Silva Santos"/>
    <s v="M"/>
    <s v="Macharia - T2"/>
    <s v="Gilson Paulino da Silva Velho"/>
    <n v="2"/>
    <x v="8"/>
    <s v="Funcionário (28457)  relata que existe uma máquina ( catalizador ) no setor que está exalando um cheiro químico forte, que resseca  a garganta, deixa visão embaçada. Vem ao CSR com ardência  e leve hiperemia em ambos os olhos. Avaliado pelo médico da empresa, aplicado colírio anestésico, limpeza ocular e pomada oftálmica Regencel, em observação por 01 hr COM. Orientado e liberado ao setor. TST Alesandro ciente. Atendido por Joice."/>
    <x v="0"/>
    <s v="Não classificado"/>
    <s v="Não classificado"/>
    <s v="Produto químico"/>
    <s v="Sistema biológico"/>
    <s v="Inalação"/>
    <m/>
    <m/>
    <n v="22"/>
    <s v="Sexta-Feira"/>
  </r>
  <r>
    <n v="1163"/>
    <n v="1"/>
    <x v="125"/>
    <x v="12"/>
    <x v="107"/>
    <s v="Marcelo Santos de Oliveira"/>
    <s v="M"/>
    <s v="Celula Conjuntos Implementadoras - T1"/>
    <s v="Jovani Montagna"/>
    <n v="1"/>
    <x v="9"/>
    <s v="Funcionário (34407)  relata que estava manuseando cubos com auxílio de uma talha, quando acabou prensando o 5° dedo da mão esquerda entre os dois tubos. Apresenta cianose e edema local. Medicado com Tylenol VO. Avaliado pelo médico da empresa e encaminhado ao COC para exames. Tem retorno agendado para o dia 26/01 as 07:00 no CSR. TST Lucas ciente."/>
    <x v="0"/>
    <s v="Não classificado"/>
    <s v="Não classificado"/>
    <s v="Manuseio de ferramentas e peças"/>
    <s v="Mão esquerda"/>
    <s v="5º DEDO"/>
    <m/>
    <m/>
    <n v="25"/>
    <s v="Segunda-Feira"/>
  </r>
  <r>
    <n v="1164"/>
    <n v="1"/>
    <x v="126"/>
    <x v="12"/>
    <x v="108"/>
    <s v="Adriano Hoffmann"/>
    <s v="M"/>
    <s v="Celula Conjuntos Montadoras T1"/>
    <s v="Jovani Montagna"/>
    <n v="1"/>
    <x v="4"/>
    <s v="Funcionário (26933) relata que estava colocando uma espia dentro do redentor, quando fez pressão para encaixar e acabou cortando o 2° dedo da mão esquerda. Apresenta pequeno corte. Avaliado pelo médico da empresa. Acionado Emercor para sutura. Realizado 2 pontos pela Dra Luísa + curativo. Liberado para casa com orientações. Tem retorno agendado para o dia 27/01 as 07:00 horas no CSR. TST Lucas ciente. Realocado por 7 dias."/>
    <x v="0"/>
    <s v="Não classificado"/>
    <s v="Não classificado"/>
    <s v="Manuseio de ferramentas e peças"/>
    <s v="Mão esquerda"/>
    <s v="2º DEDO"/>
    <n v="7"/>
    <m/>
    <n v="26"/>
    <s v="Terça-Feira"/>
  </r>
  <r>
    <n v="1165"/>
    <n v="1"/>
    <x v="126"/>
    <x v="12"/>
    <x v="109"/>
    <s v="Rodrigo Boppsin"/>
    <s v="M"/>
    <s v="Rebarbação - T2"/>
    <s v="Wilian Fabricio"/>
    <n v="2"/>
    <x v="3"/>
    <s v="Funcionário (25229) relata que ao carregar a jateador, ergueu granalha de pacote, nesse momento sentiu intensa dor em região lombar, sem edema ou hematoma, aplicado Biofenac, medicado com Paracetamol e Ibuprofeno, avaliado pelo médico da empresa, MCPMK Duoflam IM, SF 250 ml EV, Cetoprofeno EV, solicitado exame de RM, CRM Dr. Vinicius, liberado com guia Tiss e receita médica carimbada. TST Alesandro ciente. Atendido por Gabriela."/>
    <x v="0"/>
    <s v="Não classificado"/>
    <s v="Não classificado"/>
    <s v="Ergonômico"/>
    <s v="Coluna / Tronco"/>
    <m/>
    <m/>
    <m/>
    <n v="26"/>
    <s v="Terça-Feira"/>
  </r>
  <r>
    <n v="1166"/>
    <n v="1"/>
    <x v="125"/>
    <x v="12"/>
    <x v="10"/>
    <m/>
    <s v="M"/>
    <s v="Abastecimento Usinagem T1"/>
    <s v="Mauro Cezar Medeiros"/>
    <n v="1"/>
    <x v="2"/>
    <s v="Operador de empilhadeira ao movimentar dois racks com tambor; o rack superior tombou derrubando algumas tambores em direção a máquina, causando a quebra do vidro de proteção."/>
    <x v="3"/>
    <s v="Armazenamento de material em altura"/>
    <m/>
    <m/>
    <m/>
    <m/>
    <n v="6"/>
    <m/>
    <n v="25"/>
    <s v="Segunda-Feira"/>
  </r>
  <r>
    <n v="1169"/>
    <n v="1"/>
    <x v="127"/>
    <x v="12"/>
    <x v="90"/>
    <s v="Douglas Fussieger"/>
    <s v="M"/>
    <s v="Moldagem - T2"/>
    <s v="Gilson Paulino da Silva Velho"/>
    <n v="2"/>
    <x v="7"/>
    <s v="Funcionário relata que ao trocar a caixa de setor, a mesma está faltando uma trava, e desceu atingindo sua mão esquerda. Apresenta ferimento em 4° dedo da mão esquerda, hematoma, edema, mobilidade semi- preservada. Medicado com Paracetamol e Ibuprofeno, aplicado gelo e realizado curativo. Avaliado pela médica da empresa, encaminhado ao COC para avaliação clínica e radiológica, com retorno ao  CSR dia 28/01/2021 às 17:00. TST Alesandro ciente. Atendido por Gabriela."/>
    <x v="2"/>
    <s v="Não classificado"/>
    <s v="Não classificado"/>
    <s v="Manuseio de ferramentas e peças"/>
    <s v="Mão esquerda"/>
    <s v="4º dedo"/>
    <n v="9"/>
    <n v="200774097"/>
    <n v="27"/>
    <s v="Quarta-Feira"/>
  </r>
  <r>
    <n v="1170"/>
    <n v="1"/>
    <x v="128"/>
    <x v="12"/>
    <x v="110"/>
    <s v="Alix Estimable"/>
    <s v="M"/>
    <s v="Rebarbacao - T2"/>
    <s v="Wilian Fabricio"/>
    <n v="2"/>
    <x v="3"/>
    <s v="Funcionário relata que estava lixando uma peça quando sentiu desconforto em olho esquerdo , apresenta sujidade não sendo possível sua retirada com lavagem com soro fisiológico , encaminhado ao COC para avaliação .TST Leonardo ciente , retorno dia 01/02 ás 17 horas."/>
    <x v="0"/>
    <s v="Não classificado"/>
    <s v="Não classificado"/>
    <s v="Corpo estranho"/>
    <s v="Olhos"/>
    <s v="Olho esquerdo"/>
    <m/>
    <m/>
    <n v="30"/>
    <s v="Sábado"/>
  </r>
  <r>
    <n v="1171"/>
    <n v="1"/>
    <x v="128"/>
    <x v="12"/>
    <x v="31"/>
    <s v="Camila Graelin Bojarski"/>
    <s v="F"/>
    <s v="Macharia - T3"/>
    <s v="Gilson Paulino da Silva Velho"/>
    <n v="3"/>
    <x v="8"/>
    <s v="Funcionária relata que entrou areia em seu olho esquerdo , realizado lavagem ocular olho esquerdo , retirado  com sucesso e liberada ao setor em condições. TST Leonardo ciente"/>
    <x v="0"/>
    <s v="Não classificado"/>
    <s v="Não classificado"/>
    <s v="Corpo estranho"/>
    <s v="Olhos"/>
    <s v="Olho esquerdo"/>
    <m/>
    <m/>
    <n v="30"/>
    <s v="Sábado"/>
  </r>
  <r>
    <n v="1172"/>
    <n v="1"/>
    <x v="128"/>
    <x v="12"/>
    <x v="111"/>
    <s v="Luiz Scherer de Morais"/>
    <s v="M"/>
    <s v="Célula Suportes Fundidos - T2"/>
    <s v="Felipe Becker Camelo"/>
    <n v="2"/>
    <x v="2"/>
    <s v="Operador de empilhadeira ao retirar caixa com peças que estava sob doly na máquina 5549 o mesmo não percebeu que os garfos da mesma eram longos, vindo a enroscar em outra outra caixa que estava atrás na mesma operação, ocasionando a queda da mesma. "/>
    <x v="3"/>
    <s v="Não classificado"/>
    <s v="Não classificado"/>
    <s v="Veículos Industriais"/>
    <m/>
    <m/>
    <n v="11"/>
    <m/>
    <n v="30"/>
    <s v="Sábado"/>
  </r>
  <r>
    <n v="1174"/>
    <n v="1"/>
    <x v="129"/>
    <x v="13"/>
    <x v="75"/>
    <s v="Mateus dos Santos Neves"/>
    <s v="M"/>
    <s v="Fusão - T3"/>
    <s v="Valdeci Zeppi"/>
    <n v="3"/>
    <x v="1"/>
    <s v="Acionado unidade interna para atendimento funcionário (30055), o mesmo estava limpando os fornos com T com alavanca , quando apertou o 2° dedo mão esquerda com sangramento discreto , mobilidade preservada , realizado gelo e ibuprofeno paracetamol e após liberada ao setor . TST Leonardo ciente"/>
    <x v="0"/>
    <s v="Não classificado"/>
    <s v="Não classificado"/>
    <s v="Manuseio de ferramentas e peças"/>
    <s v="Mão esquerda"/>
    <s v="2º DEDO"/>
    <n v="14"/>
    <m/>
    <n v="12"/>
    <s v="Sexta-Feira"/>
  </r>
  <r>
    <n v="1175"/>
    <n v="1"/>
    <x v="129"/>
    <x v="13"/>
    <x v="26"/>
    <s v="Elahis Joizil Ulysse"/>
    <s v="M"/>
    <s v="Rebarbacao - T1"/>
    <s v="Wilian Fabricio"/>
    <n v="1"/>
    <x v="3"/>
    <s v="Líder William, setor Rebarbação, funcionário relata que estava lixando um suporte, quando sentiu ardência no olho E, realizado lavagem ocular, não encontrado nada, liberado ao setor com orientações. TST Funny/ ACT. feito por Neusa. "/>
    <x v="0"/>
    <s v="Não classificado"/>
    <s v="Não classificado"/>
    <s v="Corpo estranho"/>
    <s v="Olhos"/>
    <s v="Olho esquerdo"/>
    <m/>
    <m/>
    <n v="12"/>
    <s v="Sexta-Feira"/>
  </r>
  <r>
    <n v="1176"/>
    <n v="1"/>
    <x v="130"/>
    <x v="13"/>
    <x v="112"/>
    <s v="Charleson Marc"/>
    <s v="M"/>
    <s v="Moldagem - T2"/>
    <s v="Gilson Paulino da Silva Velho"/>
    <n v="2"/>
    <x v="7"/>
    <s v="Funcionário relata que ao realizar limpeza da linha, raspou antebraço direito na grade, apresenta ferimento cortante com necessidade de sutura, acionado base externa da Emercor para atendimento, avaliado pelo Dr. Gustavo Veadrigo, realizado sutura, 4 pontos e curativo, liberado ao setor com realocação, receita médica, retorno ao CSR dia 16/02 ás 17:00. TST Alesandro ciente._x000a_Atendido por Gabriela e Joice."/>
    <x v="0"/>
    <s v="Não classificado"/>
    <s v="Não classificado"/>
    <s v="*Outros"/>
    <s v="Braço direito"/>
    <s v="Antebraço"/>
    <m/>
    <m/>
    <n v="15"/>
    <s v="Segunda-Feira"/>
  </r>
  <r>
    <n v="1177"/>
    <n v="1"/>
    <x v="131"/>
    <x v="13"/>
    <x v="113"/>
    <s v="Gabriel Fonseca Duarte"/>
    <s v="M"/>
    <s v="Moldagem - T2"/>
    <s v="Gilson Paulino da Silva Velho"/>
    <n v="2"/>
    <x v="7"/>
    <s v="Funcionário (32931)  relata que ao retirar resfriador de gaiola e ao levantar a mesma com a paleteira, apertou mão direita entre gaiola e corrente, quando deu solavanco, sem edema ou hematoma, mobilidade preservada, relata que dia 11/02/2021 havia machucado a mesma mão, avaliado pelo médico da empresa, encaminhado ao COC para avaliação clínica e radiológica, com guia tiss + ordem de farmácia, e retorno ao CSR dia 17/02/2021 as 17:00 para avaliação. TST Alesandro ciente."/>
    <x v="0"/>
    <s v="Não classificado"/>
    <s v="Não classificado"/>
    <s v="Manuseio de ferramentas e peças"/>
    <s v="Mão direita"/>
    <m/>
    <m/>
    <m/>
    <n v="16"/>
    <s v="Terça-Feira"/>
  </r>
  <r>
    <n v="1178"/>
    <n v="1"/>
    <x v="132"/>
    <x v="13"/>
    <x v="114"/>
    <s v="Maicon Ibraim Dos Santos Molero"/>
    <s v="M"/>
    <s v="Célula Suportes Fundidos - T1"/>
    <s v="Cilandro Da Silva Tavares"/>
    <n v="1"/>
    <x v="14"/>
    <s v="O mesmo relata que estava pulsionando uma peça , quando foi bater com a marreta , escapou acertando o primeiro dedo da mão esquerda , no local há edema + hematoma, sem restrição de movimentos . Colocado gelo no local , medicado com paracetamol + ibuprofeno e após liberado  ao setor com orientação.  TST : Lucas ciente por Jeferson."/>
    <x v="0"/>
    <s v="Não classificado"/>
    <s v="Não classificado"/>
    <s v="Manuseio de ferramentas e peças"/>
    <s v="Mão esquerda"/>
    <s v="1º DEDO"/>
    <m/>
    <m/>
    <n v="19"/>
    <s v="Sexta-Feira"/>
  </r>
  <r>
    <n v="1179"/>
    <n v="1"/>
    <x v="133"/>
    <x v="13"/>
    <x v="115"/>
    <s v="Mathias Machado da Silva"/>
    <s v="M"/>
    <s v="Rebarbação - T3"/>
    <s v="Valdeci Zeppi"/>
    <n v="3"/>
    <x v="3"/>
    <s v="Funcionário relata que estava rebarbando peças em seu setor quando teria prensado o 2° dedo da mão direita entre a máquina e um tambor , apresenta hematoma , mobilidade preservada ,  medicado com paracetamol , ibuprofeno , realizado gelo local acionado emercor externo para avaliação , avaliado medicado com profenid e dipirona im e liberado ao setor em condições. TST Leonardo ciente"/>
    <x v="0"/>
    <s v="Não classificado"/>
    <s v="Não classificado"/>
    <s v="Manuseio de ferramentas e peças"/>
    <s v="Mão direita"/>
    <s v="2º DEDO"/>
    <m/>
    <m/>
    <n v="20"/>
    <s v="Sábado"/>
  </r>
  <r>
    <n v="1180"/>
    <n v="1"/>
    <x v="134"/>
    <x v="13"/>
    <x v="116"/>
    <s v="Joao Vitor Carvalho Mello"/>
    <s v="M"/>
    <s v="Celula Conjuntos Montadoras T2"/>
    <s v="Felipe Becker Camelo"/>
    <n v="2"/>
    <x v="9"/>
    <s v="Funcionário relata que sábado sentiu desconforto em olho bilateral não registrou pois achou que não fosse nada de mais, relata que hoje estava assoprando a peça quando foi atingido no olho esquerdo por cavaco, funcionário relata que conseguiu retirar, procura o CSR relatando desconforto bilateral, retirado corpo estranho de olho direito + esquerdo aspecto preto, apresenta hiperemia local, visão prejudicada devido ardência, realizado limpeza + aplicação de pomada + anestésico, permanece em observação. Liberado para o setor com orientações de procurar TST Alessandro."/>
    <x v="0"/>
    <s v="Não classificado"/>
    <s v="Não classificado"/>
    <s v="Corpo estranho"/>
    <s v="Olhos"/>
    <s v="Ambos"/>
    <m/>
    <m/>
    <n v="22"/>
    <s v="Segunda-Feira"/>
  </r>
  <r>
    <n v="1182"/>
    <n v="1"/>
    <x v="135"/>
    <x v="13"/>
    <x v="117"/>
    <s v="Charles Soares Costa"/>
    <s v="M"/>
    <s v="Manutenção T2"/>
    <s v="Guilherme Castro Magalhaes"/>
    <n v="2"/>
    <x v="0"/>
    <s v="Acionado unidade interna, Emercor devido Funcionário (18735) com  corte em dedo indicador da mão esquerda, chego ao local já sinalizado por brigadistas, funcionário esta no ponto de retirada, relata estar fazendo manutenção na maquina quando prendeu o dedo, apresenta corte profundo em falange distal, medicado com paracetamol + ibuprofeno VO, acionado base para realizar sutura, encaminhado  COC para realizar RX de membro. TST Alessandro ciente ACT. Constatado fratura, retorno dia 01/03 para avaliação médica e realocação por 30 dias"/>
    <x v="2"/>
    <s v="Não classificado"/>
    <s v="Não classificado"/>
    <s v="Manuseio de ferramentas e peças"/>
    <s v="Mão esquerda"/>
    <s v="2º DEDO"/>
    <n v="17"/>
    <n v="200776164"/>
    <n v="24"/>
    <s v="Quarta-Feira"/>
  </r>
  <r>
    <n v="1183"/>
    <n v="1"/>
    <x v="136"/>
    <x v="13"/>
    <x v="10"/>
    <m/>
    <s v="M"/>
    <s v="CAU III"/>
    <s v="Cilandro Da Silva Tavares"/>
    <n v="3"/>
    <x v="13"/>
    <s v="Robô ao colocar a peça no torno a placa não fixou a peça. Assim quando o robô saiu da máquina levou a peça na garra 1, quando o robô fez o movimento de giro com a garra fechada a peça caiu, batendo na mangueira do exaustor, no tranformador e no chão._x000a_Funcionários 2737 - Sandro Davi Bischoff T2 e 34722 - Patrick Maziero da Rosa 12x36, estavam no local no momento da ocorrência as 02:04."/>
    <x v="3"/>
    <s v="Máquinas NR12"/>
    <m/>
    <s v="Máquinas e equipamentos"/>
    <m/>
    <m/>
    <n v="18"/>
    <m/>
    <n v="25"/>
    <s v="Quinta-Feira"/>
  </r>
  <r>
    <n v="1184"/>
    <n v="1"/>
    <x v="136"/>
    <x v="13"/>
    <x v="118"/>
    <s v="Flabiane da Silva Pereira"/>
    <s v="F"/>
    <s v="Moldagem T1"/>
    <s v="Vanderlei Antonio de Vargas Daros"/>
    <n v="1"/>
    <x v="7"/>
    <s v="Funcionaria (33070) relata que estava manuseando peças na macharia quando sentiu forte dor no pulso direito, sem edema, sem hematoma, aplicado gelo + biofenac + tylenol + ibuprofeno,  orientada retorna ao setor. TST Lucas"/>
    <x v="0"/>
    <s v="Não classificado"/>
    <s v="Não classificado"/>
    <s v="Ergonômico"/>
    <s v="Mão direita"/>
    <s v="Pulso"/>
    <m/>
    <m/>
    <n v="25"/>
    <s v="Quinta-Feira"/>
  </r>
  <r>
    <n v="1185"/>
    <n v="1"/>
    <x v="137"/>
    <x v="13"/>
    <x v="1"/>
    <s v="Julio Cesar Rodrigues de Souza"/>
    <s v="M"/>
    <s v="Fusão - T3"/>
    <s v="Valdeci Zeppi"/>
    <n v="3"/>
    <x v="1"/>
    <s v="Funcionário (28167) relata que estava retirando escória do forno 1, quando ao realizar o movimento de alavanca pisou em falço, sentiu desconforto em joelho esquerdo. Encaminhado para enfermaria, medicado para dor, gelo no local e retortnou para setor."/>
    <x v="0"/>
    <s v="Não classificado"/>
    <s v="Não classificado"/>
    <s v="Ergonômico"/>
    <s v="Perna esquerda"/>
    <s v="joelho"/>
    <m/>
    <m/>
    <n v="27"/>
    <s v="Sábado"/>
  </r>
  <r>
    <n v="1186"/>
    <n v="1"/>
    <x v="138"/>
    <x v="14"/>
    <x v="119"/>
    <s v="Valeria Panisson Lopes"/>
    <s v="F"/>
    <s v="Célula Conjunto Implementadoras - T2"/>
    <s v="Felipe Becker Camelo"/>
    <n v="2"/>
    <x v="4"/>
    <s v="Funcionária  (33460) relata que estava tirando as polcas do tambor, quando a talha subiu e apertou seu polegar direito entre o rack e a talha, apresenta pequeno corte, sem edema e leve hematoma em falange distal. Avaliada pelo médico da empresa que solicita Raio-x, medicada com Paracetamol e Ibuprofeno, aplicado gelo local, encaminhada ao COC com Guia Tiss e ordem de farmácia carimbadas. Orientada a retornar ao CSR dia 02/03/2021 ás 17:00 hs para avaliação com médico da empresa. TST Alesandro ciente._x000a_Atendida por Daniel."/>
    <x v="0"/>
    <s v="Não classificado"/>
    <s v="Não classificado"/>
    <s v="Manuseio de ferramentas e peças"/>
    <s v="Mão direita"/>
    <s v="1º DEDO"/>
    <m/>
    <m/>
    <n v="2"/>
    <s v="Terça-Feira"/>
  </r>
  <r>
    <n v="1189"/>
    <n v="1"/>
    <x v="139"/>
    <x v="14"/>
    <x v="120"/>
    <s v="Evandro Jose da Silva"/>
    <s v="M"/>
    <s v="Célula Suportes Fundidos - T2"/>
    <s v="Felipe Becker Camelo"/>
    <n v="2"/>
    <x v="14"/>
    <s v="Funcionário relata que no dia 04/03 por volta da 01:45 bateu de raspão seu joelho esquerdo em doly.Passou medicação e retornou ao trabalho."/>
    <x v="0"/>
    <s v="Não classificado"/>
    <s v="Não classificado"/>
    <s v="*Outros"/>
    <s v="Perna esquerda"/>
    <s v="joelho"/>
    <m/>
    <m/>
    <n v="4"/>
    <s v="Quinta-Feira"/>
  </r>
  <r>
    <n v="1191"/>
    <n v="1"/>
    <x v="140"/>
    <x v="14"/>
    <x v="121"/>
    <s v="Renan Tramontin"/>
    <s v="M"/>
    <s v="Rebarbação - T1"/>
    <s v="Wilian Fabricio"/>
    <n v="1"/>
    <x v="3"/>
    <s v="Funcionário relata que estava fazendo retificação em uma máquina ,quando saltou um corpo estranho em seu olho direito , realizado lavagem ocular com SF0.9%  , removido o mesmo com sucesso e após liberado ao setor com orientação por Diego. TST: Lucas ciente ."/>
    <x v="0"/>
    <s v="Não classificado"/>
    <s v="Não classificado"/>
    <s v="Corpo estranho"/>
    <s v="Olhos"/>
    <s v="Olho direito"/>
    <m/>
    <m/>
    <n v="5"/>
    <s v="Sexta-Feira"/>
  </r>
  <r>
    <n v="1193"/>
    <n v="1"/>
    <x v="141"/>
    <x v="14"/>
    <x v="122"/>
    <s v="Mauricio Lopes de Morais"/>
    <s v="M"/>
    <s v="Revisão Final - T2"/>
    <s v="Alexandre Zanardi"/>
    <n v="2"/>
    <x v="18"/>
    <s v="Funcionário relata que ao pressionar o tambor na esteira, o mesmo voltou acertando seu 1° dedo da mão direita, apresenta ferimento superficial em falange distal, sem edema, ou hematoma, mobilidade preservada, realizado curativo, medicado com Paracetamol, ibuprofeno, orientado e liberado ao setor. TST Alesandro. "/>
    <x v="0"/>
    <s v="Não classificado"/>
    <s v="Não classificado"/>
    <s v="Manuseio de ferramentas e peças"/>
    <s v="Mão direita"/>
    <s v="1º DEDO"/>
    <m/>
    <m/>
    <n v="13"/>
    <s v="Sábado"/>
  </r>
  <r>
    <n v="1194"/>
    <n v="1"/>
    <x v="142"/>
    <x v="14"/>
    <x v="9"/>
    <s v="Luiz Carlos Pedroso Junior"/>
    <s v="M"/>
    <s v="Rebarbação - T1"/>
    <s v="Wilian Fabricio"/>
    <n v="1"/>
    <x v="3"/>
    <s v="Colaborador refere corpo estranho em olho direito higiene Com SF  , removido com sucesso , liberado ao setor com orientações TST Lucas ciente  "/>
    <x v="0"/>
    <s v="Não classificado"/>
    <s v="Não classificado"/>
    <s v="Corpo estranho"/>
    <s v="Olhos"/>
    <s v="Olho direito"/>
    <m/>
    <m/>
    <n v="12"/>
    <s v="Sexta-Feira"/>
  </r>
  <r>
    <n v="1195"/>
    <n v="1"/>
    <x v="143"/>
    <x v="14"/>
    <x v="123"/>
    <s v="Luis Everton da Silva"/>
    <s v="M"/>
    <s v="Fusão - T1"/>
    <s v="Vanderlei Antonio de Vargas Daros"/>
    <n v="1"/>
    <x v="1"/>
    <s v="Colaborador relata que trabalhou no dia anterior próximo de colegas que estavam soldando, procura atendimento com desconforto ocular. avaliado por Dr Talita e medicado com regencel e retorno agendado para dia 16.03. Atendido por Jeferson  . TST Funny ciente . "/>
    <x v="0"/>
    <s v="Não classificado"/>
    <s v="Não classificado"/>
    <s v="Corpo estranho"/>
    <s v="Olhos"/>
    <s v="Ambos"/>
    <m/>
    <m/>
    <n v="15"/>
    <s v="Segunda-Feira"/>
  </r>
  <r>
    <n v="1196"/>
    <n v="1"/>
    <x v="143"/>
    <x v="14"/>
    <x v="124"/>
    <s v="Marcos Aqquis Pimentel"/>
    <s v="M"/>
    <s v="Célula Conjunto Implementadoras - T1"/>
    <s v="Felipe Becker Camelo"/>
    <n v="1"/>
    <x v="4"/>
    <s v="Colaborador relata que estava retirando o cubo da maquina e o mesmo escapou da talha atingindo o o quinto dedo da mão direita e MI direito, apresenta escoriações em ambos os locais   medicado com paracetamol e ibuprofeno mais gelo local , liberado ao setor com orientaçoes TST Funny  ciente . "/>
    <x v="0"/>
    <s v="Não classificado"/>
    <s v="Não classificado"/>
    <s v="Manuseio de ferramentas e peças"/>
    <s v="Mão direita"/>
    <s v="5º DEDO"/>
    <m/>
    <m/>
    <n v="15"/>
    <s v="Segunda-Feira"/>
  </r>
  <r>
    <n v="1197"/>
    <n v="1"/>
    <x v="144"/>
    <x v="14"/>
    <x v="10"/>
    <m/>
    <s v="M"/>
    <s v="Fusão"/>
    <s v="Valdeci Zeppi"/>
    <n v="3"/>
    <x v="1"/>
    <s v="Vazamento de metal líquido no forno 3. Aguardar investigação da área responsável."/>
    <x v="3"/>
    <s v="Metal líquido"/>
    <m/>
    <s v="Máquinas e equipamentos"/>
    <m/>
    <m/>
    <n v="21"/>
    <n v="200799906"/>
    <n v="20"/>
    <s v="Sábado"/>
  </r>
  <r>
    <n v="1206"/>
    <n v="1"/>
    <x v="145"/>
    <x v="14"/>
    <x v="125"/>
    <s v="Sylvio Jean Pierre"/>
    <s v="M"/>
    <s v="Rebarbacao - T1"/>
    <s v="David Teixeira Lima"/>
    <n v="1"/>
    <x v="3"/>
    <s v="Colaborador relata que estava trabalhando com uma marreta para retirar o gabarito e o mesmo caiu atingindo a perna direita apresenta escoriação edema moderado, avaliado por Dr Talita  medicado com ibuprofeno e gelo local liberado ao setor com orientações . TST sem contato . "/>
    <x v="0"/>
    <s v="Não classificado"/>
    <s v="Não classificado"/>
    <s v="Manuseio de ferramentas e peças"/>
    <s v="Perna direita"/>
    <m/>
    <m/>
    <m/>
    <n v="22"/>
    <s v="Segunda-Feira"/>
  </r>
  <r>
    <n v="1209"/>
    <n v="1"/>
    <x v="146"/>
    <x v="14"/>
    <x v="126"/>
    <s v="Andrew Matheus Santos da Silva"/>
    <s v="M"/>
    <s v="Macharia - T2"/>
    <s v="Gilson Paulino da Silva Velho"/>
    <n v="2"/>
    <x v="8"/>
    <s v="Funcionário relata que ao puxar caixa de ferro contra a viga, apertou mão direita, sem edema, sem hematoma, mobilidade preservada, sem ferimento cortante. Aplicado Biofenac e gelo local, medicado com Paracetamol e Ibuprofeno, orientado e liberado ao setor. TST Alesandro ciente. _x000a_Atendido por Gabriela."/>
    <x v="0"/>
    <s v="Não classificado"/>
    <s v="Não classificado"/>
    <s v="Manuseio de ferramentas e peças"/>
    <s v="Mão direita"/>
    <m/>
    <m/>
    <m/>
    <n v="23"/>
    <s v="Terça-Feira"/>
  </r>
  <r>
    <n v="1210"/>
    <n v="1"/>
    <x v="147"/>
    <x v="14"/>
    <x v="127"/>
    <s v="Ricardo Luis Machado Bonato"/>
    <s v="M"/>
    <s v="Abastecimento Fundição - T2"/>
    <s v="Mauro Cezar Medeiros"/>
    <n v="2"/>
    <x v="6"/>
    <s v="Funcionário relata que ao dirigir empilhadeira, ao descer e se apoiar sobre seu braço esquerdo, sentiu fisgada e dor forte nas costas, sem edema ou hematoma, aplicado biofenac, orientado e liberado ao setor. TST Alesandro ciente."/>
    <x v="0"/>
    <s v="Não classificado"/>
    <s v="Não classificado"/>
    <s v="Ergonômico"/>
    <s v="Coluna / Tronco"/>
    <s v="Frontal"/>
    <m/>
    <m/>
    <n v="24"/>
    <s v="Quarta-Feira"/>
  </r>
  <r>
    <n v="1211"/>
    <n v="1"/>
    <x v="148"/>
    <x v="14"/>
    <x v="75"/>
    <s v="Mateus dos Santos Neves"/>
    <s v="M"/>
    <s v="Fusão"/>
    <s v="Valdeci Zeppi"/>
    <n v="3"/>
    <x v="1"/>
    <s v="Acionado unidade interna para atendimento funcionário com ferimento corto contuso em 3° dedo mão esquerda , sangramento ativo , mobilidade preservada , o mesmo relata que raspou o dedo em um ferro , acionado emercor para sutura , liberado ao setor com orientações .TST Leonardo ciente. Retorno em 27/03"/>
    <x v="2"/>
    <s v="Não classificado"/>
    <s v="Não classificado"/>
    <s v="Manuseio de ferramentas e peças"/>
    <s v="Mão esquerda"/>
    <s v="3º DEDO"/>
    <n v="23"/>
    <n v="200797684"/>
    <n v="25"/>
    <s v="Quinta-Feira"/>
  </r>
  <r>
    <n v="1212"/>
    <n v="1"/>
    <x v="149"/>
    <x v="14"/>
    <x v="28"/>
    <s v="Vagner Amir de Souza"/>
    <s v="M"/>
    <s v="Manutencao Fundicao - T3"/>
    <s v="Guilherme Castro Magalhaes"/>
    <n v="3"/>
    <x v="0"/>
    <s v="Funcionário relata que estava caminhando próximo aos fornos , quando sentiu desconforto em olho esquerdo , apresenta hiperemia local realizado limpeza e liberado ao setor após  . TST: Leonardo ciente por William ."/>
    <x v="0"/>
    <s v="Não classificado"/>
    <s v="Não classificado"/>
    <s v="Corpo estranho"/>
    <s v="Olhos"/>
    <s v="Olho esquerdo"/>
    <m/>
    <m/>
    <n v="1"/>
    <s v="Segunda-Feira"/>
  </r>
  <r>
    <n v="1213"/>
    <n v="1"/>
    <x v="149"/>
    <x v="14"/>
    <x v="128"/>
    <s v="Jose Geraldo de Sousa Santiago"/>
    <s v="M"/>
    <s v="Celula Conjunto Implementadoras - T2"/>
    <s v="Felipe Becker Camelo"/>
    <n v="2"/>
    <x v="4"/>
    <s v="Funcionário relata que ao ir ao banheiro o mesmo estava molhado, escorregou e sentiu um mal jeito na lombar, onde já existe um desgaste segundo ele. Aplicado Biofenac, medicado com Paracetamol. Orientado e liberado ao setor. TST Alesandro ciente._x000a_Atendido por Aide."/>
    <x v="0"/>
    <s v="Não classificado"/>
    <s v="Não classificado"/>
    <s v="Queda"/>
    <s v="Coluna / Tronco"/>
    <s v="Lombar"/>
    <m/>
    <m/>
    <n v="1"/>
    <s v="Segunda-Feira"/>
  </r>
  <r>
    <n v="1214"/>
    <n v="1"/>
    <x v="139"/>
    <x v="14"/>
    <x v="129"/>
    <s v="Rafael Dias"/>
    <s v="M"/>
    <s v="Rebarbacao T3"/>
    <s v="Valdeci Zeppi"/>
    <n v="3"/>
    <x v="3"/>
    <s v="Funcionario relata que  no final do seu turno de trabalho, teve a sensação de entrar um corpo estranho em seu olho direito no momento em que tirava uma rebarba da peça, hoje pela manha acordou com desconforto e ardencia no olho, avaliado pelo medico da empresa que encaminha para a visioclinica, retorna dia 05/03 as 02 hs. TST Leonardo"/>
    <x v="0"/>
    <s v="Não classificado"/>
    <s v="Não classificado"/>
    <s v="Corpo estranho"/>
    <s v="Olhos"/>
    <s v="Olho direito"/>
    <m/>
    <m/>
    <n v="4"/>
    <s v="Quinta-Feira"/>
  </r>
  <r>
    <n v="1215"/>
    <n v="1"/>
    <x v="150"/>
    <x v="14"/>
    <x v="130"/>
    <s v="Bruno Garcia de Macedo"/>
    <s v="M"/>
    <s v="Fusao/Vazamento - T3"/>
    <s v="Valdeci Zeppi"/>
    <n v="3"/>
    <x v="20"/>
    <s v="Colaborador relata que estava descendo a escada do refeitório e teve um torsão em tornozelo esquerdo , apresenta edema e dificuldade para apoiar o pé . Avaliado por Dr Talita e encaminhado para COC . Oriento retorno no inicio do turno de trabalho para nova avaliação . TST Funny ciente . Constatado fratura no 5ºmetatarso. Encaminhado ao INSS."/>
    <x v="5"/>
    <s v="Não classificado"/>
    <s v="Não classificado"/>
    <s v="Predial"/>
    <s v="Pé esquerdo"/>
    <m/>
    <m/>
    <m/>
    <n v="26"/>
    <s v="Sexta-Feira"/>
  </r>
  <r>
    <n v="1216"/>
    <n v="1"/>
    <x v="151"/>
    <x v="14"/>
    <x v="115"/>
    <s v="Mathias Machado da Silva"/>
    <s v="M"/>
    <s v="Rebarbacao T3"/>
    <s v="Valdeci Zeppi"/>
    <n v="3"/>
    <x v="3"/>
    <s v="Funcionário relata que ao descer uma escada torceu seu pé direito , apresenta discreto edema local , mobilidade preservada sem edemas ou hematomas aplicado gelo local biofenac e medicado com paracetamol e ibuprofeno , liberado ao setor com orientações e em condições. TST Leonardo ciente"/>
    <x v="0"/>
    <s v="Não classificado"/>
    <s v="Não classificado"/>
    <s v="*Outros"/>
    <s v="Pé direito"/>
    <m/>
    <m/>
    <m/>
    <n v="27"/>
    <s v="Sábado"/>
  </r>
  <r>
    <n v="1217"/>
    <n v="1"/>
    <x v="152"/>
    <x v="14"/>
    <x v="68"/>
    <s v="Dirceu Cioato de Campos"/>
    <s v="M"/>
    <s v="Manutenção - T2"/>
    <s v="Guilherme Castro Magalhaes"/>
    <n v="3"/>
    <x v="0"/>
    <s v="Funcionário relata que ao desenvolver suas atividades sentiu desconforto em olho direito , realizado lavagem e retirado sujidade , liberado ao setor em condições e orientações. TST Leonardo ciente"/>
    <x v="0"/>
    <s v="Não classificado"/>
    <s v="Não classificado"/>
    <s v="Corpo estranho"/>
    <s v="Olhos"/>
    <s v="Olho direito"/>
    <m/>
    <m/>
    <n v="28"/>
    <s v="Domingo"/>
  </r>
  <r>
    <n v="1218"/>
    <n v="1"/>
    <x v="152"/>
    <x v="14"/>
    <x v="44"/>
    <s v="Robert Michaelis Kohler"/>
    <s v="M"/>
    <s v="Manutenção - T1"/>
    <s v="Guilherme Castro Magalhaes"/>
    <n v="1"/>
    <x v="0"/>
    <s v="Funcionário relata que estava manuseando uma peça de aproximadamente 40 kg quando a mesma deslizou e atingiu superficialmente seu joelho direito , causando pequeno ferimento corto contuso , realizado curativo medicado com paracetamol e ibuprofeno , sem edema mobilidade preservada , liberado em condições e orientações. TST Leonardo ciente  "/>
    <x v="0"/>
    <s v="Não classificado"/>
    <s v="Não classificado"/>
    <s v="Manuseio de ferramentas e peças"/>
    <s v="Perna direita"/>
    <s v="joelho"/>
    <m/>
    <m/>
    <n v="28"/>
    <s v="Domingo"/>
  </r>
  <r>
    <n v="1219"/>
    <n v="1"/>
    <x v="151"/>
    <x v="14"/>
    <x v="10"/>
    <m/>
    <s v="M"/>
    <s v="Manutenção - T1"/>
    <s v="Guilherme Castro Magalhaes"/>
    <n v="1"/>
    <x v="0"/>
    <s v="Rompimento das mangueiras do maçarico, "/>
    <x v="3"/>
    <s v="Energias perigosas"/>
    <m/>
    <s v="Máquinas e equipamentos"/>
    <m/>
    <m/>
    <s v="x"/>
    <n v="200803691"/>
    <n v="27"/>
    <s v="Sábado"/>
  </r>
  <r>
    <n v="1220"/>
    <n v="1"/>
    <x v="151"/>
    <x v="14"/>
    <x v="10"/>
    <m/>
    <m/>
    <m/>
    <s v="Gilson Paulino da Silva Velho"/>
    <n v="2"/>
    <x v="15"/>
    <s v="Forno vazador (cap) vazamento de metal na parte superior do sifão de entrada,logo abaixo da bica."/>
    <x v="3"/>
    <s v="Metal líquido"/>
    <m/>
    <s v="Máquinas e equipamentos"/>
    <m/>
    <m/>
    <n v="24"/>
    <s v="Análise crítica"/>
    <n v="27"/>
    <s v="Sábado"/>
  </r>
  <r>
    <n v="1221"/>
    <n v="1"/>
    <x v="153"/>
    <x v="14"/>
    <x v="131"/>
    <s v="Dady Etienne"/>
    <s v="M"/>
    <s v="Rebarbacao - T1"/>
    <s v="David Teixeira Lima"/>
    <n v="1"/>
    <x v="3"/>
    <s v="Colaborador relata que estava movimentando um produto e atingiu o 4º dedo da mão esquerda com o peça . apresenta edema leve hematoma . avaliado por Dr Talita e encaminhado para COC com retorno agendado para dia 30.03.2021 as 07:00. TST Lucas ciente ."/>
    <x v="0"/>
    <s v="Não classificado"/>
    <s v="Não classificado"/>
    <s v="Manuseio de ferramentas e peças"/>
    <s v="Mão esquerda"/>
    <s v="4º dedo"/>
    <m/>
    <m/>
    <n v="29"/>
    <s v="Segunda-Feira"/>
  </r>
  <r>
    <n v="1222"/>
    <n v="1"/>
    <x v="153"/>
    <x v="14"/>
    <x v="132"/>
    <s v="Marinho da Silva Marques"/>
    <s v="M"/>
    <s v="Celula Suportes Fundidos - T2"/>
    <s v="Marcelo Camargo"/>
    <n v="2"/>
    <x v="14"/>
    <s v="Funcionário relata que ao rebarbar peça sentiu entrar CE em olho esquerdo, realizado lavagem ocular com SF, não encontrado CE. Orientado e liberado ao setor. TST Alesandro ciente._x000a_Atendido por Gabriela."/>
    <x v="0"/>
    <s v="Não classificado"/>
    <s v="Não classificado"/>
    <s v="Corpo estranho"/>
    <s v="Olhos"/>
    <s v="Olho esquerdo"/>
    <m/>
    <m/>
    <n v="29"/>
    <s v="Segunda-Feira"/>
  </r>
  <r>
    <n v="1223"/>
    <n v="1"/>
    <x v="154"/>
    <x v="14"/>
    <x v="110"/>
    <s v="Alix Estimable"/>
    <s v="M"/>
    <s v="Rebarbacao - T2"/>
    <s v="David Teixeira Lima"/>
    <n v="2"/>
    <x v="3"/>
    <s v="Funcionário relata que estava trabalhando no rebolo quando sentiu desconforto em olho direito , realizado lavagem retirado sujidade , retorno ao setor em condições. TST Alessandro ciente . TST Alessandro ciente"/>
    <x v="0"/>
    <s v="Não classificado"/>
    <s v="Não classificado"/>
    <s v="Corpo estranho"/>
    <s v="Olhos"/>
    <s v="Olho direito "/>
    <m/>
    <m/>
    <n v="30"/>
    <s v="Terça-Feira"/>
  </r>
  <r>
    <n v="1227"/>
    <n v="1"/>
    <x v="154"/>
    <x v="14"/>
    <x v="133"/>
    <s v="Rafael de Abreu"/>
    <s v="M"/>
    <s v="Célula Suportes Fundidos - T1"/>
    <s v="Cilandro Da Silva Tavares"/>
    <n v="1"/>
    <x v="14"/>
    <s v="Colaborador relata que trabalha com lixadeira e iniciou com desconforto ocular na noite anterior  , avaliado por Dr Talita  e encaminhado para avalição na Visioclinica . retorno dia 31.03. 2021. TST Lucas ciente "/>
    <x v="0"/>
    <s v="Não classificado"/>
    <s v="Não classificado"/>
    <s v="Corpo estranho"/>
    <s v="Olhos"/>
    <m/>
    <m/>
    <m/>
    <n v="30"/>
    <s v="Terça-Feira"/>
  </r>
  <r>
    <n v="1231"/>
    <n v="1"/>
    <x v="155"/>
    <x v="14"/>
    <x v="134"/>
    <s v="Malick Dione"/>
    <s v="M"/>
    <s v="Rebarbacao - T1"/>
    <s v="David Teixeira Lima"/>
    <n v="1"/>
    <x v="3"/>
    <s v="colaborador relata que estava movimentando um produto (cubo ) e prensou o 3º dedo da mão direita , apresenta edema e hematoma no local , avaliado por Dr Talita medicado com paracetamol ibuprofenon e  encaminhado para COC  com retorno dia 01.04.2021 , TST Funny ciente. Retorno ao setor em 01/04/2021."/>
    <x v="0"/>
    <s v="Não classificado"/>
    <s v="Não classificado"/>
    <s v="Manuseio de ferramentas e peças"/>
    <s v="Mão direita"/>
    <s v="3º DEDO"/>
    <m/>
    <m/>
    <n v="31"/>
    <s v="Quarta-Feira"/>
  </r>
  <r>
    <n v="1232"/>
    <n v="1"/>
    <x v="156"/>
    <x v="15"/>
    <x v="101"/>
    <s v="Guerlin Melus"/>
    <s v="M"/>
    <s v="Rebarbacao - T2"/>
    <s v="David Teixeira Lima"/>
    <n v="2"/>
    <x v="3"/>
    <s v="Funcionário refere desconforto ocular em seu turno de trabalho , apresenta hiperemia em olho direito , visão preservada , removido sujidade , e liberado ao setor em condições e orientações .TSt Alessandro ciente"/>
    <x v="0"/>
    <s v="Não classificado"/>
    <s v="Não classificado"/>
    <s v="Corpo estranho"/>
    <s v="Olhos"/>
    <m/>
    <m/>
    <m/>
    <n v="1"/>
    <s v="Quinta-Feira"/>
  </r>
  <r>
    <n v="1237"/>
    <n v="1"/>
    <x v="156"/>
    <x v="15"/>
    <x v="91"/>
    <s v="Celestin Alexandre"/>
    <s v="M"/>
    <s v="Rebarbacao - T1"/>
    <s v="David Teixeira Lima"/>
    <n v="1"/>
    <x v="3"/>
    <s v="Colaborador relata que estava trabalhando na rebarbação e caiu um produto  atingindo o segundo dedo da mão esquerda , apresenta edema moderado , avaliado por Dr Talita e encaminhado para o COC . TST Funny ciente .  Constatado fratura na falange distal. Retorno em 05/04 com restrição por 30 dias._x000a_"/>
    <x v="4"/>
    <s v="Não classificado"/>
    <s v="Não classificado"/>
    <s v="Manuseio de ferramentas e peças"/>
    <s v="Mão esquerda"/>
    <s v="2º DEDO"/>
    <n v="30"/>
    <n v="200799547"/>
    <n v="1"/>
    <s v="Quinta-Feira"/>
  </r>
  <r>
    <n v="1238"/>
    <n v="1"/>
    <x v="157"/>
    <x v="15"/>
    <x v="31"/>
    <s v="Camila Graelin Bojarski"/>
    <s v="F"/>
    <s v="Macharia - T3"/>
    <s v="Valdeci Zeppi"/>
    <n v="3"/>
    <x v="8"/>
    <s v="Funcionária relata que ao tirar a areia do silo que estava catalisada e ao bater no ferro para quebra da areia , acertou dorso da mão esquerda causando contusão local , discreto hematoma , mobilidade preservada , aplicado gelo local , medicado com paracetamol ibuprofeno e biofenac , retorna ao setor em condições TST Leonardo ciente"/>
    <x v="0"/>
    <s v="Não classificado"/>
    <s v="Não classificado"/>
    <s v="Manuseio de ferramentas e peças"/>
    <s v="Mão esquerda"/>
    <s v="Dorso"/>
    <m/>
    <m/>
    <n v="5"/>
    <s v="Segunda-Feira"/>
  </r>
  <r>
    <n v="1240"/>
    <n v="1"/>
    <x v="157"/>
    <x v="15"/>
    <x v="109"/>
    <s v="Rodrigo Boppsin"/>
    <s v="M"/>
    <s v="Rebarbação T2"/>
    <s v="David Teixeira Lima"/>
    <n v="2"/>
    <x v="3"/>
    <s v="Funcionario relata que ao pegar a peneira para separar a granalha acabou prensando o 4° dedo da mão esquerda entre a peneira e a maquina, apresenta pequeno corte + hematoma em falange distal, mobilidade preservada, medicado com ibuprofeno + tylenol + curativo, apos retorna ao setor. TST Alessandro"/>
    <x v="0"/>
    <s v="Não classificado"/>
    <s v="Não classificado"/>
    <s v="Manuseio de ferramentas e peças"/>
    <s v="Mão esquerda"/>
    <s v="4º dedo"/>
    <n v="31"/>
    <m/>
    <n v="5"/>
    <s v="Segunda-Feira"/>
  </r>
  <r>
    <n v="1242"/>
    <n v="1"/>
    <x v="158"/>
    <x v="15"/>
    <x v="26"/>
    <s v="Elahis Joizil Ulysse"/>
    <s v="M"/>
    <s v="Rebarbacao - T1"/>
    <s v="Wilian Fabricio"/>
    <n v="1"/>
    <x v="3"/>
    <s v="Colaborador refere corpo estranho em olho direito higiene ocular com SF , avaliado por Dr Talita e medicado com colírio anestésico . Liberado ao setor com orientações . TST Funny ciente "/>
    <x v="0"/>
    <s v="Não classificado"/>
    <s v="Não classificado"/>
    <s v="Corpo estranho"/>
    <s v="Olhos"/>
    <s v="Olho direito"/>
    <m/>
    <m/>
    <n v="7"/>
    <s v="Quarta-Feira"/>
  </r>
  <r>
    <n v="1243"/>
    <n v="1"/>
    <x v="158"/>
    <x v="15"/>
    <x v="135"/>
    <s v="Claudinei da Silva Santos"/>
    <s v="M"/>
    <s v="Expedição Fundição T1"/>
    <s v="Mauro Cezar Medeiros"/>
    <n v="1"/>
    <x v="2"/>
    <s v="Colaborador relata que estava manuseando cubos e prensou o 4° dedo da mão direita , Apresenta hematoma sub ungueal , avaliado por Dr Mauricio e encaminhado para COC com retorno dia   08.04.2021. TST Funny ciente .  Afastado dia 08/04, retorno ao trabalho dia 09/04, diagnosticado trauma."/>
    <x v="2"/>
    <s v="Não classificado"/>
    <s v="Não classificado"/>
    <s v="Manuseio de ferramentas e peças"/>
    <s v="Mão direita"/>
    <s v="4º dedo"/>
    <n v="36"/>
    <n v="200801439"/>
    <n v="7"/>
    <s v="Quarta-Feira"/>
  </r>
  <r>
    <n v="1244"/>
    <n v="1"/>
    <x v="159"/>
    <x v="15"/>
    <x v="136"/>
    <s v="Egri Antunes Jaques"/>
    <s v="M"/>
    <s v="Rebarbacao - T1"/>
    <s v="David Teixeira Lima"/>
    <n v="1"/>
    <x v="3"/>
    <s v="Colaborador refere que sentiu corpo estranho em olho direito durante o trabalho na rebarbação .  procura atendimento no CSR  , higiene ocular com SF , com sucesso liberado ao setor com orientações . Atendido por Diego L . TST Lucas ciente "/>
    <x v="0"/>
    <s v="Não classificado"/>
    <s v="Não classificado"/>
    <s v="Corpo estranho"/>
    <s v="Olhos"/>
    <s v="Olho direito"/>
    <m/>
    <m/>
    <n v="8"/>
    <s v="Quinta-Feira"/>
  </r>
  <r>
    <n v="1245"/>
    <n v="1"/>
    <x v="160"/>
    <x v="15"/>
    <x v="137"/>
    <s v="Marcos Roberto da Luz"/>
    <s v="M"/>
    <s v="Célula Suportes Fundidos - T1"/>
    <s v="Cilandro Da Silva Tavares"/>
    <n v="1"/>
    <x v="14"/>
    <s v="Funcionário relata que estava retificando uma peça , quando saltou uma limalha em seu olho esquerdo , realizado limpeza e retirado sujidade , liberado ao setor em condições e orientações . TST Leonardo ciente"/>
    <x v="0"/>
    <s v="Não classificado"/>
    <s v="Não classificado"/>
    <s v="Corpo estranho"/>
    <s v="Olhos"/>
    <s v="Olho esquerdo"/>
    <m/>
    <m/>
    <n v="10"/>
    <s v="Sábado"/>
  </r>
  <r>
    <n v="1246"/>
    <n v="1"/>
    <x v="160"/>
    <x v="15"/>
    <x v="138"/>
    <s v="Luis Eduardo Machado Jek"/>
    <s v="M"/>
    <s v="Rebarbação - T1"/>
    <s v="David Teixeira Lima"/>
    <n v="1"/>
    <x v="3"/>
    <s v="Funcionário relata que ontem estava trabalhando ao lado do seu colega na rebarba e acabou sendo atingido por objeto aspecto metálico em olho direito, relata estar usando EPI, retirado corpo estranho com sucesso, liberado ao setor com orientações. TST Leonardo ciente."/>
    <x v="0"/>
    <s v="Não classificado"/>
    <s v="Não classificado"/>
    <s v="Corpo estranho"/>
    <s v="Olhos"/>
    <s v="Olho direito"/>
    <m/>
    <m/>
    <n v="10"/>
    <s v="Sábado"/>
  </r>
  <r>
    <n v="1248"/>
    <n v="1"/>
    <x v="161"/>
    <x v="15"/>
    <x v="139"/>
    <s v="Misael Fontoura Viana"/>
    <s v="M"/>
    <s v="CSF T3"/>
    <s v="Marcelo Camargo"/>
    <n v="3"/>
    <x v="14"/>
    <s v="Funcionário relata que dia 10/04 por volta das 11 horas sentiu desconforto em olho esquerdo , vem hoje com hiperemia local , realizado limpeza local e liberado ao setor em condições .TST Leonardo ciente"/>
    <x v="0"/>
    <s v="Não classificado"/>
    <s v="Não classificado"/>
    <s v="Corpo estranho"/>
    <s v="Olhos"/>
    <s v="Olho esquerdo"/>
    <m/>
    <m/>
    <n v="12"/>
    <s v="Segunda-Feira"/>
  </r>
  <r>
    <n v="1251"/>
    <n v="1"/>
    <x v="161"/>
    <x v="15"/>
    <x v="140"/>
    <s v="Cesaire Charles"/>
    <s v="M"/>
    <s v="Moldagem - T2"/>
    <s v="Gilson Paulino da Silva Velho"/>
    <n v="2"/>
    <x v="7"/>
    <s v="Funcionário relata que estava virando as peças na areia, quando o colega bateu com uma peça na coxa direita do mesmo, não apresenta edema, nem hematoma, nem ferimento cortante, aplicado gelo local, biofenac, medicado com Paracetamol, Ibuprofeno, orientado e liberado ao setor. TST Alesandro ciente."/>
    <x v="0"/>
    <s v="Não classificado"/>
    <s v="Não classificado"/>
    <s v="Manuseio de ferramentas e peças"/>
    <s v="Perna direita"/>
    <m/>
    <m/>
    <m/>
    <n v="12"/>
    <s v="Segunda-Feira"/>
  </r>
  <r>
    <n v="1252"/>
    <n v="1"/>
    <x v="162"/>
    <x v="15"/>
    <x v="10"/>
    <m/>
    <s v="M"/>
    <s v="Fusão T2"/>
    <s v="Gilson Paulino da Silva Velho"/>
    <n v="2"/>
    <x v="1"/>
    <s v="Operador da ponte T2, teve falha no ima alimentador, relata que  ao movimentar equipamento para abastecer carretão, o operador por surpresa teve problema no inversor do eletroima (abre e fecha o freio), relata que sem acionar o comando do ima, este veio a descer acidentalmente com a carga que estava imantada."/>
    <x v="3"/>
    <s v="Carga suspensa"/>
    <m/>
    <s v="Movimentação de cargas suspensas"/>
    <m/>
    <m/>
    <n v="34"/>
    <n v="200801234"/>
    <n v="9"/>
    <s v="Sexta-Feira"/>
  </r>
  <r>
    <n v="1256"/>
    <n v="1"/>
    <x v="163"/>
    <x v="15"/>
    <x v="141"/>
    <s v="Dauber Junior Goncalves de Souza"/>
    <s v="M"/>
    <s v="Pre Areia - T3"/>
    <s v="Valdeci Zeppi"/>
    <n v="3"/>
    <x v="10"/>
    <s v="Funcionário relata que estava arrumando os palets e um destes palets estava sem a pata , caindo sobre seu pé esquerdo   r ao puxar o pé caiu em um bueiro atrás com o mesmo pé causando contusão local com edema importante dificuldade para movimentar , aplicado gelo local e acionado emercor externa para remoção para o COC .TST Leonardo ciente Constatado fratura em osso do metatarso do pé esquerdo, afastado por 14 dias. "/>
    <x v="1"/>
    <s v="Não classificado"/>
    <s v="Não classificado"/>
    <s v="Predial"/>
    <s v="Pé esquerdo"/>
    <m/>
    <n v="38"/>
    <n v="200801235"/>
    <n v="16"/>
    <s v="Sexta-Feira"/>
  </r>
  <r>
    <n v="1257"/>
    <n v="1"/>
    <x v="163"/>
    <x v="15"/>
    <x v="142"/>
    <s v="Rafael Kliper da Silva"/>
    <s v="M"/>
    <s v="Rebarbação - T3"/>
    <s v="Valdeci Zeppi"/>
    <n v="3"/>
    <x v="3"/>
    <s v="Funcionário relata que ao colocar capacete caiu corpo estranho em  olho direito removido e lavagem com soro fisio  e após liberado ao setor TST Leonardo ciente"/>
    <x v="0"/>
    <s v="Não classificado"/>
    <s v="Não classificado"/>
    <s v="Corpo estranho"/>
    <s v="Olhos"/>
    <s v="Olho direito"/>
    <m/>
    <m/>
    <n v="16"/>
    <s v="Sexta-Feira"/>
  </r>
  <r>
    <n v="1260"/>
    <n v="1"/>
    <x v="164"/>
    <x v="15"/>
    <x v="143"/>
    <s v="Adenilson Felippe Amaral Neriz da Cruz"/>
    <s v="M"/>
    <s v="Fusão T3"/>
    <s v="Valdeci Zeppi"/>
    <n v="3"/>
    <x v="1"/>
    <s v="Funcionário relata que estava trabalhando nos fornos quando sentiu desconforto em olho direito realizado lavagem com soro fisio e liberado ao setor em condições .TST Leonardo ciente"/>
    <x v="0"/>
    <s v="Não classificado"/>
    <s v="Não classificado"/>
    <s v="Corpo estranho"/>
    <s v="Olhos"/>
    <s v="Olho direito"/>
    <m/>
    <m/>
    <n v="17"/>
    <s v="Sábado"/>
  </r>
  <r>
    <n v="1275"/>
    <n v="1"/>
    <x v="165"/>
    <x v="15"/>
    <x v="136"/>
    <s v="Egri Antunes Jaques"/>
    <s v="M"/>
    <s v="Rebarbação "/>
    <s v="David Teixeira Lima"/>
    <n v="1"/>
    <x v="3"/>
    <s v="Funcionário relata que ao retirar capacete sentiu desconforto no olho esquerdo. Chegou no CSR, ao verificar olho esquerdo havia corpo estranho. Retirado e feito lavagem. Setor- rebarba, Líder Giovani. TST Lucas ciente, liberado ao setor com orientações."/>
    <x v="0"/>
    <s v="Não classificado"/>
    <s v="Não classificado"/>
    <s v="Corpo estranho"/>
    <s v="Olhos"/>
    <s v="Olho esquerdo"/>
    <m/>
    <m/>
    <n v="20"/>
    <s v="Terça-Feira"/>
  </r>
  <r>
    <n v="1276"/>
    <n v="1"/>
    <x v="166"/>
    <x v="15"/>
    <x v="144"/>
    <s v="Celso Kaue Ribeiro da Silva"/>
    <s v="M"/>
    <s v="Revisao Final T1"/>
    <s v="Alexandre Zanardi"/>
    <n v="1"/>
    <x v="18"/>
    <s v="Funcionário relata que estava inspecionando peças quando sentiu sujidade em olho direito , realizado lavagem e retirado com sucesso .retorna ao setor em condições .TST Funny ciente"/>
    <x v="0"/>
    <s v="Não classificado"/>
    <s v="Não classificado"/>
    <s v="Corpo estranho"/>
    <s v="Olhos"/>
    <s v="Olho direito"/>
    <m/>
    <m/>
    <n v="26"/>
    <s v="Segunda-Feira"/>
  </r>
  <r>
    <n v="1277"/>
    <n v="1"/>
    <x v="166"/>
    <x v="15"/>
    <x v="145"/>
    <s v="John Lenon Moschheiser Moreira"/>
    <s v="M"/>
    <s v="Célula Suportes Fundidos - T2"/>
    <s v="Marcelo Camargo"/>
    <n v="2"/>
    <x v="14"/>
    <s v="Funcionario relata que no dia 24/04 estava trabalhando com a lixadeira e no dia de hoje 26/4  vem a enfermaria referindo que sentiu ardencia no,olho esquerdo, retirado sujidade + limpeza com SF, orientado e liberado ao setor. TST Alessandro"/>
    <x v="0"/>
    <s v="Não classificado"/>
    <s v="Não classificado"/>
    <s v="Corpo estranho"/>
    <s v="Olhos"/>
    <s v="Olho esquerdo"/>
    <m/>
    <m/>
    <n v="26"/>
    <s v="Segunda-Feira"/>
  </r>
  <r>
    <n v="1278"/>
    <n v="1"/>
    <x v="165"/>
    <x v="15"/>
    <x v="146"/>
    <m/>
    <s v="M"/>
    <m/>
    <s v="Mauro Cezar Medeiros"/>
    <n v="2"/>
    <x v="2"/>
    <s v="Operador de empilhadeira realizava a movimentação de embalagem com peças montadas, cubo e tambor da CTE, no meio do deslocamento operador faz curva onde veio a tombar o rack com peças, espalhando as mesmas pelo corredor."/>
    <x v="3"/>
    <s v="Veículos Industriais"/>
    <m/>
    <s v="Veículos Industriais"/>
    <m/>
    <m/>
    <n v="41"/>
    <n v="200803692"/>
    <n v="20"/>
    <s v="Terça-Feira"/>
  </r>
  <r>
    <n v="1279"/>
    <n v="1"/>
    <x v="167"/>
    <x v="15"/>
    <x v="51"/>
    <s v="Alcemar Roos"/>
    <s v="M"/>
    <s v="Fusao/Vazamento - T2"/>
    <s v="Gilson Paulino da Silva Velho"/>
    <n v="2"/>
    <x v="1"/>
    <s v="Funcionário relata que em torno de das 17:30 do dia de hoje estava destrancando o carretão de sucatas quando pulou do carretão no chão e bateu perna direita em banquinho, apresenta leve escoriação e hiperemia, medicado com Tylenol + ibuprofeno, aplicado biofenac, orientado e liberado ao setor. TST Alesandro ciente."/>
    <x v="0"/>
    <s v="Não classificado"/>
    <s v="Não classificado"/>
    <s v="*Outros"/>
    <s v="Perna direita"/>
    <m/>
    <m/>
    <m/>
    <n v="27"/>
    <s v="Terça-Feira"/>
  </r>
  <r>
    <n v="1282"/>
    <n v="1"/>
    <x v="168"/>
    <x v="15"/>
    <x v="147"/>
    <s v="Jair Correia"/>
    <s v="M"/>
    <s v="Serralheria Fundição"/>
    <s v="Guilherme Castro Magalhaes"/>
    <n v="1"/>
    <x v="16"/>
    <s v="Acionado unidade interna para atendimento , no local o mesmo estava sentado . relata que estava cortando uma chapa de uma calha . e aconteceu uma explosão no final do corte. causando queimadura na face de 2º grau , Atendido por Dr Mauricio medicado com sulfa e encaminhado para o COC . PA 160/100,FC 84, SAT 97%  . TST Funny ciente . "/>
    <x v="2"/>
    <s v="Energias perigosas"/>
    <m/>
    <s v="*Outros"/>
    <s v="Cabeça"/>
    <s v="face"/>
    <n v="42"/>
    <n v="200803691"/>
    <n v="28"/>
    <s v="Quarta-Feira"/>
  </r>
  <r>
    <n v="1283"/>
    <n v="1"/>
    <x v="168"/>
    <x v="15"/>
    <x v="57"/>
    <s v="Claudinei Vieira da Silva"/>
    <s v="M"/>
    <s v="Fusao/Vazamento - T2"/>
    <s v="Gilson Paulino da Silva Velho"/>
    <n v="2"/>
    <x v="1"/>
    <s v="Acionado atendimento com unidade interna para atendimento do colaborador, o mesmo relata que foi movimentar um saco de escorificante de aproximadamente 25kg e sentiu desconforto em região lombar avaliado por Dr Elisabete medicado com SF 250ml, dipirona EV , Dexametasona EV , cetoprofeno EV , reavaliado e liberado com atestado do dia . TST Alessandro ciente "/>
    <x v="0"/>
    <s v="Não classificado"/>
    <s v="Não classificado"/>
    <s v="Ergonômico"/>
    <s v="Coluna / Tronco"/>
    <s v="Lombar"/>
    <m/>
    <m/>
    <n v="28"/>
    <s v="Quarta-Feira"/>
  </r>
  <r>
    <n v="1284"/>
    <n v="1"/>
    <x v="169"/>
    <x v="15"/>
    <x v="148"/>
    <s v="Fabio Junior Ribeiro"/>
    <s v="M"/>
    <s v="Fusao/Vazamento - T3"/>
    <s v="Valdeci Zeppi"/>
    <n v="3"/>
    <x v="1"/>
    <s v="Relata relata que ao tirar a sujeira do forno resvalou o pé encostado região pélvica em proteção do forno , apresenta queimadura de 1° grau , realizado curativo com sulfa , medicado com ibuprofeno e paracetamol .. Facilitador Zepi ciente"/>
    <x v="0"/>
    <s v="Não classificado"/>
    <s v="Não classificado"/>
    <s v="*Outros"/>
    <s v="Coluna / Tronco"/>
    <s v="Pelve"/>
    <m/>
    <m/>
    <n v="30"/>
    <s v="Sexta-Feira"/>
  </r>
  <r>
    <n v="1285"/>
    <n v="1"/>
    <x v="169"/>
    <x v="15"/>
    <x v="149"/>
    <s v="Emerson Baltasar Goncalves de Araujo"/>
    <s v="M"/>
    <s v="Manutencao Fundicao - T1"/>
    <s v="Guilherme Castro Magalhaes"/>
    <n v="1"/>
    <x v="0"/>
    <s v="Funcionário relata que estava apertando o parafuso com a chave, quando a mesma escapou e acabou batendo no cotovelo direito na própria chave, no momento esta com leve dor, sem edema, sem hematoma, movimentos e força preservados. Setor manutenção. Líder Guilherme. TST Funny ciente. Aplico biofenac e libero ao setor."/>
    <x v="0"/>
    <s v="Não classificado"/>
    <s v="Não classificado"/>
    <s v="Manuseio de ferramentas e peças"/>
    <s v="Braço direito"/>
    <s v="Cotovelo"/>
    <m/>
    <m/>
    <n v="30"/>
    <s v="Sexta-Feira"/>
  </r>
  <r>
    <n v="1286"/>
    <n v="1"/>
    <x v="170"/>
    <x v="16"/>
    <x v="150"/>
    <s v="Filipe Farias dos Santos"/>
    <s v="M"/>
    <s v="Serralheria Fundicao T1"/>
    <s v="Guilherme Castro Magalhaes"/>
    <n v="1"/>
    <x v="16"/>
    <s v="Funcionário relata que estava manuseando um maçarico , quando a mangueira deste teria estourado , causando queimadura em antebraço esquerdo apresenta lesões bolhosas , realizado curativo com sulfa , medicado com ibuprofeno e liberado ao setor em condições , TST Funny ciente "/>
    <x v="0"/>
    <s v="Energias perigosas"/>
    <m/>
    <s v="Máquinas e equipamentos"/>
    <s v="Braço esquerdo"/>
    <s v="Antebraço"/>
    <n v="43"/>
    <n v="200803691"/>
    <n v="1"/>
    <s v="Sábado"/>
  </r>
  <r>
    <n v="1287"/>
    <n v="1"/>
    <x v="170"/>
    <x v="16"/>
    <x v="151"/>
    <s v="Vanessa Michele dos Santos"/>
    <s v="F"/>
    <s v="Celula Conjuntos Implementadoras - T3"/>
    <s v="Marcelo Camargo"/>
    <n v="3"/>
    <x v="4"/>
    <s v="Acionado unidade interna atendimento funcionária , relata que caiu uma peça sobre o pé esquerdo presenta hematoma local ,movimentos preservados com discreto edema aplicado gelo local medicada com paracetamol e ibuprofeno , liberada com orientações , marcado consulta com médico da empresa para avalição dia 03/05 .TST Funny ciente_x000a_relata que ao movimentar peça, a mesma escapou do dispositivo de içamento vindo a cair em seu pé. No momento do acidente a bancada de trabalho estava com excesso de peças dificultando a visão no momento em que engata o dispositivo na peça."/>
    <x v="2"/>
    <s v="Não classificado"/>
    <s v="Não classificado"/>
    <s v="Manuseio de ferramentas e peças"/>
    <s v="Pé esquerdo"/>
    <s v="Dorso"/>
    <n v="44"/>
    <n v="200804048"/>
    <n v="1"/>
    <s v="Sábado"/>
  </r>
  <r>
    <n v="1288"/>
    <n v="1"/>
    <x v="171"/>
    <x v="16"/>
    <x v="129"/>
    <s v="Rafael Dias"/>
    <s v="M"/>
    <s v="Rebarbacao T3"/>
    <s v="Valdeci Zeppi"/>
    <n v="3"/>
    <x v="3"/>
    <s v="Funcionário relata que estava rebarbando em seu setor quando um corpo estranho teria entrado em olho esquerdo , realizado higiene ocular com soro fisio e removido com sucesso liberado ao setor com orientações .Lider zepi ciente"/>
    <x v="0"/>
    <s v="Não classificado"/>
    <s v="Não classificado"/>
    <s v="Corpo estranho"/>
    <s v="Olhos"/>
    <s v="Olho esquerdo"/>
    <m/>
    <m/>
    <n v="3"/>
    <s v="Segunda-Feira"/>
  </r>
  <r>
    <n v="1289"/>
    <n v="1"/>
    <x v="171"/>
    <x v="16"/>
    <x v="49"/>
    <s v="Marcio Rocha"/>
    <s v="M"/>
    <s v="Celula de Usinagem Cubos Mercedes - T2"/>
    <s v="Cilandro Da Silva Tavares"/>
    <n v="2"/>
    <x v="13"/>
    <s v="Funcionário relata que estava colocando a peça no rack e acabou caindo e acertando 3° dedo da mão direita, em falange distal, ausência de edema e hematoma. Medicado com paracetamol e ibuprofeno, aplicado biofenac e gelo no local. Avaliado pelo médico da empresa, encaminhado ao COC para avaliação clínica e radiológica, com guia Tiss e ordem de farmácia carimbadas, retorno ao CSR para reavaliação em 04/05/2021.  TST Alesandro ciente. Atendido por Gabi/ William"/>
    <x v="4"/>
    <s v="Não classificado"/>
    <s v="Não classificado"/>
    <s v="Manuseio de ferramentas e peças"/>
    <s v="Mão direita"/>
    <s v="3º DEDO"/>
    <n v="45"/>
    <n v="200804857"/>
    <n v="3"/>
    <s v="Segunda-Feira"/>
  </r>
  <r>
    <n v="1290"/>
    <n v="1"/>
    <x v="172"/>
    <x v="16"/>
    <x v="152"/>
    <s v="Ezequiel Bacchi Moterle"/>
    <s v="M"/>
    <s v="Celula Conjuntos Montadoras T1"/>
    <s v="Felipe Becker Camelo"/>
    <n v="1"/>
    <x v="4"/>
    <s v="colaborador relata que estava colocando o cubo de roda no carrinho  com auxilio da talha  o mesmo bateu no terceiro dedo da mão esquerda . Apresenta hematoma sub ungueal  , Avaliado por Dr Mauricio e encaminhado para o COC com retorno dia 05/05/21 , TST Funny ciente ."/>
    <x v="0"/>
    <s v="Não classificado"/>
    <s v="Não classificado"/>
    <s v="Manuseio de ferramentas e peças"/>
    <s v="Mão esquerda"/>
    <s v="3º DEDO"/>
    <m/>
    <m/>
    <n v="4"/>
    <s v="Terça-Feira"/>
  </r>
  <r>
    <n v="1291"/>
    <n v="1"/>
    <x v="172"/>
    <x v="16"/>
    <x v="96"/>
    <s v="Douglas Terres Bossle"/>
    <s v="M"/>
    <s v="Rebarbacao - T2"/>
    <s v="David Teixeira Lima"/>
    <n v="2"/>
    <x v="3"/>
    <s v="Funcionário relata que ao retirar uma peça da gancheira, apertou 3° dedo da mão esquerda entre peça e gancheira, apresenta leve edema, sem cortes, aplicado gelo local, biofenac, medicado com Paracetamol, Ibuprofeno. Orientado e liberado ao setor. TST Alesandro ciente. Atendido por Aide"/>
    <x v="0"/>
    <s v="Não classificado"/>
    <s v="Não classificado"/>
    <s v="Manuseio de ferramentas e peças"/>
    <s v="Mão esquerda"/>
    <s v="3º DEDO"/>
    <m/>
    <m/>
    <n v="4"/>
    <s v="Terça-Feira"/>
  </r>
  <r>
    <n v="1292"/>
    <n v="1"/>
    <x v="173"/>
    <x v="16"/>
    <x v="143"/>
    <s v="Adenilson Felippe Amaral Neriz da Cruz"/>
    <s v="M"/>
    <s v="Fusao/Vazamento - T3"/>
    <s v="Valdeci Zeppi"/>
    <n v="3"/>
    <x v="1"/>
    <s v="Funcionário relata que estava trabalhando quando sentiu desconforto em olho direito , realizado lavagem ocular , liberado ao setor referindo melhoras , realizado lavagem com soro fisio e liberado ao setor com orientações. Facilitador Zepi ciente "/>
    <x v="0"/>
    <s v="Não classificado"/>
    <s v="Não classificado"/>
    <s v="Corpo estranho"/>
    <s v="Olhos"/>
    <s v="Olho direito"/>
    <m/>
    <m/>
    <n v="5"/>
    <s v="Quarta-Feira"/>
  </r>
  <r>
    <n v="1293"/>
    <n v="1"/>
    <x v="173"/>
    <x v="16"/>
    <x v="153"/>
    <s v="Fabiano da Silva"/>
    <s v="M"/>
    <s v="Celula Conjuntos Montadoras T1"/>
    <s v="Felipe Becker Camelo"/>
    <n v="1"/>
    <x v="9"/>
    <s v="Colaborador relata que estava montando um cubo  e sentiu um corpo estranho em olho direito , higiene ocular com sucesso , Liberado ao setor com orientações de cuidados . TST Funny"/>
    <x v="0"/>
    <s v="Não classificado"/>
    <s v="Não classificado"/>
    <s v="Corpo estranho"/>
    <s v="Olhos"/>
    <s v="Olho direito"/>
    <m/>
    <m/>
    <n v="5"/>
    <s v="Quarta-Feira"/>
  </r>
  <r>
    <n v="1295"/>
    <n v="1"/>
    <x v="174"/>
    <x v="16"/>
    <x v="154"/>
    <s v="Jean Kenol Dumoulin"/>
    <s v="M"/>
    <s v="Rebarbacao - T2"/>
    <s v="David Teixeira Lima"/>
    <n v="2"/>
    <x v="3"/>
    <s v="Funcionário relata que ao usar lixadeira, saltou corpo estranho em olho direito, realizado lavagem ocular, removido CE aderido ao olho e sujidade. orientado e liberado ao setor. TST Alesandro ciente. Atendido por Gabi/Aide"/>
    <x v="0"/>
    <s v="Não classificado"/>
    <s v="Não classificado"/>
    <s v="Corpo estranho"/>
    <s v="Olhos"/>
    <s v="Olho direito"/>
    <m/>
    <m/>
    <n v="6"/>
    <s v="Quinta-Feira"/>
  </r>
  <r>
    <n v="1296"/>
    <n v="1"/>
    <x v="175"/>
    <x v="16"/>
    <x v="155"/>
    <s v="Marcelo Henrique Goularte Maciel"/>
    <s v="M"/>
    <s v="Moldagem T3"/>
    <s v="Valdeci Zeppi"/>
    <n v="3"/>
    <x v="7"/>
    <s v="Funcionário relata que estava trabalhando no virador e ao colocar a alavanca , para virar a mesma bateu o 3° dedo da mão esquerda causando contusão local , sangramento sub ungueal , com arrancamento parcial da unha , medicado com paracetamol e realizado curativo encaminhado COC para avaliação radiológica .Facilitador Zepi ciente"/>
    <x v="0"/>
    <s v="Não classificado"/>
    <s v="Não classificado"/>
    <s v="Manuseio de ferramentas e peças"/>
    <s v="Mão esquerda"/>
    <s v="3º DEDO"/>
    <m/>
    <m/>
    <n v="8"/>
    <s v="Sábado"/>
  </r>
  <r>
    <n v="1297"/>
    <n v="1"/>
    <x v="176"/>
    <x v="16"/>
    <x v="156"/>
    <s v="Serigne Mbacke Sylla"/>
    <s v="M"/>
    <s v="Rebarbacao - T2"/>
    <s v="David Teixeira Lima"/>
    <n v="2"/>
    <x v="3"/>
    <s v="Funcionário relata que estava rebarbando peças no rebolo quando sentiu uma sujidade no olho direito. realizado lavagem ocular, não encontrado corpo estranho. Orientado e liberado ao setor. TST Alesandro ciente. Atendido por Aide"/>
    <x v="0"/>
    <s v="Não classificado"/>
    <s v="Não classificado"/>
    <s v="Corpo estranho"/>
    <s v="Olhos"/>
    <s v="Olho direito"/>
    <m/>
    <m/>
    <n v="10"/>
    <s v="Segunda-Feira"/>
  </r>
  <r>
    <n v="1298"/>
    <n v="1"/>
    <x v="177"/>
    <x v="16"/>
    <x v="157"/>
    <s v="Luan Muller"/>
    <s v="M"/>
    <s v="Celula Conjuntos Montadoras T1"/>
    <s v="Felipe Becker Camelo"/>
    <n v="1"/>
    <x v="9"/>
    <s v="Queda da corrente da talha."/>
    <x v="3"/>
    <s v="Não classificado"/>
    <s v="Não classificado"/>
    <s v="Movimentação de cargas suspensas"/>
    <m/>
    <m/>
    <n v="50"/>
    <m/>
    <n v="11"/>
    <s v="Terça-Feira"/>
  </r>
  <r>
    <n v="1299"/>
    <n v="1"/>
    <x v="178"/>
    <x v="16"/>
    <x v="158"/>
    <s v="Wilian Alves Silva"/>
    <s v="M"/>
    <s v="Rebarbação - T3"/>
    <s v="Valdeci Zeppi"/>
    <n v="3"/>
    <x v="3"/>
    <s v="Funcionário relata que ao girar um cubo quando o mesmo atingiu seu 3° dedo mão direita , região da polpa digital, causando pequeno corte contuso , mobilidade preservada sem edemas ou hematomas ,  realizado curativo , gelo medicado com paracetamol e ibuprofeno , liberado ao setor em condições .TST Leonardo ciente"/>
    <x v="0"/>
    <s v="Não classificado"/>
    <s v="Não classificado"/>
    <s v="Manuseio de ferramentas e peças"/>
    <s v="Mão direita"/>
    <s v="3º DEDO"/>
    <m/>
    <m/>
    <n v="12"/>
    <s v="Quarta-Feira"/>
  </r>
  <r>
    <n v="1300"/>
    <n v="1"/>
    <x v="178"/>
    <x v="16"/>
    <x v="159"/>
    <s v="Carlos Cristiano Rodrigues Pereira"/>
    <s v="M"/>
    <s v="Moldagem - T1"/>
    <s v="Vanderlei Antonio de Vargas Daros"/>
    <n v="1"/>
    <x v="7"/>
    <s v="Acionado unidade interna, Colaborador relata que estava trocando o tonel de moldante e a luva escapou causando um entorse no primeiro dedo da mão esquerda relata , apresenta edema e restrições de movimentos avaliado por Dr Mauricio e encaminhado para o COC , retorno dia 13.05. Atendido por Jeferson / André . TST Funny ciente . "/>
    <x v="0"/>
    <s v="Não classificado"/>
    <s v="Não classificado"/>
    <s v="Manuseio de ferramentas e peças"/>
    <s v="Mão esquerda"/>
    <s v="1º DEDO"/>
    <m/>
    <m/>
    <n v="12"/>
    <s v="Quarta-Feira"/>
  </r>
  <r>
    <n v="1301"/>
    <n v="1"/>
    <x v="179"/>
    <x v="16"/>
    <x v="10"/>
    <m/>
    <s v="M"/>
    <s v="Fusão - 3"/>
    <s v="Valdeci Zeppi"/>
    <n v="3"/>
    <x v="1"/>
    <s v="Furo na bica do forno 2, vazamento de metal líquido pelo furo ao bascular o forno para retirada de metal."/>
    <x v="3"/>
    <s v="Metal líquido"/>
    <m/>
    <s v="Respingo de metal líquido"/>
    <m/>
    <m/>
    <n v="51"/>
    <s v="8D Produção"/>
    <n v="13"/>
    <s v="Quinta-Feira"/>
  </r>
  <r>
    <n v="1302"/>
    <n v="1"/>
    <x v="179"/>
    <x v="16"/>
    <x v="62"/>
    <s v="Marcos Augusto dos Santos"/>
    <s v="M"/>
    <s v="Almoxarifado Usinagem T1"/>
    <s v="Mauro Cezar Medeiros"/>
    <n v="1"/>
    <x v="2"/>
    <s v="Colaborador relata que estava empilhando caixas de plástico uma delas caiu atingindo a face , Apresentado escoriação leve no nariz  realizado higiene e curativo , liberado ao setor com orientações de cuidados . atendido por Diego . TST Funny  ciente . "/>
    <x v="0"/>
    <s v="Não classificado"/>
    <s v="Não classificado"/>
    <s v="Manuseio de ferramentas e peças"/>
    <s v="Cabeça"/>
    <s v="face"/>
    <m/>
    <m/>
    <n v="13"/>
    <s v="Quinta-Feira"/>
  </r>
  <r>
    <n v="1303"/>
    <n v="1"/>
    <x v="180"/>
    <x v="16"/>
    <x v="160"/>
    <s v="Heber Neemias Barreto"/>
    <s v="M"/>
    <s v="Manutenção Usinagem T1"/>
    <s v="Israel Lima"/>
    <n v="1"/>
    <x v="11"/>
    <s v="Funcionário relata que estava fazendo a manutenção na talha, no setor de manutenção e ao pegá- la se virou e bateu o 1 ° dedo da mão direita  em uma mesa. Apresenta edema, hematoma e restrição de movimento, medicado com Paracetamol e Ibuprofeno, aplicado gelo local, avaliado pelo médico do CSR, encaminhado ao COC para realizar exame de raio-x e avaliação, com guia Tiss e receita médica carimbada. TST Funny ciente."/>
    <x v="0"/>
    <s v="Não classificado"/>
    <s v="Não classificado"/>
    <s v="Manuseio de ferramentas e peças"/>
    <s v="Mão direita"/>
    <s v="1º DEDO"/>
    <m/>
    <m/>
    <n v="14"/>
    <s v="Sexta-Feira"/>
  </r>
  <r>
    <n v="1304"/>
    <n v="1"/>
    <x v="181"/>
    <x v="16"/>
    <x v="161"/>
    <s v="Isaac Douville"/>
    <s v="M"/>
    <s v="Rebarbação - T1"/>
    <s v="David Teixeira Lima"/>
    <n v="1"/>
    <x v="3"/>
    <s v="Funcionário relata que ao retirar seu óculos de segurança , teria caído um corpo estranho , em seu olho esquerdo , retirado sujidade realizado higiene com soro fisiológico , orientado liberado , ao setor .TST Leonardo ciente"/>
    <x v="2"/>
    <s v="Não classificado"/>
    <s v="Não classificado"/>
    <s v="Corpo estranho"/>
    <s v="Olhos"/>
    <s v="Olho esquerdo"/>
    <n v="63"/>
    <n v="200840919"/>
    <n v="15"/>
    <s v="Sábado"/>
  </r>
  <r>
    <n v="1306"/>
    <n v="1"/>
    <x v="182"/>
    <x v="16"/>
    <x v="162"/>
    <s v="Louis Marc Dorvil"/>
    <s v="M"/>
    <s v="Rebarbação - T2"/>
    <s v="David Teixeira Lima"/>
    <n v="2"/>
    <x v="3"/>
    <s v="Funcionário relata que estava passando a lixadeira dentro de peça, e um colega ao puxar outra peça apertou o 4° dedo da mão esquerda entre duas peças. Apresenta edema, hematoma, sem presença de cortes. Medicado com paracetamol e ibuprofeno, aplicado biofenac e gelo no local. Avaliado  por médico do CSR, que pede reavaliação para amanhã inicio do turno. TST Alesandro ciente."/>
    <x v="2"/>
    <s v="Não classificado"/>
    <s v="Não classificado"/>
    <s v="Manuseio de ferramentas e peças"/>
    <s v="Mão esquerda"/>
    <s v="4º dedo"/>
    <s v="x"/>
    <n v="200806353"/>
    <n v="18"/>
    <s v="Terça-Feira"/>
  </r>
  <r>
    <n v="1307"/>
    <n v="1"/>
    <x v="182"/>
    <x v="16"/>
    <x v="163"/>
    <s v="Jean Jerry Widley Auguste"/>
    <s v="M"/>
    <s v="Rebarbação - T1"/>
    <s v="David Teixeira Lima"/>
    <n v="1"/>
    <x v="3"/>
    <s v="Funcionário relata que ao aproximar uma peça no rebolo para lixar encostou o dedo com a luva, cortando e queimando o 1º dedo da mão esquerda. Comunicado TST Lucas e avaliado pelo Dr. Rafael que orientou a realização de curativo e orientou mobilizar. Liberado para repouso em casa e retornar para uma avaliação no dia 19/05."/>
    <x v="0"/>
    <s v="Não classificado"/>
    <s v="Não classificado"/>
    <s v="Manuseio de ferramentas e peças"/>
    <s v="Mão esquerda"/>
    <s v="1º DEDO"/>
    <n v="54"/>
    <n v="200806354"/>
    <n v="18"/>
    <s v="Terça-Feira"/>
  </r>
  <r>
    <n v="1308"/>
    <n v="1"/>
    <x v="183"/>
    <x v="16"/>
    <x v="164"/>
    <s v="Lucas Bispo"/>
    <s v="M"/>
    <s v="Célula conjuntos Montadoras T2"/>
    <s v="Marcelo Camargo"/>
    <n v="2"/>
    <x v="9"/>
    <s v="Funcionário relata que estava manuseando cubos que estariam sendo içados por uma talha, quando um cubo teria virado e prensado o 5° dedo da mão esquerda contra um rack. Mobilidade reduzida, importante edema no local. Ofertado paracetamol e ibuprofeno, aplicado gelo. Avaliado pelo médico do CSR, encaminhado ao COC com guia tiss e ordem de farmácia carimbados. Retorno ao CSR dia 20/05 ás 17 hrs. TST Alesandro ciente."/>
    <x v="0"/>
    <s v="Não classificado"/>
    <s v="Não classificado"/>
    <s v="Manuseio de ferramentas e peças"/>
    <s v="Mão esquerda"/>
    <s v="5º DEDO"/>
    <n v="55"/>
    <n v="200806352"/>
    <n v="19"/>
    <s v="Quarta-Feira"/>
  </r>
  <r>
    <n v="1309"/>
    <n v="1"/>
    <x v="184"/>
    <x v="16"/>
    <x v="165"/>
    <s v="Marcio Evandro de Souza Correa"/>
    <s v="M"/>
    <s v="Moldagem - T1"/>
    <s v="Vanderlei Antonio de Vargas Daros"/>
    <n v="1"/>
    <x v="7"/>
    <s v="Colaborador relata que estava trabalhando ao lado da esteira e seu colega jogou um produto e o mesmo se desequilibrou e caiu da própria altura , refere dor na perna direita sem edema, sem hematoma, medicado com paracetamol e biofenac liberado ao setor com orientações de cuidados . Atendido por Diego, TST Lucas ciente."/>
    <x v="0"/>
    <s v="Não classificado"/>
    <s v="Não classificado"/>
    <s v="Manuseio de ferramentas e peças"/>
    <s v="Perna direita"/>
    <m/>
    <m/>
    <m/>
    <n v="20"/>
    <s v="Quinta-Feira"/>
  </r>
  <r>
    <n v="1312"/>
    <n v="1"/>
    <x v="185"/>
    <x v="16"/>
    <x v="166"/>
    <s v="Ismaila Diedhiou"/>
    <s v="M"/>
    <s v="Rebarbação - T1"/>
    <s v="David Teixeira Lima"/>
    <n v="1"/>
    <x v="3"/>
    <s v="Colaborador relata que estava trabalhando com lixadeira e atingiu o 4º dedo da mão esquerda causando um corte . avaliado por Dr Talita não houve necessidade de sutura  orientado a retornar na segunda  dia 24.05.2021 . Atendido por Diego .  TST Lucas Ciente . "/>
    <x v="0"/>
    <s v="Não classificado"/>
    <s v="Não classificado"/>
    <s v="Máquinas e equipamentos"/>
    <s v="Mão esquerda"/>
    <s v="4º dedo"/>
    <m/>
    <m/>
    <n v="21"/>
    <s v="Sexta-Feira"/>
  </r>
  <r>
    <n v="1313"/>
    <n v="1"/>
    <x v="185"/>
    <x v="16"/>
    <x v="167"/>
    <s v="Diego Roberto Petrin"/>
    <s v="M"/>
    <s v="Preset Usinagem T1"/>
    <s v="Israel Lima"/>
    <n v="1"/>
    <x v="12"/>
    <s v="Funcionário (28926) relata que ao tentar tirar um parafuso que estava preso, com a parafusadeira, a ponta da ferramenta quebrou e atingiu região acima da sobrancelha esquerda, isso por volta dás 10:30. Apresenta corte superficial, edema, medicado com Paracetamol e Ibuprofeno, aplicado gelo local, realizado curativo. Orientado e liberado ao setor. TST Lucas ciente._x000a_Atendido por Joice."/>
    <x v="0"/>
    <s v="Não classificado"/>
    <s v="Não classificado"/>
    <s v="Manuseio de ferramentas e peças"/>
    <s v="Cabeça"/>
    <m/>
    <m/>
    <m/>
    <n v="21"/>
    <s v="Sexta-Feira"/>
  </r>
  <r>
    <n v="1314"/>
    <n v="1"/>
    <x v="186"/>
    <x v="16"/>
    <x v="168"/>
    <s v="Marcelo Morais da Silva"/>
    <s v="M"/>
    <s v="Qualidade Fundição - T2"/>
    <s v="Alexandre Zanardi"/>
    <n v="2"/>
    <x v="18"/>
    <s v="Funcionário relata que ao passar pelo setor de rebarbação, entrou CE em olho direito, realizado lavagem ocular com SF, removido CE com sucesso. TST Alesandro ciente"/>
    <x v="0"/>
    <s v="Não classificado"/>
    <s v="Não classificado"/>
    <s v="Corpo estranho"/>
    <s v="Olhos"/>
    <s v="Olho direito"/>
    <m/>
    <m/>
    <n v="22"/>
    <s v="Sábado"/>
  </r>
  <r>
    <n v="1315"/>
    <n v="1"/>
    <x v="186"/>
    <x v="16"/>
    <x v="169"/>
    <s v="Mauricio Ramos Siqueira"/>
    <s v="M"/>
    <s v="Celula Conjuntos Implementadoras - T2"/>
    <s v="Marcelo Camargo"/>
    <n v="2"/>
    <x v="4"/>
    <s v="Funcionário relata que ao manusear a talha e ao largar tambor apertou 4° dedo da mão esquerda falange proximal entre parafuso e cubo, apresenta ferimento superficial  mobilidade preservada, ausência de edema ou hematoma, medicado com Paracetamol, Ibuprofeno, realizado curativo, avaliado pelo médico da empresa, orientado e liberado ao setor. TST Alesandro ciente."/>
    <x v="0"/>
    <s v="Não classificado"/>
    <s v="Não classificado"/>
    <s v="Manuseio de ferramentas e peças"/>
    <s v="Mão esquerda"/>
    <s v="4º dedo"/>
    <m/>
    <m/>
    <n v="22"/>
    <s v="Sábado"/>
  </r>
  <r>
    <n v="1316"/>
    <n v="1"/>
    <x v="186"/>
    <x v="16"/>
    <x v="170"/>
    <s v="Jamson Toussaint"/>
    <s v="M"/>
    <s v="Rebarbação - T3"/>
    <s v="Valdeci Zeppi"/>
    <n v="3"/>
    <x v="3"/>
    <s v="Funcionário relata que estava batendo a peça e sentiu desconforto no peito, ausência de edema, hematoma, medicado com ibuprofeno e após liberado para o setor com orientações. TST Leonardo ciente. "/>
    <x v="0"/>
    <s v="Não classificado"/>
    <s v="Não classificado"/>
    <s v="Manuseio de ferramentas e peças"/>
    <s v="Coluna / Tronco"/>
    <s v="Peito"/>
    <m/>
    <m/>
    <n v="22"/>
    <s v="Sábado"/>
  </r>
  <r>
    <n v="1317"/>
    <n v="1"/>
    <x v="186"/>
    <x v="16"/>
    <x v="10"/>
    <m/>
    <s v="M"/>
    <s v="Fusão - T3"/>
    <s v="Valdeci Zeppi"/>
    <n v="3"/>
    <x v="1"/>
    <s v="Operador de empilhadeira estava realizando a movimentação de metal líquido, do forno 3 para o CAP, com a panela 2, quando a mesma furou em frente ao forno, vazando o metal líquido dentro do poço, não houve feridos."/>
    <x v="3"/>
    <s v="Metal líquido"/>
    <m/>
    <s v="Respingo de metal líquido"/>
    <m/>
    <m/>
    <n v="57"/>
    <n v="200840252"/>
    <n v="22"/>
    <s v="Sábado"/>
  </r>
  <r>
    <n v="1318"/>
    <n v="1"/>
    <x v="187"/>
    <x v="16"/>
    <x v="171"/>
    <s v="Leandro Belisario Rodrigues"/>
    <s v="M"/>
    <s v="Moldagem - T1"/>
    <s v="Vanderlei Antonio de Vargas Daros"/>
    <n v="1"/>
    <x v="15"/>
    <s v="Funcionário relata que que extava trabalhando e teria entrado na sua luva óxido de magnésio causando queimadura de 1° grau em dorso da mão direita , região do 1° dedo , realizado lavagem com soro , curativo com sulfa e orientado retorno em 27/05 para avaliação com  médico da empresa .TST Lucas ciente"/>
    <x v="2"/>
    <s v="Não classificado"/>
    <s v="Não classificado"/>
    <s v="Manuseio de ferramentas e peças"/>
    <s v="Mão direita"/>
    <s v="Dorço"/>
    <n v="59"/>
    <n v="200883378"/>
    <n v="26"/>
    <s v="Quarta-Feira"/>
  </r>
  <r>
    <n v="1319"/>
    <n v="1"/>
    <x v="188"/>
    <x v="16"/>
    <x v="172"/>
    <s v="Elisandro Pereira Vicente Junior"/>
    <s v="M"/>
    <s v="Celula Conjuntos Implementadoras - T2"/>
    <s v="Marcelo Camargo"/>
    <n v="2"/>
    <x v="4"/>
    <s v="Funcionário relata que foi abrir o lacre da tampa da tinta com estilete e cortou o punho esquerdo superficialmente , sangramento discreto , realizado curativo medicado com paracetamol e ibuprofeno, liberado ao setor com orientações . TST Leonardo ciente"/>
    <x v="0"/>
    <s v="Não classificado"/>
    <s v="Não classificado"/>
    <s v="Manuseio de ferramentas e peças"/>
    <s v="Braço esquerdo"/>
    <s v="Punho"/>
    <m/>
    <m/>
    <n v="27"/>
    <s v="Quinta-Feira"/>
  </r>
  <r>
    <n v="1320"/>
    <n v="1"/>
    <x v="188"/>
    <x v="16"/>
    <x v="173"/>
    <s v="Ryhan Mendes"/>
    <s v="M"/>
    <s v="Celula Conjuntos Montadoras T1"/>
    <s v="Felipe Becker Camelo"/>
    <n v="1"/>
    <x v="4"/>
    <s v="Colaborador relata que estava movimentando produtos na esteira e um cubo caiu atingindo o segundo dedo da mão direita , avaliado por Dr Rafael medicado com paracetamol e biofenac  e encaminhado para o COC com retorno dia 28.05.2021. TST Lucas ciente ."/>
    <x v="2"/>
    <s v="Não classificado"/>
    <s v="Não classificado"/>
    <s v="Manuseio de ferramentas e peças"/>
    <s v="Mão direita"/>
    <s v="2º DEDO"/>
    <n v="60"/>
    <n v="200852177"/>
    <n v="27"/>
    <s v="Quinta-Feira"/>
  </r>
  <r>
    <n v="1321"/>
    <n v="1"/>
    <x v="188"/>
    <x v="16"/>
    <x v="9"/>
    <s v="Luiz Carlos Pedroso Junior"/>
    <s v="M"/>
    <s v="Rebarbação - T1"/>
    <s v="David Teixeira Lima"/>
    <n v="1"/>
    <x v="3"/>
    <s v="Funcionário relata que ao remover  a máscara de proteção, entrou pó em seu olho direito. Realizado lavagem ocular e removido pó. Orientado e liberado ao setor. TST Lucas ciente."/>
    <x v="0"/>
    <s v="Não classificado"/>
    <s v="Não classificado"/>
    <s v="Corpo estranho"/>
    <s v="Olhos"/>
    <s v="Olho direito"/>
    <n v="61"/>
    <m/>
    <n v="27"/>
    <s v="Quinta-Feira"/>
  </r>
  <r>
    <n v="1322"/>
    <n v="1"/>
    <x v="189"/>
    <x v="16"/>
    <x v="116"/>
    <s v="Joao Vitor Carvalho Mello"/>
    <s v="M"/>
    <s v="CTA - T2"/>
    <s v="Marcelo Camargo"/>
    <n v="2"/>
    <x v="9"/>
    <s v="Funcionário (33596) relata que ao ajeitar peça na esteira, quando encostou a outra mão na talha, que subiu e prensou a mão esquerda contra a porta. Mobilidade preservada, sem hematomas, nem edema ou cortes. Aplicado gelo no local, medicado com paracetamol e ibuprofeno. Após, orientado e liberado ao setor. TST Alessandro ciente. "/>
    <x v="0"/>
    <s v="Não classificado"/>
    <s v="Não classificado"/>
    <s v="Manuseio de ferramentas e peças"/>
    <s v="Mão esquerda"/>
    <m/>
    <m/>
    <m/>
    <n v="28"/>
    <s v="Sexta-Feira"/>
  </r>
  <r>
    <n v="1323"/>
    <n v="1"/>
    <x v="190"/>
    <x v="16"/>
    <x v="26"/>
    <s v="Elahis Joizil Ulysse"/>
    <s v="M"/>
    <s v="Rebarbação - T1"/>
    <s v="David Teixeira Lima"/>
    <n v="1"/>
    <x v="3"/>
    <s v="Funcionário(28795) relata que ao trabalhar no seu setor sentiu desconforto em olho direito , visualizado e retirado sujidade , liberado ao setor em condições .TST Leonardo ciente"/>
    <x v="0"/>
    <s v="Não classificado"/>
    <s v="Não classificado"/>
    <s v="Corpo estranho"/>
    <s v="Olhos"/>
    <s v="Olho direito"/>
    <m/>
    <m/>
    <n v="29"/>
    <s v="Sábado"/>
  </r>
  <r>
    <n v="1324"/>
    <n v="1"/>
    <x v="190"/>
    <x v="16"/>
    <x v="148"/>
    <s v="Fabio Junior Ribeiro"/>
    <s v="M"/>
    <s v="Fusão - T3"/>
    <s v="Valdeci Zeppi"/>
    <n v="3"/>
    <x v="1"/>
    <s v="Funcionário (35568) relata que estava limpando a panela com o escorificante  , quando sentiu um desconforto em olho direito , realizado lavagem com soro fisio , não visualizado sujidade , liberado ao setor em condições .TST Leonardo ciente  "/>
    <x v="0"/>
    <s v="Não classificado"/>
    <s v="Não classificado"/>
    <s v="Corpo estranho"/>
    <s v="Olhos"/>
    <s v="Olho direito"/>
    <m/>
    <m/>
    <n v="29"/>
    <s v="Sábado"/>
  </r>
  <r>
    <n v="1325"/>
    <n v="1"/>
    <x v="191"/>
    <x v="17"/>
    <x v="62"/>
    <s v="Marcos Augusto dos Santos"/>
    <s v="M"/>
    <s v="Almoxarifado Usinagem T1"/>
    <s v="Mauro Cezar Medeiros"/>
    <n v="1"/>
    <x v="2"/>
    <s v="Colaborador (23529) relata que trabalhando no setor Picking e sentiu desconforto em região lombar , medicado com paracetamol e biofenac e Ibuprofeno . Liberado ao setor com orientações de cuidados . Atendido por Jeferson TST Funny ciente.  "/>
    <x v="0"/>
    <s v="Não classificado"/>
    <s v="Não classificado"/>
    <s v="Ergonômico"/>
    <s v="Coluna / Tronco"/>
    <s v="Lombar"/>
    <m/>
    <m/>
    <n v="2"/>
    <s v="Quarta-Feira"/>
  </r>
  <r>
    <n v="1326"/>
    <n v="1"/>
    <x v="192"/>
    <x v="17"/>
    <x v="174"/>
    <s v="Bathie Mbaye"/>
    <s v="M"/>
    <s v="Rebarbação T3"/>
    <s v="Valdeci Zeppi"/>
    <n v="3"/>
    <x v="3"/>
    <s v="Funcionário (37095) Relata que estava trabalhando, e sentiu corpo estranho no olho direito, encaminhado para enfermaria, retirado o corpo estranho e liberado ao setor em condições. TST Leonardo ciente."/>
    <x v="0"/>
    <s v="Não classificado"/>
    <s v="Não classificado"/>
    <s v="Corpo estranho"/>
    <s v="Olhos"/>
    <s v="Olho direito"/>
    <m/>
    <m/>
    <n v="4"/>
    <s v="Sexta-Feira"/>
  </r>
  <r>
    <n v="1327"/>
    <n v="1"/>
    <x v="193"/>
    <x v="17"/>
    <x v="175"/>
    <s v="Willian Machado"/>
    <s v="M"/>
    <s v="Celula Conjuntos Implementadoras - T1"/>
    <s v="Felipe Becker Camelo"/>
    <n v="1"/>
    <x v="4"/>
    <s v="Colaborador (26635) relata que estava manuseando cubos e um deles escapou da gancheia atingindo o segundo dedo da mão esquerda , Apresenta edema , movimentos preservados , Avaliado por Dr Rafael e recebe alta , Atendido por Diego . "/>
    <x v="0"/>
    <s v="Não classificado"/>
    <s v="Não classificado"/>
    <s v="Manuseio de ferramentas e peças"/>
    <s v="Mão esquerda"/>
    <s v="2º DEDO"/>
    <m/>
    <m/>
    <n v="9"/>
    <s v="Quarta-Feira"/>
  </r>
  <r>
    <n v="1328"/>
    <n v="1"/>
    <x v="193"/>
    <x v="17"/>
    <x v="176"/>
    <s v="Giovani Pinto de Oliveira"/>
    <s v="M"/>
    <s v="Rebarbação - T1"/>
    <s v="David Teixeira Lima"/>
    <n v="1"/>
    <x v="3"/>
    <s v="Acionado base interna da Emercor por telefone de emergência, encontrado funcionário (18461) já imobilizado em maca rígida. relata que ao sair do setor e entrar na faixa de pedestre, veio uma empilhadeira e o derrubou, passando encima de seu pé direito. Apresenta edema em todo pé, e hematoma. Mobilidade prejudicada. Puncionado o mesmo com abbocath 20 em MSD, e medicado com sf 0,9%, cetoprofeno e dipirona EV. Avaliado pelo médico da empresa, enfaixado MID,  Acionado base externa da Emercor, contato no COC com Dr. Inacio, e encaminhado para avaliação clínica e radiológica, com guia tiss e ordem de farmácia carimbadas. Orientado a retornar dia 10/06 ao CSR ás 07 hrs. TST Alesandro ciente."/>
    <x v="1"/>
    <s v="Veículos Industriais"/>
    <m/>
    <s v="Veículos Industriais"/>
    <s v="Pé direito"/>
    <m/>
    <n v="65"/>
    <n v="200884445"/>
    <n v="9"/>
    <s v="Quarta-Feira"/>
  </r>
  <r>
    <n v="1329"/>
    <n v="1"/>
    <x v="194"/>
    <x v="17"/>
    <x v="177"/>
    <s v="Louines Laguerre"/>
    <s v="M"/>
    <s v="Rebarbação - T3"/>
    <s v="Valdeci Zeppi"/>
    <n v="3"/>
    <x v="3"/>
    <s v="Funcionário (37094)  relata que há mais ou menos há uma semana sentiu desconforto ocular em olho direito , seu líder marca médico pois o mesmo relata que sente muita ardência no olho avaliado pelo médico da empresa que avalia o mesmo visualiza sujidades e encaminhado para visioclinica para avaliação orientado e encaminhado .TST Leonardo ciente"/>
    <x v="0"/>
    <s v="Não classificado"/>
    <s v="Não classificado"/>
    <s v="Corpo estranho"/>
    <s v="Olhos"/>
    <s v="Olho direito"/>
    <m/>
    <m/>
    <n v="10"/>
    <s v="Quinta-Feira"/>
  </r>
  <r>
    <n v="1330"/>
    <n v="1"/>
    <x v="194"/>
    <x v="17"/>
    <x v="161"/>
    <s v="Isaac Douville"/>
    <s v="M"/>
    <s v="Rebarbacao - T1"/>
    <s v="David Teixeira Lima"/>
    <n v="1"/>
    <x v="3"/>
    <s v="Colaborador (30668) procura atendimento com queixa de dor em 5º dedo da mão direita , devido movimentos repetitivos e uso de luva , Avaliado por medico da empresa e liberado ao setor com orientações de cuidados. TST Lucas ciente.  "/>
    <x v="0"/>
    <s v="Não classificado"/>
    <s v="Não classificado"/>
    <s v="Ergonômico"/>
    <s v="Mão direita"/>
    <s v="5º DEDO"/>
    <m/>
    <m/>
    <n v="10"/>
    <s v="Quinta-Feira"/>
  </r>
  <r>
    <n v="1331"/>
    <n v="1"/>
    <x v="192"/>
    <x v="17"/>
    <x v="10"/>
    <m/>
    <m/>
    <m/>
    <s v="Mauro Cezar Medeiros"/>
    <n v="1"/>
    <x v="2"/>
    <s v="Quebra de pallet na entrada do Picking ocasionando tombamento de caixas de parafusos. No momento estavam dois pallets empilhados e a base do pallet do _x000a_solo quebra, causando o tombamento."/>
    <x v="3"/>
    <s v="Armazenamento de material em altura"/>
    <m/>
    <m/>
    <m/>
    <m/>
    <n v="64"/>
    <n v="200883338"/>
    <n v="4"/>
    <s v="Sexta-Feira"/>
  </r>
  <r>
    <n v="1332"/>
    <n v="1"/>
    <x v="195"/>
    <x v="17"/>
    <x v="178"/>
    <s v="Davi Paim dos Reis"/>
    <s v="M"/>
    <s v="Celula Conjuntos Montadoras T1"/>
    <s v="Felipe Becker Camelo"/>
    <n v="1"/>
    <x v="4"/>
    <s v="Colaborador (37311) estava movimentando um produto e o mesmo caiu atingindo o 4º dedo da mão direita . apresenta edema , hematoma  sub ungueal , Avaliado por Dr Mauricio e encaminhado ao COC , Atendido por Diego , TST Lucas ciente . "/>
    <x v="4"/>
    <s v="Não classificado"/>
    <s v="Não classificado"/>
    <s v="Manuseio de ferramentas e peças"/>
    <s v="Mão direita"/>
    <s v="4º DEDO"/>
    <n v="67"/>
    <n v="200884995"/>
    <n v="11"/>
    <s v="Sexta-Feira"/>
  </r>
  <r>
    <n v="1333"/>
    <n v="1"/>
    <x v="195"/>
    <x v="17"/>
    <x v="179"/>
    <s v="Patric William Prado da Rosa"/>
    <s v="M"/>
    <s v="Rebarbacao - T1"/>
    <s v="David Teixeira Lima"/>
    <n v="1"/>
    <x v="3"/>
    <s v="Colaborador (35952) relata que estaria organizando peças em seu setor e o colega estava usando o esmeril ao seu lado , e as fagulhas atingiram  o olho direito , Avaliado por medico da empresa , liberado ao setor com receita carimbada , e orientações de cuidados . Atendido por Diego. "/>
    <x v="0"/>
    <s v="Não classificado"/>
    <s v="Não classificado"/>
    <s v="Corpo estranho"/>
    <s v="Olhos"/>
    <s v="Olho direito"/>
    <m/>
    <m/>
    <n v="11"/>
    <s v="Sexta-Feira"/>
  </r>
  <r>
    <n v="1338"/>
    <n v="1"/>
    <x v="196"/>
    <x v="17"/>
    <x v="180"/>
    <s v="Wesley Hofman de Matos"/>
    <s v="M"/>
    <s v="Rebarbacao - T1"/>
    <s v="David Teixeira Lima"/>
    <n v="1"/>
    <x v="3"/>
    <s v="Colaborador (36064) relata que estava trabalhando no rebolo e sentiu corpo estranho  em ambos os olhos, informa que estava usando óculos de proteção. realizado higiene com SF , não foi encontrado CE , liberado ao setor com melhora dos sintomas , Atendido por Joice  TST Lucas ciente   "/>
    <x v="0"/>
    <s v="Não classificado"/>
    <s v="Não classificado"/>
    <s v="Corpo estranho"/>
    <s v="Olhos"/>
    <s v="Ambos"/>
    <m/>
    <m/>
    <n v="14"/>
    <s v="Segunda-Feira"/>
  </r>
  <r>
    <n v="1339"/>
    <n v="1"/>
    <x v="196"/>
    <x v="17"/>
    <x v="181"/>
    <s v="Cristian Kevin da Luz Santos"/>
    <s v="M"/>
    <s v="Fusao/Vazamento - T1"/>
    <s v="Vanderlei Antonio de Vargas Daros"/>
    <n v="1"/>
    <x v="1"/>
    <s v="Funcionário (36513) relata que foi bascular o forno para limpar a escoria, e no momento de abaixar o forno, não reparou que seu pé direito estava embaixo do forno, vindo a esmagar, no local há edema, hematoma, deformidade nos 1°, 2° 3° dedos do pé direito, mais dorso do pé direito. Escoriação e corte. Realizada imobilização, tramal EV, cetoprofeno IM, Plasil EV por Jeferson. Encaminhado para o COC para avaliação. Avaliado por Dr. Mauricio, contato com Dr. Inacio no COC."/>
    <x v="1"/>
    <s v="Máquinas NR12"/>
    <m/>
    <s v="Máquinas e equipamentos"/>
    <s v="Pé direito"/>
    <s v="Dorso"/>
    <n v="68"/>
    <n v="200885102"/>
    <n v="14"/>
    <s v="Segunda-Feira"/>
  </r>
  <r>
    <n v="1340"/>
    <n v="1"/>
    <x v="197"/>
    <x v="17"/>
    <x v="163"/>
    <s v="Jean Jerry Widley Auguste"/>
    <s v="M"/>
    <s v="Rebarbacao - T1"/>
    <s v="David Teixeira Lima"/>
    <n v="1"/>
    <x v="3"/>
    <s v="Colaborador (37107) apresenta corte em segundo dedo da mão direita , o mesmo tem dificuldade para se comunicar e não consegue informar como ocorreu o fato , no momento sem sangramento ativo realizado curativo e liberado ao setor com orientações de cuidados . TST Lucas ciente "/>
    <x v="0"/>
    <s v="Não classificado"/>
    <s v="Não classificado"/>
    <s v="Manuseio de ferramentas e peças"/>
    <s v="Mão direita"/>
    <m/>
    <m/>
    <m/>
    <n v="15"/>
    <s v="Terça-Feira"/>
  </r>
  <r>
    <n v="1341"/>
    <n v="1"/>
    <x v="198"/>
    <x v="17"/>
    <x v="182"/>
    <s v="Jean Roberto Guimaraes de Melo"/>
    <s v="M"/>
    <s v="Rebarbacao - T2"/>
    <s v="David Teixeira Lima"/>
    <n v="2"/>
    <x v="3"/>
    <s v="Funcionário (37428)  relata que em seu turno anterior de trabalho, ao lixar a roda da esmeriladeira, escapou a mangueira de ar e acabou jogando pó da máquina em seu olho direito. No momento, estava indo embora e não veio registrar. Hoje pela manhã quando acordou, sentiu ardência e aderência em olho direito. Avaliado pelo médico da empresa, encaminhado a visio clínica com guia tiss e ordem de farmácia carimbadas, liberado para casa hoje, com retorno agendado ao CSR dia 17/06 ás 17 hrs. TST Funny e Alesandro cientes._x000a_"/>
    <x v="0"/>
    <s v="Não classificado"/>
    <s v="Não classificado"/>
    <s v="Corpo estranho"/>
    <s v="Olhos"/>
    <s v="Olho direito"/>
    <m/>
    <m/>
    <n v="16"/>
    <s v="Quarta-Feira"/>
  </r>
  <r>
    <n v="1342"/>
    <n v="1"/>
    <x v="198"/>
    <x v="17"/>
    <x v="183"/>
    <s v="Eberton Rodrigues Machado"/>
    <s v="M"/>
    <s v="Pintura - T2"/>
    <s v="David Teixeira Lima"/>
    <n v="2"/>
    <x v="3"/>
    <s v="Funcionário (23446) relata que colega estava trocando a lixa da lixadeira e acabou esquecendo a chave na mesma, que acionou e jogou a chave, pegando em seu braço esquerdo. Apresenta edema e pequena escoriação, sem hematoma. Aplicado biofenac e gelo local, e medicado com paracetamol e ibuprofeno. Fica em observação e após liberado com orientações. TST Lucas ciente._x000a_"/>
    <x v="0"/>
    <s v="Não classificado"/>
    <s v="Não classificado"/>
    <s v="Manuseio de ferramentas e peças"/>
    <s v="Braço esquerdo"/>
    <m/>
    <m/>
    <m/>
    <n v="16"/>
    <s v="Quarta-Feira"/>
  </r>
  <r>
    <n v="1343"/>
    <n v="1"/>
    <x v="199"/>
    <x v="17"/>
    <x v="184"/>
    <s v="Alain Mertus"/>
    <s v="M"/>
    <s v="Rebarbação - T3"/>
    <s v="Valdeci Zeppi"/>
    <n v="3"/>
    <x v="3"/>
    <s v="Funcionário (37106) relata que estava manuseando uma peça e ao virar deixou o dedo em baixo,4° dedo da mão esquerda, peça +- 20kg, mobilidade diminuída devido dor, oriento retornar se piora, liberado após para o setor com orientações de retorno se piora. TST Leonardo Ciente."/>
    <x v="0"/>
    <s v="Não classificado"/>
    <s v="Não classificado"/>
    <s v="Manuseio de ferramentas e peças"/>
    <s v="Mão esquerda"/>
    <s v="4º DEDO"/>
    <m/>
    <m/>
    <n v="17"/>
    <s v="Quinta-Feira"/>
  </r>
  <r>
    <n v="1344"/>
    <n v="1"/>
    <x v="199"/>
    <x v="17"/>
    <x v="185"/>
    <s v="Yuri Ramos Marques"/>
    <s v="M"/>
    <s v="Celula Conjuntos Montadoras T2"/>
    <s v="Marcelo Camargo"/>
    <n v="2"/>
    <x v="9"/>
    <s v="Funcionário (35118) relata que estava manuseando um tambor, quando acabou prensando o 3° dedo da mão direita. Movimentos reduzidos, apresenta edema local. Aplicado biofenac e gelo local, ofertado paracetamol e ibuprofeno. Avaliado pela médica da empresa, com receita médica e ordem de farmácia carimbadas. Liberado para casa com atestado hoje, e agendado reavaliação para dia 18/06 ás 17 hrs no CSR. Contato com TST sem sucesso."/>
    <x v="0"/>
    <s v="Não classificado"/>
    <s v="Não classificado"/>
    <s v="Manuseio de ferramentas e peças"/>
    <s v="Mão direita"/>
    <s v="3º DEDO"/>
    <m/>
    <m/>
    <n v="17"/>
    <s v="Quinta-Feira"/>
  </r>
  <r>
    <n v="1345"/>
    <n v="1"/>
    <x v="200"/>
    <x v="17"/>
    <x v="76"/>
    <s v="Altair da Silva Valente"/>
    <s v="M"/>
    <s v="Fusao/Vazamento - T3"/>
    <s v="Valdeci Zeppi"/>
    <n v="3"/>
    <x v="15"/>
    <s v="funcionário (20394)  relata que estava limpando tubulação de um forno Cap  quando estourou o oxido de magnésio , atingiu uma parte do lábio inferior direito e uma pequena parte da face , realizado lavagem com soro fisio e liberado ao setor em condições. TST Leonardo ciente"/>
    <x v="0"/>
    <s v="Não classificado"/>
    <s v="Não classificado"/>
    <s v="*Outros"/>
    <s v="Cabeça"/>
    <s v="Boca"/>
    <n v="70"/>
    <m/>
    <n v="18"/>
    <s v="Sexta-Feira"/>
  </r>
  <r>
    <n v="1346"/>
    <n v="1"/>
    <x v="200"/>
    <x v="17"/>
    <x v="180"/>
    <s v="Wesley Hofman de Matos"/>
    <s v="M"/>
    <s v="Rebarbacao - T1"/>
    <s v="David Teixeira Lima"/>
    <n v="1"/>
    <x v="3"/>
    <s v="Colaborador (36064)  relata que estava pegando uma  peça na esteira e apertou o 4º dedo da mão esquerda entre duas peças no momento esta com dor moderada e edema e hematoma leve  , mo0vimentos preservados avaliado por Medico da empresa medicado com paracetamol ibuporfeno e biofenac , Liberado ao setor com orientações de cuidados, Atendido por Jeferson . TST Lucas ciente . "/>
    <x v="0"/>
    <s v="Não classificado"/>
    <s v="Não classificado"/>
    <s v="Manuseio de ferramentas e peças"/>
    <s v="Mão esquerda"/>
    <s v="4º DEDO"/>
    <m/>
    <m/>
    <n v="18"/>
    <s v="Sexta-Feira"/>
  </r>
  <r>
    <n v="1347"/>
    <n v="1"/>
    <x v="201"/>
    <x v="17"/>
    <x v="186"/>
    <s v="Emmanuel Telusme"/>
    <s v="M"/>
    <s v="Rebarbacao - T1"/>
    <s v="David Teixeira Lima"/>
    <n v="1"/>
    <x v="3"/>
    <s v="Colaborador (37067) relata que estava retirando um peça da esteira e a mesma caiu atingindo o 1º dedo da mão esquerda apresenta uma escoriação e edema leve  , avaliado por medico da empresa encaminhado para o COC , e retorno dia 23.06.2021 , Atendido por Jeferson . TST Funny ciente . _x000a_ "/>
    <x v="0"/>
    <s v="Não classificado"/>
    <s v="Não classificado"/>
    <s v="Manuseio de ferramentas e peças"/>
    <s v="Mão esquerda"/>
    <s v="1º DEDO"/>
    <m/>
    <m/>
    <n v="22"/>
    <s v="Terça-Feira"/>
  </r>
  <r>
    <n v="1348"/>
    <n v="1"/>
    <x v="202"/>
    <x v="17"/>
    <x v="142"/>
    <s v="Rafael Kliper da Silva"/>
    <s v="M"/>
    <s v="Rebarbacao - T3"/>
    <s v="Valdeci Zeppi"/>
    <n v="3"/>
    <x v="3"/>
    <s v="Funcionário  (35514) relata que estava trabalhando quando o colega que estava esmerilhando +- 5 metros de distancia quebrou a peça e  um estilhaço da mesma , atingiu região parietal do crânio lado esquerdo, apresenta pequeno corte contuso , realizado limpeza local, medicado com paracetamol + ibuprofeno, relata tontura, nega perda da consciência, PA: 10/6 mmHg, FC; 80 bpm, Sat 98%,  permanece em repouso no CSR .TST Leonardo Ciente."/>
    <x v="0"/>
    <s v="Não classificado"/>
    <s v="Não classificado"/>
    <s v="Corpo estranho"/>
    <s v="Cabeça"/>
    <m/>
    <m/>
    <m/>
    <n v="23"/>
    <s v="Quarta-Feira"/>
  </r>
  <r>
    <n v="1349"/>
    <n v="1"/>
    <x v="202"/>
    <x v="17"/>
    <x v="180"/>
    <s v="Wesley Hofman de Matos"/>
    <s v="M"/>
    <s v="Rebarbacao - T1"/>
    <s v="David Teixeira Lima"/>
    <n v="1"/>
    <x v="3"/>
    <s v="Funcionário (36064)  relata que ao trabalhar no rebolo, a mesa estava solta, e ao encostar a peça, a mesma mexeu e encostou o 5° dedo da mão direita no rebolo. Apresenta pequeno ferimento cortante em região subungueal. Medicado com Paracetamol e Ibuprofeno, realizado curativo. Orientado e liberado ao setor. TST: Funny ciente."/>
    <x v="0"/>
    <s v="Não classificado"/>
    <s v="Não classificado"/>
    <s v="Máquinas e equipamentos"/>
    <s v="Mão direita"/>
    <s v="5º DEDO"/>
    <m/>
    <m/>
    <n v="23"/>
    <s v="Quarta-Feira"/>
  </r>
  <r>
    <n v="1350"/>
    <n v="1"/>
    <x v="202"/>
    <x v="17"/>
    <x v="187"/>
    <s v="Jose Marcos Bueno da Silva"/>
    <s v="M"/>
    <s v="CAU I"/>
    <s v="Cilandro Da Silva Tavares"/>
    <s v="12x36"/>
    <x v="13"/>
    <s v="Funcionário (34582) relata que estava trabalhando e ao dar um passo para o lado, torceu pé direito. Apresenta edema, sem hematoma ou escoriação. Avaliado pelo médico da empresa, encaminhado ao COC para avaliação com guia tiss e ordem de farmácia carimbadas. Retorna em seu turno de trabalho dia 25/06. Trabalha das 07:00 ás 19:00. TST Alesandro ciente._x000a_"/>
    <x v="0"/>
    <s v="Não classificado"/>
    <s v="Não classificado"/>
    <s v="*Outros"/>
    <s v="Pé direito"/>
    <m/>
    <m/>
    <m/>
    <n v="23"/>
    <s v="Quarta-Feira"/>
  </r>
  <r>
    <n v="1351"/>
    <n v="1"/>
    <x v="203"/>
    <x v="17"/>
    <x v="188"/>
    <s v="Nelson de Paula Pereira"/>
    <s v="M"/>
    <s v="Fusão/Vazamento - T3"/>
    <s v="Valdeci Zeppi"/>
    <n v="3"/>
    <x v="1"/>
    <s v="Funcionário (8442) relata que foi pegar uma alavanca , a mesma estava quente , e queimou o 3° 4 ° e 5° dedos da mão esquerda , realizado curativo com sulfa aplicado elo lavagem com sulfa medicado com paracetamol e ibuprofeno e liberado ao setor com paracetamol e ibuprofeno .TST Leonardo ciente"/>
    <x v="0"/>
    <s v="Não classificado"/>
    <s v="Não classificado"/>
    <s v="Manuseio de ferramentas e peças"/>
    <s v="Mão esquerda"/>
    <s v="3º, 4º e 5º dedo"/>
    <m/>
    <m/>
    <n v="24"/>
    <s v="Quinta-Feira"/>
  </r>
  <r>
    <n v="1353"/>
    <n v="1"/>
    <x v="203"/>
    <x v="17"/>
    <x v="189"/>
    <s v="Renan de Lima Drum"/>
    <s v="M"/>
    <s v="Qualidade Usinagem T2"/>
    <s v="Alexandre Zanardi"/>
    <n v="2"/>
    <x v="18"/>
    <s v="Funcionário (26605) relata que ao lixar a peça com lixadeira sentiu corpo estranho em olho direito. Realizado lavagem  ocular com sf  0,9%, removido sujidade, orientado e liberado ao setor. TST Alesandro ciente."/>
    <x v="0"/>
    <s v="Não classificado"/>
    <s v="Não classificado"/>
    <s v="Corpo estranho"/>
    <s v="Olhos"/>
    <s v="Olho direito"/>
    <m/>
    <m/>
    <n v="24"/>
    <s v="Quinta-Feira"/>
  </r>
  <r>
    <n v="1354"/>
    <n v="1"/>
    <x v="204"/>
    <x v="17"/>
    <x v="101"/>
    <s v="Guerlin Melus"/>
    <s v="M"/>
    <s v="Rebarbacao - T2"/>
    <s v="David Teixeira Lima"/>
    <n v="2"/>
    <x v="3"/>
    <s v="Funcionário (27914) relata que o colega estava lixando uma peça e ao passar perto, entrou um corpo estranho no olho direito. Retirado com sucesso por Aide. Orientado e liberado ao setor. TST Alesandro ciente."/>
    <x v="0"/>
    <s v="Não classificado"/>
    <s v="Não classificado"/>
    <s v="Corpo estranho"/>
    <s v="Olhos"/>
    <s v="Olho direito"/>
    <m/>
    <m/>
    <n v="25"/>
    <s v="Sexta-Feira"/>
  </r>
  <r>
    <n v="1355"/>
    <n v="1"/>
    <x v="205"/>
    <x v="17"/>
    <x v="190"/>
    <s v="James Carter Altidor"/>
    <s v="M"/>
    <s v="Rebarbacao - T1"/>
    <s v="David Teixeira Lima"/>
    <n v="2"/>
    <x v="3"/>
    <s v="Colaborador (37128)  relata que trabalha na rebarbação , ao retirar a peça da esteira a mesma caiu atingindo o 4 º dedo da mão direita .. Apresenta edema e hematoma avaliado por Medico da empresa , medicado com paracetamol e ibuprofeno e encaminhado para COC com auxilio de um colega . Retorna dia 29.06.2021. Atendido por Jeferson , TST Funny Ciente . "/>
    <x v="0"/>
    <s v="Não classificado"/>
    <s v="Não classificado"/>
    <s v="Manuseio de ferramentas e peças"/>
    <s v="Mão direita"/>
    <s v="4º DEDO"/>
    <m/>
    <m/>
    <n v="28"/>
    <s v="Segunda-Feira"/>
  </r>
  <r>
    <n v="1357"/>
    <n v="1"/>
    <x v="199"/>
    <x v="17"/>
    <x v="10"/>
    <m/>
    <s v="M"/>
    <m/>
    <s v="Mauro Cezar Medeiros"/>
    <n v="3"/>
    <x v="6"/>
    <s v="Operador de empilhadeira ao colocar um palete na prateleira, a coluna de sustentação do porta palete cedeu, ocasionando a queda do material que estava armazenado."/>
    <x v="3"/>
    <s v="Armazenamento de material em altura"/>
    <m/>
    <m/>
    <m/>
    <m/>
    <n v="69"/>
    <m/>
    <n v="17"/>
    <s v="Quinta-Feira"/>
  </r>
  <r>
    <n v="1359"/>
    <n v="1"/>
    <x v="206"/>
    <x v="18"/>
    <x v="10"/>
    <m/>
    <m/>
    <s v="Fusão - 2"/>
    <s v="Vanderlei Antonio de Vargas Daros"/>
    <n v="2"/>
    <x v="1"/>
    <s v="Por volta das 17:00 horas houve uma explosão no forno 03,neste momento deu a explosão e saltou metal pra fora do F03 .Analisado o local e constatado que havia sido colocado  lata de tinta e/ou lata de spray no forno junto com outras sucatas,ocasionando a explosão. O material foi encontrado na caçamba da diferro."/>
    <x v="3"/>
    <s v="Metal líquido"/>
    <m/>
    <s v="*Outros"/>
    <m/>
    <m/>
    <n v="73"/>
    <m/>
    <n v="1"/>
    <s v="Quinta-Feira"/>
  </r>
  <r>
    <n v="1360"/>
    <n v="1"/>
    <x v="206"/>
    <x v="18"/>
    <x v="182"/>
    <s v="Jean Roberto Guimaraes de Melo"/>
    <s v="M"/>
    <s v="Rebarbacao - T2"/>
    <s v="David Teixeira Lima"/>
    <n v="2"/>
    <x v="3"/>
    <s v="Funcionário (37428) relata que ao colocar as rodas no guincho , prensou 4° dedo mão direito , entre o guincho e a roda , apresenta pequeno hematoma sub ungueal , mobilidade preservada , realizado gelo , medicado com paracetamol e ibuprofeno e liberado ao setor em condições e com orientações .TST Alesandro ciente"/>
    <x v="0"/>
    <s v="Não classificado"/>
    <s v="Não classificado"/>
    <s v="Manuseio de ferramentas e peças"/>
    <s v="Mão direita"/>
    <s v="4º DEDO"/>
    <m/>
    <m/>
    <n v="1"/>
    <s v="Quinta-Feira"/>
  </r>
  <r>
    <n v="1361"/>
    <n v="1"/>
    <x v="206"/>
    <x v="18"/>
    <x v="81"/>
    <s v="Luciane Ferreira Pinto"/>
    <s v="F"/>
    <s v="Celula Conjuntos Implementadoras - T1"/>
    <s v="Felipe Becker Camelo"/>
    <n v="1"/>
    <x v="4"/>
    <s v="Colaborador (26961) relata que ao manusear um pincel com &quot;tiner &quot;o liquido saltou  atingindo ambos os olhos , Apresenta hiperemia, refere visão turva, realizado higiene com SF ,  Avaliado por Dr Mauricio medicada com regencel e colirio anestésico , , Liberado COM . Atendido por Diego . TST Lucas ciente ."/>
    <x v="0"/>
    <s v="Não classificado"/>
    <s v="Não classificado"/>
    <s v="Produto químico"/>
    <s v="Olhos"/>
    <s v="Ambos"/>
    <m/>
    <m/>
    <n v="1"/>
    <s v="Quinta-Feira"/>
  </r>
  <r>
    <n v="1362"/>
    <n v="1"/>
    <x v="207"/>
    <x v="18"/>
    <x v="191"/>
    <s v="Joner Toussaint"/>
    <s v="M"/>
    <s v="Rebarbacao - T1"/>
    <s v="Gilson Paulino da Silva Velho"/>
    <n v="1"/>
    <x v="3"/>
    <s v="Colaborador (37223) relata que foi retirar a touca e sentiu um CE em olho esquerdo , realizado higiene com SF removido sujidade e liberado ao setor com orientações de cuidados , Atendido por Jeferson TST Lucas ciente. "/>
    <x v="0"/>
    <s v="Não classificado"/>
    <s v="Não classificado"/>
    <s v="Corpo estranho"/>
    <s v="Olhos"/>
    <s v="Olho esquerdo"/>
    <m/>
    <m/>
    <n v="2"/>
    <s v="Sexta-Feira"/>
  </r>
  <r>
    <n v="1363"/>
    <n v="1"/>
    <x v="208"/>
    <x v="18"/>
    <x v="31"/>
    <s v="Camila Graelin Bojarski"/>
    <s v="F"/>
    <s v="Macharia T3"/>
    <s v="David Teixeira Lima"/>
    <n v="3"/>
    <x v="8"/>
    <s v="Paciente (26574) refere trauma contuso em 3qde no setor de trabalho ha um dia, não vindo para registro ,  ao exame hiperemia e edema +/+4. força flexão 4/5, ausência de hematoma ou equimose , atestado de hum dia e RX .TST Leonardo ciente"/>
    <x v="0"/>
    <s v="Não classificado"/>
    <s v="Não classificado"/>
    <s v="Manuseio de ferramentas e peças"/>
    <s v="Mão esquerda"/>
    <s v="3º DEDO"/>
    <m/>
    <m/>
    <n v="3"/>
    <s v="Sábado"/>
  </r>
  <r>
    <n v="1364"/>
    <n v="1"/>
    <x v="208"/>
    <x v="18"/>
    <x v="192"/>
    <s v="Joao Vitor Figuero de Oliveira"/>
    <s v="M"/>
    <s v="Celula Conjuntos Montadoras T1"/>
    <s v="Felipe Becker Camelo"/>
    <n v="1"/>
    <x v="9"/>
    <s v="Funcionário (37193) relata que estava cortando plásticos/ destacando quando atingiu a unha do polegar da mão direita, ao puxar ouve perda parcial da unha, região central, realizado curativo e liberado ao setor com orientações de retorno se piora. TST Leonardo ciente."/>
    <x v="0"/>
    <s v="Não classificado"/>
    <s v="Não classificado"/>
    <s v="Manuseio de ferramentas e peças"/>
    <s v="Mão direita"/>
    <s v="1º DEDO"/>
    <m/>
    <m/>
    <n v="3"/>
    <s v="Sábado"/>
  </r>
  <r>
    <n v="1365"/>
    <n v="1"/>
    <x v="209"/>
    <x v="18"/>
    <x v="130"/>
    <s v="Bruno Garcia de Macedo"/>
    <s v="M"/>
    <s v="Fusao/Vazamento - T3"/>
    <s v="David Teixeira Lima"/>
    <n v="3"/>
    <x v="1"/>
    <s v="Funcionário (30593) relata que ao colocar um panela no fogo aconteceu uma explosão de poeira atingindo olho direto realizado lavagem com soro fisio e liberado ao setor com orientações .TST Leonardo ciente"/>
    <x v="0"/>
    <s v="Não classificado"/>
    <s v="Não classificado"/>
    <s v="Corpo estranho"/>
    <s v="Olhos"/>
    <s v="Ambos"/>
    <m/>
    <m/>
    <n v="6"/>
    <s v="Terça-Feira"/>
  </r>
  <r>
    <n v="1366"/>
    <n v="1"/>
    <x v="209"/>
    <x v="18"/>
    <x v="193"/>
    <s v="Davi Bombarda de Lima"/>
    <s v="M"/>
    <s v="Fusao/Vazamento - T3"/>
    <s v="David Teixeira Lima"/>
    <n v="3"/>
    <x v="1"/>
    <s v="Funcionário (32852) relata que ao colocar panela no forno houve uma explosão de poeira no ar atingindo ambos os olhos realizado lavagem com soro fiso e liberado ao setor em condições .TST Leonardo ciente"/>
    <x v="0"/>
    <s v="Não classificado"/>
    <s v="Não classificado"/>
    <s v="Corpo estranho"/>
    <s v="Olhos"/>
    <s v="Ambos"/>
    <m/>
    <m/>
    <n v="6"/>
    <s v="Terça-Feira"/>
  </r>
  <r>
    <n v="1367"/>
    <n v="1"/>
    <x v="209"/>
    <x v="18"/>
    <x v="179"/>
    <s v="Patric William Prado da Rosa"/>
    <s v="M"/>
    <s v="Rebarbacao - T1"/>
    <s v="Gilson Paulino da Silva Velho"/>
    <n v="1"/>
    <x v="3"/>
    <s v="Acionado unidade interna para atendimento do colaborador (35952)  , o mesmo relata que estava guardando peças na gaiola e teve um entorse no tornozelo esquerdo , sem edema mobilidade reduzida , Avaliado por Dr Talita medicado com paracetamol , ibuprofeno ,e biofenac , aplicado gelo no local e liberado o setor . Atendido por Joice/Jeferson  , TST Funny  ciente "/>
    <x v="0"/>
    <s v="Não classificado"/>
    <s v="Não classificado"/>
    <s v="*Outros"/>
    <s v="Perna esquerda"/>
    <s v="Tornozelo"/>
    <m/>
    <m/>
    <n v="6"/>
    <s v="Terça-Feira"/>
  </r>
  <r>
    <n v="1368"/>
    <n v="1"/>
    <x v="209"/>
    <x v="18"/>
    <x v="10"/>
    <m/>
    <s v="M"/>
    <m/>
    <s v="David Teixeira Lima"/>
    <n v="3"/>
    <x v="1"/>
    <s v="Forneiro foi transferir metal líquido do forno 2 para o forno 3 com o auxilio da panela volante, quando o metal líquido entrou em contato com a panela ocorreu uma explosão, havia sido realizado reparo no colarinho da panela minutos antes, após o reparo ficou água acumulada no fundo da panela, com a explosão ocorreu a queda do pó acumulado no teto e nas estruturas. _x000a_2 funcionários sentiram desconforto ocular devido ao pó e foram encaminhados para atendimento na enfermaria, realizado a limpeza ocular e liberados em condições ao setor."/>
    <x v="3"/>
    <s v="Metal líquido"/>
    <m/>
    <s v="*Outros"/>
    <m/>
    <m/>
    <n v="74"/>
    <n v="200889325"/>
    <n v="6"/>
    <s v="Terça-Feira"/>
  </r>
  <r>
    <n v="1369"/>
    <n v="1"/>
    <x v="210"/>
    <x v="18"/>
    <x v="194"/>
    <s v="Junior Camara Faria"/>
    <s v="M"/>
    <s v="Celula Conjuntos Montadoras T2"/>
    <s v="Marcelo Camargo"/>
    <n v="2"/>
    <x v="9"/>
    <s v="Funcionário (32778)  relata que ao engraxar rolamento, os mesmos estavam empilhados e um caiu atingindo tornozelo esquerdo, apresenta leve edema, não há presença de hematoma ou ferimento cortante, mobilidade preservada, aplicado gelo local, medicado com Paracetamol, Ibuprofeno,  em observação, orientado e liberado ao setor. TST Alesandro ciente."/>
    <x v="0"/>
    <s v="Não classificado"/>
    <s v="Não classificado"/>
    <s v="Manuseio de ferramentas e peças"/>
    <s v="Perna esquerda"/>
    <s v="Tornozelo"/>
    <m/>
    <m/>
    <n v="7"/>
    <s v="Quarta-Feira"/>
  </r>
  <r>
    <n v="1370"/>
    <n v="1"/>
    <x v="211"/>
    <x v="18"/>
    <x v="195"/>
    <s v="Rodrigo Boff"/>
    <s v="M"/>
    <s v="Manutenção - T2"/>
    <s v="Guilherme Castro Magalhaes"/>
    <n v="2"/>
    <x v="0"/>
    <s v="Funcionário (27510) relata que ao levar peça de um lado para outro, acabou batendo dorso da mão direita em quina. Apresenta leve edema e escoriação. Medicado com paracetamol e ibuprofeno, aplicado biofenac e gelo local. Fica em observação, após liberado ao setor com orientações. TST Alesandro ciente."/>
    <x v="0"/>
    <s v="Não classificado"/>
    <s v="Não classificado"/>
    <s v="Manuseio de ferramentas e peças"/>
    <s v="Mão direita"/>
    <s v="Dorso"/>
    <m/>
    <m/>
    <n v="8"/>
    <s v="Quinta-Feira"/>
  </r>
  <r>
    <n v="1371"/>
    <n v="1"/>
    <x v="212"/>
    <x v="18"/>
    <x v="113"/>
    <s v="Gabriel Fonseca Duarte"/>
    <s v="M"/>
    <s v="Moldagem - T2"/>
    <s v="Vanderlei Antonio de Vargas Daros"/>
    <n v="2"/>
    <x v="7"/>
    <s v="Colaborador (32931) relata que estava na linha de montagem quando um cano soprou e atingiu o olho esquerdo refere sensação de poeira , realizado higiene com SF e liberado ao setor com orientações de cuidados , Atendido por Wilian  . TST .  "/>
    <x v="0"/>
    <s v="Não classificado"/>
    <s v="Não classificado"/>
    <s v="Corpo estranho"/>
    <s v="Olhos"/>
    <s v="Olho esquerdo"/>
    <m/>
    <m/>
    <n v="9"/>
    <s v="Sexta-Feira"/>
  </r>
  <r>
    <n v="1372"/>
    <n v="1"/>
    <x v="212"/>
    <x v="18"/>
    <x v="196"/>
    <s v="Fabio Cesar Oliveira da Silva"/>
    <s v="M"/>
    <s v="Celula Conjuntos Implementadoras - T1"/>
    <s v="Felipe Becker Camelo"/>
    <n v="1"/>
    <x v="4"/>
    <s v="Funcionário (30815) relata que estava manuseando  um tambor que estava numa gancheira. O tambor acabou caindo. Durante a queda acabou atingindo o 2° dedo da mão esquerda. Apresenta leve edema local, movimentos preservados. Medicado com Paracetamol e Ibuprofeno, aplicado Biofenac. Liberado ao setor com orientações. TST Funny ciente._x000a_Atendido por Diego."/>
    <x v="0"/>
    <s v="Não classificado"/>
    <s v="Não classificado"/>
    <s v="Manuseio de ferramentas e peças"/>
    <s v="Mão esquerda"/>
    <s v="2º DEDO"/>
    <m/>
    <m/>
    <n v="9"/>
    <s v="Sexta-Feira"/>
  </r>
  <r>
    <n v="1373"/>
    <n v="1"/>
    <x v="213"/>
    <x v="18"/>
    <x v="125"/>
    <s v="Sylvio Jean Pierre"/>
    <s v="M"/>
    <s v="Rebarbacao - T1"/>
    <s v="Gilson Paulino da Silva Velho"/>
    <n v="1"/>
    <x v="3"/>
    <s v="Colaborador (33475)  relata que estava manuseado peças em uma esteira , estas estariam empilhadas em grande quantidade, e uma acabou caindo sobre a sua mão esquerda , atingindo o terceiro dedo . Apresenta leve edema, movimentos reduzidos , aplicado gelo , medicado com paracetamol e ibuprofeno. Avaliado pelo medico da empresa e encaminhado ao coc para realização de exames radiológicos. TST:  lucas ciente por Diego "/>
    <x v="0"/>
    <s v="Não classificado"/>
    <s v="Não classificado"/>
    <s v="Manuseio de ferramentas e peças"/>
    <s v="Mão esquerda"/>
    <s v="3º DEDO"/>
    <m/>
    <m/>
    <n v="13"/>
    <s v="Terça-Feira"/>
  </r>
  <r>
    <n v="1374"/>
    <n v="1"/>
    <x v="214"/>
    <x v="18"/>
    <x v="197"/>
    <s v="Felipe Boeira Gorski"/>
    <s v="M"/>
    <s v="Moldagem - T3"/>
    <s v="David Teixeira Lima"/>
    <n v="3"/>
    <x v="7"/>
    <s v="Funcionário (33468) relata que estava trabalhando quando a máquina de varrer passou e o mesmo sentiu desconforto em olho direito , realizado lavagem não visualizado sujidades , liberado ao setor com orientação .TST Leonardo ciente"/>
    <x v="0"/>
    <s v="Não classificado"/>
    <s v="Não classificado"/>
    <s v="Corpo estranho"/>
    <s v="Olhos"/>
    <s v="Olho esquerdo"/>
    <m/>
    <m/>
    <n v="16"/>
    <s v="Sexta-Feira"/>
  </r>
  <r>
    <n v="1375"/>
    <n v="1"/>
    <x v="215"/>
    <x v="18"/>
    <x v="197"/>
    <s v="Felipe Boeira Gorski"/>
    <s v="M"/>
    <s v="Moldagem - T3"/>
    <s v="David Teixeira Lima"/>
    <n v="3"/>
    <x v="7"/>
    <s v="Funcionário (33468) relata que ao abrir uma lata com uma lima escorregou na alavanca atingindo punho esquerdo, apresenta pequeno corte, medicado com ibuprofeno. Realizado curativo e liberado ao setor após com orientações de retorno se piora. TST Leonardo ciente."/>
    <x v="0"/>
    <s v="Não classificado"/>
    <s v="Não classificado"/>
    <s v="Manuseio de ferramentas e peças"/>
    <s v="Braço esquerdo"/>
    <s v="Punho esquerdo"/>
    <m/>
    <m/>
    <n v="17"/>
    <s v="Sábado"/>
  </r>
  <r>
    <n v="1376"/>
    <n v="1"/>
    <x v="216"/>
    <x v="18"/>
    <x v="198"/>
    <s v="Marcos Roberto de Souza"/>
    <s v="M"/>
    <s v="Manutenção - T2"/>
    <s v="Guilherme Castro Magalhaes"/>
    <n v="2"/>
    <x v="0"/>
    <s v="Funcionário (34214) procura atendimento no CSR com queimadura de solda em olho esquerdo ocorrido no dia 17/07, realizado hidratação em olho com SF 0,9%, orientado retorno se piora dos sintomas , liberado em condições e referindo melhoras .TST Leonardo ciente"/>
    <x v="0"/>
    <s v="Não classificado"/>
    <s v="Não classificado"/>
    <s v="Corpo estranho"/>
    <s v="Olhos"/>
    <s v="Olho esquerdo"/>
    <m/>
    <m/>
    <n v="18"/>
    <s v="Domingo"/>
  </r>
  <r>
    <n v="1377"/>
    <n v="1"/>
    <x v="217"/>
    <x v="18"/>
    <x v="180"/>
    <s v="Wesley Hofman de Matos"/>
    <s v="M"/>
    <s v="Rebarbação - T1"/>
    <s v="Gilson Paulino da Silva Velho"/>
    <n v="1"/>
    <x v="3"/>
    <s v="Colaborador (36064) relata que no final do do turno no dia 19/07/21 estava virando a peça na retifica e no dia não sentiu dores . Hoje chegou no CSR referindo dor na falange distal do 5º dedo da direita ,que a peça que estava trabalhando caiu em cima no momento.  Está com edema + hematoma e dor  moderada . Avaliado pelo pelo médico do CSR  e encaminhado ao COC  para avaliação . TST : Funny ciente   por Jeferson."/>
    <x v="0"/>
    <s v="Não classificado"/>
    <s v="Não classificado"/>
    <s v="Manuseio de ferramentas e peças"/>
    <s v="Mão direita"/>
    <s v="5º DEDO"/>
    <m/>
    <m/>
    <n v="20"/>
    <s v="Terça-Feira"/>
  </r>
  <r>
    <n v="1378"/>
    <n v="1"/>
    <x v="217"/>
    <x v="18"/>
    <x v="199"/>
    <s v="Eleandro Moreira Lemos"/>
    <s v="M"/>
    <s v="CSF T2"/>
    <s v="Marcelo Camargo"/>
    <n v="2"/>
    <x v="14"/>
    <s v="Colaborador (29595) relata que foi retirar uma ferramenta e machucou a palma da mão esquerda na mesma , Apresenta bolha com coleção de sangue realizado curativo e liberado ao setor com orientações de cuidados Atendido por Willian  TST Leonardo ciente"/>
    <x v="0"/>
    <s v="Não classificado"/>
    <s v="Não classificado"/>
    <s v="Manuseio de ferramentas e peças"/>
    <s v="Mão esquerda"/>
    <s v="Palma"/>
    <m/>
    <m/>
    <n v="20"/>
    <s v="Terça-Feira"/>
  </r>
  <r>
    <n v="1379"/>
    <n v="1"/>
    <x v="218"/>
    <x v="18"/>
    <x v="200"/>
    <s v="Patrick Cameus"/>
    <s v="M"/>
    <s v="Rebarbação - T3"/>
    <s v="David Teixeira Lima"/>
    <n v="3"/>
    <x v="3"/>
    <s v="Funcionário (37098) relata que no dia anterior de trabalho bateu seu 1° dedo da mão esquerda em uma quebra canal causando contusão local  , não apresenta edema , mobilidade preservada , aplicado biofenac , gelo local e medicado com  ibuprofeno vo  e liberado ao setor em condições e orientações .TST Leonardo ciente"/>
    <x v="0"/>
    <s v="Não classificado"/>
    <s v="Não classificado"/>
    <s v="Manuseio de ferramentas e peças"/>
    <s v="Mão esquerda"/>
    <s v="1º DEDO"/>
    <m/>
    <m/>
    <n v="21"/>
    <s v="Quarta-Feira"/>
  </r>
  <r>
    <n v="1380"/>
    <n v="1"/>
    <x v="219"/>
    <x v="18"/>
    <x v="24"/>
    <s v="Luis Fernando Medeiros Borba"/>
    <s v="M"/>
    <s v="CTE - T1"/>
    <s v="Felipe Becker Camelo"/>
    <n v="1"/>
    <x v="4"/>
    <s v="Funcionário (4998) relata que estava trabalhando no dia 21/07 quando atingiu 1° dedo da mão esquerda. No local apresenta um ferimento, contusão + escoriação movimentos preservado, realizado curativo e liberado ao setor com orientações de retornar se piora. TST Lucas ciente."/>
    <x v="0"/>
    <s v="Não classificado"/>
    <s v="Não classificado"/>
    <s v="Manuseio de ferramentas e peças"/>
    <s v="Mão esquerda"/>
    <s v="1º DEDO"/>
    <m/>
    <m/>
    <n v="22"/>
    <s v="Quinta-Feira"/>
  </r>
  <r>
    <n v="1381"/>
    <n v="1"/>
    <x v="219"/>
    <x v="18"/>
    <x v="142"/>
    <s v="Rafael Kliper da Silva"/>
    <s v="M"/>
    <s v="Rebarbação - T1"/>
    <s v="Gilson Paulino da Silva Velho"/>
    <n v="1"/>
    <x v="3"/>
    <s v="Funcionário (35514) relata que colega estava retificando quando sentiu desconforto em olho direito, realizado limpeza e retirado cavaco, orientado e liberado apos ao setor. TST lucas ciente."/>
    <x v="0"/>
    <s v="Não classificado"/>
    <s v="Não classificado"/>
    <s v="Corpo estranho"/>
    <s v="Olhos"/>
    <s v="Olho direito"/>
    <m/>
    <m/>
    <n v="22"/>
    <s v="Quinta-Feira"/>
  </r>
  <r>
    <n v="1382"/>
    <n v="1"/>
    <x v="219"/>
    <x v="18"/>
    <x v="115"/>
    <s v="Mathias Machado da Silva"/>
    <s v="M"/>
    <s v="Rebarbação - T3"/>
    <s v="David Teixeira Lima"/>
    <n v="3"/>
    <x v="3"/>
    <s v="Acionado unidade interna para atendimento . Colaborador (35509) relata que estava na mesa de embalar e seu colega pegou uma caixa não notou sua presença e prensou a coxa direita entre a caixa e a mesa . Apresenta hematoma e dificuldade de deambular , Avaliado por medico da empresa e liberado com ATM do dia de hoje , retorna dia 24/07 as 02:00. Atendido por Wilian . TST Leonardo. "/>
    <x v="0"/>
    <s v="Não classificado"/>
    <s v="Não classificado"/>
    <s v="Veículos Industriais"/>
    <s v="Perna esquerda"/>
    <s v="Coxa"/>
    <n v="78"/>
    <n v="200892013"/>
    <n v="22"/>
    <s v="Quinta-Feira"/>
  </r>
  <r>
    <n v="1383"/>
    <n v="1"/>
    <x v="220"/>
    <x v="18"/>
    <x v="201"/>
    <s v="Fritzner Desulme"/>
    <s v="M"/>
    <s v="Rebarbação - T2"/>
    <s v="Vanderlei Antonio de Vargas Daros"/>
    <n v="2"/>
    <x v="3"/>
    <s v="Funcionário (37716) relata que estava  fazendo uma peça no rebolo e a mesma saiu fora do lugar rasgando a luva e causando pequena escoriação em 5° dedo da mão direita , realizado curativo medicado com paractamol e liberado ao setor .TST Leonardo ciente_x000a_"/>
    <x v="0"/>
    <s v="Não classificado"/>
    <s v="Não classificado"/>
    <s v="Manuseio de ferramentas e peças"/>
    <s v="Mão direita"/>
    <s v="5º DEDO"/>
    <m/>
    <m/>
    <n v="25"/>
    <s v="Domingo"/>
  </r>
  <r>
    <n v="1384"/>
    <n v="1"/>
    <x v="221"/>
    <x v="18"/>
    <x v="202"/>
    <s v="Daniel Viero da Fontoura"/>
    <s v="M"/>
    <s v="CTA - T3"/>
    <s v="Marcelo Camargo"/>
    <n v="3"/>
    <x v="9"/>
    <s v="Funcionário (33718)  relata que ao transportar a peça da plataforma até a máquina , bateu o 4° dedo da mão esquerda causando corte contuso e edema local e hematoma subungueal , com sangramento ativo , aplicado gelo local paracetamol e ibuprofeno e encaminhado para COC para avaliação radiológica .TST Leonardo ciente"/>
    <x v="2"/>
    <s v="Não classificado"/>
    <s v="Não classificado"/>
    <s v="Manuseio de ferramentas e peças"/>
    <s v="Mão esquerda"/>
    <s v="3° e 4° dedo "/>
    <n v="79"/>
    <n v="200892012"/>
    <n v="26"/>
    <s v="Segunda-Feira"/>
  </r>
  <r>
    <n v="1385"/>
    <n v="1"/>
    <x v="221"/>
    <x v="18"/>
    <x v="180"/>
    <s v="Wesley Hofman de Matos"/>
    <s v="M"/>
    <s v="Rebarbação - T1"/>
    <s v="Gilson Paulino da Silva Velho"/>
    <n v="1"/>
    <x v="3"/>
    <s v="Funcionário (36064) relata que estava tirando rebarba das peças por volta das 16:30 quando sentiu pegar um cavaco no olho esquerdo, procura CSR após o turno de trabalho para lavagem ocular, retirado com sucesso. TST Alessandro ciente."/>
    <x v="0"/>
    <s v="Não classificado"/>
    <s v="Não classificado"/>
    <s v="Corpo estranho"/>
    <s v="Olhos"/>
    <s v="Olho esquerdo"/>
    <m/>
    <m/>
    <n v="26"/>
    <s v="Segunda-Feira"/>
  </r>
  <r>
    <n v="1386"/>
    <n v="1"/>
    <x v="222"/>
    <x v="18"/>
    <x v="93"/>
    <s v="Dilceu Bolson de Faria"/>
    <s v="M"/>
    <s v="CTE - T1"/>
    <s v="Felipe Becker Camelo"/>
    <n v="1"/>
    <x v="4"/>
    <s v="Colaborador (24500)  relata que estava trabalhando fora do seu setor tradicional, quando acabou ocasionando um corte em 2º dedo da mão direita em contato com uma peça que estava em uma lavadora. Corte superficial com sangramento ativo. Realizado curativo e liberado ao setor com orientações. Recusou medicação para dor."/>
    <x v="0"/>
    <s v="Não classificado"/>
    <s v="Não classificado"/>
    <s v="Manuseio de ferramentas e peças"/>
    <s v="Mão direita"/>
    <s v="2º DEDO"/>
    <m/>
    <m/>
    <n v="27"/>
    <s v="Terça-Feira"/>
  </r>
  <r>
    <n v="1387"/>
    <n v="1"/>
    <x v="223"/>
    <x v="18"/>
    <x v="203"/>
    <s v="Melanie Valmorbida Brito"/>
    <s v="F"/>
    <s v="CSF - T2"/>
    <s v="Marcelo Camargo"/>
    <n v="2"/>
    <x v="14"/>
    <s v="Funcionário (37447) relata que estava movimentando uma caixa com peças e o cestinho bateu em sua mão direita , região dorsal causando contusão local , sem edema mobilidade preservada sem edemas ou hematomas medicado com paracetamol ibuprofeno gelo local e liberada com orientações.TST Leonardo ciente"/>
    <x v="0"/>
    <s v="Não classificado"/>
    <s v="Não classificado"/>
    <s v="Manuseio de ferramentas e peças"/>
    <s v="Mão direita"/>
    <s v="Dorso"/>
    <m/>
    <m/>
    <n v="28"/>
    <s v="Quarta-Feira"/>
  </r>
  <r>
    <n v="1389"/>
    <n v="1"/>
    <x v="224"/>
    <x v="18"/>
    <x v="9"/>
    <s v="Luiz Carlos Pedroso Junior"/>
    <s v="M"/>
    <s v="Rebarbação - T1"/>
    <s v="Gilson Paulino da Silva Velho"/>
    <n v="1"/>
    <x v="3"/>
    <s v="Colaborador (31097) relata que estava trabalhando ao lado de dois colaboradores que operavam lixadeiras, quando um corpo estranho teria adentrado em seu olho direito. Realizado higiene ocular com SF 0,9% e removido um corpo estranho com  sucesso. Liberado ao setor com orientações. TST: Lucas ciente por Diego."/>
    <x v="0"/>
    <s v="Não classificado"/>
    <s v="Não classificado"/>
    <s v="Corpo estranho"/>
    <s v="Olhos"/>
    <s v="Olho direito"/>
    <m/>
    <m/>
    <n v="29"/>
    <s v="Quinta-Feira"/>
  </r>
  <r>
    <n v="1390"/>
    <n v="1"/>
    <x v="225"/>
    <x v="18"/>
    <x v="182"/>
    <s v="Jean Roberto Guimaraes de Melo"/>
    <s v="M"/>
    <s v="Rebarbação - T2"/>
    <s v="Vanderlei Antonio de Vargas Daros"/>
    <n v="2"/>
    <x v="3"/>
    <s v="Colaborador (37428) relata que estava retificando um produto e quebrou a ponteira e atingiu o olho direito . apresenta edema  leve na pálpebra. Avaliado medico da empresa e liberado com ATM do dia de hoje mais receita e ordem de farmácia . TST Alessandro ciente "/>
    <x v="0"/>
    <s v="Não classificado"/>
    <s v="Não classificado"/>
    <s v="Corpo estranho"/>
    <s v="Olhos"/>
    <s v="Olho direito"/>
    <m/>
    <m/>
    <n v="30"/>
    <s v="Sexta-Feira"/>
  </r>
  <r>
    <n v="1391"/>
    <n v="1"/>
    <x v="226"/>
    <x v="18"/>
    <x v="119"/>
    <s v="Valeria Panisson Lopes"/>
    <s v="F"/>
    <s v="Celula Conjuntos Montadoras T2"/>
    <s v="Marcelo Camargo"/>
    <n v="2"/>
    <x v="4"/>
    <s v="Funcionária (33460) relata sujidade em olho direito realizado limpeza e retirada de sujidade .TST ALESSANDRO  CIENTE"/>
    <x v="0"/>
    <s v="Não classificado"/>
    <s v="Não classificado"/>
    <s v="Corpo estranho"/>
    <s v="Olhos"/>
    <s v="Olho direito"/>
    <m/>
    <m/>
    <n v="31"/>
    <s v="Sábado"/>
  </r>
  <r>
    <n v="1396"/>
    <n v="1"/>
    <x v="221"/>
    <x v="18"/>
    <x v="204"/>
    <s v="Cleiton de Oliveira Bueno"/>
    <s v="M"/>
    <s v="Celula Conjuntos Leves - T2"/>
    <s v="Marcelo Camargo"/>
    <n v="2"/>
    <x v="9"/>
    <s v="Funcionário (32636) relata que ao ir pegar uma peça cortou polegar da mão direita, falange distal, relata estar usando EPI oferecido pela empresa. realizado curativo e liberado ao setor com orientações de retorno se piora. TST Alessandro ciente. "/>
    <x v="0"/>
    <s v="Não classificado"/>
    <s v="Não classificado"/>
    <s v="Manuseio de ferramentas e peças"/>
    <s v="Mão direita"/>
    <s v="1º DEDO"/>
    <m/>
    <m/>
    <n v="26"/>
    <s v="Segunda-Feira"/>
  </r>
  <r>
    <n v="1397"/>
    <n v="1"/>
    <x v="227"/>
    <x v="18"/>
    <x v="73"/>
    <s v="Neivaldo Reis Dos Santos"/>
    <s v="M"/>
    <s v="CAU I"/>
    <s v="Cilandro Da Silva Tavares"/>
    <n v="1"/>
    <x v="20"/>
    <m/>
    <x v="5"/>
    <s v="Não classificado"/>
    <s v="Não classificado"/>
    <s v="Moto"/>
    <m/>
    <m/>
    <m/>
    <m/>
    <n v="15"/>
    <s v="Quinta-Feira"/>
  </r>
  <r>
    <n v="129"/>
    <n v="1"/>
    <x v="228"/>
    <x v="19"/>
    <x v="205"/>
    <s v="Ivete Girotto"/>
    <s v="F"/>
    <s v="Almoxarifado Usinagem T1"/>
    <s v="Erick Peruzzo"/>
    <n v="1"/>
    <x v="2"/>
    <s v="Colaboradora Ivete Girotto, matrícula 7672 foi avaliada no Centro de Saúde e está em acompanhamento com Ortopedista. Existem elementos clínicos que podem indicar lesão decorrente do exercício da sua atividade laboral habitual. Dessa forma, sugiro emissão de CAT, mas solicito também avaliação da segurança do trabalho a respeito do caso. Além disso, sugiro a troca de função, pelo risco encontrado acima. CID 10: G56.0 (síndrome do túnel do carpo bilateral), sem afastamento a partir de 18/08."/>
    <x v="6"/>
    <s v="Não classificado"/>
    <s v="Não classificado"/>
    <s v="Ergonômico"/>
    <s v="Braço direito"/>
    <s v="Bilateral"/>
    <m/>
    <m/>
    <n v="18"/>
    <s v="Quarta-Feira"/>
  </r>
  <r>
    <n v="1395"/>
    <n v="1"/>
    <x v="229"/>
    <x v="19"/>
    <x v="184"/>
    <s v="Alain Mertus"/>
    <s v="M"/>
    <s v="Rebarbação - T1"/>
    <s v="Gilson Paulino da Silva Velho"/>
    <n v="1"/>
    <x v="3"/>
    <s v="Funcionário (37106)  relata que ao manusear uma peça, a mesma acabou caindo sobre o 4° dedo da mão direita. Apresenta edema local e cianose, movimentos reduzidos. Aplicado gelo, ofertado paracetamol, avaliado pelo médico do CSR, e encaminhado para o hospital do circulo. TST Lucas ciente. Atendido pelo Diego."/>
    <x v="2"/>
    <s v="Não classificado"/>
    <s v="Não classificado"/>
    <s v="Manuseio de ferramentas e peças"/>
    <s v="Mão direita"/>
    <s v="4° dedo"/>
    <n v="87"/>
    <n v="200894716"/>
    <n v="2"/>
    <s v="Segunda-Feira"/>
  </r>
  <r>
    <n v="1398"/>
    <n v="1"/>
    <x v="230"/>
    <x v="19"/>
    <x v="206"/>
    <s v="Rodrigo de Almeida de Oliveira Leite"/>
    <s v="M"/>
    <s v="Rebarbação - T2"/>
    <s v="Vanderlei Antonio de Vargas Daros"/>
    <n v="2"/>
    <x v="3"/>
    <s v="Funcionário (37965) relata que no dia de ontem 03/08/2021 depois de já estar em sua residência sentiu um corpo estranho no olho esquerdo. Ao examinar retirado corpo estranho com sucesso, orientado e liberado ao setor. TST Alessandro ciente. Atendido pela Aide."/>
    <x v="0"/>
    <s v="Não classificado"/>
    <s v="Não classificado"/>
    <s v="Corpo estranho"/>
    <s v="Olhos"/>
    <s v="Olho Esquerdo"/>
    <m/>
    <m/>
    <n v="4"/>
    <s v="Quarta-Feira"/>
  </r>
  <r>
    <n v="1399"/>
    <n v="1"/>
    <x v="231"/>
    <x v="19"/>
    <x v="121"/>
    <s v="Renan Tramontin"/>
    <s v="M"/>
    <s v="Celula Robotizada - T1"/>
    <s v="Gilson Paulino da Silva Velho"/>
    <n v="1"/>
    <x v="3"/>
    <s v="Funcionário (24556) relata que estava programando a máquina, e ao virar prendeu o 3º dedo da mão esquerda  entre duas peças . Chega sem edema, sem perda de movimentos e sem hematoma. local preservado aplicado gelo local e  biofenac , medicado com paracetamol   TST:   Funy ciente por Vanessa "/>
    <x v="0"/>
    <s v="Não classificado"/>
    <s v="Não classificado"/>
    <s v="Manuseio de ferramentas e peças"/>
    <s v="Mão esquerda"/>
    <s v="3º DEDO"/>
    <m/>
    <m/>
    <n v="5"/>
    <s v="Quinta-Feira"/>
  </r>
  <r>
    <n v="1400"/>
    <n v="1"/>
    <x v="232"/>
    <x v="19"/>
    <x v="104"/>
    <s v="Antonio Luiz Rosso Sebastiao"/>
    <s v="M"/>
    <s v="Celula Conjuntos Montadoras T1"/>
    <s v="Felipe Becker Camelo"/>
    <n v="1"/>
    <x v="9"/>
    <s v="Funcionário (33344) relata que ao retirar peças de dentro do Rack , bateu região de arcos costais á direita no Rack . Apresenta hiperemia no local . Medicado com paracetamol e ibuprofeno , aplicado biofenac . Avaliado pelo médico da empresa . Orientado e liberado ao setor TST: Funny ciente  por Joice."/>
    <x v="0"/>
    <s v="Não classificado"/>
    <s v="Não classificado"/>
    <s v="Manuseio de ferramentas e peças"/>
    <s v="Coluna / Tronco"/>
    <s v="arcos costais"/>
    <m/>
    <m/>
    <n v="6"/>
    <s v="Sexta-Feira"/>
  </r>
  <r>
    <n v="1402"/>
    <n v="1"/>
    <x v="233"/>
    <x v="19"/>
    <x v="207"/>
    <s v="Lucas Henriques da Silva"/>
    <s v="M"/>
    <s v="Célula Suporte Fundidos - T2"/>
    <s v="Marcelo Camargo"/>
    <n v="2"/>
    <x v="14"/>
    <s v="Funcionário (34743) relta que estava trabalhando e sentiu sujidade em olho esquerdo removido com sucesso .TST Leonardo ciente"/>
    <x v="0"/>
    <s v="Não classificado"/>
    <s v="Não classificado"/>
    <s v="Corpo estranho"/>
    <s v="Olhos"/>
    <s v="Olho esquerdo"/>
    <m/>
    <m/>
    <n v="7"/>
    <s v="Sábado"/>
  </r>
  <r>
    <n v="1403"/>
    <n v="1"/>
    <x v="234"/>
    <x v="19"/>
    <x v="208"/>
    <s v="Antonio Valmir da Rocha"/>
    <s v="M"/>
    <s v="Fusão - T1"/>
    <s v="Valdeci Zeppi"/>
    <n v="1"/>
    <x v="1"/>
    <s v="Funcionário (21234) relata que ao realizar limpeza em um forno sentiu sujidade em olho direito , realizado limpeza ocular e removido sujidade , liberado ao setor em condições .TST Leonardo ciente"/>
    <x v="0"/>
    <s v="Não classificado"/>
    <s v="Não classificado"/>
    <s v="Corpo estranho"/>
    <s v="Olhos"/>
    <s v="Olho direito"/>
    <m/>
    <m/>
    <n v="8"/>
    <s v="Domingo"/>
  </r>
  <r>
    <n v="1404"/>
    <n v="1"/>
    <x v="235"/>
    <x v="19"/>
    <x v="209"/>
    <s v="Moustapha Kebe"/>
    <s v="M"/>
    <s v="Rebarbação - T2"/>
    <s v="Vanderlei Antonio de Vargas Daros"/>
    <n v="2"/>
    <x v="3"/>
    <s v="Colaborador (31170) vem até o CSR, deambulando, relata que o colega puxou uma peça na estrutura e a mesma atingiu o 2° dedo da mão direita, apresenta corte contuso, sangramento contido, avaliado pela Dr° Elisabeth que solicita encaminhamento ao COC. Entrado em contato com COC, Dr° Inácio ciente, solicitado remoção pela Emercor. Encaminhado funcionário com ordem de farmácia. TST Alessandro ciente. Atendido pelo Francisco."/>
    <x v="4"/>
    <s v="Não classificado"/>
    <s v="Não classificado"/>
    <s v="Manuseio de ferramentas e peças"/>
    <s v="Mão direita"/>
    <s v="2º DEDO"/>
    <n v="89"/>
    <n v="200896240"/>
    <n v="9"/>
    <s v="Segunda-Feira"/>
  </r>
  <r>
    <n v="1405"/>
    <n v="1"/>
    <x v="236"/>
    <x v="19"/>
    <x v="210"/>
    <s v="Delphe Alusme"/>
    <s v="M"/>
    <s v="Rebarbação - T1"/>
    <s v="Gilson Paulino da Silva Velho"/>
    <n v="1"/>
    <x v="3"/>
    <s v="Funcionario (37143) relata que ao quebrar as peças com uso de luvas, elas trancaram e ao puxa-las cortou o 3° dedo da mão esquerda em falange distal. Medicado com paracetamol e ibuprofeno. Avaliado pela médica do CSR, acionado base externa para sutura, realizado 1 ponto. Liberado para casa hoje, retorno ao CSR dia 11/08 para revisão. Tentado contato diversas vezes com TST sem sucesso. Atendido por Joice. Realocado por 07 dias."/>
    <x v="4"/>
    <s v="Não classificado"/>
    <s v="Não classificado"/>
    <s v="Manuseio de ferramentas e peças"/>
    <s v="Mão esquerda"/>
    <s v="3º DEDO"/>
    <s v="x"/>
    <n v="200903253"/>
    <n v="10"/>
    <s v="Terça-Feira"/>
  </r>
  <r>
    <n v="1406"/>
    <n v="1"/>
    <x v="233"/>
    <x v="19"/>
    <x v="211"/>
    <s v="Fritzner Michaud"/>
    <s v="M"/>
    <s v="Rebarbacao - T2"/>
    <s v="Vanderlei Antonio de Vargas Daros"/>
    <n v="2"/>
    <x v="3"/>
    <s v="Colaborador relata que foi retirar um produto da quebra de canal e uma peça atingiu o 5º dedo da mão esquerda . apresenta um corte superficial , mobilidade preservada, realizado higiene e liberado ao setor com orientações de cuidados . TST Alessandro ciente . "/>
    <x v="0"/>
    <s v="Não classificado"/>
    <s v="Não classificado"/>
    <s v="Manuseio de ferramentas e peças"/>
    <s v="Mão esquerda"/>
    <s v="5º DEDO"/>
    <m/>
    <m/>
    <n v="7"/>
    <s v="Sábado"/>
  </r>
  <r>
    <n v="1407"/>
    <n v="1"/>
    <x v="237"/>
    <x v="19"/>
    <x v="69"/>
    <s v="Lindomar da Silva Machado"/>
    <s v="M"/>
    <s v="Fusao/Vazamento - T2"/>
    <s v="Vanderlei Antonio de Vargas Daros"/>
    <n v="2"/>
    <x v="1"/>
    <s v="Funcionário relata que estava estava limpando o forno e derreteu a ponta da pá e o metal voltou no cano atingindo o abdômen e causou uma queimadura de primeiro grau . realizado  higiene e curativo com sulfa , medicado com paracetamol e ibuprofeno e liberado ao setor com orientações de cuidados . Atendido por Aide TST  Alesandro ciente .  "/>
    <x v="0"/>
    <s v="Não classificado"/>
    <s v="Não classificado"/>
    <s v="Respingo de metal líquido"/>
    <s v="Coluna / Tronco"/>
    <s v="Barriga"/>
    <m/>
    <m/>
    <n v="12"/>
    <s v="Quinta-Feira"/>
  </r>
  <r>
    <n v="1408"/>
    <n v="1"/>
    <x v="238"/>
    <x v="19"/>
    <x v="212"/>
    <s v="Caio Dengo Rigon"/>
    <s v="M"/>
    <s v="Moldagem - T1"/>
    <s v="Douglas de Souza Lisboa"/>
    <n v="1"/>
    <x v="0"/>
    <s v="Funcionário relata que ao iniciar o processo de montagem da esteira oval , retirando peças uma bateu contra a outra prensando 4° dedo da mão direta , falange distal , apresenta hematoma e edema , relata dor local medicado com paracetamol e ibuprofeno gelo local , encaminhado ao COC para avaliação .TST Lucas ciente , oriento retorno em 16/08 as 07;00 horas"/>
    <x v="4"/>
    <s v="Não classificado"/>
    <s v="Não classificado"/>
    <s v="Manuseio de ferramentas e peças"/>
    <s v="Mão direita"/>
    <s v="4º DEDO"/>
    <n v="90"/>
    <n v="200907367"/>
    <n v="14"/>
    <s v="Sábado"/>
  </r>
  <r>
    <n v="1409"/>
    <n v="1"/>
    <x v="238"/>
    <x v="19"/>
    <x v="134"/>
    <s v="Malick Dione"/>
    <s v="M"/>
    <s v="Pintura - T1"/>
    <s v="Gilson Paulino da Silva Velho"/>
    <n v="1"/>
    <x v="3"/>
    <s v="Funcionário relata que ao trabalhar no seu ambiente  de trabalho , sentiu desconforto em olho direito , realizado lavagem ocular e liberado ao setor em condições. TST Lucas ciente"/>
    <x v="0"/>
    <s v="Não classificado"/>
    <s v="Não classificado"/>
    <s v="Corpo estranho"/>
    <s v="Olhos"/>
    <s v="Olho direito"/>
    <m/>
    <m/>
    <n v="14"/>
    <s v="Sábado"/>
  </r>
  <r>
    <n v="1411"/>
    <n v="1"/>
    <x v="228"/>
    <x v="19"/>
    <x v="29"/>
    <s v="Alex Sandro Alves"/>
    <s v="M"/>
    <s v="Fusao/Vazamento - T1"/>
    <s v="Valdeci Zeppi"/>
    <n v="1"/>
    <x v="1"/>
    <s v="Funcionário relata que foi erguer uma escoria e deu mau jeito pois virou rapido, relata forte dorna costela no lado esquerdo para movimentar e ao toque, medicado com ibuprofeno e paracetamol, aplicado biofenac. Liberado ao setor com orientações. Lucas ciente."/>
    <x v="0"/>
    <s v="Não classificado"/>
    <s v="Não classificado"/>
    <s v="Ergonômico"/>
    <s v="Coluna / Tronco"/>
    <m/>
    <m/>
    <m/>
    <n v="18"/>
    <s v="Quarta-Feira"/>
  </r>
  <r>
    <n v="1412"/>
    <n v="1"/>
    <x v="228"/>
    <x v="19"/>
    <x v="213"/>
    <s v="Marcos Antonio da Costa Feijo"/>
    <s v="M"/>
    <s v="Celula Conjuntos Implementadoras - T2"/>
    <s v="Marcelo Camargo"/>
    <n v="2"/>
    <x v="4"/>
    <s v="Setor: Montagem, CTE, Lider Marcelo. Funcionário vem até a enfermaria, deambulando, relata que estava elevando o tambor com a talha e ao erguer a mesma trancou, empurrando a peça contra a mão esquerda. No momento, apresenta leve escoriação em palma da mão esquerda + edema, movimentos preservados. Medicado com paracetamol + ibuprofeno aplicado gelo local, realizo curativo e liberado ao setor com orientações de retornar se nescessário. TST Alessandro ciente. "/>
    <x v="0"/>
    <s v="Não classificado"/>
    <s v="Não classificado"/>
    <s v="Manuseio de ferramentas e peças"/>
    <s v="Mão esquerda"/>
    <m/>
    <m/>
    <m/>
    <n v="18"/>
    <s v="Quarta-Feira"/>
  </r>
  <r>
    <n v="1413"/>
    <n v="1"/>
    <x v="239"/>
    <x v="19"/>
    <x v="86"/>
    <s v="Jacky Castor"/>
    <s v="M"/>
    <s v="Rebarbação - T2"/>
    <s v="Maiquel Silveira da Cruz"/>
    <n v="2"/>
    <x v="3"/>
    <s v="Funcionário relata que ao soltar peças do canal com  a cunha e a alavanca o colega apertou seu 2° dedo mão esquerda , causando contusão local , com edema e dificuldade em movimentar o membro , realizado gelo local curativo , medicado com paracetamol e ibuprofeno, encaminhado ao cocs com guia para avaliação , retorno em 19/08 as 17 horas orientado o colaborador .TSt Alessandro ciente. Após reavaliação, funcionário tem seu retorno marcado para o dia 23/08."/>
    <x v="2"/>
    <s v="Não classificado"/>
    <s v="Não classificado"/>
    <s v="Manuseio de ferramentas e peças"/>
    <s v="Mão esquerda"/>
    <s v="2º DEDO"/>
    <s v="x"/>
    <n v="200907431"/>
    <n v="19"/>
    <s v="Quinta-Feira"/>
  </r>
  <r>
    <n v="1414"/>
    <n v="1"/>
    <x v="239"/>
    <x v="19"/>
    <x v="200"/>
    <s v="Patrick Cameus"/>
    <s v="M"/>
    <s v="Rebarbação - T3"/>
    <s v="David Teixeira Lima"/>
    <n v="3"/>
    <x v="3"/>
    <s v="Funcionário relata que no turno anterior estava pegando peça no canal quando sentiu desconforto em ombro direito , mobilidade preservada sem edema realizado gelo local e medicado com cetoprofeno im avaliado pelo médico da empresa . liberado ao setor em condições."/>
    <x v="0"/>
    <s v="Não classificado"/>
    <s v="Não classificado"/>
    <s v="Ergonômico"/>
    <s v="Braço direito"/>
    <m/>
    <m/>
    <m/>
    <n v="19"/>
    <s v="Quinta-Feira"/>
  </r>
  <r>
    <n v="1415"/>
    <n v="1"/>
    <x v="239"/>
    <x v="19"/>
    <x v="214"/>
    <s v="Henrique Monteiro Nesello"/>
    <s v="M"/>
    <s v="Revisao Final T2"/>
    <s v="Alexandre Zanardi"/>
    <n v="2"/>
    <x v="18"/>
    <s v="Funcionário vem a enfermaria referindo que no dia de ontem 18/08/2021, estava trabalhando na rebarbação, e que no final de seu turno sentiu um desconforto em olho direito. Hoje relata dor ocular, realizado lavagem ocular e nada encontrado. Liberado ao setor com orientação, retornar se haver necessidade. TS Alessandro ciente."/>
    <x v="0"/>
    <s v="Não classificado"/>
    <s v="Não classificado"/>
    <s v="Corpo estranho"/>
    <s v="Olhos"/>
    <s v="Olho direito"/>
    <m/>
    <m/>
    <n v="19"/>
    <s v="Quinta-Feira"/>
  </r>
  <r>
    <n v="1416"/>
    <n v="1"/>
    <x v="240"/>
    <x v="19"/>
    <x v="205"/>
    <s v="Ivete Girotto"/>
    <s v="F"/>
    <s v="Almoxarifado Usinagem T1"/>
    <s v="Erick Peruzzo"/>
    <n v="1"/>
    <x v="2"/>
    <s v="Funcionária relata que por volta das 09hs, ao movimentos uma caixa de parafusos, sentiu dor forte em região dorsal á esquerda. Sem edema, sem hematoma. Aplicado biofenac, orientada e liberada ao setor. TST Lucas ciente._x000a_Diego"/>
    <x v="0"/>
    <s v="Não classificado"/>
    <s v="Não classificado"/>
    <s v="Ergonômico"/>
    <s v="Coluna / Tronco"/>
    <s v="Dorso"/>
    <m/>
    <m/>
    <n v="20"/>
    <s v="Sexta-Feira"/>
  </r>
  <r>
    <n v="1417"/>
    <n v="1"/>
    <x v="241"/>
    <x v="19"/>
    <x v="215"/>
    <s v="Rodrigo Ribeiro da Silva"/>
    <s v="M"/>
    <s v="Celula Conjuntos Implementadoras - T2"/>
    <s v="Marcelo Camargo"/>
    <n v="3"/>
    <x v="9"/>
    <s v="Funcionário (38254) relata que ao tirar o cubo da caixa e virar o mesmo ,acabou cortando o 5° dedo da mão Direita, acionado base externa para realização da sutura, após liberado para casa com orientações, e medicado com Paracetamol, e ibuprofeno. Emercor Aide TST funy ciente. Restrição por 07 dias."/>
    <x v="4"/>
    <s v="Não classificado"/>
    <s v="Não classificado"/>
    <s v="Manuseio de ferramentas e peças"/>
    <s v="Mão direita"/>
    <s v="5º DEDO"/>
    <n v="91"/>
    <n v="200908565"/>
    <n v="21"/>
    <s v="Sábado"/>
  </r>
  <r>
    <n v="1418"/>
    <n v="1"/>
    <x v="242"/>
    <x v="19"/>
    <x v="216"/>
    <s v="Tania Sgarbi Fracaro"/>
    <s v="F"/>
    <s v="Celula Suportes Fundidos - T1"/>
    <s v="Cilandro Da Silva Tavares"/>
    <n v="1"/>
    <x v="14"/>
    <s v="Funcionária vem ao CSR e relata que estava contando umas peças e que jogou a peça e a mesma retornou batendo no dedo - 2° dedo mão direita, sem edema, movimentos preservados, realizado gelo, medicado com paracetamol e ibuprofeno e liberada ao setor. TST Funny ciente."/>
    <x v="0"/>
    <s v="Não classificado"/>
    <s v="Não classificado"/>
    <s v="Manuseio de ferramentas e peças"/>
    <s v="Mão direita"/>
    <s v="2º DEDO"/>
    <m/>
    <m/>
    <n v="23"/>
    <s v="Segunda-Feira"/>
  </r>
  <r>
    <n v="1419"/>
    <n v="1"/>
    <x v="241"/>
    <x v="19"/>
    <x v="10"/>
    <s v="Guincho Vanin"/>
    <s v="M"/>
    <s v="Manutenção Fundição - T1"/>
    <s v="Douglas de Souza Lisboa"/>
    <n v="1"/>
    <x v="1"/>
    <s v="Queda de caixa da moldagem no final da movimentação pisoxcaminhão. Uma parte do dispositivo que estava suspendendo a caixa quebrou. "/>
    <x v="3"/>
    <s v="Não classificado"/>
    <s v="Não classificado"/>
    <s v="Movimentação de cargas suspensas"/>
    <m/>
    <m/>
    <n v="92"/>
    <n v="200903254"/>
    <n v="21"/>
    <s v="Sábado"/>
  </r>
  <r>
    <n v="1420"/>
    <n v="1"/>
    <x v="243"/>
    <x v="19"/>
    <x v="217"/>
    <s v="Florisvaner Sulivan Soares Vieira"/>
    <s v="M"/>
    <s v="Rebarbacao - T2"/>
    <s v="Maiquel Silveira da Cruz"/>
    <n v="2"/>
    <x v="3"/>
    <s v="Colaborador relata que estava tirando os excessos do produto com auxilio de um martelo e o mesmo quebrou atingindo o dorso da mão esquerda próximo ao 1 º dedo , Apresenta edema leve e refere dor na palma da mão, mobilidade preservada . Avaliado por medico, medicado com paracetamol, e ibuprofeno . aplicado gelo e biofenac . Liberado com atestado do dia de hoje e receita  carimbada . Atendido por Wiliam . TST Alessandro ciente "/>
    <x v="0"/>
    <s v="Não classificado"/>
    <s v="Não classificado"/>
    <s v="Manuseio de ferramentas e peças"/>
    <s v="Mão esquerda"/>
    <s v="Dorso"/>
    <n v="93"/>
    <n v="200908306"/>
    <n v="25"/>
    <s v="Quarta-Feira"/>
  </r>
  <r>
    <n v="1421"/>
    <n v="1"/>
    <x v="243"/>
    <x v="19"/>
    <x v="218"/>
    <s v="Cesar Oliveira dos Santos"/>
    <s v="M"/>
    <s v="Macharia - T2"/>
    <s v="Vanderlei Antonio de Vargas Daros"/>
    <n v="2"/>
    <x v="8"/>
    <s v="Colaborador relata que estava pintando &quot;  Macho &quot; e sentiu desconforto em ombro esquerdo mobilidade preservada sem edema e sem hematoma  ,medicado com paracetamol e ibuprofeno e liberado ao setor com orientações . Atendido por Willian TST Alesandro ciente .  "/>
    <x v="0"/>
    <s v="Não classificado"/>
    <s v="Não classificado"/>
    <s v="Ergonômico"/>
    <s v="Braço esquerdo"/>
    <s v="Ombro"/>
    <m/>
    <m/>
    <n v="25"/>
    <s v="Quarta-Feira"/>
  </r>
  <r>
    <n v="1422"/>
    <n v="1"/>
    <x v="244"/>
    <x v="19"/>
    <x v="219"/>
    <s v="Everton Gustavo Garcia de Oliveira"/>
    <s v="M"/>
    <s v="Rebarbacao - T1"/>
    <s v="Gilson Paulino da Silva Velho"/>
    <n v="1"/>
    <x v="3"/>
    <s v="Funcionário relata que ao trabalhar no esmerilho sentiu CE entrar em ambos os olhos, apresenta hiperemia em ambos. Apresenta hiperemia em ambos. Realizado lavagem ocular com SF e removido CE's dos olhos. Orientado e liberado ao setor. TST Funny ciente. Atendido por Joice."/>
    <x v="0"/>
    <s v="Não classificado"/>
    <s v="Não classificado"/>
    <s v="Corpo estranho"/>
    <s v="Olhos"/>
    <s v="Ambos"/>
    <m/>
    <m/>
    <n v="27"/>
    <s v="Sexta-Feira"/>
  </r>
  <r>
    <n v="1423"/>
    <n v="1"/>
    <x v="244"/>
    <x v="19"/>
    <x v="165"/>
    <s v="Marcio Evandro de Souza Correa"/>
    <s v="M"/>
    <s v="Moldagem - T1"/>
    <s v="Gilson Paulino da Silva Velho"/>
    <n v="1"/>
    <x v="10"/>
    <s v="Acionado base interna pelo 3666, funcionário teria batido perna, chegando no local funcionário estava de pé, loc, beg, com dor na perna esquerda, no local pequena escoriação e edema, o mesmo relata que estava pegando o filtro novo para trocar, quando escorregou, vindo a bater na travessa da coluna batendo a perna, avaliado pelo médico Rafael, encaminhado ao COC para avaliação, paracetamol + ibuprofeno + gelo local. Lider Gilson e TST Funny cientes."/>
    <x v="0"/>
    <s v="Não classificado"/>
    <s v="Não classificado"/>
    <s v="Predial"/>
    <s v="Perna esquerda"/>
    <m/>
    <m/>
    <m/>
    <n v="27"/>
    <s v="Sexta-Feira"/>
  </r>
  <r>
    <n v="1424"/>
    <n v="1"/>
    <x v="245"/>
    <x v="19"/>
    <x v="220"/>
    <s v="Rafael Machado Fraga"/>
    <s v="M"/>
    <s v="Moldagem - T1"/>
    <s v="Gilson Paulino da Silva Velho"/>
    <n v="1"/>
    <x v="7"/>
    <s v="Colaborador procura o CSR apresentando a mão esquerda edemaciada. Segundo ele, em torno de 8hr de hoje, o mesmo foi se desviar de um colega e acabou prensando a mesma mão entre seu corpo e um pilar. Ofertado paracetamol + ibuprofeno, aplicado biofenac, gelo local. Avaliado pela médica do CSR. Encaminhado ao COC para avaliação clinica e radiológica. Retorno ao CSR 31/08. TST Lucas ciente. Diego. Encaminhado a ortopedista para investigação."/>
    <x v="0"/>
    <s v="Não classificado"/>
    <s v="Não classificado"/>
    <s v="*Outros"/>
    <s v="Mão esquerda"/>
    <m/>
    <m/>
    <m/>
    <n v="30"/>
    <s v="Segunda-Feira"/>
  </r>
  <r>
    <n v="1425"/>
    <n v="1"/>
    <x v="245"/>
    <x v="19"/>
    <x v="221"/>
    <s v="Kervens Pierre"/>
    <s v="M"/>
    <s v="Rebarbacao - T1"/>
    <s v="Gilson Paulino da Silva Velho"/>
    <n v="1"/>
    <x v="3"/>
    <s v="Colaborador procura o CSR referindo dor em região do queixo, além de região mandibular bilateral após uma peça atingir seu queixo em seu setor. Avaliado pelo médico do CSR. Encaminhado ao COC para exames. TST Lucas ciente. Impacto com o gancho que usava para destrancar as peças na TP01"/>
    <x v="0"/>
    <s v="Não classificado"/>
    <s v="Não classificado"/>
    <s v="Manuseio de ferramentas e peças"/>
    <s v="Cabeça"/>
    <s v="Queixo"/>
    <m/>
    <m/>
    <n v="30"/>
    <s v="Segunda-Feira"/>
  </r>
  <r>
    <n v="1426"/>
    <n v="1"/>
    <x v="245"/>
    <x v="19"/>
    <x v="222"/>
    <s v="Wickenson Dorzema"/>
    <s v="M"/>
    <s v="Rebarbacao - T1"/>
    <s v="Gilson Paulino da Silva Velho"/>
    <n v="1"/>
    <x v="3"/>
    <s v="Funcionário relata que ao manusear uma lixadeira teria adentrado um corpo estranho em seu olho direito. Realizado higiene ocular e removidos dois corpos estranhos. Liberado ao setor. TST Lucas ciente."/>
    <x v="0"/>
    <s v="Não classificado"/>
    <s v="Não classificado"/>
    <s v="Corpo estranho"/>
    <s v="Olhos"/>
    <s v="Olho direito"/>
    <m/>
    <m/>
    <n v="30"/>
    <s v="Segunda-Feira"/>
  </r>
  <r>
    <n v="1427"/>
    <n v="1"/>
    <x v="246"/>
    <x v="19"/>
    <x v="223"/>
    <s v="Dione Menezes Da Silva"/>
    <s v="M"/>
    <s v="Celula Conjuntos Implementadoras - T1"/>
    <s v="Felipe Becker Camelo"/>
    <n v="1"/>
    <x v="4"/>
    <s v="O mesmo relata que estava no computador e ao se virar acabou batendo a perna esquerda no doli, no local há leve edema, leve escoriação, medicado com paracetamol e ibuprofeno, gelo local + curativo, liberado ao setor com orientações. TST Funny ciente."/>
    <x v="0"/>
    <s v="Não classificado"/>
    <s v="Não classificado"/>
    <s v="*Outros"/>
    <s v="Perna esquerda"/>
    <m/>
    <m/>
    <m/>
    <n v="31"/>
    <s v="Terça-Feira"/>
  </r>
  <r>
    <n v="1428"/>
    <n v="1"/>
    <x v="246"/>
    <x v="19"/>
    <x v="224"/>
    <s v="Edens Delva"/>
    <s v="M"/>
    <s v="Rebarbacao - T1"/>
    <s v="Gilson Paulino da Silva Velho"/>
    <n v="1"/>
    <x v="3"/>
    <s v="Funcionário vem até o CSR, com lesão em face, relata que estava batendo em peça e saltou cavaco no olho direito. Realizado limpeza e curativo, avaliado pelo Dr° Mauricio, encaminhado ao hospital do circulo para avaliação. TST Funny ciente. Atendido pela Vanessa."/>
    <x v="0"/>
    <s v="Não classificado"/>
    <s v="Não classificado"/>
    <s v="Corpo estranho"/>
    <s v="Olhos"/>
    <s v="Olho direito"/>
    <m/>
    <m/>
    <n v="31"/>
    <s v="Terça-Feira"/>
  </r>
  <r>
    <n v="1429"/>
    <n v="1"/>
    <x v="247"/>
    <x v="19"/>
    <x v="225"/>
    <s v="Kesnel Petit Val"/>
    <s v="M"/>
    <s v="Rebarbacao - T2"/>
    <s v="Maiquel Silveira da Cruz"/>
    <n v="2"/>
    <x v="3"/>
    <s v="10/09: Entro em contato com o funcionário, solicitado para que viesse a enfermaria para realizar o registro do ACT ocorrido no dia 28/08/2021, conforme orientação do Enfermeiro André e TST Alessandro. Lider: Maicon, Setor: Rebarbação. Funcionário relata que estava em hora extra no sábado no dia 28/08/2021, estava na linha onde faz as peças, e a mesma estava cheia de peças, onde tem que virar a mesma para passar a lima e precisa colocar peça sobre peça, e nesse momento prensou o 5° dedo da mão direita, relata que no momento em que prensou o dedo sentiu dor momentânea, não sangrou e nem apresentou hematoma. Relata que no dia 02/09 procurou atendimento ao hospital do Círculo, realizou Rx onde constatou fratura. Relata não ter procurado o CSR, para realizar o registro mas que havia comunicado seu líder, onde o mesmo realocou de atividade ( varrer o chão). No dia 06/09/2021 veio até a enfermaria para relatar o ocorrido, passando por consulta médica com Dr° Mauricio. "/>
    <x v="2"/>
    <s v="Não classificado"/>
    <s v="Não classificado"/>
    <s v="Manuseio de ferramentas e peças"/>
    <s v="Mão direita"/>
    <s v="5º DEDO"/>
    <s v="x"/>
    <n v="200911035"/>
    <n v="28"/>
    <s v="Sábado"/>
  </r>
  <r>
    <n v="1429"/>
    <n v="1"/>
    <x v="248"/>
    <x v="19"/>
    <x v="226"/>
    <s v="Gabriel de Oliveira Bartholdy"/>
    <s v="M"/>
    <s v="Celula Robotizada - T2"/>
    <s v="Maiquel Silveira da Cruz"/>
    <n v="2"/>
    <x v="3"/>
    <s v="Colaborador relata que estava colocando um produto na gaiola e a peça que estava na cabine caiu atingindo 5 º dedo da mão esquerda apresenta edema e hematoma, movimentos limitados . Avaliado por medico assistencial e encaminhado para o COC realizar exames . medicado com paracetamol e ibuprofeno ,aplicado gelo e biofenac , Atendido por Mariana TST Alessandro ciente . "/>
    <x v="0"/>
    <s v="Não classificado"/>
    <s v="Não classificado"/>
    <s v="Manuseio de ferramentas e peças"/>
    <s v="Mão esquerda"/>
    <s v="5º DEDO"/>
    <m/>
    <m/>
    <n v="26"/>
    <s v="Quinta-Feira"/>
  </r>
  <r>
    <n v="1"/>
    <n v="1"/>
    <x v="249"/>
    <x v="20"/>
    <x v="142"/>
    <s v="Rafael Kliper da Silva"/>
    <s v="M"/>
    <s v="Rebarbacao - T3"/>
    <s v="David Teixeira Lima"/>
    <n v="3"/>
    <x v="3"/>
    <s v="Funcionário (35514) relata que no dia anterior estava colocando peças na linha e o colega derrubou peças em seu  2° e 3° dedos da mão direita causando contusão , apresenta edema local pequena escoriação mobilidade preservada avaliado pelo médico da empresa e liberado com pedido de RX .medicado com ibuprofeno vo .TST Alessandro ciente"/>
    <x v="0"/>
    <s v="Não classificado"/>
    <s v="Não classificado"/>
    <s v="Manuseio de ferramentas e peças"/>
    <s v="Mão direita"/>
    <s v="2° e 3° DEDOS"/>
    <m/>
    <m/>
    <n v="1"/>
    <s v="Quarta-Feira"/>
  </r>
  <r>
    <n v="2"/>
    <n v="1"/>
    <x v="249"/>
    <x v="20"/>
    <x v="182"/>
    <s v="Jean Roberto Guimaraes de Melo"/>
    <s v="M"/>
    <s v="Rebarbacao - T2"/>
    <s v="Maiquel Silveira da Cruz"/>
    <n v="2"/>
    <x v="3"/>
    <s v="Coloborador (37428) vem até o CSR, referindo que no turno anterior ás 04:00 estava trabalhando na retifica e mangueira de proteção estourou, atingindo o olho esquerdo. Apresenta no momento hiperemia e dor ocular. Atendido pelo médico  do CSR, encaminhado a Visio clínica, retorno amanhã em 02/09/2021. TST Alesandro ciente."/>
    <x v="0"/>
    <s v="Não classificado"/>
    <s v="Não classificado"/>
    <s v="Corpo estranho"/>
    <s v="Olhos"/>
    <s v="Olho esquerdo"/>
    <m/>
    <m/>
    <n v="1"/>
    <s v="Quarta-Feira"/>
  </r>
  <r>
    <n v="3"/>
    <n v="1"/>
    <x v="250"/>
    <x v="20"/>
    <x v="171"/>
    <s v="Leandro Belisario Rodrigues"/>
    <s v="M"/>
    <s v="Fusao/Vazamento - T1"/>
    <s v="Valdeci Zeppi"/>
    <n v="1"/>
    <x v="15"/>
    <s v="Funcionário relata que sentiu um desconforto no olho direito, retirado sujeira, e orientado se persistir retornar ao CSR. Liberado ao setor TST Lucas ciente"/>
    <x v="0"/>
    <s v="Não classificado"/>
    <s v="Não classificado"/>
    <s v="Corpo estranho"/>
    <s v="Olhos"/>
    <s v="Olho direito"/>
    <m/>
    <m/>
    <n v="2"/>
    <s v="Quinta-Feira"/>
  </r>
  <r>
    <n v="4"/>
    <n v="1"/>
    <x v="251"/>
    <x v="20"/>
    <x v="200"/>
    <s v="Patrick Cameus"/>
    <s v="M"/>
    <s v="Rebarbacao - T3"/>
    <s v="David Teixeira Lima"/>
    <n v="3"/>
    <x v="3"/>
    <s v="Funcionário (37098) relata que em 04/09 estava lixando uma peça quando sentiu desconforto em ambos os olhos , não vindo para registro , vem na data de hoje com sujidade , removido corpo estranho de olho esquerdo e liberado ao setor em condições e orientações TST Leonardo ciente."/>
    <x v="0"/>
    <s v="Não classificado"/>
    <s v="Não classificado"/>
    <s v="Corpo estranho"/>
    <s v="Olhos"/>
    <s v="Ambos"/>
    <m/>
    <m/>
    <n v="6"/>
    <s v="Segunda-Feira"/>
  </r>
  <r>
    <n v="5"/>
    <n v="1"/>
    <x v="251"/>
    <x v="20"/>
    <x v="1"/>
    <s v="Julio Cesar Rodrigues de Souza"/>
    <s v="M"/>
    <s v="Fusao/Vazamento - T3"/>
    <s v="David Teixeira Lima"/>
    <n v="3"/>
    <x v="1"/>
    <s v="Funcionário (28167) relata que estava transportando metal e ao tirar óculos para limpeza entrou sujidade em olho esquerdo , removido com sucesso e liberado ao setor com orientações .TST Leonardo ciente"/>
    <x v="0"/>
    <s v="Não classificado"/>
    <s v="Não classificado"/>
    <s v="Corpo estranho"/>
    <s v="Olhos"/>
    <s v="Olho esquerdo"/>
    <m/>
    <m/>
    <n v="6"/>
    <s v="Segunda-Feira"/>
  </r>
  <r>
    <n v="6"/>
    <n v="1"/>
    <x v="252"/>
    <x v="20"/>
    <x v="219"/>
    <s v="Everton Gustavo Garcia de Oliveira"/>
    <s v="M"/>
    <s v="Rebarbacao - T1"/>
    <s v="Gilson Paulino da Silva Velho"/>
    <n v="1"/>
    <x v="3"/>
    <s v="Funcionário (38441) relata que foi tirar peça da esteira e a mesma andou fazendo com que o mesmo virasse o punho direito para trás. Sem edema, sem hematoma, movimentos preservados, medicado com Paracetamol  e Ibuprofeno. Orientado e liberado ao setor. TST Lucas ciente._x000a_Atendido por Vanessa."/>
    <x v="0"/>
    <s v="Não classificado"/>
    <s v="Não classificado"/>
    <s v="Manuseio de ferramentas e peças"/>
    <s v="Mão direita"/>
    <s v="Punho"/>
    <m/>
    <m/>
    <n v="8"/>
    <s v="Quarta-Feira"/>
  </r>
  <r>
    <n v="7"/>
    <n v="1"/>
    <x v="253"/>
    <x v="20"/>
    <x v="227"/>
    <s v="Denilso dos Santos Gamba"/>
    <s v="M"/>
    <s v="Celula Conjuntos Montadoras T2"/>
    <s v="Marcelo Camargo"/>
    <n v="2"/>
    <x v="9"/>
    <s v="Funcionário (34042)  vem até a enfermaria, relata que estava usinando a peça quando foi pegar a mesma com a talha e a mesma escapou atingindo seu tornozelo esquerdo. No momento apresenta leve escoriações, pequeno edema, movimentos preservados. Aplicado gelo local, biofenac, medicado com paracetamol + ibuprofeno, após liberado para o setor com orientações, retornar se necessário. TST Alessandro ciente."/>
    <x v="0"/>
    <s v="Não classificado"/>
    <s v="Não classificado"/>
    <s v="Manuseio de ferramentas e peças"/>
    <s v="Perna esquerda"/>
    <s v="Tornozelo"/>
    <m/>
    <m/>
    <n v="9"/>
    <s v="Quinta-Feira"/>
  </r>
  <r>
    <n v="8"/>
    <n v="1"/>
    <x v="253"/>
    <x v="20"/>
    <x v="207"/>
    <s v="Lucas Henriques da Silva"/>
    <s v="M"/>
    <s v="Celula Suportes Fundidos - T2"/>
    <s v="Marcelo Camargo"/>
    <n v="2"/>
    <x v="14"/>
    <s v="Funcionário (34743) vem até a enfermaria deambulando, relata que foi pegar uma peça dentro de uma caixa de madeira, e um pedaço da caixa estava no chão continha um prego, relata que pisou no prego. No momento apresenta pequeno orificio em pé direito, sem sangramento ou sugidade, não relata dor. Liberado ao setor com orientações, retornar se nescessário. TST Alessandro ciente. "/>
    <x v="0"/>
    <s v="Não classificado"/>
    <s v="Não classificado"/>
    <s v="Manuseio de ferramentas e peças"/>
    <s v="Pé direito"/>
    <s v="Pé"/>
    <m/>
    <m/>
    <n v="9"/>
    <s v="Quinta-Feira"/>
  </r>
  <r>
    <n v="9"/>
    <n v="1"/>
    <x v="253"/>
    <x v="20"/>
    <x v="228"/>
    <s v="Carlos Alberto Dallegrave"/>
    <s v="M"/>
    <s v="Celula Conjuntos Montadoras T1"/>
    <s v="Felipe Becker Camelo"/>
    <n v="1"/>
    <x v="9"/>
    <s v="Colaborador (610)  procura CSR apresentando dor em ombro esquerdo após puxar um armário em seu setor. Apresenta movimentos preservados, apenas leve algia ao erguer o membro. Ofertado paracetamol paracetamol e ibuprofeno e aplicado biofenac. Liberado ao setor com orientações. TST Funny ciente._x000a_Diego"/>
    <x v="0"/>
    <s v="Não classificado"/>
    <s v="Não classificado"/>
    <s v="Ergonômico"/>
    <s v="Braço esquerdo"/>
    <s v="Ombro"/>
    <m/>
    <m/>
    <n v="9"/>
    <s v="Quinta-Feira"/>
  </r>
  <r>
    <n v="10"/>
    <n v="1"/>
    <x v="253"/>
    <x v="20"/>
    <x v="229"/>
    <s v="Jean Carlos Rodrigues da Silva"/>
    <s v="M"/>
    <s v="Celula Conjuntos Leves - T1"/>
    <s v="Felipe Becker Camelo"/>
    <n v="1"/>
    <x v="9"/>
    <s v="Funcionário (38195)  relata que ao colocar o cubo na esteira, havia outro cubo na mesma, e seu 4° dedo da mão esquerda ficou preso entre cubos. Sem edema, sem hematoma, mobilidade preservada, medicado com Paracetamol e Ibuprofeno, aplicado Biofenac e gelo local. Orientado e liberado ao setor. TST Funny ciente._x000a_Atendido por Joice."/>
    <x v="0"/>
    <s v="Não classificado"/>
    <s v="Não classificado"/>
    <s v="Manuseio de ferramentas e peças"/>
    <s v="Mão esquerda"/>
    <s v="4° Dedo"/>
    <m/>
    <m/>
    <n v="9"/>
    <s v="Quinta-Feira"/>
  </r>
  <r>
    <n v="11"/>
    <n v="1"/>
    <x v="253"/>
    <x v="20"/>
    <x v="219"/>
    <s v="Everton Gustavo Garcia de Oliveira"/>
    <s v="M"/>
    <s v="Rebarbacao - T1"/>
    <s v="Gilson Paulino da Silva Velho"/>
    <n v="1"/>
    <x v="3"/>
    <s v="Funcionário (38441) vem com irritação em olho direito, relata que ergueu a viseira, e que pó que estava acumulado em cima caiu no olho, realizado lavagem com SF0,9%, relata melhor após, retirado sujidade, liberado ao setor com orientações. TST Funny/Lucas sem contato._x000a_Vanessa"/>
    <x v="0"/>
    <s v="Não classificado"/>
    <s v="Não classificado"/>
    <s v="Corpo estranho"/>
    <s v="Olhos"/>
    <s v="Olho direito"/>
    <m/>
    <m/>
    <n v="9"/>
    <s v="Quinta-Feira"/>
  </r>
  <r>
    <n v="12"/>
    <n v="1"/>
    <x v="253"/>
    <x v="20"/>
    <x v="230"/>
    <s v="Kenson Fils Aime"/>
    <s v="M"/>
    <s v="Rebarbacao - T2"/>
    <s v="Maiquel Silveira da Cruz"/>
    <n v="2"/>
    <x v="3"/>
    <s v="Funcionário (37124)  vem a enfermaria, relata ardência ocular em olho direito desde ontem. Trabalha na rebarbarão sem solda, nega que tenha sentido entrar algo no olho. Apresenta hiperemia ocular a direita, avaliado pelo Dr° Cristiano, liberado para casa com orientações, atestado de 2 dias. TST Alessandro ciente. Atendido pelo Diego ( emercor)."/>
    <x v="0"/>
    <s v="Não classificado"/>
    <s v="Não classificado"/>
    <s v="Corpo estranho"/>
    <s v="Olhos"/>
    <s v="Olho direito"/>
    <m/>
    <m/>
    <n v="9"/>
    <s v="Quinta-Feira"/>
  </r>
  <r>
    <n v="13"/>
    <n v="1"/>
    <x v="254"/>
    <x v="20"/>
    <x v="170"/>
    <s v="Jamson Toussaint"/>
    <s v="M"/>
    <s v="Rebarbacao - T3"/>
    <s v="David Teixeira Lima"/>
    <n v="3"/>
    <x v="3"/>
    <s v="Funcionário (37084) relata que que foi passar a peça no rebolo para colocar na linha quando e a mesma caiu atingindo 3° dedo da mão esquerda causando pequena contusão local mobilidade preservada , realizado gelo local e liberado ao setor em condições. TST Leonardo ciente"/>
    <x v="0"/>
    <s v="Não classificado"/>
    <s v="Não classificado"/>
    <s v="Manuseio de ferramentas e peças"/>
    <s v="Mão esquerda"/>
    <s v="3º DEDO"/>
    <m/>
    <m/>
    <n v="10"/>
    <s v="Sexta-Feira"/>
  </r>
  <r>
    <n v="14"/>
    <n v="1"/>
    <x v="255"/>
    <x v="20"/>
    <x v="179"/>
    <s v="Patric William Prado da Rosa"/>
    <s v="M"/>
    <s v="Rebarbacao - T2"/>
    <s v="Maiquel Silveira da Cruz"/>
    <n v="2"/>
    <x v="3"/>
    <s v="Funcionário (35952) relata que estava passando uma lima, quando sentiu desconforto em olho Direito. Relata sensação de queimadura, aplicado  acetato de retinol, mantém em observação, liberado após para o setor com orientações. Atendido por William"/>
    <x v="0"/>
    <s v="Não classificado"/>
    <s v="Não classificado"/>
    <s v="Corpo estranho"/>
    <s v="Olhos"/>
    <s v="Olho direito"/>
    <m/>
    <m/>
    <n v="11"/>
    <s v="Sábado"/>
  </r>
  <r>
    <n v="15"/>
    <n v="1"/>
    <x v="256"/>
    <x v="20"/>
    <x v="10"/>
    <m/>
    <s v="M"/>
    <s v="Manutenção Fundição - T2"/>
    <s v="Guilherme Castro Magalhaes"/>
    <n v="2"/>
    <x v="7"/>
    <s v="Na parada programada para troca das caixas da Linha Savelli, durante o ajuste das réguas na 5A com uso de esmerilhadeira. A faísca ocasionou o rompimento da mangueira do desmoldante (Desmoltech 813 / Techbraf, causando o vazamento do mesmo._x000a_O desmoldante tem característica INFLAMÁVEL CLASSE 3. A embalagem de 200L original fica armazenada em um armário comum em frente a linha, que com o uso de uma bomba é transferido para dois reservatórios no 2º andar da linha que alimentam as prensas, por gravidade."/>
    <x v="3"/>
    <s v="Risco de explosão e incêndio"/>
    <m/>
    <m/>
    <m/>
    <m/>
    <n v="94"/>
    <n v="200912451"/>
    <n v="4"/>
    <s v="Sábado"/>
  </r>
  <r>
    <n v="16"/>
    <n v="1"/>
    <x v="257"/>
    <x v="20"/>
    <x v="190"/>
    <s v="James Carter Altidor"/>
    <s v="M"/>
    <s v="Rebarbacao - T1"/>
    <s v="Gilson Paulino da Silva Velho"/>
    <n v="1"/>
    <x v="3"/>
    <s v="Colaborador (37128) procura o CSR referindo estar com um corpo estranho em olho direito. Realizado lavagem ocular com SF e removido um corpo estranho com sucesso. Liberado ao setor com orientações. TST Lucas ciente."/>
    <x v="0"/>
    <s v="Não classificado"/>
    <s v="Não classificado"/>
    <s v="Corpo estranho"/>
    <s v="Olhos"/>
    <s v="Olho direito"/>
    <m/>
    <m/>
    <n v="15"/>
    <s v="Quarta-Feira"/>
  </r>
  <r>
    <n v="17"/>
    <n v="1"/>
    <x v="258"/>
    <x v="20"/>
    <x v="231"/>
    <s v="Alex Bueno Froes"/>
    <s v="M"/>
    <s v="Abastecimento Usinagem - T1"/>
    <s v="Erick Peruzzo"/>
    <n v="1"/>
    <x v="2"/>
    <s v="Funcionário (38851) relata que estava colocando diversas peças no carrinho para transportar na cinta e ao puxar o mesmo não reparou a parede, prensando a mão D entre o carinho e a parede. Apresenta leve edema, dificuldade de mobilidade. Avaliado pelo Dr. Mauricio, medicado com paracetamol + ibuprofeno, aplicado gelo e encaminhado para o COC para avaliação. Atendido por Jeferson. TST Lucas ciente."/>
    <x v="0"/>
    <s v="Não classificado"/>
    <s v="Não classificado"/>
    <s v="Manuseio de ferramentas e peças"/>
    <s v="Mão direita"/>
    <s v="Mão Direita"/>
    <m/>
    <m/>
    <n v="16"/>
    <s v="Quinta-Feira"/>
  </r>
  <r>
    <n v="18"/>
    <n v="1"/>
    <x v="258"/>
    <x v="20"/>
    <x v="232"/>
    <s v="Samuel dos Santos Homem"/>
    <s v="M"/>
    <s v="Rebarbacao - T2"/>
    <s v="Maiquel Silveira da Cruz"/>
    <n v="2"/>
    <x v="3"/>
    <s v="Funcionário ( 38485) relata que estava tirando a rebarba de uma peça quando o martelo escapou atingindo 5° dedo da mão esquerda, apresenta hematoma em falange distal, movimento preservado medicado com paracetamol + ibuprofeno, agendado consulta com DR. Elizabete onde encaminha para realizar RX , liberado com guia TISS+ guia de farmácia, transporte do funcionário realizado com Transporte de aplicativo UBER. TST Anderson ciente."/>
    <x v="4"/>
    <s v="Não classificado"/>
    <s v="Não classificado"/>
    <s v="Manuseio de ferramentas e peças"/>
    <s v="Mão esquerda"/>
    <s v="5º DEDO"/>
    <n v="98"/>
    <n v="200911696"/>
    <n v="16"/>
    <s v="Quinta-Feira"/>
  </r>
  <r>
    <n v="19"/>
    <n v="1"/>
    <x v="259"/>
    <x v="20"/>
    <x v="233"/>
    <s v="Giovani dos Santos"/>
    <s v="M"/>
    <s v="Rebarbacao - T1"/>
    <s v="Gilson Paulino da Silva Velho"/>
    <n v="1"/>
    <x v="3"/>
    <s v="Colaborador procura o CSR referindo incômodo em olho direito, que teria iniciado na data de ontem em torno das 16:30 enquanto este varria o setor. Realizado higiene ocular com SF 0,9% e não localizado CE, apenas hiperemia na região inferior do olho. Orientado e liberado ao setor .TST Lucas ciente._x000a_Atendido por Diego. (07:45)"/>
    <x v="0"/>
    <s v="Não classificado"/>
    <s v="Não classificado"/>
    <s v="Corpo estranho"/>
    <s v="Olhos"/>
    <s v="Olho direito"/>
    <m/>
    <m/>
    <n v="17"/>
    <s v="Sexta-Feira"/>
  </r>
  <r>
    <n v="20"/>
    <n v="1"/>
    <x v="260"/>
    <x v="20"/>
    <x v="200"/>
    <s v="Patrick Cameus"/>
    <s v="M"/>
    <s v="Rebarbacao T3"/>
    <s v="David Teixeira Lima"/>
    <n v="3"/>
    <x v="3"/>
    <s v="Funcionário (37098)  relata que estava erguendo umas peças quando deu mau jeito em região cervical. Relata bastante dor, aplicado biofenac, paracetamol + ibuprofeno. Liberado ao setor com orientações. TST Leonardo ciente. (10:54)"/>
    <x v="0"/>
    <s v="Não classificado"/>
    <s v="Não classificado"/>
    <s v="Ergonômico"/>
    <s v="Coluna / Tronco"/>
    <s v="Cervical"/>
    <m/>
    <m/>
    <n v="18"/>
    <s v="Sábado"/>
  </r>
  <r>
    <n v="21"/>
    <n v="1"/>
    <x v="260"/>
    <x v="20"/>
    <x v="177"/>
    <s v="Louines Laguerre"/>
    <s v="M"/>
    <s v="Rebarbacao T3"/>
    <s v="David Teixeira Lima"/>
    <n v="3"/>
    <x v="3"/>
    <s v="Funcionário (37094)  relata corpo estranho em olho direito. Conforme relato estariam lixando próximo, sente irritação, porém não apresenta nada no olho. O mesmo disse que já fazem dias  do ocorrido. Liberado ao setor com orientações. TST Leonardo ciente. (11:00)"/>
    <x v="0"/>
    <s v="Não classificado"/>
    <s v="Não classificado"/>
    <s v="Corpo estranho"/>
    <s v="Olhos"/>
    <s v="Olho direito"/>
    <m/>
    <m/>
    <n v="18"/>
    <s v="Sábado"/>
  </r>
  <r>
    <n v="22"/>
    <n v="1"/>
    <x v="261"/>
    <x v="20"/>
    <x v="234"/>
    <s v="Rodrigo Xavier Cervelin"/>
    <s v="M"/>
    <s v="Rebarbacao - T1"/>
    <s v="Gilson Paulino da Silva Velho"/>
    <n v="1"/>
    <x v="3"/>
    <s v="Funcionário (38577) relata que estava rebarbando peças e entrou em contato com um produto químico que não sabe dizer que produto seria. Causando ardência e vermelhidão na coxa esquerda. Refere que este contato foi em torno das 13 horas. Agendo consulta com Dr. Maurício. TST Funy cinte. 16:40"/>
    <x v="0"/>
    <s v="Não classificado"/>
    <s v="Não classificado"/>
    <s v="Manuseio de ferramentas e peças"/>
    <s v="Perna esquerda"/>
    <s v="Coxa"/>
    <m/>
    <m/>
    <n v="20"/>
    <s v="Segunda-Feira"/>
  </r>
  <r>
    <n v="23"/>
    <n v="1"/>
    <x v="261"/>
    <x v="20"/>
    <x v="210"/>
    <s v="Delphe Alusme"/>
    <s v="M"/>
    <s v="Rebarbacao - T1"/>
    <s v="Gilson Paulino da Silva Velho"/>
    <n v="1"/>
    <x v="3"/>
    <s v="Funcionário (37143) relata que estava puxando o tambor, quando uma peça caiu sobre os pregos atingindo a orelha direita. No local escoriação, medicado com paracetamol gelo local, liberado ao setor com orientações. TST Funy ciente. 09:40"/>
    <x v="0"/>
    <s v="Não classificado"/>
    <s v="Não classificado"/>
    <s v="Manuseio de ferramentas e peças"/>
    <s v="Cabeça"/>
    <s v="Orelha Direita"/>
    <m/>
    <m/>
    <n v="20"/>
    <s v="Segunda-Feira"/>
  </r>
  <r>
    <n v="24"/>
    <n v="1"/>
    <x v="262"/>
    <x v="20"/>
    <x v="235"/>
    <s v="Tiago Gubert de Albuquerque"/>
    <s v="M"/>
    <s v="Celula Conjuntos Implementadoras - T3"/>
    <s v="Marcelo Camargo"/>
    <n v="3"/>
    <x v="4"/>
    <s v="Funcionário (38275) vem ao CSR com edema em punho esquerdo, relata que na data de ontem (21/09) bateu com cubo na mão quando estava pegando no trilho, não veio fazer registro, avaliado pelo Dr Vinicius, solicitado RX e liberado para casa de atestado na data de hoje TST Leonardo ciente._x000a_Atendido por Vanessa 02:30"/>
    <x v="0"/>
    <s v="Não classificado"/>
    <s v="Não classificado"/>
    <s v="Manuseio de ferramentas e peças"/>
    <s v="Mão esquerda"/>
    <s v="Punho"/>
    <m/>
    <m/>
    <n v="22"/>
    <s v="Quarta-Feira"/>
  </r>
  <r>
    <n v="25"/>
    <n v="1"/>
    <x v="262"/>
    <x v="20"/>
    <x v="219"/>
    <s v="Everton Gustavo Garcia de Oliveira"/>
    <s v="M"/>
    <s v="Rebarbacao - T1"/>
    <s v="Gilson Paulino da Silva Velho"/>
    <n v="1"/>
    <x v="3"/>
    <s v="Funcionário (38441) chega ao CSR referindo que estava lixando a peça quando sentiu um desconforto no olho E. Retirado corpo estranho do olho, lavagem soro fisiológico e liberado ao setor com orientações. Atendido por Jeferson, TST Funy ciente. 09:40"/>
    <x v="0"/>
    <s v="Não classificado"/>
    <s v="Não classificado"/>
    <s v="Corpo estranho"/>
    <s v="Olhos"/>
    <s v="Olho esquerdo"/>
    <m/>
    <m/>
    <n v="22"/>
    <s v="Quarta-Feira"/>
  </r>
  <r>
    <n v="26"/>
    <n v="1"/>
    <x v="263"/>
    <x v="20"/>
    <x v="236"/>
    <s v="Omar Ndiaye"/>
    <s v="M"/>
    <s v="Rebarbacao - T2"/>
    <s v="Maiquel Silveira da Cruz"/>
    <n v="2"/>
    <x v="3"/>
    <s v="Colaborador (36485)  procura atendimento lucido orientado e coerente refere corpo estranho em olho direito, informa que estava usando EPI e sentiu desconforto . Avaliado por medico assistencial aplicado colírio anestésico e higiene sem sucesso, recebe ATM do dia de hoje e foi encaminhado para avaliação na Visisoclinica com ordem de Farmácia. guia TISS e passagem de ônibus hoje foi encaminhado para sua residência com transporte da empresa. Oriento retorno no dia 24/09/2021 as 17:00. TST Alessandro ciente .  20:45"/>
    <x v="0"/>
    <s v="Não classificado"/>
    <s v="Não classificado"/>
    <s v="Corpo estranho"/>
    <s v="Olhos"/>
    <s v="Olho direito"/>
    <m/>
    <m/>
    <n v="23"/>
    <s v="Quinta-Feira"/>
  </r>
  <r>
    <n v="27"/>
    <n v="1"/>
    <x v="264"/>
    <x v="20"/>
    <x v="237"/>
    <s v="Vitoria Andriele de Souza"/>
    <s v="F"/>
    <s v="Rebarbacao T3"/>
    <s v="David Teixeira Lima"/>
    <n v="3"/>
    <x v="3"/>
    <s v="Funcionária (35663) chega ao CSR referindo que estava retirando o cubo da gancheira quando prensou a falange distal do quarto dedo da mão E. No local há leve edema, leve hematoma, dor moderada. Movimentos preservados, avaliada pelo Dra. Talita. Encaminhada ao COC para avaliação, realizado gelo local + Paracetamol. TST Funy ciente. Atendido por Jeferson 07:30"/>
    <x v="0"/>
    <s v="Não classificado"/>
    <s v="Não classificado"/>
    <s v="Manuseio de ferramentas e peças"/>
    <s v="Mão esquerda"/>
    <s v="4° dedo"/>
    <n v="99"/>
    <n v="200912621"/>
    <n v="24"/>
    <s v="Sexta-Feira"/>
  </r>
  <r>
    <n v="28"/>
    <n v="1"/>
    <x v="264"/>
    <x v="20"/>
    <x v="238"/>
    <s v="Anderson Lima Rodel"/>
    <s v="M"/>
    <s v="Celula Conjuntos Implementadoras - T2"/>
    <s v="Marcelo Camargo"/>
    <n v="2"/>
    <x v="4"/>
    <s v="Funcionário (17247) relata que estava limpando um tambor por dentro quando sentiu um corpo estranho no olho direito, retirado com sucesso. Orientado e liberado ao setor. TST Leonardo ciente. Atendido por Aide 03:15"/>
    <x v="0"/>
    <s v="Não classificado"/>
    <s v="Não classificado"/>
    <s v="Corpo estranho"/>
    <s v="Olhos"/>
    <s v="Olho direito"/>
    <m/>
    <m/>
    <n v="24"/>
    <s v="Sexta-Feira"/>
  </r>
  <r>
    <n v="29"/>
    <n v="1"/>
    <x v="264"/>
    <x v="20"/>
    <x v="239"/>
    <s v="Geovane Jesus Avila"/>
    <s v="M"/>
    <s v="Rebarbacao - T1"/>
    <s v="Gilson Paulino da Silva Velho"/>
    <n v="1"/>
    <x v="3"/>
    <s v="Setor: Rebarbção Líder: Gilson. Funcionário (38866) chega ao CSR referindo que estava tirando a rebarba da peça quando sentiu um desconforto em olho direito, retirado cavaco e liberado ao setor com orientações. Atendido pelo Willian ( emercor). 09:20. Liberado com atestado no dia 24/09. Em 27/09 encaminhado para especialista, retirado outro CE. Retorna em 28/09."/>
    <x v="2"/>
    <s v="Não classificado"/>
    <s v="Não classificado"/>
    <s v="Corpo estranho"/>
    <s v="Olhos"/>
    <s v="Olho direito"/>
    <n v="101"/>
    <n v="200913134"/>
    <n v="24"/>
    <s v="Sexta-Feira"/>
  </r>
  <r>
    <n v="30"/>
    <n v="1"/>
    <x v="265"/>
    <x v="20"/>
    <x v="240"/>
    <s v="Joao Da Silva Dutra Neto"/>
    <s v="M"/>
    <s v="Celula Suportes Fundidos - T1"/>
    <s v="Cilandro Da Silva Tavares"/>
    <n v="1"/>
    <x v="14"/>
    <s v="Funcionário (4406) relata irritação em olho direito com inicio ontem (lider ciente / não fez registro), realizado limpeza com SF, não encontrado corpo estranho, liberado ao setor com orientações. TST Leonardo ciente. Atendido por Vanessa 08:05"/>
    <x v="0"/>
    <s v="Não classificado"/>
    <s v="Não classificado"/>
    <s v="Corpo estranho"/>
    <s v="Olhos"/>
    <s v="Olho direito"/>
    <m/>
    <m/>
    <n v="25"/>
    <s v="Sábado"/>
  </r>
  <r>
    <n v="31"/>
    <n v="1"/>
    <x v="265"/>
    <x v="20"/>
    <x v="241"/>
    <s v="Alcendino Conceicao Dornelles"/>
    <s v="M"/>
    <s v="Rebarbacao T3"/>
    <s v="David Teixeira Lima"/>
    <n v="3"/>
    <x v="3"/>
    <s v="Funcionário (38579)  vem ao CSR relatando ter batido dedo (5° dedo da mão direita e 4° dedo da mão esquerda) quando estava encaixando peça em caixa, a mesma teria caído causando a batida, apresenta sangramento, hematoma e edema em região da unha em mão esquerda. Medicado com paracetamol + gelo + curativo. Liberado ao setor com orientações. Ao ser liberado funcionário relata que não bateu o dedo e sim esmagou na peça. Mantem movimentos preservados. Encaminhado para fazer raio x. TST Leonardo ciente. Atendido por Vanessa 10:54"/>
    <x v="0"/>
    <s v="Não classificado"/>
    <s v="Não classificado"/>
    <s v="Manuseio de ferramentas e peças"/>
    <s v="Mão esquerda"/>
    <s v="4° dedo"/>
    <m/>
    <m/>
    <n v="25"/>
    <s v="Sábado"/>
  </r>
  <r>
    <n v="32"/>
    <n v="1"/>
    <x v="265"/>
    <x v="20"/>
    <x v="179"/>
    <s v="Patric William Prado da Rosa"/>
    <s v="M"/>
    <s v="Rebarbacao - T2"/>
    <s v="Maiquel Silveira da Cruz"/>
    <n v="2"/>
    <x v="3"/>
    <s v="Colaborador (35952)  relata que estava manuseando uma peça em uma talha, quando acabou prensando o 3° dedo mão esquerda entre peça e talha. Movimentos preservados, sem hematoma, sem edema. Ofertado paracetamol, aplicado biofenac. Liberado ao setor com orientações. Atendido por Diego 17:05"/>
    <x v="0"/>
    <s v="Não classificado"/>
    <s v="Não classificado"/>
    <s v="Manuseio de ferramentas e peças"/>
    <s v="Mão esquerda"/>
    <s v="3º DEDO"/>
    <m/>
    <m/>
    <n v="25"/>
    <s v="Sábado"/>
  </r>
  <r>
    <n v="33"/>
    <n v="1"/>
    <x v="266"/>
    <x v="20"/>
    <x v="242"/>
    <s v="Tiago Malacarne Dutra"/>
    <s v="M"/>
    <s v="Celula Suportes Fundidos - T2"/>
    <s v="Marcelo Camargo"/>
    <n v="2"/>
    <x v="14"/>
    <s v="Colaborador (38167) relata que estava realizando a rebarbação de uma peça e sentiu desconforto em olho direito , apresenta hiperemia realizado higiene com Sf e liberado ao setor com orientações de cuidados . TSTS Alesandro ciente. 20:30"/>
    <x v="0"/>
    <s v="Não classificado"/>
    <s v="Não classificado"/>
    <s v="Corpo estranho"/>
    <s v="Olhos"/>
    <s v="Olho direito"/>
    <m/>
    <m/>
    <n v="27"/>
    <s v="Segunda-Feira"/>
  </r>
  <r>
    <n v="34"/>
    <n v="1"/>
    <x v="266"/>
    <x v="20"/>
    <x v="243"/>
    <s v="Maicon Jean Garbin"/>
    <s v="M"/>
    <s v="Qualidade Usinagem T2"/>
    <s v="Alexandre Zanardi"/>
    <n v="2"/>
    <x v="18"/>
    <s v="Setor: Qualidade, Líder: Alexandre. Funcionário (30680)  vem até a enfermaria relata que estava recolhendo sucata, quando o colega do lado estava recolhendo as mesmas coisas quando resbalou caiu a 2° dedo da mão direita. Apresenta leve edema e pequeno hematoma, leve escoriação, movimentos preservados. Medicado com paracetamol, aplicado gelo local, liberado para o setor com orientações, retornar se necessário. TST Alessandro ciente. 22:06"/>
    <x v="0"/>
    <s v="Não classificado"/>
    <s v="Não classificado"/>
    <s v="Manuseio de ferramentas e peças"/>
    <s v="Mão direita"/>
    <s v="2º DEDO"/>
    <m/>
    <m/>
    <n v="27"/>
    <s v="Segunda-Feira"/>
  </r>
  <r>
    <n v="35"/>
    <n v="1"/>
    <x v="267"/>
    <x v="20"/>
    <x v="156"/>
    <s v="Serigne Mbacke Sylla"/>
    <s v="M"/>
    <s v="Rebarbacao - T2"/>
    <s v="Maiquel Silveira da Cruz"/>
    <n v="2"/>
    <x v="3"/>
    <s v="Funcionário (31651) relata que ao rebarbar peças sentiu desconforto em olho direito, retirado sujidade e liberado ao setor em condições. TST Leonardo ciente 02:00"/>
    <x v="0"/>
    <s v="Não classificado"/>
    <s v="Não classificado"/>
    <s v="Corpo estranho"/>
    <s v="Olhos"/>
    <s v="Olho direito"/>
    <m/>
    <m/>
    <n v="28"/>
    <s v="Terça-Feira"/>
  </r>
  <r>
    <n v="36"/>
    <n v="1"/>
    <x v="268"/>
    <x v="20"/>
    <x v="244"/>
    <s v="Amilton Luciano Wolff"/>
    <s v="M"/>
    <s v="Celula Conjuntos Leves - T2"/>
    <s v="Marcelo Camargo"/>
    <n v="2"/>
    <x v="9"/>
    <s v="Funcionário (28163) relata que estava movimentando a peça até o torno de usinagem com a talha , quando a peça se desprendeu e a talha fez o jogo e a gancheira atingiu seu 3° dedo da mão esquerda , mobilidade preservada, edema sub ungueal e corte contuso na lateral , sangramento contido gelo local e paracetamol liberado em condições .TST Alesandro ciente  01:30."/>
    <x v="2"/>
    <s v="Não classificado"/>
    <s v="Não classificado"/>
    <s v="Manuseio de ferramentas e peças"/>
    <s v="Mão esquerda"/>
    <s v="3º DEDO"/>
    <n v="100"/>
    <n v="200913788"/>
    <n v="29"/>
    <s v="Quarta-Feira"/>
  </r>
  <r>
    <n v="37"/>
    <n v="1"/>
    <x v="268"/>
    <x v="20"/>
    <x v="245"/>
    <s v="Vinicius de Almeida Franca Rodrigues"/>
    <s v="M"/>
    <s v="Almoxarifado Usinagem T1"/>
    <s v="Erick Peruzzo"/>
    <n v="1"/>
    <x v="2"/>
    <s v="Funcionário (38767) relata que estava empurrando carrinho e prensou o 5° dedo da mão direita contra a parede. Sem edema ou hematoma, movimentos preservados. Medicado com Paracetamol e aplicado gelo local. Liberado ao setor. TST Funny, tentado contato sem sucesso._x000a_Atendido por Vanessa. 09:51"/>
    <x v="0"/>
    <s v="Não classificado"/>
    <s v="Não classificado"/>
    <s v="Manuseio de ferramentas e peças"/>
    <s v="Mão direita"/>
    <s v="5º DEDO"/>
    <m/>
    <m/>
    <n v="29"/>
    <s v="Quarta-Feira"/>
  </r>
  <r>
    <n v="38"/>
    <n v="1"/>
    <x v="269"/>
    <x v="20"/>
    <x v="233"/>
    <s v="Giovani dos Santos"/>
    <s v="M"/>
    <s v="Rebarbacao - T1"/>
    <s v="Gilson Paulino da Silva Velho"/>
    <n v="1"/>
    <x v="3"/>
    <s v="Funcionário (38801) relata que estava colocando a peça dentro da gaiola, quando prensou a falange distal do 4° dedo da mão direita. Apresenta leve edema, leve hematoma, mobilidade preservada, avaliado pela Dra. Talita, encaminhado ao COC para avaliação clínica e radiológica, retorno ao CSR dia 30/09 para revisão. TST Lucas ciente. Atendido por Jeferson. 08:45"/>
    <x v="0"/>
    <s v="Não classificado"/>
    <s v="Não classificado"/>
    <s v="Manuseio de ferramentas e peças"/>
    <s v="Mão direita"/>
    <s v="4° Dedo"/>
    <m/>
    <m/>
    <n v="30"/>
    <s v="Quinta-Feira"/>
  </r>
  <r>
    <n v="130"/>
    <n v="1"/>
    <x v="263"/>
    <x v="20"/>
    <x v="121"/>
    <s v="Renan Tramontin"/>
    <s v="M"/>
    <s v="Celula Robotizada - T1"/>
    <s v="Gilson Paulino da Silva Velho"/>
    <n v="1"/>
    <x v="3"/>
    <s v="Conforme parecer da análise ergonômica solicitada, sugiro abertura de CAT sem afastamento por DO para o funcionário Renan Tramontin, matrícula 24556, com CID10: M 77.1 (epicondilite lateral de cotovelo direito e esquerdo) com a data de hoje. "/>
    <x v="6"/>
    <s v="Não classificado"/>
    <s v="Não classificado"/>
    <s v="Ergonômico"/>
    <s v="Braço direito"/>
    <s v="Bilateral"/>
    <m/>
    <m/>
    <n v="23"/>
    <s v="Quinta-Feira"/>
  </r>
  <r>
    <n v="39"/>
    <n v="1"/>
    <x v="270"/>
    <x v="21"/>
    <x v="234"/>
    <s v="Rodrigo Xavier Cervelin"/>
    <s v="M"/>
    <s v="Rebarbacao - T1"/>
    <s v="Gilson Paulino da Silva Velho"/>
    <n v="1"/>
    <x v="3"/>
    <s v="Colaborador (38577) relata que enquanto fazia retifica, um corpo estranho teria adentrado em seu olho direito. Realizada lavagem ocular com SF 0,9% e retirado/removido um corpo estranho. Liberado ao setor com devidas orientações. TST Funny ciente. 07:20"/>
    <x v="0"/>
    <s v="Não classificado"/>
    <s v="Não classificado"/>
    <s v="Corpo estranho"/>
    <s v="Olhos"/>
    <s v="Olho direito"/>
    <m/>
    <m/>
    <n v="1"/>
    <s v="Sexta-Feira"/>
  </r>
  <r>
    <n v="40"/>
    <n v="1"/>
    <x v="270"/>
    <x v="21"/>
    <x v="246"/>
    <s v="Mauricio Dapont Soares"/>
    <s v="M"/>
    <s v="Revisao Final T2"/>
    <s v="Alexandre Zanardi"/>
    <n v="2"/>
    <x v="18"/>
    <s v="Setor: Qualidade, Líder: Marcelo Funcionário (37579) vem até a enfermaria LOC, deambulando,  relatando que estava tirando peças da linha principal, quando uma delas caiu atingindo o 1° dedo da mão direita. Apresenta edema e hematoma leve. Aplicado biofemac, gelo local, medicado com paracetamol, após melhora no desconforto liberado ao setor com orientações, retornar se necessário. TST Alessandro ciente. 22:15"/>
    <x v="0"/>
    <s v="Não classificado"/>
    <s v="Não classificado"/>
    <s v="Manuseio de ferramentas e peças"/>
    <s v="Mão direita"/>
    <s v="1º DEDO"/>
    <m/>
    <m/>
    <n v="1"/>
    <s v="Sexta-Feira"/>
  </r>
  <r>
    <n v="41"/>
    <n v="1"/>
    <x v="271"/>
    <x v="21"/>
    <x v="247"/>
    <s v="Olavo Vieira Neto"/>
    <s v="M"/>
    <s v="Serralheria Fundicao T2"/>
    <s v="Guilherme Castro Magalhaes"/>
    <n v="2"/>
    <x v="16"/>
    <s v="Funcionário (38614) relata que por volta das 22 horas estava pintando um armário e subiu em um balde plástico e o mesmo afundou causando entorse em joelho direito , no momento  diz ter sentido dor leve não vindo para registro , vem hoje referindo dor intensa com dificuldade para deambular porém sem edemas ou deformidades acionado base interna para atendimento medicado com profenid e dipirona im e liberado   pois o mesmo relata que não tem condições de trabalho .TST Leonardo ciente , Marcio . 14:40"/>
    <x v="0"/>
    <s v="Não classificado"/>
    <s v="Não classificado"/>
    <s v="Queda"/>
    <s v="Perna direita"/>
    <s v="Joelho"/>
    <m/>
    <m/>
    <n v="2"/>
    <s v="Sábado"/>
  </r>
  <r>
    <n v="42"/>
    <n v="1"/>
    <x v="272"/>
    <x v="21"/>
    <x v="201"/>
    <s v="Fritzner Desulme"/>
    <s v="M"/>
    <s v="Rebarbacao - T2"/>
    <s v="Maiquel Silveira da Cruz"/>
    <n v="2"/>
    <x v="3"/>
    <s v="Colaborador (37716) relata que estava retirando peças do rebolo e a mesma caiu atingindo a canela lado direito apresenta escoriação edema leve. Aplicado gelo local medicado com paracetamol , curativo compressivo liberado ao setor com orientações de cuidados . Atendido por Roger . TST Alessandro ciente . 00:15"/>
    <x v="0"/>
    <s v="Não classificado"/>
    <s v="Não classificado"/>
    <s v="Manuseio de ferramentas e peças"/>
    <s v="Perna direita"/>
    <s v="Canela"/>
    <m/>
    <m/>
    <n v="5"/>
    <s v="Terça-Feira"/>
  </r>
  <r>
    <n v="43"/>
    <n v="1"/>
    <x v="272"/>
    <x v="21"/>
    <x v="248"/>
    <s v="Luciano Chiele"/>
    <s v="M"/>
    <s v="Manutencao Fundicao - T1"/>
    <s v="Douglas de Souza Lisboa"/>
    <n v="1"/>
    <x v="0"/>
    <s v="Funcionário (9041)  vem ao CSR com irritação em olho direito, relata que tava passando no setor e sentiu entrar algo no olho, realizado limpeza com SF e removido sujidade, liberado ao setor com orientações. TST Funny ciente._x000a_Atendido por Vanessa 09:20"/>
    <x v="0"/>
    <s v="Não classificado"/>
    <s v="Não classificado"/>
    <s v="Corpo estranho"/>
    <s v="Olhos"/>
    <s v="Olho Direito"/>
    <m/>
    <m/>
    <n v="5"/>
    <s v="Terça-Feira"/>
  </r>
  <r>
    <n v="44"/>
    <n v="1"/>
    <x v="273"/>
    <x v="21"/>
    <x v="249"/>
    <s v="William Viana dos Reis"/>
    <s v="M"/>
    <s v="Almoxarifado Usinagem T1"/>
    <s v="Erick Peruzzo"/>
    <n v="1"/>
    <x v="2"/>
    <s v="Colaborador (37168) relata que ao desembarcar de uma empilhadeira acabou se chocando contra um rack. Apresenta leve escoriação em região dorsal posterior, mais lateralizado à esquerda. Realizado curativo. Não apresenta edema, sem hematoma e movimentos preservados. Ofertado paracetamol para dor. Liberado ao setor com orientações. TST Funny ciente. Atendido por Diego. 09:57"/>
    <x v="0"/>
    <s v="Não classificado"/>
    <s v="Não classificado"/>
    <s v="Veículos Industriais"/>
    <s v="Coluna / Tronco"/>
    <s v="Dorsal esquerda"/>
    <m/>
    <m/>
    <n v="7"/>
    <s v="Quinta-Feira"/>
  </r>
  <r>
    <n v="45"/>
    <n v="1"/>
    <x v="273"/>
    <x v="21"/>
    <x v="190"/>
    <s v="James Carter Altidor"/>
    <s v="M"/>
    <s v="Rebarbacao - T1"/>
    <s v="Gilson Paulino da Silva Velho"/>
    <n v="1"/>
    <x v="3"/>
    <s v="Colaborador (37128)  relata que estava lixando uma peça quando sentiu uma sujeira nos olhos. Chega ao CSR sem hiperemia ou referindo ardencia. Realizado lavagem com SF0,9%, sem vizualização de corop estranho. Liberado ao setor com orientações. TST Lucas ciente Atendido por Raquel 12:48"/>
    <x v="0"/>
    <s v="Não classificado"/>
    <s v="Não classificado"/>
    <s v="Corpo estranho"/>
    <s v="Olhos"/>
    <s v="Ambos"/>
    <m/>
    <m/>
    <n v="7"/>
    <s v="Quinta-Feira"/>
  </r>
  <r>
    <n v="46"/>
    <n v="1"/>
    <x v="274"/>
    <x v="21"/>
    <x v="250"/>
    <s v="Marcelo Brito Espiridiao"/>
    <s v="M"/>
    <s v="Rebarbacao T3"/>
    <s v="David Teixeira Lima"/>
    <n v="3"/>
    <x v="3"/>
    <s v="Funcionário (38756)  relata que estava guardando peças usando o equipamento de segurança quando saltou um corpo estranho no olho direito, retirado corpo estranho com lavagem com SF 0,9%. TST Leonardo ciente. Atendido por Diego. 07:30"/>
    <x v="0"/>
    <s v="Não classificado"/>
    <s v="Não classificado"/>
    <s v="Corpo estranho"/>
    <s v="Olhos"/>
    <s v="Olho Direito"/>
    <m/>
    <m/>
    <n v="8"/>
    <s v="Sexta-Feira"/>
  </r>
  <r>
    <n v="47"/>
    <n v="1"/>
    <x v="275"/>
    <x v="21"/>
    <x v="251"/>
    <s v="Gelson Joao da Silveira"/>
    <s v="M"/>
    <s v="Rebarbacao T3"/>
    <s v="David Teixeira Lima"/>
    <n v="3"/>
    <x v="3"/>
    <s v="Funcionário (38798) relata que ao movimentar peças o mesmo prensou seu 3° dedo da mão esquerda entre duas peças causando pequena contusão em falange distal ap, sem edemas ou hematoma sub ungueal realizado gelo aplicado biofenac medicado com paracetamol e liberado ao setor tst leonardo ciente 10:00"/>
    <x v="0"/>
    <s v="Não classificado"/>
    <s v="Não classificado"/>
    <s v="Manuseio de ferramentas e peças"/>
    <s v="Mão esquerda"/>
    <s v="3º DEDO"/>
    <m/>
    <m/>
    <n v="9"/>
    <s v="Sábado"/>
  </r>
  <r>
    <n v="48"/>
    <n v="1"/>
    <x v="275"/>
    <x v="21"/>
    <x v="185"/>
    <s v="Yuri Ramos Marques"/>
    <s v="M"/>
    <s v="Celula Conjuntos Montadoras T2"/>
    <s v="Marcelo Camargo"/>
    <n v="2"/>
    <x v="9"/>
    <s v="Funcionário (35118) relata que ao realizar limpeza de cubo na linha, sentiu CE em olho direito, no qual apresenta hiperemia. Não encontrado CE. Orientado e liberado ao setor. Atendido por Aide. 18:45. _x000a_Retornou dia 11/10 ao centro de saúde ainda com desconforto no olho direito, médico identificou fragmentos de CE, encaminhado para especialista, retorno dia 13/10 para avaliação médica."/>
    <x v="2"/>
    <s v="Não classificado"/>
    <s v="Não classificado"/>
    <s v="Corpo estranho"/>
    <s v="Olhos"/>
    <s v="Olho Direito"/>
    <n v="107"/>
    <n v="200915496"/>
    <n v="9"/>
    <s v="Sábado"/>
  </r>
  <r>
    <n v="49"/>
    <n v="1"/>
    <x v="276"/>
    <x v="21"/>
    <x v="201"/>
    <s v="Fritzner Desulme"/>
    <s v="M"/>
    <s v="Rebarbacao - T2"/>
    <s v="Maiquel Silveira da Cruz"/>
    <n v="2"/>
    <x v="3"/>
    <s v="Funcionário (37716) vem até a enfermaria, LOC deambulando, relata que estava trabalhando no seu setor de trabalho, relata que estava tirando a peça da esteira quando as peças de trás acumularam na esteira vindo a bater em seu 1° dedo da mão esquerda. Apresenta leve hematoma, leve dor, movimentos preservados. Medicado com paracetamol, aplicado biofenac e gelo local, após melhora liberado ao setor com orientações, orientado a retornar se necessário. TST Leonardo ciente. 21:15"/>
    <x v="0"/>
    <s v="Não classificado"/>
    <s v="Não classificado"/>
    <s v="Manuseio de ferramentas e peças"/>
    <s v="Mão esquerda"/>
    <s v="1º DEDO"/>
    <m/>
    <m/>
    <n v="11"/>
    <s v="Segunda-Feira"/>
  </r>
  <r>
    <n v="50"/>
    <n v="1"/>
    <x v="276"/>
    <x v="21"/>
    <x v="210"/>
    <s v="Delphe Alusme"/>
    <s v="M"/>
    <s v="Rebarbacao - T1"/>
    <s v="Gilson Paulino da Silva Velho"/>
    <n v="1"/>
    <x v="3"/>
    <s v="Acionado base interna Emercor para prestar atendimento o colaborador ( 37143) que teria quebrado o braço. Chegando ao local, encontramos colaborador sentado sobre um banco, lúcido, orientado e comunicativo, referia dor intensa em região medial do membro superior esquerdo. O mesmo estava com o membro imobilizado com duas talas de madeira, procedimento realizado por integrantes da Brigada de emergência. Chegando ao CSR, o Dr. Maurício solicitou a retirada da imobilização para avaliação, sendo novamente imobilizado após, para encaminhando externo. Segundo ele, manuseava um tambor preso / içado por um gancho, quando em um descuido, acabou prensando o braço esquerdo entre o tambor e uma peça. Acionada Unidade Externa para encaminhamento COC e realização de exames. Medicado com Cetoprofeno e Tramal EV. Encaminhado ao COC, com guias Tiss e receita médica carimbadas, contato com DR. Tiago. Retorno ao CSR dia13/10 ás 07:00 para revisão com médico do CSR. TST Lucas ciente. Atendido por Joice e Diego. (10:15)"/>
    <x v="2"/>
    <s v="Não classificado"/>
    <s v="Não classificado"/>
    <s v="Manuseio de ferramentas e peças"/>
    <s v="Braço esquerdo"/>
    <s v="Região medial"/>
    <n v="103"/>
    <n v="200915497"/>
    <n v="11"/>
    <s v="Segunda-Feira"/>
  </r>
  <r>
    <n v="51"/>
    <n v="1"/>
    <x v="276"/>
    <x v="21"/>
    <x v="252"/>
    <s v="Jose Ramon Rojas Flores"/>
    <s v="M"/>
    <s v="Rebarbacao - T1"/>
    <s v="Gilson Paulino da Silva Velho"/>
    <n v="1"/>
    <x v="3"/>
    <s v="Funcionário (38904) vem ao CSR com irritação em olho esquerdo. Relata que ao tirar a máscara sentiu entrar algo no olho, mas lavou o mesmo no setor, apresenta hiperemia. Realizado limpeza com SF 0,9% , se presença de CE. Liberado ao setor com orientações. TST Lucas ciente. Atendido por Vanessa. 11:30"/>
    <x v="0"/>
    <s v="Não classificado"/>
    <s v="Não classificado"/>
    <s v="Corpo estranho"/>
    <s v="Olhos"/>
    <s v="Olho esquerdo "/>
    <m/>
    <m/>
    <n v="11"/>
    <s v="Segunda-Feira"/>
  </r>
  <r>
    <n v="52"/>
    <n v="1"/>
    <x v="277"/>
    <x v="21"/>
    <x v="251"/>
    <s v="Gelson Joao da Silveira"/>
    <s v="M"/>
    <s v="Rebarbacao T3"/>
    <s v="David Teixeira Lima"/>
    <n v="3"/>
    <x v="3"/>
    <s v="Funcionário (38798) relata que estava rebarbando a peça quando a mesma escapou vindo a bater o 1° dedo da mão direita no rebolo , causando  ferimento corto contuso , realizado curativo aplicado gelo local e medicado com paracetamol , liberado ao setor em condições. TST Leonardo ciente 01:20"/>
    <x v="0"/>
    <s v="Não classificado"/>
    <s v="Não classificado"/>
    <s v="Máquinas e equipamentos"/>
    <s v="Mão direita"/>
    <s v="1º DEDO"/>
    <m/>
    <m/>
    <n v="12"/>
    <s v="Terça-Feira"/>
  </r>
  <r>
    <n v="53"/>
    <n v="1"/>
    <x v="277"/>
    <x v="21"/>
    <x v="253"/>
    <s v="William Mariano Ataide"/>
    <s v="M"/>
    <s v="Rebarbacao - T2"/>
    <s v="Maiquel Silveira da Cruz"/>
    <n v="2"/>
    <x v="3"/>
    <s v="Funcionário (38750)  relata que estava lixando peça quando sentiu uma sujidade em olho esquerdo , realizado limpeza com soro fisiológico e liberado ao setor referindo melhoras .TST Leonardo ciente 01:20"/>
    <x v="0"/>
    <s v="Não classificado"/>
    <s v="Não classificado"/>
    <s v="Corpo estranho"/>
    <s v="Olhos"/>
    <s v="Olho esquerdo "/>
    <m/>
    <m/>
    <n v="12"/>
    <s v="Terça-Feira"/>
  </r>
  <r>
    <n v="54"/>
    <n v="1"/>
    <x v="278"/>
    <x v="21"/>
    <x v="254"/>
    <s v="Marcelo de Paula Aqquis"/>
    <s v="M"/>
    <s v="Celula Conjuntos Implementadoras - T2"/>
    <s v="Marcelo Camargo"/>
    <n v="3"/>
    <x v="4"/>
    <s v="Funcionário (38241) relata que ao tirar peças da máquina passou o ar e apresenta hiperemia em olho direito realizado lavagem ocular , não visualizado sujidades , realizado curativo oclusivo com regencel e liberado ao final do turno com orientações. TST Leonardo ciente 05:40"/>
    <x v="2"/>
    <s v="Não classificado"/>
    <s v="Não classificado"/>
    <s v="Corpo estranho"/>
    <s v="Olhos"/>
    <s v="Olho Direito"/>
    <n v="106"/>
    <n v="200916012"/>
    <n v="13"/>
    <s v="Quarta-Feira"/>
  </r>
  <r>
    <n v="55"/>
    <n v="1"/>
    <x v="278"/>
    <x v="21"/>
    <x v="9"/>
    <s v="Luiz Carlos Pedroso Junior"/>
    <s v="M"/>
    <s v="Rebarbacao - T1"/>
    <s v="Gilson Paulino da Silva Velho"/>
    <n v="1"/>
    <x v="3"/>
    <s v="Funcionário (31097) relata que mesa de rebolo estava frouxa, foi trocar parafuso e a mesa caiu no pé direito, avaliado Dra Talita, feito gelo e biofenac, liberado ao setor com orientações._x000a_Atendido por Diego. 11:19"/>
    <x v="2"/>
    <s v="Não classificado"/>
    <s v="Não classificado"/>
    <s v="Manuseio de ferramentas e peças"/>
    <s v="Pé direito"/>
    <s v="Pé direito"/>
    <n v="104"/>
    <n v="200915498"/>
    <n v="13"/>
    <s v="Quarta-Feira"/>
  </r>
  <r>
    <n v="56"/>
    <n v="1"/>
    <x v="279"/>
    <x v="21"/>
    <x v="255"/>
    <s v="Ebirsom Pereira Borges"/>
    <s v="M"/>
    <s v="Rebarbacao - T1"/>
    <s v="Gilson Paulino da Silva Velho"/>
    <n v="1"/>
    <x v="3"/>
    <s v="Funcionário (38471) relata que ao retirar o oculos, sentiu um desconforto no olho esquerdo, feito lavagem e retirado sujidade, liberado ao setor com orientações. TST Funny ciente. Atendido por Jeferson 14:00"/>
    <x v="0"/>
    <s v="Não classificado"/>
    <s v="Não classificado"/>
    <s v="Corpo estranho"/>
    <s v="Olhos"/>
    <s v="Olho esquerdo "/>
    <m/>
    <m/>
    <n v="14"/>
    <s v="Quinta-Feira"/>
  </r>
  <r>
    <n v="57"/>
    <n v="1"/>
    <x v="279"/>
    <x v="21"/>
    <x v="256"/>
    <s v="Alassane Fall"/>
    <s v="M"/>
    <s v="Rebarbacao - T2"/>
    <s v="Maiquel Silveira da Cruz"/>
    <n v="2"/>
    <x v="3"/>
    <s v="Acionado unidade interna para atendimento do colaborador (37103) deambulando coerente , o mesmo relata que relata que estava retirando peças da esteira e prensou o 3º dedo da mão direita, Apresenta corte contuso co9m sangramento ativo , Avaliado por medico assistencial e encaminhado para o COC realizar exames . Atendido por Wilian . TST Alessandro ciente  20:20"/>
    <x v="2"/>
    <s v="Não classificado"/>
    <s v="Não classificado"/>
    <s v="Manuseio de ferramentas e peças"/>
    <s v="Mão direita"/>
    <s v="3º DEDO"/>
    <n v="105"/>
    <n v="200916156"/>
    <n v="14"/>
    <s v="Quinta-Feira"/>
  </r>
  <r>
    <n v="58"/>
    <n v="1"/>
    <x v="280"/>
    <x v="21"/>
    <x v="151"/>
    <s v="Vanessa Michele dos Santos"/>
    <s v="F"/>
    <s v="Celula Conjuntos Implementadoras - T3"/>
    <s v="Marcelo Camargo"/>
    <n v="3"/>
    <x v="4"/>
    <s v="Funcionária (34469) relata que estava no torno fazendo a peça e a mesma se soltou e atingiu o joelho direito , sem edemas ou deformidades mobilidade preservado aplicado biofenac e gelo paracetamol liberado ao setor em condições .TST Leonardo ciente 10:00"/>
    <x v="0"/>
    <s v="Não classificado"/>
    <s v="Não classificado"/>
    <s v="Manuseio de ferramentas e peças"/>
    <s v="Perna direita"/>
    <s v="Joelho"/>
    <m/>
    <m/>
    <n v="16"/>
    <s v="Sábado"/>
  </r>
  <r>
    <n v="59"/>
    <n v="1"/>
    <x v="281"/>
    <x v="21"/>
    <x v="257"/>
    <s v="Djiby Diop"/>
    <s v="M"/>
    <s v="Rebarbacao T3"/>
    <s v="David Teixeira Lima"/>
    <n v="3"/>
    <x v="3"/>
    <s v="Funcionário (38580) relata que estava rebarbando peças e ao virar a peça a mesma caiu sobre o 2° dedo da mão esquerda causando contusão ,  apresenta pequena lesão bolhosa realizado gelo local curativo e medicado com paracetamol , liberado com orientações .TST Leonardo ciente. 02:45"/>
    <x v="0"/>
    <s v="Não classificado"/>
    <s v="Não classificado"/>
    <s v="Manuseio de ferramentas e peças"/>
    <s v="Mão esquerda"/>
    <s v="2º DEDO"/>
    <m/>
    <m/>
    <n v="18"/>
    <s v="Segunda-Feira"/>
  </r>
  <r>
    <n v="60"/>
    <n v="1"/>
    <x v="281"/>
    <x v="21"/>
    <x v="258"/>
    <s v="Serigne Abdou Khadar Diagne"/>
    <s v="M"/>
    <s v="Rebarbacao - T1"/>
    <s v="Gilson Paulino da Silva Velho"/>
    <n v="1"/>
    <x v="3"/>
    <s v="Funcionário (38828) relata que estava puxando a peça e a mesma escorregou e bateu no 3° dedo da mão esquerda. Medicado com Paracetamol, aplicado Biofenac. Orientado e liberado ao setor. TST Lucas ciente._x000a_Atendido por Diego. 13:31"/>
    <x v="0"/>
    <s v="Não classificado"/>
    <s v="Não classificado"/>
    <s v="Manuseio de ferramentas e peças"/>
    <s v="Mão direita"/>
    <s v="3º DEDO"/>
    <m/>
    <m/>
    <n v="18"/>
    <s v="Segunda-Feira"/>
  </r>
  <r>
    <n v="61"/>
    <n v="1"/>
    <x v="281"/>
    <x v="21"/>
    <x v="259"/>
    <s v="Eduardo Cruz Maran"/>
    <s v="M"/>
    <s v="Moldagem - T2"/>
    <s v="Maiquel Silveira da Cruz"/>
    <n v="2"/>
    <x v="7"/>
    <s v="Colaborador (30765) relata que estava descendo a escada e no ultimo degrau teve um entorse no pé direito , Apresenta edema, avaliado por medico assistencial e encaminhado para o COC realizar exame com retorno dia 19/10/2021 as 17:00. Atendido por Diego L . TST Alessandro ciente . "/>
    <x v="4"/>
    <s v="Não classificado"/>
    <s v="Não classificado"/>
    <s v="Queda"/>
    <s v="Pé direito"/>
    <s v="Pé direito"/>
    <n v="108"/>
    <n v="200916762"/>
    <n v="18"/>
    <s v="Segunda-Feira"/>
  </r>
  <r>
    <n v="62"/>
    <n v="1"/>
    <x v="282"/>
    <x v="21"/>
    <x v="260"/>
    <s v="Elhadji Mar Wade"/>
    <s v="M"/>
    <s v="Rebarbacao - T2"/>
    <s v="Maiquel Silveira da Cruz"/>
    <n v="2"/>
    <x v="3"/>
    <s v="Funcionário (35774) relata que estava retirando peças e bateu seu 1°dedo da mão direita em uma peça causando pequena escoriação local mobilidade preservada sem edemas ou deformidades , realizado curativo gelo e liberado ao setor em condições. TST Alessandro ciente 02:00"/>
    <x v="0"/>
    <s v="Não classificado"/>
    <s v="Não classificado"/>
    <s v="Manuseio de ferramentas e peças"/>
    <s v="Mão direita"/>
    <s v="1º DEDO"/>
    <m/>
    <m/>
    <n v="19"/>
    <s v="Terça-Feira"/>
  </r>
  <r>
    <n v="63"/>
    <n v="1"/>
    <x v="283"/>
    <x v="21"/>
    <x v="261"/>
    <s v="Fabricio Andre Leitzke Stein"/>
    <s v="M"/>
    <s v="Revisao Final T3"/>
    <s v="Alexandre Zanardi"/>
    <n v="3"/>
    <x v="18"/>
    <s v="Funcionário (28485)  relata que estava cortando uma peça com a serra fita e a mesma girou , causando pequeno corte contuso em lábio inferior , sem lesão de dentes , realizado gelo local acionado unidade externa para avaliação , suturado pela médica da emercor e  liberado ao setor em condições. TST Leonardo ciente 03:00"/>
    <x v="0"/>
    <s v="Não classificado"/>
    <s v="Não classificado"/>
    <s v="Manuseio de ferramentas e peças"/>
    <s v="Cabeça"/>
    <s v="Labio inferior"/>
    <n v="109"/>
    <m/>
    <n v="22"/>
    <s v="Sexta-Feira"/>
  </r>
  <r>
    <n v="64"/>
    <n v="1"/>
    <x v="284"/>
    <x v="21"/>
    <x v="262"/>
    <s v="Orlando Enrique Arias Fuenmayor"/>
    <s v="M"/>
    <s v="Rebarbacao T3"/>
    <s v="David Teixeira Lima"/>
    <n v="3"/>
    <x v="3"/>
    <s v="Funcionário (38746) relata que estava manuseando peças  quando acabou prensando o 4° e 5° dedos da mão esquerda apresenta  mobilidade preservada discreto hematoma sub ungueal em 5° dedo realizado gelo local medicado com paracetamol e biofenac liberado ao setor em condições e orientações .TST Leonardo ciente . 08:10"/>
    <x v="0"/>
    <s v="Não classificado"/>
    <s v="Não classificado"/>
    <s v="Manuseio de ferramentas e peças"/>
    <s v="Mão esquerda"/>
    <s v="4° e 5° dedo."/>
    <m/>
    <m/>
    <n v="23"/>
    <s v="Sábado"/>
  </r>
  <r>
    <n v="65"/>
    <n v="1"/>
    <x v="285"/>
    <x v="21"/>
    <x v="200"/>
    <s v="Patrick Cameus"/>
    <s v="M"/>
    <s v="Rebarbacao T3"/>
    <s v="David Teixeira Lima"/>
    <n v="3"/>
    <x v="3"/>
    <s v="Funcionário (37098) relata que foi tirar peças da pintura apertou 5° dedo da mão esquerda entre dois tambores , apresenta edema medicado com gelo local paracetamol biofenac. avaliado pela médica da empresa e aplicado gelo local encaminhado para avaliação no coc para rx.."/>
    <x v="2"/>
    <s v="Não classificado"/>
    <s v="Não classificado"/>
    <s v="Manuseio de ferramentas e peças"/>
    <s v="Mão esquerda"/>
    <s v="5º DEDO"/>
    <n v="112"/>
    <n v="200919336"/>
    <n v="25"/>
    <s v="Segunda-Feira"/>
  </r>
  <r>
    <n v="66"/>
    <n v="1"/>
    <x v="286"/>
    <x v="21"/>
    <x v="263"/>
    <s v="Carlos Alfredo Bastianello Becker"/>
    <s v="M"/>
    <s v="Rebarbacao T2"/>
    <s v="Maiquel Silveira da Cruz"/>
    <n v="2"/>
    <x v="3"/>
    <s v="Funcionário  (31066) do setor rebarbação, relata que estava batendo na peça com a marreta, quando a mesma virou em cima do seu indicador da mão direita, levando a ficar dolorido e com uma leve escoriação no local, medicado para dor com paracetamol, realizado curativo no local, liberado ao setor com orientações. Avisado líder Edil Teixeira. TST Alessandro ciente, atendido por Roger (Emercor  18:00"/>
    <x v="0"/>
    <s v="Não classificado"/>
    <s v="Não classificado"/>
    <s v="Manuseio de ferramentas e peças"/>
    <s v="Mão direita"/>
    <s v="2º DEDO"/>
    <m/>
    <m/>
    <n v="26"/>
    <s v="Terça-Feira"/>
  </r>
  <r>
    <n v="67"/>
    <n v="1"/>
    <x v="286"/>
    <x v="21"/>
    <x v="264"/>
    <s v="Henrique Wolpatt"/>
    <s v="M"/>
    <s v="Celula Suportes Fundidos - T2"/>
    <s v="Marcelo Camargo"/>
    <n v="2"/>
    <x v="14"/>
    <s v="Colaborador (20518) procura o CSR relatando sensação de &quot;sujeira&quot; em olho esquerdo. Estava lixando uma peça quando sentiu algo adentar no seu olho. Realizado lavagem com SF 0,9 %, não visualizado corpo estranho. Liberado ao setor com orientações. TST Alessandro ciente. 23:45"/>
    <x v="0"/>
    <s v="Não classificado"/>
    <s v="Não classificado"/>
    <s v="Corpo estranho"/>
    <s v="Olhos"/>
    <s v="Olho esquerdo"/>
    <m/>
    <m/>
    <n v="26"/>
    <s v="Terça-Feira"/>
  </r>
  <r>
    <n v="68"/>
    <n v="1"/>
    <x v="287"/>
    <x v="21"/>
    <x v="265"/>
    <s v="Norton Fernandes Coelho"/>
    <s v="M"/>
    <s v="Rebarbação T1"/>
    <s v="Gilson Paulino da Silva Velho"/>
    <n v="1"/>
    <x v="3"/>
    <s v="Colaborador ( 38581) relata que estava rebarbando peças, quando duas peças, que segundo ele pesam cerca de 50kg, teriam prensado as regiões distais do 2° e 3° dedo da mão direita. Apresenta cianose nas extremidades, movimentos preservados. Encaminhado ao COC para realizar exames. TST Funny ciente_x000a_Atendido por Diego 15:00 hs."/>
    <x v="0"/>
    <s v="Não classificado"/>
    <s v="Não classificado"/>
    <s v="Manuseio de ferramentas e peças"/>
    <s v="Mão direita"/>
    <s v="2° e 3° DEDOS"/>
    <m/>
    <m/>
    <n v="27"/>
    <s v="Quarta-Feira"/>
  </r>
  <r>
    <n v="69"/>
    <n v="1"/>
    <x v="287"/>
    <x v="21"/>
    <x v="7"/>
    <s v="Dirlei Vicente De Brito"/>
    <s v="M"/>
    <s v="Manutencao Fundicao - T1"/>
    <s v="Douglas de Souza Lisboa"/>
    <n v="1"/>
    <x v="0"/>
    <s v="Funcionário (02923) vem ao CSR com queimadura em região interna de antebraço esquerdo, relata que queimou quando estava tirando peças que estavam encalhadas na calha vibratória, apresenta lesão com bolha rompida, hiperemia, curativo com sulfa, liberado ao setor com orientações. TST Lucas ciente. Atendido por Vanessa  07:52"/>
    <x v="0"/>
    <s v="Não classificado"/>
    <s v="Não classificado"/>
    <s v="Manuseio de ferramentas e peças"/>
    <s v="Braço esquerdo"/>
    <s v="Antebraço"/>
    <m/>
    <m/>
    <n v="27"/>
    <s v="Quarta-Feira"/>
  </r>
  <r>
    <n v="70"/>
    <n v="1"/>
    <x v="288"/>
    <x v="21"/>
    <x v="7"/>
    <s v="Dirlei Vicente De Brito"/>
    <s v="M"/>
    <s v="Manutencao Fundicao - T1"/>
    <s v="Douglas de Souza Lisboa"/>
    <n v="1"/>
    <x v="0"/>
    <s v="Funcionário (02923) relata que estava trocando um pistão de uma prensa, quando o pistão resvalou na mão com óleo e veio a cair na cabeça, vindo a cortar. Acionado base externa Emercor para realizar sutura ( 03 pontos ), liberado após com atestado e ordem de farmácia. Retorno dia 01/11 no CSR para revisão. TST Lucas ciente. 15:30 hs."/>
    <x v="4"/>
    <s v="Não classificado"/>
    <s v="Não classificado"/>
    <s v="Manuseio de ferramentas e peças"/>
    <s v="Cabeça"/>
    <m/>
    <n v="110"/>
    <n v="200921113"/>
    <n v="30"/>
    <s v="Sábado"/>
  </r>
  <r>
    <n v="71"/>
    <n v="1"/>
    <x v="289"/>
    <x v="21"/>
    <x v="10"/>
    <m/>
    <m/>
    <s v="Manutencao Fundicao - T2"/>
    <s v="Guilherme Castro Magalhaes"/>
    <n v="2"/>
    <x v="0"/>
    <s v="Queda do cilindro durante movimentação com guincho, içado por cabo de aço."/>
    <x v="3"/>
    <s v="Não classificado"/>
    <s v="Não classificado"/>
    <s v="Movimentação de cargas suspensas"/>
    <m/>
    <m/>
    <n v="111"/>
    <n v="200919089"/>
    <n v="31"/>
    <s v="Domingo"/>
  </r>
  <r>
    <n v="74"/>
    <n v="1"/>
    <x v="290"/>
    <x v="21"/>
    <x v="115"/>
    <s v="Mathias Machado da Silva"/>
    <s v="M"/>
    <s v="Rebarbacao T3"/>
    <s v="David Teixeira Lima"/>
    <n v="3"/>
    <x v="3"/>
    <s v="Funcionário procura o CSR com ardência em olho, bilateral, ausência de hiperemia, visão preservada, não observado corpo estranho, mantém observação com compressas frias, em seguida liberado para casa com atestado médico e guia tiss carimbada. Comunicado TST Alessandro que orienta aguardar alteração para possível  CAT. "/>
    <x v="0"/>
    <s v="Não classificado"/>
    <s v="Não classificado"/>
    <s v="Corpo estranho"/>
    <s v="Olhos"/>
    <m/>
    <m/>
    <m/>
    <n v="29"/>
    <s v="Sexta-Feira"/>
  </r>
  <r>
    <n v="72"/>
    <n v="1"/>
    <x v="291"/>
    <x v="22"/>
    <x v="266"/>
    <s v="Marinho Silva Bicudo do Amarante"/>
    <s v="M"/>
    <s v="Fusao/Vazamento - T3"/>
    <s v="David Teixeira Lima"/>
    <n v="3"/>
    <x v="15"/>
    <s v="Funcionário relata que estava pegando pedaços de metal com a ponte e os mesmos viraram, atingindo o braço esquerdo. Apresenta escoriação, realizado curativo, aplicado Biofenac, medicado com Paracetamol. Orientado e liberado ao setor. TST Deivid ciente. Atendido por Aide."/>
    <x v="0"/>
    <s v="Não classificado"/>
    <s v="Não classificado"/>
    <s v="Manuseio de ferramentas e peças"/>
    <s v="Braço esquerdo"/>
    <m/>
    <m/>
    <m/>
    <n v="1"/>
    <s v="Segunda-Feira"/>
  </r>
  <r>
    <n v="73"/>
    <n v="1"/>
    <x v="292"/>
    <x v="22"/>
    <x v="267"/>
    <s v="Anderson de Lima"/>
    <s v="M"/>
    <s v="Celula Conjuntos Implementadoras - T2"/>
    <s v="Marcelo Camargo"/>
    <n v="3"/>
    <x v="4"/>
    <s v="Funcionário relata que estava limpando uma máquina quando um líquido , teria respingado em seu olho direito , realizado lavagem ocular abundante com soro e liberado ao setor em condições e referindo melhoras."/>
    <x v="0"/>
    <s v="Não classificado"/>
    <s v="Não classificado"/>
    <s v="Corpo estranho"/>
    <s v="Olhos"/>
    <s v="Olho direito"/>
    <m/>
    <m/>
    <n v="2"/>
    <s v="Terça-Feira"/>
  </r>
  <r>
    <n v="75"/>
    <n v="1"/>
    <x v="293"/>
    <x v="22"/>
    <x v="267"/>
    <s v="Anderson de Lima"/>
    <s v="M"/>
    <s v="Celula Conjuntos Implementadoras - T2"/>
    <s v="Marcelo Camargo"/>
    <n v="3"/>
    <x v="9"/>
    <s v="Funcionário relata que encurtaram a talha e ao passar o tambor na mesa a talha (dispositivo) fechou atingindo o 3° dedo da mão esquerda , apresenta corte profundo encaminhado ao COC para avaliação , medicado com paracetamol e ibuprofeno vo TST Tiago ciente"/>
    <x v="2"/>
    <s v="Não classificado"/>
    <s v="Não classificado"/>
    <s v="Manuseio de ferramentas e peças"/>
    <s v="Mão esquerda"/>
    <s v="3º DEDO"/>
    <n v="113"/>
    <n v="200920233"/>
    <n v="6"/>
    <s v="Sábado"/>
  </r>
  <r>
    <n v="76"/>
    <n v="1"/>
    <x v="294"/>
    <x v="22"/>
    <x v="184"/>
    <s v="Alain Mertus"/>
    <s v="M"/>
    <s v="Rebarbacao - T1"/>
    <s v="Gilson Paulino da Silva Velho"/>
    <n v="1"/>
    <x v="3"/>
    <s v="Funcionário relata que estava em seu setor, quando um CE teria adentrado em seu olho direito.. realizado lavagem ocular com SF 0,9%, não foi possível remover. Encaminhado para consulta com médico do CSR, encaminhado para avaliação com oftalmo. Retorno ao CSR dia 09/11 para revisão. TST Funny ciente._x000a_Atendido por Diego."/>
    <x v="2"/>
    <s v="Não classificado"/>
    <s v="Não classificado"/>
    <s v="Corpo estranho"/>
    <s v="Olhos"/>
    <s v="Olho direito"/>
    <n v="116"/>
    <n v="200921114"/>
    <n v="8"/>
    <s v="Segunda-Feira"/>
  </r>
  <r>
    <n v="77"/>
    <n v="1"/>
    <x v="294"/>
    <x v="22"/>
    <x v="95"/>
    <s v="Cenira Claudete Pinto Machado"/>
    <s v="M"/>
    <s v="Celula Conjuntos Implementadoras - T1"/>
    <s v="Felipe Becker Camelo"/>
    <n v="1"/>
    <x v="4"/>
    <s v="Funcionária relata  que dia 03/11 ao abastecer a linha, havia um cascalho no tambor e esse acabou adentrando em primeiro dedo da mão direita. Apresenta edema, dor local. Avaliada pela médica do CSR, liberada com receita  médica, retorno ao CSR dia 09/11 para revisão. TST Funny ciente. "/>
    <x v="0"/>
    <s v="Não classificado"/>
    <s v="Não classificado"/>
    <s v="Manuseio de ferramentas e peças"/>
    <s v="Mão direita"/>
    <s v="1º DEDO"/>
    <m/>
    <m/>
    <n v="8"/>
    <s v="Segunda-Feira"/>
  </r>
  <r>
    <n v="78"/>
    <n v="1"/>
    <x v="295"/>
    <x v="22"/>
    <x v="149"/>
    <s v="Emerson Baltasar Goncalves de Araujo"/>
    <s v="M"/>
    <s v="Manutencao Fundicao - T1"/>
    <s v="Douglas de Souza Lisboa"/>
    <n v="1"/>
    <x v="0"/>
    <s v="O mesmo chega ao CSR referindo que por volta das 10:30 da manha estava desmontando uma chapa na prensa, e quando a mesma desligou, vindo a cortar a palma da mão direita, no local há um corte de +-2cm, avaliado pelo Dr Mauricio, acionado base externa para sutura, realizado 2 pontos pelo Dr Gustavo, realizado curativo e o mesmo ficou no treinamento da cipa durante a tarde a pedido, retorna amanha para revisão. TST Funny ciente._x000a_Atendido por Jeferson "/>
    <x v="0"/>
    <s v="Não classificado"/>
    <s v="Não classificado"/>
    <s v="Manuseio de ferramentas e peças"/>
    <s v="Mão direita"/>
    <s v="Palma"/>
    <m/>
    <m/>
    <n v="9"/>
    <s v="Terça-Feira"/>
  </r>
  <r>
    <n v="79"/>
    <n v="1"/>
    <x v="296"/>
    <x v="22"/>
    <x v="268"/>
    <s v="Bruno Mateus Pereira Brandao"/>
    <s v="M"/>
    <s v="Cel de Usinag Cubos Mercedes - T1 12x36"/>
    <s v="Cilandro Da Silva Tavares"/>
    <s v="12x36"/>
    <x v="13"/>
    <s v="Colaborador relata que estava em seu setor retirando peças de aproximadamente 20kg de uma caixa para acoplar na talha, quando uma destas teria sido mal acoplada na talha, acabando por cair ao solo. Durante essa queda a peça acabou se chocando contra sua mão direita, na região do primeiro dedo, apresenta dor local e movimentos preservados, sem edema.. Ofertado paracetamol e aplicado gelo. Encaminhado ao COC para exames. Retorna dia 12/11 para revisão. TST Funny ciente._x000a_Atendido por Diego"/>
    <x v="4"/>
    <s v="Não classificado"/>
    <s v="Não classificado"/>
    <s v="Manuseio de ferramentas e peças"/>
    <s v="Mão direita"/>
    <s v="1º DEDO"/>
    <n v="114"/>
    <n v="200921572"/>
    <n v="10"/>
    <s v="Quarta-Feira"/>
  </r>
  <r>
    <n v="80"/>
    <n v="1"/>
    <x v="297"/>
    <x v="22"/>
    <x v="269"/>
    <s v="Paulo Roberto Moraes de Castro"/>
    <s v="M"/>
    <s v="Rebarbacao T3"/>
    <s v="David Teixeira Lima"/>
    <n v="3"/>
    <x v="3"/>
    <s v="Funcionário relata que no final de seu turno de trabalho ao girar uma peça a mesma girou e atingiu o 2° dedo da mão direita edema leve mobilidade preservada realizado gelo medicado com biofenac e paracetamol , TST Tiago ciente"/>
    <x v="0"/>
    <s v="Não classificado"/>
    <s v="Não classificado"/>
    <s v="Manuseio de ferramentas e peças"/>
    <s v="Mão direita"/>
    <s v="2º DEDO"/>
    <m/>
    <m/>
    <n v="11"/>
    <s v="Quinta-Feira"/>
  </r>
  <r>
    <n v="81"/>
    <n v="1"/>
    <x v="297"/>
    <x v="22"/>
    <x v="270"/>
    <s v="Marcus Vinicius Couto Vale"/>
    <s v="M"/>
    <s v="Producao Fundicao T2"/>
    <s v="Daniel Borges Macedo"/>
    <n v="2"/>
    <x v="1"/>
    <s v="Colaborador relata que estava colocando sucata no forno e a mesma estava molhada quando entrou em contato com o produto quente , saltou o mesmo atingindo na face lateral lado esquerdo e no mento , apresenta queimadura de primeiro grau . Realizado curativo com sulfa e liberado ao setor com orientações de cuidados . Atendido por Willian . TST Clair ciente . "/>
    <x v="0"/>
    <s v="Não classificado"/>
    <s v="Não classificado"/>
    <s v="Respingo de metal líquido"/>
    <s v="Cabeça"/>
    <s v="Face"/>
    <m/>
    <m/>
    <n v="11"/>
    <s v="Quinta-Feira"/>
  </r>
  <r>
    <n v="82"/>
    <n v="1"/>
    <x v="297"/>
    <x v="22"/>
    <x v="271"/>
    <s v="Stephanie Moraes Ceconi"/>
    <s v="F"/>
    <s v="Moldagem - T2"/>
    <s v="Maiquel Silveira da Cruz"/>
    <n v="2"/>
    <x v="7"/>
    <s v="Colaborador relata que estava passando uma peça para a colega e a mesma atingiu o polegar da mão direita , apresenta escoriação sem edema sem hematoma ,  Realizado curativo e liberado ao setor . Atendido por Willian . TST Leonardo ciente . "/>
    <x v="0"/>
    <s v="Não classificado"/>
    <s v="Não classificado"/>
    <s v="Manuseio de ferramentas e peças"/>
    <s v="Mão direita"/>
    <s v="1º DEDO"/>
    <m/>
    <m/>
    <n v="11"/>
    <s v="Quinta-Feira"/>
  </r>
  <r>
    <n v="83"/>
    <n v="1"/>
    <x v="297"/>
    <x v="22"/>
    <x v="272"/>
    <s v="Olindomar Santos Da Silva"/>
    <s v="M"/>
    <s v="Laboratorio Metalurgico Quimico e Areia"/>
    <s v="Alexandre Zanardi"/>
    <n v="2"/>
    <x v="18"/>
    <s v="Setor: Laboratorio Metalurgico Quimico e Areia, Líder: Alexandre. Acionado unidade interna da emercor pelo ramal de emergência 3666, com relato de corte profundo. Chegando ao local funcionário acompanhado pelo TST Leonardo, LOC, relata que ao ingressar o rebolo da retifica quando acreditou que prensou a luva cortando o 1°  da mão direita, apresenta corte no polegar da mão direita, sangramento contido, relata dor, medicado com Paracetamol + Ibuprofeno, avaliado pelo Dr° Vinicius, acionado unidade externa da emercor. Realizado 1 ponto de sutura pelo Dr° Gustavo Alfredo, liberado para casa, retorno amanhã dia 12/11/2021 para avaliação com médico do trabalho. Atendido pelo Willian TST Leonardo ciente. Realocação por 20 dias."/>
    <x v="0"/>
    <s v="Não classificado"/>
    <s v="Não classificado"/>
    <s v="Máquinas e equipamentos"/>
    <s v="Mão direita"/>
    <s v="1º DEDO"/>
    <n v="115"/>
    <m/>
    <n v="11"/>
    <s v="Quinta-Feira"/>
  </r>
  <r>
    <n v="84"/>
    <n v="1"/>
    <x v="298"/>
    <x v="22"/>
    <x v="156"/>
    <s v="Serigne Mbacke Sylla"/>
    <s v="M"/>
    <s v="Rebarbacao - T2"/>
    <s v="Maiquel Silveira da Cruz"/>
    <n v="2"/>
    <x v="3"/>
    <s v="Colaborador relata que estava batendo com o a marreta para separara o cubo do canal e o mesmo saltou atingindo a testa , apresenta corte pequeno corte  e edema moderado , avaliado por medico assistencial realizado curativo de aproximação e liberado ao setor com orientações de cuidados. Atendido por Aide .  TST Leonardo ciente . "/>
    <x v="0"/>
    <s v="Não classificado"/>
    <s v="Não classificado"/>
    <s v="Manuseio de ferramentas e peças"/>
    <s v="Cabeça"/>
    <s v="Testa"/>
    <m/>
    <m/>
    <n v="12"/>
    <s v="Sexta-Feira"/>
  </r>
  <r>
    <n v="85"/>
    <n v="1"/>
    <x v="299"/>
    <x v="22"/>
    <x v="273"/>
    <s v="Aly Cisse"/>
    <s v="M"/>
    <s v="Rebarbacao - T1"/>
    <s v="Gilson Paulino da Silva Velho"/>
    <n v="1"/>
    <x v="3"/>
    <s v="Funcionário relata que no dia de ontem sentiu sujidade em olho esquerdo , vem hoje na hora extra e continua com  desconforto ocular , hiperemia ,  visualizado corpo estranho , tentado lavagem ocular com soro fisio sem sucesso , encaminhado ao COC para avaliação . TST Tiago ciente"/>
    <x v="0"/>
    <s v="Não classificado"/>
    <s v="Não classificado"/>
    <s v="Corpo estranho"/>
    <s v="Olhos"/>
    <s v="Olho Esquerdo"/>
    <m/>
    <m/>
    <n v="13"/>
    <s v="Sábado"/>
  </r>
  <r>
    <n v="86"/>
    <n v="1"/>
    <x v="299"/>
    <x v="22"/>
    <x v="274"/>
    <s v="Alan de Oliveira Rodrigues"/>
    <s v="M"/>
    <s v="Celula Suportes Fundidos - T2"/>
    <s v="Marcelo Camargo"/>
    <n v="2"/>
    <x v="14"/>
    <s v="Funcionário relata que ao carregar o tambor pegou a talha e bateu sua mão contra a mesma atingindo 4°  dedo da mão esquerda falange distal , mobilidade preservada sem edemas realizado curativo e liberado ao setor em condições .TST Tiago ciente"/>
    <x v="0"/>
    <s v="Não classificado"/>
    <s v="Não classificado"/>
    <s v="Manuseio de ferramentas e peças"/>
    <s v="Mão esquerda"/>
    <s v="4º DEDO"/>
    <m/>
    <m/>
    <n v="13"/>
    <s v="Sábado"/>
  </r>
  <r>
    <n v="87"/>
    <n v="1"/>
    <x v="299"/>
    <x v="22"/>
    <x v="275"/>
    <s v="Samuel da Rosa Rodrigues"/>
    <s v="M"/>
    <s v="Celula Conjuntos Montadoras - T3"/>
    <s v="Marcelo Camargo"/>
    <n v="3"/>
    <x v="9"/>
    <s v="Funcionário relata que estava no setor e ao pegar uma peça escorregou , e para proteger se da queda apoiou seu punho esquerdo , relada dor local sem edemas ou deformidades mobilidade preservada medicado com cetoprofeno im conforme dr artico emercor , gelo local biofenac e liberado ao setor referindo melhoras .TST Tiago Ciente"/>
    <x v="0"/>
    <s v="Não classificado"/>
    <s v="Não classificado"/>
    <s v="Manuseio de ferramentas e peças"/>
    <s v="Mão esquerda"/>
    <s v="Punho"/>
    <m/>
    <m/>
    <n v="13"/>
    <s v="Sábado"/>
  </r>
  <r>
    <n v="88"/>
    <n v="1"/>
    <x v="300"/>
    <x v="22"/>
    <x v="276"/>
    <s v="Kabou Thiam"/>
    <s v="M"/>
    <s v="Rebarbacao T3"/>
    <s v="David Teixeira Lima"/>
    <n v="3"/>
    <x v="3"/>
    <s v="Funcionário relata que torceu seu punho direito ao movimentar o tambor , apresenta discreto edema mobilidade preservada aplicado biofenac local gelo e liberado ao setor em condições .TST Tiago  e líder Davi cientes ."/>
    <x v="0"/>
    <s v="Não classificado"/>
    <s v="Não classificado"/>
    <s v="Manuseio de ferramentas e peças"/>
    <s v="Mão direita"/>
    <s v="PUnho"/>
    <m/>
    <m/>
    <n v="15"/>
    <s v="Segunda-Feira"/>
  </r>
  <r>
    <n v="89"/>
    <n v="1"/>
    <x v="300"/>
    <x v="22"/>
    <x v="227"/>
    <s v="Denilso dos Santos Gamba"/>
    <s v="M"/>
    <s v="Celula Conjuntos Montadoras T3"/>
    <s v="Marcelo Camargo"/>
    <n v="3"/>
    <x v="9"/>
    <s v="Colaborador relata que ao virar um tambor com 40kg o mesmo atingiu o 3 dedo da mão direita , Apresenta edema leve mobilidade preservada , Medicado com paracetamol e biofenac aplicado gelo, liberado ao setor com orientações de cuidados . Atendido por William . líder Marcelo  ciente . "/>
    <x v="0"/>
    <s v="Não classificado"/>
    <s v="Não classificado"/>
    <s v="Manuseio de ferramentas e peças"/>
    <s v="Mão direita"/>
    <s v="3º DEDO"/>
    <m/>
    <m/>
    <n v="15"/>
    <s v="Segunda-Feira"/>
  </r>
  <r>
    <n v="90"/>
    <n v="1"/>
    <x v="301"/>
    <x v="22"/>
    <x v="174"/>
    <s v="Bathie Mbaye"/>
    <s v="M"/>
    <s v="Rebarbacao T3"/>
    <s v="David Teixeira Lima"/>
    <n v="3"/>
    <x v="3"/>
    <s v="Funcionário relata que estava rebarbando peças e sentiu sujidade em olho esquerdo , visualizado sujidade retirado e liberado ao setor , TST Tiago "/>
    <x v="2"/>
    <s v="Não classificado"/>
    <s v="Não classificado"/>
    <s v="Corpo estranho"/>
    <s v="Olhos"/>
    <s v="Olho esquerdo"/>
    <n v="118"/>
    <n v="200941334"/>
    <n v="16"/>
    <s v="Terça-Feira"/>
  </r>
  <r>
    <n v="91"/>
    <n v="1"/>
    <x v="301"/>
    <x v="22"/>
    <x v="265"/>
    <s v="Norton Fernandes Coelho"/>
    <s v="M"/>
    <s v="Rebarbacao - T1"/>
    <s v="Gilson Paulino da Silva Velho"/>
    <n v="1"/>
    <x v="3"/>
    <s v="Funcionário relata que por volta dás 11:00, ao retificar uma peça sentiu coceira no olho esquerdo. agora vem ao CSR relatando desconforto em olho esquerdo, apresenta hiperemia. Realizado lavagem ocular com SF e removido sujidades. Orientado e liberado ao setor. TST Funny ciente._x000a_Atendido por Joice."/>
    <x v="0"/>
    <s v="Não classificado"/>
    <s v="Não classificado"/>
    <s v="Corpo estranho"/>
    <s v="Olhos"/>
    <s v="Olho esquerdo"/>
    <m/>
    <m/>
    <n v="16"/>
    <s v="Terça-Feira"/>
  </r>
  <r>
    <n v="92"/>
    <n v="1"/>
    <x v="302"/>
    <x v="22"/>
    <x v="277"/>
    <s v="Robson Jardim dos Santos"/>
    <s v="M"/>
    <s v="Cel de Usinag Cubos Mercedes - T1 12x36"/>
    <s v="Cilandro Da Silva Tavares"/>
    <s v="12x36"/>
    <x v="13"/>
    <s v="Funcionário relata que por volta dás 10:00 de hoje ao puxar o cubo da caixa acabou prensando o 3° dedo da mão direita entre cubos, refere dor, no momento está com edema, hematoma e mobilidade prejudicada. Avaliado pelo Dr. Maurício, encaminhado ao COC para avaliação clínica e radiológica. Retorno ao CSR dia 19/11 para revisão. TST Alesandro ciente. Atendido por Jeferson."/>
    <x v="2"/>
    <s v="Não classificado"/>
    <s v="Não classificado"/>
    <s v="Manuseio de ferramentas e peças"/>
    <s v="Mão direita"/>
    <s v="3º DEDO"/>
    <n v="117"/>
    <n v="200957988"/>
    <n v="17"/>
    <s v="Quarta-Feira"/>
  </r>
  <r>
    <n v="93"/>
    <n v="1"/>
    <x v="303"/>
    <x v="22"/>
    <x v="269"/>
    <s v="Paulo Roberto Moraes de Castro"/>
    <s v="M"/>
    <s v="Rebarbacao T3"/>
    <s v="David Teixeira Lima"/>
    <n v="3"/>
    <x v="3"/>
    <s v="Funcionário relata que ao chegar em casa no final de seu turno de trabalho ,  iniciou com desconforto em olho esquerdo , vem hoje com hiperemia e desconforto removido sujidade aplicado regencel permanece em repouso e após liberado referindo melhoras .TST Tiago ciente"/>
    <x v="0"/>
    <s v="Não classificado"/>
    <s v="Não classificado"/>
    <s v="Corpo estranho"/>
    <s v="Olhos"/>
    <s v="Olho esquerdo"/>
    <m/>
    <m/>
    <n v="18"/>
    <s v="Quinta-Feira"/>
  </r>
  <r>
    <n v="94"/>
    <n v="1"/>
    <x v="303"/>
    <x v="22"/>
    <x v="165"/>
    <s v="Marcio Evandro de Souza Correa"/>
    <s v="M"/>
    <s v="Moldagem - T1"/>
    <s v="Gilson Paulino da Silva Velho"/>
    <n v="1"/>
    <x v="10"/>
    <s v="Funcionário relata que ao destrancar o funil dos filtros com luva, seu 4° dedo da mão esquerda ficou prensado no funil. Apresenta hematoma em região subungueal, dor e mobilidade prejudicada. Medicado com Paracetamol, aplicado gelo e Biofenac, avaliado pela médica do CSR, MCOM Dipirona IM, encaminhado ao COC para avaliação clínica e radiológica. Retorno ao CSR dia 19/11 para revisão. TST Lucas ciente. Atendido por Joice. Fratura, realocado por 30 dias."/>
    <x v="4"/>
    <s v="Não classificado"/>
    <s v="Não classificado"/>
    <s v="Manuseio de ferramentas e peças"/>
    <s v="Mão esquerda"/>
    <s v="4º DEDO"/>
    <n v="119"/>
    <n v="200949517"/>
    <n v="18"/>
    <s v="Quinta-Feira"/>
  </r>
  <r>
    <n v="95"/>
    <n v="1"/>
    <x v="303"/>
    <x v="22"/>
    <x v="278"/>
    <s v="Luis Jose Gascon Maza"/>
    <s v="M"/>
    <s v="Rebarbacao - T2"/>
    <s v="Maiquel Silveira da Cruz"/>
    <n v="2"/>
    <x v="3"/>
    <s v="Setor: Rebarbação, Líder: Everton. Funcionário vem até a enfermaria relata que estava operando uma lixadeira, quando um corpo estranho teria entrado em seu olho esquerdo, apresenta hiperemia local. Realizado lavagem ocular com SF0,9% e removido um corpo estranho com sucesso. Liberado ao setor com orientações. Atendido pelo Diego ( emercor ). TST Leonardo ciente."/>
    <x v="0"/>
    <s v="Não classificado"/>
    <s v="Não classificado"/>
    <s v="Corpo estranho"/>
    <s v="Olhos"/>
    <s v="Olho esquerdo"/>
    <m/>
    <m/>
    <n v="18"/>
    <s v="Quinta-Feira"/>
  </r>
  <r>
    <n v="96"/>
    <n v="1"/>
    <x v="303"/>
    <x v="22"/>
    <x v="279"/>
    <s v="Romario Rodrigues da Silva"/>
    <s v="M"/>
    <s v="Macharia - T2"/>
    <s v="Vanderlei Antonio de Vargas Daros"/>
    <n v="2"/>
    <x v="15"/>
    <s v="Colaborador relata que estava colocando o pó para retirar as impurezas da peça e sentiu um desconforto ocular lado direito . Apresenta hiperemia, refere ardência , realizado higiene com SF  sem sucesso. Avaliado por medico assistencial medicado com regencel e permanece em observação até o final do turno . Atendido por Mariana . TST Leonardo ciente.  "/>
    <x v="0"/>
    <s v="Não classificado"/>
    <s v="Não classificado"/>
    <s v="Corpo estranho"/>
    <s v="Olhos"/>
    <s v="Olho direito"/>
    <m/>
    <m/>
    <n v="18"/>
    <s v="Quinta-Feira"/>
  </r>
  <r>
    <n v="97"/>
    <n v="1"/>
    <x v="304"/>
    <x v="22"/>
    <x v="246"/>
    <s v="Maurício Dapont Soares"/>
    <s v="M"/>
    <s v="Revisao Final T2"/>
    <s v="Alexandre Zanardi"/>
    <n v="2"/>
    <x v="18"/>
    <s v="Colaborador relata que ao movimentar um cubo na saída da esteira oval, o mesmo bateu o 5º dedo da mão esquerda."/>
    <x v="0"/>
    <s v="Não classificado"/>
    <s v="Não classificado"/>
    <s v="Manuseio de ferramentas e peças"/>
    <s v="Mão esquerda"/>
    <s v="5º DEDO"/>
    <m/>
    <m/>
    <n v="19"/>
    <s v="Sexta-Feira"/>
  </r>
  <r>
    <n v="98"/>
    <n v="1"/>
    <x v="304"/>
    <x v="22"/>
    <x v="195"/>
    <s v="Rodrigo Boff"/>
    <s v="M"/>
    <s v="Manutencao Fundicao - T1"/>
    <s v="Douglas de Souza Lisboa"/>
    <n v="1"/>
    <x v="0"/>
    <s v="Funcionário relata  estar no setor de fusão, onde ocorreu um princípio de incêndio, relata que a mangueira rompeu sendo atingido com CO2 em punho esquerdo, apresenta hiperemia, queimadura de 1° grau. Orientado e liberado ao setor."/>
    <x v="0"/>
    <s v="Não classificado"/>
    <s v="Não classificado"/>
    <s v="*Outros"/>
    <s v="Braço esquerdo"/>
    <s v="Punho"/>
    <n v="120"/>
    <m/>
    <n v="19"/>
    <s v="Sexta-Feira"/>
  </r>
  <r>
    <n v="99"/>
    <n v="1"/>
    <x v="305"/>
    <x v="22"/>
    <x v="182"/>
    <s v="Jean Roberto Guimaraes de Melo"/>
    <s v="M"/>
    <s v="Rebarbacao - T2"/>
    <s v="Maiquel Silveira da Cruz"/>
    <n v="2"/>
    <x v="3"/>
    <s v="Setor: Rebarbacao - T2, Líder: Maiquel. Funcionário (37428) relata que foi pegar a peça com a calha quando queimou o antebraço esquerdo, apresenta pequeno hiperemia, realizado curativo com Sulfadiazina de prata, após liberado ao setor com orientações, retornar se necessário. Atendido pelo Diego Leivas ( emercor ). TST Leonardo ciente."/>
    <x v="0"/>
    <s v="Não classificado"/>
    <s v="Não classificado"/>
    <s v="Manuseio de ferramentas e peças"/>
    <s v="Braço esquerdo"/>
    <s v="Antebraço"/>
    <m/>
    <m/>
    <n v="22"/>
    <s v="Segunda-Feira"/>
  </r>
  <r>
    <n v="100"/>
    <n v="1"/>
    <x v="306"/>
    <x v="22"/>
    <x v="280"/>
    <s v="Bruna Ribeiro Giacomoni"/>
    <s v="F"/>
    <s v="Moldagem - T2"/>
    <s v="Maiquel Silveira da Cruz"/>
    <n v="2"/>
    <x v="7"/>
    <s v="Setor: Moldagem, Líder: Maiquel. Funcionário relata que estava manuseando uma mangueira de ar comprido, estava realizando limpeza do setor, quando mangueira teria escapado de sua mão, acabando atingindo a região do seu braço esquerdo, além da lateral do rosto apresenta leve edema local. Aplicado gelo local, ofertado paracetamol, liberado ao setor com orientações. Atendido pelo Diego ( emercor ). TST Leonardo ciente."/>
    <x v="0"/>
    <s v="Não classificado"/>
    <s v="Não classificado"/>
    <s v="Máquinas e equipamentos"/>
    <s v="Braço esquerdo"/>
    <s v="Braço esquerdo/ Lado do rosto"/>
    <m/>
    <m/>
    <n v="24"/>
    <s v="Quarta-Feira"/>
  </r>
  <r>
    <n v="101"/>
    <n v="1"/>
    <x v="306"/>
    <x v="22"/>
    <x v="10"/>
    <m/>
    <s v="M"/>
    <m/>
    <s v="Vanderlei Antonio de Vargas Daros"/>
    <n v="2"/>
    <x v="1"/>
    <s v="Funcionário relata que estava tirando escória do forno 1, quando o carretão de abastecimento do forno se movimentou para _x000a_frente após a ponte largar sucata no carretão. O carretão parou antes de atingir o funcionário._x000a_Carretão se movimentou porque estava sem freio."/>
    <x v="3"/>
    <s v="Máquinas NR12"/>
    <m/>
    <s v="Máquinas e equipamentos"/>
    <m/>
    <m/>
    <n v="121"/>
    <n v="200966226"/>
    <n v="24"/>
    <s v="Quarta-Feira"/>
  </r>
  <r>
    <n v="102"/>
    <n v="1"/>
    <x v="307"/>
    <x v="22"/>
    <x v="23"/>
    <s v="Denarci Boeira Da Silva"/>
    <s v="M"/>
    <s v="Celula de Preset Usinagem - T2"/>
    <s v="Israel Lima"/>
    <n v="2"/>
    <x v="12"/>
    <s v="Denarci Boeira Da Silva 00011840 Setor: Celula de Preset Usinagem Líder: Ismael. Funcionário vem até a enfermaria relata que estava limpando o dispositivo, quando sentiu desconforto em olho esquerdo, relata que estava usando óculos de proteção, apresenta hiperemia, observado corpo estranho, retirados com sucesso, aplicado acetato de retinol, mantido olho ocluído mantido em observação. Atendido pelo Willian ( emercor ). TST Leonardo ciente 23:30"/>
    <x v="0"/>
    <s v="Não classificado"/>
    <s v="Não classificado"/>
    <s v="Manuseio de ferramentas e peças"/>
    <s v="Olhos"/>
    <s v="Olho Esquerdo"/>
    <m/>
    <m/>
    <n v="25"/>
    <s v="Quinta-Feira"/>
  </r>
  <r>
    <n v="103"/>
    <n v="1"/>
    <x v="304"/>
    <x v="22"/>
    <x v="10"/>
    <m/>
    <m/>
    <s v="Fusão"/>
    <s v="Valdeci Zeppi"/>
    <n v="1"/>
    <x v="1"/>
    <s v="Princípio de incêndio no telhado sobre o forno 1 onde um pedaço da chapa que forra o conjuto do telhado está danificada deixando exposta a forração do mesmo. No momento do carregamento do forno 1, o metal projetou-se ao ponto de alcançar o telhado na parte exposta onde houve o princípio de incêndio. A defesa interna prontamente deslocou-se ao local onde foi realizado o combate com a utilização do extintor de CO². No dia da ocorrência, o clima estava chuvoso e deixando a sucata que é utilizada nos fornas molhada."/>
    <x v="3"/>
    <s v="Risco de explosão e incêndio"/>
    <m/>
    <s v="Respingo de metal líquido"/>
    <m/>
    <m/>
    <n v="120"/>
    <n v="200964095"/>
    <n v="19"/>
    <s v="Sexta-Feira"/>
  </r>
  <r>
    <n v="104"/>
    <n v="1"/>
    <x v="308"/>
    <x v="22"/>
    <x v="10"/>
    <m/>
    <m/>
    <s v="Fusão"/>
    <s v="David Teixeira Lima"/>
    <n v="3"/>
    <x v="15"/>
    <s v="Ao bascular a panela no CAP o metal liquido escorreu pelas laterais ocasionando um principio de incêndio que rapidamente foi controlado pela defesa interna, resultando apenas em danos materiais danificou mangueiras e cabos elétricos. Após a manutenção, as atividades no CAP retornaram as 10:00 hs. Uma das possíveis causas foi o entupimento do forno, ocasionando o derramamento do metal pela lateral."/>
    <x v="3"/>
    <s v="Metal líquido"/>
    <m/>
    <s v="Respingo de metal líquido"/>
    <m/>
    <m/>
    <n v="122"/>
    <n v="201152755"/>
    <n v="27"/>
    <s v="Sábado"/>
  </r>
  <r>
    <n v="105"/>
    <n v="1"/>
    <x v="309"/>
    <x v="22"/>
    <x v="281"/>
    <s v="Valmir da Silva Santos"/>
    <s v="M"/>
    <s v="Prep Areia - T2"/>
    <s v="Maiquel Silveira da Cruz"/>
    <n v="2"/>
    <x v="10"/>
    <s v="Colaborador (23421) vem a enfermaria deambulando LOC, pele e mucosa corada , pupilas isocóricas e foto reagentes , relata que estava no vestiário trocando de roupa  e bateu a região occipital na porta do armário. Apresenta edema leve , couro cabeludo integro , refere tontura, permanece em observação medicado com paracetamol , liberado ao setor com melhora dos sintomas , retornar se necessário. Atendido por Mariana TST Leonardo ciente . (18:30)"/>
    <x v="0"/>
    <s v="Não classificado"/>
    <s v="Não classificado"/>
    <s v="*Outros"/>
    <s v="Cabeça"/>
    <s v="região occipital (Nuca)"/>
    <m/>
    <m/>
    <n v="29"/>
    <s v="Segunda-Feira"/>
  </r>
  <r>
    <n v="106"/>
    <n v="1"/>
    <x v="310"/>
    <x v="22"/>
    <x v="282"/>
    <s v="Yvenel Denis"/>
    <s v="M"/>
    <s v="Rebarbacao - T2"/>
    <s v="Maiquel Silveira da Cruz"/>
    <n v="2"/>
    <x v="3"/>
    <s v="Setor: Rebarbacao, Setor: Maiquel, Funcionário (37100) vem até a enfermaria relata que durante o período de hora extra por volta das 04:00hs, estava trabalhando com a lixadeira quando corpo estranho teria entrado em seu olho direito, não veio registrar pois achou que teria retirado coçando o mesmo. Hoje durante o dia sentiu desconforto em olho, dor, ardência, lacrimejamento, vem até o CSR para realizar o registro, apresenta hiperemia e corpo estranho aderido em olho Direito. Avaliado pela Dr° Elisabeth a mesma encaminha para Visioclinica amanhã dia 01/12/2021 pela manhã, para avaliação oftalmológica, retorno amanhã no horário de trabalho com médico do trabalho para reavaliação. Liberado com guia Tiss e ordem de farmácia, ambos carimbados. TST Leonardo ciente. 16:35"/>
    <x v="2"/>
    <s v="Não classificado"/>
    <s v="Não classificado"/>
    <s v="Corpo estranho"/>
    <s v="Olhos"/>
    <s v="Olho Direito"/>
    <n v="124"/>
    <n v="201094760"/>
    <n v="30"/>
    <s v="Terça-Feira"/>
  </r>
  <r>
    <n v="107"/>
    <n v="1"/>
    <x v="311"/>
    <x v="23"/>
    <x v="283"/>
    <s v="Jefferson Ribeiro Figueiro"/>
    <s v="M"/>
    <s v="Celula Robotizada - T1"/>
    <s v="Gilson Paulino da Silva Velho"/>
    <n v="1"/>
    <x v="3"/>
    <s v="Setor: Rebarbação, Líder Gilson Funcionário (37315) relata que estava rebarbando uma peça quando sentiu um corpo estranho adentrar no olho esquerdo, realizado higiene com SF0,9%  e removido corpo estranho com sucesso, liberado ao setor com orientações. Atendido pela Vanessa. TST da Caster sem sucesso. 15:24"/>
    <x v="0"/>
    <s v="Não classificado"/>
    <s v="Não classificado"/>
    <s v="Corpo estranho"/>
    <s v="Olhos"/>
    <s v="Olho esquerdo"/>
    <m/>
    <m/>
    <n v="2"/>
    <s v="Quinta-Feira"/>
  </r>
  <r>
    <n v="108"/>
    <n v="1"/>
    <x v="311"/>
    <x v="23"/>
    <x v="284"/>
    <s v="Jose Rosmar Soares De Ataide"/>
    <s v="M"/>
    <s v="Celula Conjuntos Implementadoras - T2"/>
    <s v="Maiquel Silveira da Cruz"/>
    <n v="2"/>
    <x v="4"/>
    <s v="Setor: Celula Conjuntos Implementadoras , Líder Marcelo. Funcionário (4332) vem até a enfermaria, LOC, deambulando, relata que foi abastecer a máquina e ao voltar resbalou no degrau, causando entorse em pé esquerdo. Não apresenta hematoma, apresenta leve edema na lateral do pé, movimentos preservados, dor local leve. Aplicado biofenac, gelo local, medicado com paracetamol, mantido em observação. Após melhora liberado ao setor com orientações, retornar se necessário. Atendido pela Aide ( emercor ). TST Leonardo 21:45"/>
    <x v="0"/>
    <s v="Não classificado"/>
    <s v="Não classificado"/>
    <s v="Queda"/>
    <s v="Pé esquerdo"/>
    <s v="Pé esquerdo"/>
    <m/>
    <m/>
    <n v="2"/>
    <s v="Quinta-Feira"/>
  </r>
  <r>
    <n v="109"/>
    <n v="1"/>
    <x v="312"/>
    <x v="23"/>
    <x v="285"/>
    <s v="Frantously Napoleon"/>
    <s v="M"/>
    <s v="Prep Areia - T2"/>
    <s v="Maiquel Silveira da Cruz"/>
    <n v="2"/>
    <x v="10"/>
    <s v="Colaborador relata que estava retirando os Bag de areia e sentiu um corpo estranho em olho direito. Avaliado por Dr Vinicius medicado com colírio anestésico realizado higiene com sucesso aplicado regencel segue em observação até o final do turno . liberado aos setor com orientações de cuidados . TST Leonardo. "/>
    <x v="0"/>
    <s v="Não classificado"/>
    <s v="Não classificado"/>
    <s v="Corpo estranho"/>
    <s v="Olhos"/>
    <s v="Direito"/>
    <m/>
    <m/>
    <n v="3"/>
    <s v="Sexta-Feira"/>
  </r>
  <r>
    <n v="110"/>
    <n v="1"/>
    <x v="312"/>
    <x v="23"/>
    <x v="286"/>
    <s v="Nilceu Soares De Moraes"/>
    <s v="M"/>
    <s v="Eng. Processos USI"/>
    <s v="Glauco Alonso Coutinho"/>
    <n v="1"/>
    <x v="21"/>
    <s v="Funcionário relata que bateu uma peça na outra e acabou prensando falange do 3° dedo da mão direita, criando uma pequena bolha que o mesmo estourou antes de chegar ao CSR, movimentos preservados. Realizado curativo e liberado ao setor com orientações.  TST Lucas ciente."/>
    <x v="0"/>
    <s v="Não classificado"/>
    <s v="Não classificado"/>
    <s v="Manuseio de ferramentas e peças"/>
    <s v="Mão direita"/>
    <s v="3º DEDO"/>
    <m/>
    <m/>
    <n v="3"/>
    <s v="Sexta-Feira"/>
  </r>
  <r>
    <n v="111"/>
    <n v="1"/>
    <x v="313"/>
    <x v="23"/>
    <x v="287"/>
    <s v="Caique de Sousa"/>
    <s v="M"/>
    <s v="Rebarbação - T2"/>
    <s v="Maiquel Silveira da Cruz"/>
    <n v="2"/>
    <x v="3"/>
    <s v="Colaborador relata que levantou o viseira para tomar agua e sentiu um corpo estranho em olho  direito. Realizado higiene e removido CE com sucesso liberado ao setor com orientações de cuidados retorno se necessário. TST Leonardo ciente.   "/>
    <x v="0"/>
    <s v="Não classificado"/>
    <s v="Não classificado"/>
    <s v="Corpo estranho"/>
    <s v="Olhos"/>
    <s v="Direito"/>
    <m/>
    <m/>
    <n v="4"/>
    <s v="Sábado"/>
  </r>
  <r>
    <n v="112"/>
    <n v="1"/>
    <x v="313"/>
    <x v="23"/>
    <x v="183"/>
    <s v="Eberton Rodrigues Machado"/>
    <s v="M"/>
    <s v="Rebarbação - T2"/>
    <s v="Maiquel Silveira da Cruz"/>
    <n v="2"/>
    <x v="3"/>
    <s v="Colaborador relata que estava operando  PT02 e o Patin caiu atingindo o joelho direito, apresenta escoriação leve + edema. Aplicado gelo e biofenac, liberado ao setor com orientações de cuidados . TST Leonardo ciente. "/>
    <x v="0"/>
    <s v="Não classificado"/>
    <s v="Não classificado"/>
    <s v="Manuseio de ferramentas e peças"/>
    <s v="Perna direita"/>
    <s v="Joelho"/>
    <m/>
    <m/>
    <n v="4"/>
    <s v="Sábado"/>
  </r>
  <r>
    <n v="113"/>
    <n v="1"/>
    <x v="313"/>
    <x v="23"/>
    <x v="164"/>
    <s v="Lucas Bispo"/>
    <s v="M"/>
    <s v="Célula Conjunto Implementadoras - T2"/>
    <s v="Marcelo Camargo"/>
    <n v="2"/>
    <x v="4"/>
    <s v="Colaborador relata que estava retirando peças do rancho(este rancho estaria localizado ao lado de uma prensa), quando seu colega teria aberto a porta da prensa e acabando por atingir a lateral direita da cabeça. Sem edema, sem hematoma, sem corte, sem perda de consciência, pupilas iso foto reagentes, apenas leve dor local. Ofertado paracetamol e liberado ao setor com devidas orientações. TST Tiago ciente."/>
    <x v="0"/>
    <s v="Não classificado"/>
    <s v="Não classificado"/>
    <s v="Máquinas e equipamentos"/>
    <s v="Cabeça"/>
    <s v="Lado direito"/>
    <m/>
    <m/>
    <n v="4"/>
    <s v="Sábado"/>
  </r>
  <r>
    <n v="114"/>
    <n v="1"/>
    <x v="314"/>
    <x v="23"/>
    <x v="288"/>
    <s v="William Lira"/>
    <s v="M"/>
    <s v="Célula Suportes Fundidos - T1"/>
    <s v="Cilandro Da Silva Tavares"/>
    <n v="1"/>
    <x v="14"/>
    <s v="Funcionário relata que foi empurrar um carrinho com peças sentindo dor em região lombar, não apresenta edema, sem hematoma. Orientado e liberado ao setor após."/>
    <x v="0"/>
    <s v="Não classificado"/>
    <s v="Não classificado"/>
    <s v="Ergonômico"/>
    <s v="Coluna / Tronco"/>
    <s v="Lombar"/>
    <m/>
    <m/>
    <n v="5"/>
    <s v="Domingo"/>
  </r>
  <r>
    <n v="115"/>
    <n v="1"/>
    <x v="315"/>
    <x v="23"/>
    <x v="289"/>
    <s v="Schneider Antoine"/>
    <s v="M"/>
    <s v="Prep Areia - T1"/>
    <s v="Maiquel Silveira da Cruz"/>
    <n v="1"/>
    <x v="7"/>
    <s v="Acionado base interna Emercor pelo telefone de Emergência, funcionário teria batido a perna. Ao chegar no local funcionário  estava sentado no banco, ponto 2, acompanhado de colegas. Removido ao CSR, relata que estava trabalhando  na linha, quando um colega jogou uma peça, não sabe informar qual peça, que atingiu sua coxa esquerda, relata dor leve, dificuldade de deâmbular, leve escoriação e leve edema. Aplicado gelo, medicado com Paracetamol, ficou em observação por 01:30 min, após liberado ao setor. TST Lucas ciente. Atendido por Jeferson."/>
    <x v="0"/>
    <s v="Não classificado"/>
    <s v="Não classificado"/>
    <s v="Manuseio de ferramentas e peças"/>
    <s v="Perna esquerda"/>
    <s v="Coxa"/>
    <m/>
    <m/>
    <n v="9"/>
    <s v="Quinta-Feira"/>
  </r>
  <r>
    <n v="116"/>
    <n v="1"/>
    <x v="315"/>
    <x v="23"/>
    <x v="106"/>
    <s v="Sharon Tatiana de Oliveira"/>
    <s v="F"/>
    <s v="Macharia - T2"/>
    <s v="Vanderlei Antonio de Vargas Daros"/>
    <n v="2"/>
    <x v="8"/>
    <s v="Setor: Macharia, Líder Vanderlei. Acionado unidade interna da emercor pelo ramal de emergência 3666, relatando que funcionária teria desmaiado. Chegando ao local, encontramos funcionária, sentada, acompanhada por TST + colegas, LOC, deambulando, relata que foi verificar uma resina na plataforma e antes de chegar ao local caiu da escada  do 5°  degrau. Apresenta hiperemia em região do tórax posterior, movimentos limitados, relata dor ao respirar, sinais vitais estáveis, PA 140/100, P98%, P72. Avaliado pela Dr° Elisabeth e medicado com paracetamol, encaminhado para o hospital do circulo para avaliação clínica e radiológica., liberado com guia tiss + ordem de farmácia devidamente carimbadas. Retorno amanhã dia 10/12/2021 ás 17:00hs para reavaliação, funcionária ciente. A mesma não quis ir de uber pois colega de trabalho irá levar a mesma, oriento. Atendido por mim e Aide ( emercor ). TST Leonardo ciente."/>
    <x v="2"/>
    <s v="Não classificado"/>
    <s v="Não classificado"/>
    <s v="Queda"/>
    <s v="Coluna / Tronco"/>
    <s v="Tórax"/>
    <n v="129"/>
    <n v="201150159"/>
    <n v="9"/>
    <s v="Quinta-Feira"/>
  </r>
  <r>
    <n v="117"/>
    <n v="1"/>
    <x v="316"/>
    <x v="23"/>
    <x v="290"/>
    <s v="Sandra Mara da Silva"/>
    <s v="F"/>
    <s v="Macharia - T1"/>
    <s v="Valdeci Zeppi"/>
    <n v="1"/>
    <x v="8"/>
    <s v="Acionado unidade interna da emercor para prestar atendimento a uma colaboradora que estaria com um corte em local não informado. Chegando ao local, encontramos a colaboradora deambulando em direção à ambulância, relatando que ao abrir uma &quot;gaiola&quot; um colega que estava auxiliando a mesma, teria tracionado a tampa com mais força, acabando por chocar a mesma contra o lábio superior da colaboradora. Ocasionando pequeno corte superficial com sangramento ativo. Estancado sangramento, aplicado gelo local, a mesma recusou medicação para dor. Liberada ao setor com orientações. Tentando contato com os TST porém sem sucesso. Atendido por Diego"/>
    <x v="0"/>
    <s v="Não classificado"/>
    <s v="Não classificado"/>
    <s v="Manuseio de ferramentas e peças"/>
    <s v="Cabeça"/>
    <s v="Lábios"/>
    <m/>
    <m/>
    <n v="10"/>
    <s v="Sexta-Feira"/>
  </r>
  <r>
    <n v="118"/>
    <n v="1"/>
    <x v="316"/>
    <x v="23"/>
    <x v="291"/>
    <s v="Paulo Wendell Alves"/>
    <s v="M"/>
    <s v="Celula Suportes Fundidos - T1"/>
    <s v="Cilandro Da Silva Tavares"/>
    <n v="1"/>
    <x v="14"/>
    <s v="Funcionário relata que estava colocando peças na caixa, (banana bean) e o colocar as peças acabou prensando mão direita entre duas delas. Não apresenta edema ou hematoma, movimentos prejudicados devido a dor, aplicado gelo local, paracetamol, avaliado pelo médico do CSR, encaminhado ao COC para exames. Retorno dia 13/12 para revisão. TST Lucas ciente_x000a_Atendido por Joice"/>
    <x v="0"/>
    <s v="Não classificado"/>
    <s v="Não classificado"/>
    <s v="Manuseio de ferramentas e peças"/>
    <s v="Mão direita"/>
    <m/>
    <n v="128"/>
    <m/>
    <n v="10"/>
    <s v="Sexta-Feira"/>
  </r>
  <r>
    <n v="119"/>
    <n v="1"/>
    <x v="317"/>
    <x v="23"/>
    <x v="10"/>
    <m/>
    <m/>
    <s v="Preset Fundição T1"/>
    <s v="Douglas de Souza Lisboa"/>
    <n v="1"/>
    <x v="17"/>
    <s v="Funcionário relata queda de ferramental (queda do último andar),após colocar palete com ferramental em estanteria.A ferramenta veio a cair quebrando os paletes que estavam a baixo da mesma ."/>
    <x v="3"/>
    <s v="Armazenamento de material em altura"/>
    <m/>
    <m/>
    <m/>
    <m/>
    <n v="130"/>
    <n v="201175623"/>
    <n v="13"/>
    <s v="Segunda-Feira"/>
  </r>
  <r>
    <n v="120"/>
    <n v="1"/>
    <x v="318"/>
    <x v="23"/>
    <x v="154"/>
    <s v="Jean Kenol Dumoulin"/>
    <s v="M"/>
    <s v="Rebarbacao - T2"/>
    <s v="David Teixeira Lima"/>
    <n v="2"/>
    <x v="3"/>
    <s v="Funcionário relata que estava tirando peças da linha quando uma peça caiu e atingiu região posterior da perna esquerda mobilidade preservada discreto edema , realizado gelo local biofenac e medicado com ibuprofeno vo , liberado ao setor em condições .TST Tiago Ciente"/>
    <x v="0"/>
    <s v="Não classificado"/>
    <s v="Não classificado"/>
    <s v="Manuseio de ferramentas e peças"/>
    <s v="Perna esquerda"/>
    <m/>
    <m/>
    <m/>
    <n v="14"/>
    <s v="Terça-Feira"/>
  </r>
  <r>
    <n v="121"/>
    <n v="1"/>
    <x v="318"/>
    <x v="23"/>
    <x v="217"/>
    <s v="Florisvaner Sulivan Soares Vieira"/>
    <s v="M"/>
    <s v="Rebarbacao - T2"/>
    <s v="David Teixeira Lima"/>
    <n v="2"/>
    <x v="3"/>
    <s v="Setor: Rebarbacao , Líder Deivid Funcionário relata que estava lixando as peças com a lixadeira quando sentiu uma sujidade no olho esquerdo. Ao exame presença de pequeno corpo estranho, retirado com sucesso, realizado limpeza ocular com SF 0,9% em abundância. Liberado ao setor com orientações. Atendido pela Aide ( emercor ). TST Leonardo ciente."/>
    <x v="0"/>
    <s v="Não classificado"/>
    <s v="Não classificado"/>
    <s v="Corpo estranho"/>
    <s v="Olhos"/>
    <s v="Olho esquerdo"/>
    <m/>
    <m/>
    <n v="14"/>
    <s v="Terça-Feira"/>
  </r>
  <r>
    <n v="122"/>
    <n v="1"/>
    <x v="319"/>
    <x v="23"/>
    <x v="114"/>
    <s v="Maicon Ibraim Dos Santos Molero"/>
    <s v="M"/>
    <s v="Celula Suportes Fundidos - T1"/>
    <s v="Cilandro Da Silva Tavares"/>
    <n v="1"/>
    <x v="14"/>
    <s v="Relata que estava limpando a máquina retirando o cavaco e ao se abaixar, acabou batendo região frontal crânio (testa) no dispositivo que segurava a peça. No local há uma leve escoriação, nega dor, realizado curativo, limpeza e gelo local. Liberado ao setor com orientações. TST Funy ciente, atendido por Jeferson (Emercor).  "/>
    <x v="0"/>
    <s v="Não classificado"/>
    <s v="Não classificado"/>
    <s v="*Outros"/>
    <s v="Cabeça"/>
    <s v="Testa"/>
    <m/>
    <m/>
    <n v="15"/>
    <s v="Quarta-Feira"/>
  </r>
  <r>
    <n v="123"/>
    <n v="1"/>
    <x v="319"/>
    <x v="23"/>
    <x v="104"/>
    <s v="Antonio Luiz Rosso Sebastiao"/>
    <s v="M"/>
    <s v="Celula Conjuntos Montadoras T1"/>
    <s v="Felipe Becker Camelo"/>
    <n v="1"/>
    <x v="9"/>
    <s v="Refere que estava com a pistola de pintura, e ao acionar acabou torcendo o primeiro dedo da mão esquerda, sem edema e hematoma no momento, dor leve. Relata que teve uma fratura no dedo há mais de 11 anos. Avaliado pelo Dr. Maurício, que encaminha ao COC, retorno ao CSR para amanhã 16/12. TST Lucas ciente, atendido por Jeferson (Emercor)."/>
    <x v="0"/>
    <s v="Não classificado"/>
    <s v="Não classificado"/>
    <s v="Manuseio de ferramentas e peças"/>
    <s v="Mão esquerda"/>
    <s v="1º DEDO"/>
    <m/>
    <m/>
    <n v="15"/>
    <s v="Quarta-Feira"/>
  </r>
  <r>
    <n v="124"/>
    <n v="1"/>
    <x v="320"/>
    <x v="23"/>
    <x v="10"/>
    <s v="MTI"/>
    <s v="M"/>
    <s v="Empresa MTI"/>
    <s v="Douglas de Souza Lisboa"/>
    <n v="1"/>
    <x v="10"/>
    <s v="Prestadores da empresa MTI, responsáveis pela limpeza da Central de Areia, estavam movimentando o bag com resíduos de areia do 5º andar para o térreo, com uso de ponte rolante. O bag despencou em queda livre, colidiu com a eletrocalha e corrimão no térreo, causando danos materiais. Os bags para essa atividade são reutilizados da Bentonita e ficam armazenados no setor."/>
    <x v="3"/>
    <s v="Não classificado"/>
    <s v="Não classificado"/>
    <s v="Movimentação de cargas suspensas"/>
    <m/>
    <m/>
    <n v="131"/>
    <n v="201176005"/>
    <n v="16"/>
    <s v="Quinta-Feira"/>
  </r>
  <r>
    <n v="125"/>
    <n v="1"/>
    <x v="320"/>
    <x v="23"/>
    <x v="62"/>
    <s v="Marcos Augusto dos Santos"/>
    <s v="M"/>
    <s v="Almoxarifado Usinagem T1"/>
    <s v="Erick Peruzzo"/>
    <n v="1"/>
    <x v="2"/>
    <s v="Funcionário relata que ao montar os kits, ao levantar uma caixa de rolamentos, sentiu mal jeito nas costas, tentou seguir com suas atividades, mas sentiu muita dor. Sem edema, sem hematoma, medicado com paracetamol, aplicado Biofenac, avaliado pelo médico do CSR, medicado com Cetoprofeno IM CPM, liberado ao setor com orientações, retornar ao CSR se necessário. TST Funny ciente. Atendido por Joice."/>
    <x v="0"/>
    <s v="Não classificado"/>
    <s v="Não classificado"/>
    <s v="Ergonômico"/>
    <s v="Coluna / Tronco"/>
    <m/>
    <m/>
    <m/>
    <n v="16"/>
    <s v="Quinta-Feira"/>
  </r>
  <r>
    <n v="126"/>
    <n v="1"/>
    <x v="320"/>
    <x v="23"/>
    <x v="149"/>
    <s v="Emerson Baltasar Goncalves de Araujo"/>
    <s v="M"/>
    <s v="Manutencao Fundicao - T1"/>
    <s v="Douglas de Souza Lisboa"/>
    <n v="1"/>
    <x v="0"/>
    <s v="Setor: Manutencao Fundicao, Líder: Douglas. Acionado unidade interna da emercor para prestar atendimento a um colaborador o qual uma caixa teria caído sobre o mesmo. Chegando ao local na portaria da empresa Caster, acabamos por ter que aguardar cerca de 2 minutos até a abertura das cancelas pela vigilância da Fortaleza. Chegando ao local, encontramos o colaborador sendo imobilizado em maca rigída pela Brigada de emergência da empresa, após trasnportado ate CSR. Colaborador relata que ele e seus colegas estariam baixando um caixote de uma prensa, seu colega teria mexido em uma talha e uma cinta teria se rompido quando o caixote teria caído sobre ele que estava abaixo deste, atingindo a cabeça região frontal apresenta pequeno corte superficial, os MMSS apresenta escoriação em braço esquerdo na região do biceps e edema em região posterior do ombro, antebraço direito apresenta corte superficial, corte profundo  em região da Fibula da perna direita com suspeita de fratura exposta. Realizado curativos nos locais de ferimentos, imobilizado MSE e MID. Verificado Sinais Vitais 200/120, SPO2 95%, P79bpm,T36.5° C. Avaliado pela Dr° Elisabeth, puncionado acesso venoso periférico em flexura MSE, abocath n° 20, administrado Dipirona + Plasil + Cetoprofeno + Tramal EV conforme prescrição médica. Acionado unidade externa da emercor para transporte ao hospital do Círculo aos cuidados do Dr° Lucas. Acionado esposa Angela pelo telefone (54) 9-99769779 pela Assistente Social. TST Funny ciente e acompanha funcionário até o hospital. Atendido pelo Diego e Joice."/>
    <x v="2"/>
    <s v="Carga suspensa"/>
    <s v="PSIF"/>
    <s v="Movimentação de cargas suspensas"/>
    <s v="Perna direita"/>
    <m/>
    <n v="132"/>
    <n v="201156682"/>
    <n v="16"/>
    <s v="Quinta-Feira"/>
  </r>
  <r>
    <n v="127"/>
    <n v="1"/>
    <x v="321"/>
    <x v="23"/>
    <x v="292"/>
    <s v="Jose Arlei Goncalves De Oliveira"/>
    <s v="M"/>
    <s v="Fusao/Vazamento - T1"/>
    <s v="Vanderlei Antonio de Vargas Daros"/>
    <n v="1"/>
    <x v="1"/>
    <s v="Relata que estava fazendo limpeza no setor e ao puxar uma grade, a mesma se soltou e atingiu seu hemitórax esquerdo. José acabou caindo ao chão com impacto. Sem edema/hematoma no local, relata dor forte. Encaminhado para consulta médica, liberado ao setor com receita médica carimbada. TST Alessandro ciente, atendido por Raquel."/>
    <x v="0"/>
    <s v="Não classificado"/>
    <s v="Não classificado"/>
    <s v="Manuseio de ferramentas e peças"/>
    <s v="Coluna / Tronco"/>
    <m/>
    <m/>
    <m/>
    <n v="23"/>
    <s v="Quinta-Feira"/>
  </r>
  <r>
    <n v="128"/>
    <n v="1"/>
    <x v="321"/>
    <x v="23"/>
    <x v="207"/>
    <s v="Lucas Henriques da Silva"/>
    <s v="M"/>
    <s v="Celula Suportes Fundidos - T2"/>
    <s v="Marcelo Camargo"/>
    <n v="2"/>
    <x v="14"/>
    <s v="Colaborador procura atendimento com queixa de corpo estranho em olho direito  relata que estava trabalhando na rebarba de um produto quando ocorreu  acidente . Avaliado por Dr Elisabete e medicado com regencel permaneceu em observação removido com sucesso . Atendido por William TST Leonardo . "/>
    <x v="0"/>
    <s v="Não classificado"/>
    <s v="Não classificado"/>
    <s v="Corpo estranho"/>
    <s v="Olhos"/>
    <s v="Olho direito"/>
    <m/>
    <m/>
    <n v="23"/>
    <s v="Quinta-Feira"/>
  </r>
  <r>
    <n v="131"/>
    <n v="1"/>
    <x v="311"/>
    <x v="23"/>
    <x v="114"/>
    <s v="Maicon Ibraim dos Santos Molero "/>
    <s v="M"/>
    <s v="Celula Suportes Fundidos - T1"/>
    <s v="Cilandro Da Silva Tavares"/>
    <n v="1"/>
    <x v="14"/>
    <s v="O mesmo possui queixa de dor em face lateral do cotovelo direito e diagnóstico de epicondilite lateral na região. Foi identificado nexo técnico entre a queixa do paciente e a função por ele exercida, do ponto de vista médico._x000a_Solicito avaliação da segurança do trabalho com vistas a abertura de CAT._x000a_Sem afastamento, CID M77.1, lado direito 02/12/21"/>
    <x v="6"/>
    <s v="Não classificado"/>
    <s v="Não classificado"/>
    <s v="Ergonômico"/>
    <s v="Braço direito"/>
    <s v="Cotovelo"/>
    <m/>
    <m/>
    <n v="2"/>
    <s v="Quinta-Feira"/>
  </r>
  <r>
    <n v="132"/>
    <n v="1"/>
    <x v="322"/>
    <x v="24"/>
    <x v="253"/>
    <s v="William Mariano Ataide"/>
    <s v="M"/>
    <s v="Rebarbação - T1"/>
    <s v="Maiquel Silveira da Cruz"/>
    <n v="1"/>
    <x v="3"/>
    <s v="O mesmo chega ao CSR referindo que no dia de ontem por volta das 15hs, estava fazendo uma rebarbação na peça e sentiu um desconforto no olho direito, não veio fazer o registro, e hoje chegou no CSR referindo ardência, no local há edema, avaliado pelo Dr Rafael, encaminhado a visioclinica para avaliação, retorna amanha para revisão. TST Funny ciente. Atendido por Jeferson "/>
    <x v="0"/>
    <s v="Não classificado"/>
    <s v="Não classificado"/>
    <s v="Corpo estranho"/>
    <s v="Olhos"/>
    <s v="Olho direito"/>
    <m/>
    <m/>
    <n v="4"/>
    <s v="Terça-Feira"/>
  </r>
  <r>
    <n v="133"/>
    <n v="1"/>
    <x v="323"/>
    <x v="24"/>
    <x v="10"/>
    <m/>
    <s v="M"/>
    <s v="Fusão Vazamento T3"/>
    <s v="Vanderlei Antonio de Vargas Daros"/>
    <n v="3"/>
    <x v="15"/>
    <s v="Devido a demanda de retirar metal do CAP, foi utilizado a panela de transferência. Para esse tipo de procedimento, é necessário que a empilhadeira permaneça junto a panela mantendo-a apoiada no fosso, pois o mesmo não tem piso/paredes planas para encaixe da panela (incluindo para a panela volante que fica suspensa na ponte de transporte, quando utilizada). Ao bascular o forno, uma escória se formou e quando caiu ocasionou respingos de metal em direção a empilhadeira e dentro do fosso. O forneiro retirou a empilhadeira da proximidade e a panela com metal ficou no fosso enquanto realizavam a limpeza do metal da área. Após alguns minutos um lado da panela tombou, projetando metal líquido no piso, com a distância invadindo o corredor da Moldagem (zona 8). A retirada da panela foi feito com a ponte de transporte, utilizando as correntes existentes no setor."/>
    <x v="3"/>
    <s v="Metal líquido"/>
    <s v="PSIF"/>
    <s v="Respingo de metal líquido"/>
    <m/>
    <m/>
    <n v="1"/>
    <n v="201248137"/>
    <n v="8"/>
    <s v="Sábado"/>
  </r>
  <r>
    <n v="134"/>
    <n v="1"/>
    <x v="324"/>
    <x v="24"/>
    <x v="293"/>
    <s v="Cleiton Miranda Morais"/>
    <s v="M"/>
    <s v="Serralheria Fundicao T2"/>
    <s v="Guilherme Castro Magalhaes"/>
    <n v="2"/>
    <x v="16"/>
    <s v="Colaborador relata que estava realizando a manutenção do maquina e caiu no alçapão e teve um entorse no joelho esquerdo, no momento edema leve pele integra , avaliado por Dr Vinicius medicado com duoflam IM e encaminhado para o COC para exames de imagem . Atendido por Igor TST Leonardo ciente "/>
    <x v="2"/>
    <s v="Não classificado"/>
    <s v="Não classificado"/>
    <s v="Queda"/>
    <s v="Perna esquerda"/>
    <s v="Joelho"/>
    <n v="4"/>
    <n v="201231314"/>
    <n v="12"/>
    <s v="Quarta-Feira"/>
  </r>
  <r>
    <n v="135"/>
    <n v="1"/>
    <x v="325"/>
    <x v="24"/>
    <x v="253"/>
    <s v="William Mariano Ataide"/>
    <s v="M"/>
    <s v="Rebarbação - T1"/>
    <s v="Maiquel Silveira da Cruz"/>
    <n v="1"/>
    <x v="3"/>
    <s v="Funcionário relata que estava lixando uma peça quando sentiu entrar sujeira em seu olho esquerdo. Vem ao CSR com irritação, realizado lavagem ocular e removido sujidade, o mesmo fazia o uso do óculos de proteção, porém relata que o mesmo apresenta folga. Orientado e liberado ao setor. TST Lucas ciente._x000a_Atendido por Vanessa."/>
    <x v="0"/>
    <s v="Não classificado"/>
    <s v="Não classificado"/>
    <s v="Corpo estranho"/>
    <s v="Olhos"/>
    <s v="Olho esquerdo"/>
    <m/>
    <m/>
    <n v="13"/>
    <s v="Quinta-Feira"/>
  </r>
  <r>
    <n v="136"/>
    <n v="1"/>
    <x v="326"/>
    <x v="24"/>
    <x v="264"/>
    <s v="Henrique Wolpatt"/>
    <s v="M"/>
    <s v="Celula Suportes Fundidos - T2"/>
    <s v="Marcelo Camargo"/>
    <n v="2"/>
    <x v="14"/>
    <s v="Colaborador relata que estava lixando um produto e sentiu um corpo estranho em olho direito , Avaliado por Dr Vinicius, aplicado colírio anestésico ,removido sujidades , um fragmento não foi possível remover , opérculo com regencel e encaminhado para avaliação na Visioclinica na manhã do dia 14/01/2022, orientado quando ao transporte e recebeu guia tiss e ordem de farmácia carimbada  . TST Leonardo ciente .   "/>
    <x v="0"/>
    <s v="Não classificado"/>
    <s v="Não classificado"/>
    <s v="Corpo estranho"/>
    <s v="Olhos"/>
    <s v="Olho direito"/>
    <m/>
    <m/>
    <n v="14"/>
    <s v="Sexta-Feira"/>
  </r>
  <r>
    <n v="137"/>
    <n v="1"/>
    <x v="324"/>
    <x v="24"/>
    <x v="10"/>
    <m/>
    <m/>
    <m/>
    <s v="Marcelo Camargo"/>
    <n v="2"/>
    <x v="5"/>
    <s v="Principio de incêndio no interior da caçamba de resíduos, (filtros de pintura). Principio de incêndio foi contido pela brigada de emergência, com o uso de extintores e resfriado com água para não pegar fogo novamente."/>
    <x v="3"/>
    <s v="Não classificado"/>
    <s v="Não classificado"/>
    <s v="*Outros"/>
    <m/>
    <m/>
    <n v="3"/>
    <m/>
    <n v="12"/>
    <s v="Quarta-Feira"/>
  </r>
  <r>
    <n v="138"/>
    <n v="1"/>
    <x v="324"/>
    <x v="24"/>
    <x v="10"/>
    <m/>
    <s v="M"/>
    <m/>
    <s v="Erick Peruzzo"/>
    <n v="2"/>
    <x v="2"/>
    <s v="Operador de Empilhadeira ao empilhar duas embalagens, a embalagem que já estava no local abriu a tampa e tombou as duas embalgens que estavam sendo empilhadas, atingindo a pilha de embalagens que estavam atrás, que ficaram apoiadas nos cabos de proteção do pavilhão de lona."/>
    <x v="3"/>
    <s v="Não classificado"/>
    <s v="Não classificado"/>
    <s v="*Outros"/>
    <m/>
    <m/>
    <n v="2"/>
    <m/>
    <n v="12"/>
    <s v="Quarta-Feira"/>
  </r>
  <r>
    <n v="139"/>
    <n v="1"/>
    <x v="327"/>
    <x v="24"/>
    <x v="224"/>
    <s v="Edens Delva"/>
    <s v="M"/>
    <s v="Rebarbação - T1"/>
    <s v="Maiquel Silveira da Cruz"/>
    <n v="1"/>
    <x v="3"/>
    <s v="Funcionário relata que ao realizar trabalho de rebarbação, bateu a marreta em 5° dedo da mão esquerda, apresenta pequeno corte superficial em falange medial do dedo, sem edema, sem hematoma, mobilidade preservada, medicado com Paracetamol, aplicado gelo e realizado curativo. Orientado e liberado ao setor. TST Funny ciente. Atendido por Joice."/>
    <x v="0"/>
    <s v="Não classificado"/>
    <s v="Não classificado"/>
    <s v="Manuseio de ferramentas e peças"/>
    <s v="Mão esquerda"/>
    <s v="5º dedo"/>
    <m/>
    <m/>
    <n v="19"/>
    <s v="Quarta-Feira"/>
  </r>
  <r>
    <n v="140"/>
    <n v="1"/>
    <x v="327"/>
    <x v="24"/>
    <x v="294"/>
    <s v="Kaua Paim dos Santos Borges"/>
    <s v="M"/>
    <s v="Rebarbação - T1"/>
    <s v="Maiquel Silveira da Cruz"/>
    <n v="1"/>
    <x v="3"/>
    <s v="Funcionário relata que ao manusear uma peça de aproximadamente 20 Kg, teria iniciado um desconforto, uma dor em punho esquerdo. Encaminhado para consulta com o médico do CSr, liberado para casa com retorno dia 20/01 ás 07:00. TST Funny ciente. Atendido por Diego Adriano."/>
    <x v="0"/>
    <s v="Não classificado"/>
    <s v="Não classificado"/>
    <s v="Ergonômico"/>
    <s v="Mão esquerda"/>
    <s v="Punho"/>
    <m/>
    <m/>
    <n v="19"/>
    <s v="Quarta-Feira"/>
  </r>
  <r>
    <n v="141"/>
    <n v="1"/>
    <x v="327"/>
    <x v="24"/>
    <x v="124"/>
    <s v="Marcos Aqquis Pimentel"/>
    <s v="M"/>
    <s v="Celula Conjuntos Leves - T2"/>
    <s v="Marcelo Camargo"/>
    <n v="2"/>
    <x v="19"/>
    <s v="Colaborador relata que ao fechar a porta da maquina de pintura, prendeu o 2º dedo da mão direita . Apresenta hematoma , mobilidade preservada . Medicado com  paracetamol e aplicado gelo e liberado ao setor com orientações de cuidados . Atendido por Joice . TST Leonardo ciente . "/>
    <x v="0"/>
    <s v="Não classificado"/>
    <s v="Não classificado"/>
    <s v="Manuseio de ferramentas e peças"/>
    <s v="Mão direita"/>
    <s v="2º dedo"/>
    <m/>
    <m/>
    <n v="19"/>
    <s v="Quarta-Feira"/>
  </r>
  <r>
    <n v="142"/>
    <n v="1"/>
    <x v="328"/>
    <x v="24"/>
    <x v="295"/>
    <s v="Lucas Jose Pedroso"/>
    <s v="M"/>
    <s v="Revisao Final T1"/>
    <s v="Alexandre Zanardi"/>
    <n v="1"/>
    <x v="18"/>
    <s v="Funcionário relata que estava movimentando peças junto á Inspeção Final, quando acabou prensando o 5° dedo da mão direita contra a quina de uma mesa. Apresenta pequeno corte com sangramento ativo em região proximal do 5° dedo da mão direita. Avaliado pelo médico do CSR, acionado base externa Emercor para realização de sutura. Ofertado Paracetamol para dor. Aferido sinais vitais, PA: 100/60, SAT: 97%, FC: 57, T: 36,4. Realizado sutura de 01 ponto e liberado ao setor com orientações, retorno ao CSR dia 24/01 para revisão. TST Lucas ciente. Atendido por Diego Adriano. Em 24/01 encaminhado para raio x.Não constatado fratura, restrição por 07 dias."/>
    <x v="4"/>
    <s v="Não classificado"/>
    <s v="Não classificado"/>
    <s v="Manuseio de ferramentas e peças"/>
    <s v="Mão direita"/>
    <s v="5º DEDO"/>
    <n v="5"/>
    <n v="201250234"/>
    <n v="21"/>
    <s v="Sexta-Feira"/>
  </r>
  <r>
    <n v="143"/>
    <n v="1"/>
    <x v="329"/>
    <x v="24"/>
    <x v="289"/>
    <s v="Schneider Antoine"/>
    <s v="M"/>
    <s v="Prep Areia - T1"/>
    <s v="Maiquel Silveira da Cruz"/>
    <n v="1"/>
    <x v="3"/>
    <s v="Funcionário relata que estava lixando as peças do tambor, lixou o 1° dedo da mão esquerda. Apresenta escoriação em falange proximal. Realizado curativo, orientado e liberado ao setor. TST Lucas ciente._x000a_Atendido por Jeferson."/>
    <x v="0"/>
    <s v="Não classificado"/>
    <s v="Não classificado"/>
    <s v="Máquinas e equipamentos"/>
    <s v="Mão esquerda"/>
    <s v="1º DEDO"/>
    <m/>
    <m/>
    <n v="24"/>
    <s v="Segunda-Feira"/>
  </r>
  <r>
    <n v="144"/>
    <n v="1"/>
    <x v="330"/>
    <x v="24"/>
    <x v="296"/>
    <s v="Alexandre Tavares de Bittencourt"/>
    <s v="M"/>
    <s v="Fusao/Vazamento - T1"/>
    <s v="Valdeci Zeppi"/>
    <n v="1"/>
    <x v="1"/>
    <s v="Funcionário relata que estava sobre a plataforma de um forno empurrando um carrinho com um motor, em conjunto com colega, quando seu colega teria puxado este carrinho, desiquilibrando Alexandre, este veio a cair sobre o carrinho, vindo a machucar seu joelho esquerdo. Refere dor local, sem corte, sem edema, movimentos preservados. Ofertado Paracetamol, aplicado Biofenac e liberado ao setor com orientações. TST Lucas ciente._x000a_Atendido por Diego Adriano."/>
    <x v="0"/>
    <s v="Não classificado"/>
    <s v="Não classificado"/>
    <s v="Queda"/>
    <s v="Perna esquerda"/>
    <s v="Joelho"/>
    <m/>
    <m/>
    <n v="25"/>
    <s v="Terça-Feira"/>
  </r>
  <r>
    <n v="145"/>
    <n v="1"/>
    <x v="330"/>
    <x v="24"/>
    <x v="297"/>
    <s v="Rodrigo da Silva Fernandes"/>
    <s v="M"/>
    <s v="Laboratorio Metalurgico Quimico e Areia"/>
    <s v="Alexandre Zanardi"/>
    <n v="2"/>
    <x v="18"/>
    <s v="Colaborador relata quer estava realizando ensaio com com areia e o tubo de ensaio caiu batendo na palma da mão . Apresenta coleção de sangue  . mobilidade preservada , medicado com paracetamol e biofenac Aplicado gelo e liberado ao setor . TST Leonardo ciente "/>
    <x v="0"/>
    <s v="Não classificado"/>
    <s v="Não classificado"/>
    <s v="Manuseio de ferramentas e peças"/>
    <s v="Mão esquerda"/>
    <s v="Palma"/>
    <m/>
    <m/>
    <n v="25"/>
    <s v="Terça-Feira"/>
  </r>
  <r>
    <n v="146"/>
    <n v="1"/>
    <x v="331"/>
    <x v="24"/>
    <x v="10"/>
    <m/>
    <m/>
    <m/>
    <s v="Erick Peruzzo"/>
    <n v="2"/>
    <x v="22"/>
    <s v="Vazamento de resina na central de químicos da fundição, conforme relatos dos operadores, a mangueira que leva a resina para a macharia escapou, vazando toda a resina que estava dentro do container IBC. _x000a_Realizado manutenção corretiva na mangueira, pois a mesma estava danificada._x000a_Demais ações, após investigação com prazo até 02/02/2022."/>
    <x v="3"/>
    <s v="Inflamáveis e combustíveis"/>
    <s v="PSIF"/>
    <s v="Máquinas e equipamentos"/>
    <m/>
    <m/>
    <n v="6"/>
    <n v="201262681"/>
    <n v="26"/>
    <s v="Quarta-Feira"/>
  </r>
  <r>
    <n v="147"/>
    <n v="1"/>
    <x v="332"/>
    <x v="24"/>
    <x v="298"/>
    <s v="Claudio Roberto Correa"/>
    <s v="M"/>
    <s v="Manutencao Fundicao - T2"/>
    <s v="Guilherme Castro Magalhaes"/>
    <n v="2"/>
    <x v="0"/>
    <s v="Funcionário relata que foi retirar alicate do fio terra da solda, não percebeu que o mesmo estava quente e acabou queimando o primeiro dedo da mão direita. Apresenta queimadura de 1° grau, realizado curativo com sulfa e liberado ao setor com orientações. TST Leonardo ciente._x000a_Atendido por Igor."/>
    <x v="0"/>
    <s v="Não classificado"/>
    <s v="Não classificado"/>
    <s v="Manuseio de ferramentas e peças"/>
    <s v="Mão direita"/>
    <s v="1º DEDO"/>
    <m/>
    <m/>
    <n v="28"/>
    <s v="Sexta-Feira"/>
  </r>
  <r>
    <n v="148"/>
    <n v="1"/>
    <x v="333"/>
    <x v="24"/>
    <x v="26"/>
    <s v="Elahis Joizil Ulysse"/>
    <s v="M"/>
    <s v="Rebarbação - T1"/>
    <s v="Maiquel Silveira da Cruz"/>
    <n v="1"/>
    <x v="3"/>
    <s v="Funcionário relata que no último sábado, dia 29, após seu turno de trabalho, teria iniciado com desconforto em olho esquerdo. Hoje procura o CSR com os mesmos sintomas. Realizado higiene ocular com SF 0,9% e removido corpo estranho. Liberado ao setor com orientações. TST Funny ciente._x000a_Atendido por Diego Adriano."/>
    <x v="0"/>
    <s v="Não classificado"/>
    <s v="Não classificado"/>
    <s v="Corpo estranho"/>
    <s v="Olhos"/>
    <s v="Olho esquerdo"/>
    <m/>
    <m/>
    <n v="31"/>
    <s v="Segunda-Feira"/>
  </r>
  <r>
    <n v="149"/>
    <n v="1"/>
    <x v="333"/>
    <x v="24"/>
    <x v="255"/>
    <s v="Ebirsom Pereira Borges"/>
    <s v="M"/>
    <s v="Rebarbação - T1"/>
    <s v="Maiquel Silveira da Cruz"/>
    <n v="1"/>
    <x v="3"/>
    <s v="Funcionário relata que estava rebarbando em seu setor, quando um corpo estranho teria adentrado em seu olho direito. Realizada lavagem ocular com SF 0,9% e removido dois corpos estranhos. Após liberado ao setor com orientações. Informou que fazia uso de óculos de proteção. TST Lucas ciente._x000a_Atendido por Diego Adriano."/>
    <x v="0"/>
    <s v="Não classificado"/>
    <s v="Não classificado"/>
    <s v="Corpo estranho"/>
    <s v="Olhos"/>
    <s v="Olho direito"/>
    <m/>
    <m/>
    <n v="31"/>
    <s v="Segunda-Feira"/>
  </r>
  <r>
    <n v="150"/>
    <n v="1"/>
    <x v="334"/>
    <x v="25"/>
    <x v="299"/>
    <s v="Alana Pinto Cabral"/>
    <s v="F"/>
    <s v="Celula Conjuntos Montadoras T2"/>
    <s v="Marcelo Camargo"/>
    <n v="2"/>
    <x v="9"/>
    <s v="Funcionária relata que ao puxar divisória de peças e caiu sobre região tibial anterior e pé esquerdo causando discreta escoriação local , mobilidade preservada , sem sangramento , discreto hematoma ,  sem edemas , aplicado biofenac gelo local e ibuprofeno vo , liberada referindo melhoras e com orientações .TST Leonardo ciente"/>
    <x v="0"/>
    <s v="Não classificado"/>
    <s v="Não classificado"/>
    <s v="Manuseio de ferramentas e peças"/>
    <s v="Pé esquerdo"/>
    <m/>
    <m/>
    <m/>
    <n v="1"/>
    <s v="Terça-Feira"/>
  </r>
  <r>
    <n v="151"/>
    <n v="1"/>
    <x v="335"/>
    <x v="25"/>
    <x v="300"/>
    <s v="Paulo Cesar da Silva Sales"/>
    <s v="M"/>
    <s v="Celula Conjuntos Implementadoras - T2"/>
    <s v="Marcelo Camargo"/>
    <n v="3"/>
    <x v="20"/>
    <s v="Recebo ligação CSC , relata acidente de ônibus da empresa , encaminhado ao COC encaminhado guia tiss , TST Tiago ciente  (02:15)_x000a_Na madrugada de hoje 03/02, por voltas das 02hs, tivemos um acidente de transito envolvendo o ônibus de transporte da Randon. O acidente ocorreu na BR 116, próximo a loja Dallas, foi acionado o SAMU, onde prestou os primeiros atendimentos e alguns funcionários encaminhados ao Hospital do Círculo para avaliação médica."/>
    <x v="5"/>
    <s v="Não classificado"/>
    <s v="Não classificado"/>
    <s v="Transporte fretado"/>
    <s v="Coluna / Tronco"/>
    <m/>
    <m/>
    <m/>
    <n v="3"/>
    <s v="Quinta-Feira"/>
  </r>
  <r>
    <n v="152"/>
    <n v="1"/>
    <x v="336"/>
    <x v="25"/>
    <x v="301"/>
    <s v="Serigne Saliou Dieng"/>
    <s v="M"/>
    <s v="Rebarbação - T1"/>
    <s v="Maiquel Silveira da Cruz"/>
    <n v="1"/>
    <x v="3"/>
    <s v="Colaborador relata que estava pendurando peças para pintar e o tambor caiu atingindo o 5º dedo da mão esquerda .Apresenta escoriação , mobilidade preservada , avaliado por medica assistencial e encaminhado para realizar exames de imagem no COC retorno dia 08/02/2022. Atendido por Jeferson TST Lucas ciente .  "/>
    <x v="2"/>
    <s v="Não classificado"/>
    <s v="Não classificado"/>
    <s v="Manuseio de ferramentas e peças"/>
    <s v="Mão esquerda"/>
    <s v="5º DEDO"/>
    <n v="7"/>
    <n v="201290742"/>
    <n v="7"/>
    <s v="Segunda-Feira"/>
  </r>
  <r>
    <n v="153"/>
    <n v="1"/>
    <x v="336"/>
    <x v="25"/>
    <x v="217"/>
    <s v="Florisvaner Sulivan Soares Vieira"/>
    <s v="M"/>
    <s v="Rebarbação - T2"/>
    <s v="Daniel Borges Macedo"/>
    <n v="2"/>
    <x v="3"/>
    <s v="Relata que estava movimentando um produto (TP02) e bateu o terceiro dedo da mão direita. Apresenta hematoma subunhal e mobilidade reduzida. Encaminhado para consulta médica que solicita avaliação especializada no COQ e retomo ao CSR dia 08/02 para revisão e amostra de exames. Atendido por Francisco, TST Alessando "/>
    <x v="0"/>
    <s v="Não classificado"/>
    <s v="Não classificado"/>
    <s v="Manuseio de ferramentas e peças"/>
    <s v="Mão direita"/>
    <s v="3º DEDO"/>
    <m/>
    <m/>
    <n v="7"/>
    <s v="Segunda-Feira"/>
  </r>
  <r>
    <n v="154"/>
    <n v="1"/>
    <x v="337"/>
    <x v="25"/>
    <x v="24"/>
    <s v="Luis Fernando Medeiros Borba"/>
    <s v="M"/>
    <s v="Celula Conjuntos Leves - T1"/>
    <s v="Felipe Becker Camelo"/>
    <n v="1"/>
    <x v="19"/>
    <s v="Funcionario chega ao CSR referindo que estava cintando um palet, quando estourou a mangueira de ar comprimido, vindo atingir o abdomem lado E, no local ha uma leve escoriação, dor leve._x000a_Realizado curativo, medicado com Paracetamol e liberado ao setor com orientações. TST Funy ciente._x000a_Atendido por Jeferson."/>
    <x v="0"/>
    <s v="Não classificado"/>
    <s v="Não classificado"/>
    <s v="Manuseio de ferramentas e peças"/>
    <s v="Coluna / Tronco"/>
    <s v="Dorso"/>
    <m/>
    <m/>
    <n v="9"/>
    <s v="Quarta-Feira"/>
  </r>
  <r>
    <n v="155"/>
    <n v="1"/>
    <x v="338"/>
    <x v="25"/>
    <x v="229"/>
    <s v="Jean Carlos Rodrigues da Silva"/>
    <s v="M"/>
    <s v="Celula Conjuntos Leves - T1"/>
    <s v="Felipe Becker Camelo"/>
    <n v="1"/>
    <x v="4"/>
    <s v="Acionado base interna Emercor, através do ramal de emergência, para prestar atendimento a um colaborador que teria machucado sua perna. Chegando ao local, encontramos o colaborador sentado sobre uma cadeira, lúcido, orientado e comunicativo. Informou que ao retirar uma peça de uma máquina  com o auxílio de uma gancheira, ela teria se desprendido  da mesma e teria caído sobre a região da canela esquerda, Segundo ele, peça de aproximadamente 30 Kg. Apresenta edema local e pequeno ferimento sem sangramento ativo. Aplicado gelo, realizado curativo, encaminhado para consulta médica no CSR, medicado com Cetoprofeno EV, SF 0,9% EV, CPM CRM Dra. Talita, encaminhado ao COC para avaliação clínica e radiológica. TST Lucas ciente._x000a_Atendido por Diego Adriano."/>
    <x v="2"/>
    <s v="Não classificado"/>
    <s v="Não classificado"/>
    <s v="Manuseio de ferramentas e peças"/>
    <s v="Perna esquerda"/>
    <s v="Canela"/>
    <n v="8"/>
    <n v="201280605"/>
    <n v="10"/>
    <s v="Quinta-Feira"/>
  </r>
  <r>
    <n v="156"/>
    <n v="1"/>
    <x v="339"/>
    <x v="25"/>
    <x v="302"/>
    <s v="Douglas Santos de Castro"/>
    <s v="M"/>
    <s v="Manutencao Fundicao - T3"/>
    <s v="Guilherme Castro Magalhaes"/>
    <n v="3"/>
    <x v="20"/>
    <m/>
    <x v="5"/>
    <s v="Não classificado"/>
    <s v="Não classificado"/>
    <s v="Moto"/>
    <s v="Coluna / Tronco"/>
    <m/>
    <m/>
    <m/>
    <n v="4"/>
    <s v="Sexta-Feira"/>
  </r>
  <r>
    <n v="157"/>
    <n v="1"/>
    <x v="340"/>
    <x v="25"/>
    <x v="150"/>
    <s v="Filipe Farias dos Santos"/>
    <s v="M"/>
    <s v="Serralheria Fundicao T1"/>
    <s v="Douglas de Souza Lisboa"/>
    <n v="1"/>
    <x v="16"/>
    <s v="Funcionário relata que estava trocando as caixas de molde com a ponte rolante e ao encaixar  a ponte rolante na caixa acabou prensando o 1° dedo da mão esquerda entre a corrente da talha e a caixa, no local há corte, edema e hematoma. Avaliado pelo Dr. Maurício, realizado curativo e liberado para casa no dia de hoje. TST Lucas ciente. Atendido por Jeferson."/>
    <x v="0"/>
    <s v="Não classificado"/>
    <s v="Não classificado"/>
    <s v="Movimentação de cargas suspensas"/>
    <s v="Mão esquerda"/>
    <s v="1º DEDO"/>
    <m/>
    <m/>
    <n v="11"/>
    <s v="Sexta-Feira"/>
  </r>
  <r>
    <n v="158"/>
    <n v="1"/>
    <x v="341"/>
    <x v="25"/>
    <x v="234"/>
    <s v="Rodrigo Xavier Cervelin"/>
    <s v="M"/>
    <s v="Rebarbação - T1"/>
    <s v="Maiquel Silveira da Cruz"/>
    <n v="1"/>
    <x v="3"/>
    <s v="Colaborador relata que estava retirando peças de uma mesa, quando um colega teria arremessado uma em direção a mesa e acabou atingindo a sua mão direita. Apresenta apenas dor em região distal do 3° dedo da mão direita com leve edema,  sem ferimentos e movimentos preservados. Ofertado paracetamol, aplicado gelo e biofenac, após liberado ao setor com orientações. Informou que a peça que atingiu seu dedo pesa aproximadamente 8kg. TST Lucas ciente._x000a_Atendido por Diego"/>
    <x v="0"/>
    <s v="Não classificado"/>
    <s v="Não classificado"/>
    <s v="Manuseio de ferramentas e peças"/>
    <s v="Mão direita"/>
    <s v="3º DEDO"/>
    <m/>
    <m/>
    <n v="12"/>
    <s v="Sábado"/>
  </r>
  <r>
    <n v="159"/>
    <n v="1"/>
    <x v="342"/>
    <x v="25"/>
    <x v="303"/>
    <s v="Daniel Vinicius Faraon"/>
    <s v="M"/>
    <s v="Rebarbação - T2"/>
    <s v="Vanderlei Antonio de Vargas Daros"/>
    <n v="2"/>
    <x v="3"/>
    <s v="Relata que estava trabalhando no rebolo quando escorregou e acabo encostando 2° dedo da mão esquerda. Apresenta pequeno corte, mobilidade preservada. Ofertado paracetamol, realizado curativo e liberado ao setor com orientações. TST Leonardo ciente."/>
    <x v="0"/>
    <s v="Não classificado"/>
    <s v="Não classificado"/>
    <s v="Manuseio de ferramentas e peças"/>
    <s v="Mão esquerda"/>
    <s v="2º dedo"/>
    <m/>
    <m/>
    <n v="15"/>
    <s v="Terça-Feira"/>
  </r>
  <r>
    <n v="160"/>
    <n v="1"/>
    <x v="342"/>
    <x v="25"/>
    <x v="255"/>
    <s v="Ebirsom Pereira Borges"/>
    <s v="M"/>
    <s v="Rebarbação - T1"/>
    <s v="Maiquel Silveira da Cruz"/>
    <n v="1"/>
    <x v="3"/>
    <s v="Colaborador relata que estava tirando uma peça da esteira para passar no rebolo e sentiu um estralo e dor no ombro D._x000a_Ofertado Paracetamol e aplicado Biofenac no local. Orientado e liberado ao setor. TST Funny ciente. Atendido por Raquel."/>
    <x v="0"/>
    <s v="Não classificado"/>
    <s v="Não classificado"/>
    <s v="Ergonômico"/>
    <s v="Braço direito"/>
    <s v="Ombro"/>
    <m/>
    <m/>
    <n v="15"/>
    <s v="Terça-Feira"/>
  </r>
  <r>
    <n v="161"/>
    <n v="1"/>
    <x v="342"/>
    <x v="25"/>
    <x v="11"/>
    <s v="Cristian Cardoso Pedroso"/>
    <s v="M"/>
    <s v="Moldagem - T1"/>
    <s v="Maiquel Silveira da Cruz"/>
    <n v="1"/>
    <x v="7"/>
    <s v="Colaborador relata que ao limpar a esteira estava quebrando a areia e caiu na grade._x000a_Apresenta hiperemia e escoriações no joelho, sem edema ou hematoma._x000a_Aplicado gelo e biofenac no local. Orientado e liberado ao setor._x000a_Tentado contato com TSTs sem sucesso."/>
    <x v="0"/>
    <s v="Não classificado"/>
    <s v="Não classificado"/>
    <s v="*Outros"/>
    <s v="Perna direita"/>
    <s v="Joelho"/>
    <m/>
    <m/>
    <n v="15"/>
    <s v="Terça-Feira"/>
  </r>
  <r>
    <n v="162"/>
    <n v="1"/>
    <x v="342"/>
    <x v="25"/>
    <x v="10"/>
    <m/>
    <s v="M"/>
    <m/>
    <s v="Erick Peruzzo"/>
    <n v="2"/>
    <x v="2"/>
    <s v="Operador de empilhadeira ao retirar embalagens vazias do local de armazenamento para abastecer a linha de montagem, 3 cestos acabaram caindo sobre a empilhadeira. Não houve feridos, somente danos materiais._x000a_Observação: A quantidade máxima estabelecida na IT 031  é 10 embalagens, no momento da ocorrência haviam 14 embalagens empilhadas."/>
    <x v="3"/>
    <s v="Não classificado"/>
    <s v="Não classificado"/>
    <s v="Movimentação de cargas suspensas"/>
    <m/>
    <m/>
    <n v="9"/>
    <m/>
    <n v="15"/>
    <s v="Terça-Feira"/>
  </r>
  <r>
    <n v="163"/>
    <n v="1"/>
    <x v="343"/>
    <x v="25"/>
    <x v="304"/>
    <s v="Guilherme Rodrigues Schimt"/>
    <s v="M"/>
    <s v="Célula Conjunto Montadoras - T2"/>
    <s v="Marcelo Camargo"/>
    <n v="2"/>
    <x v="9"/>
    <s v="Colaborador relata que estava empurrando um carrinho e prensou  1º dedo da mão direta . Apresenta edema leve ,  e hematoma sub ungueal , Aplicado gele e biofenac avaliado por DR Vinicius e encaminhado para o COC realizar exame de imagem . Atendido por Raquel TST Leonardo "/>
    <x v="0"/>
    <s v="Não classificado"/>
    <s v="Não classificado"/>
    <s v="Máquinas e equipamentos"/>
    <s v="Mão direita"/>
    <s v="1º DEDO"/>
    <m/>
    <m/>
    <n v="16"/>
    <s v="Quarta-Feira"/>
  </r>
  <r>
    <n v="164"/>
    <n v="1"/>
    <x v="344"/>
    <x v="25"/>
    <x v="305"/>
    <s v="Lunes Saint Ernest"/>
    <s v="M"/>
    <s v="Rebarbação - T2"/>
    <s v="Daniel Borges Macedo"/>
    <n v="2"/>
    <x v="3"/>
    <s v="Relata que estava trabalhando e prensou  5º dedo da mão esquerda entre dois cubos . Apresenta edema e  dificuldade para movimentar . Avaliado por Elisabeth e  medicado com paracetamol e biofenac aplicado gelo  Encaminhado para exames de imagem no COC .  Observação colaborado não entende a língua portuguesa , foi acompanhado por seu colega de trabalho como guia . Atendido por Raquel . TST Leonardo ciente . "/>
    <x v="2"/>
    <s v="Não classificado"/>
    <s v="Não classificado"/>
    <s v="Manuseio de ferramentas e peças"/>
    <s v="Mão esquerda"/>
    <s v="5º dedo"/>
    <n v="11"/>
    <n v="201295127"/>
    <n v="17"/>
    <s v="Quinta-Feira"/>
  </r>
  <r>
    <n v="165"/>
    <n v="1"/>
    <x v="344"/>
    <x v="25"/>
    <x v="306"/>
    <s v="William Silva Assunção"/>
    <s v="M"/>
    <s v="Serralheria Fundição - T3"/>
    <s v="Guilherme Castro Magalhaes"/>
    <n v="3"/>
    <x v="16"/>
    <s v="Acionado unidade interna pelo telefone de emergência, funcionário teria derrubado peça sobre o pé. No local, funcionário deitado sobre um pallet, acompanhado de colegas, já sem o sapato de proteção e com pé esquerdo enfaixado para conter sangramento. Removido ao CSR em maca rígida por não conseguir apoiar o pé. Lucido e orientado, relata que estava fazendo limpeza das ferramentas de fundição, e uma dessas ferramentas, de aproximadamente 3mts caiu de bico sobre seu pé esquerdo, cortando o sapato. Apresenta corte com maios ou menos 10cm de comprimento e 3cm de largura. Realizado limpeza e novo curativo. Acionado unidade externa da emercor para atendimento. Avaliado pela médica da emercor, realizado sutura para aproximar lesão, apresenta possível lesão de tendão, removido ao Hospital do Circulo para avaliação. TST Tiago ciente. Atendido por Vanessa e Aide."/>
    <x v="1"/>
    <s v="Não classificado"/>
    <s v="Não classificado"/>
    <s v="Manuseio de ferramentas e peças"/>
    <s v="Pé esquerdo"/>
    <s v="Dorso"/>
    <n v="12"/>
    <n v="201295129"/>
    <n v="17"/>
    <s v="Quinta-Feira"/>
  </r>
  <r>
    <n v="166"/>
    <n v="1"/>
    <x v="345"/>
    <x v="25"/>
    <x v="217"/>
    <s v="Florisvaner Sulivan Soares Vieira"/>
    <s v="M"/>
    <s v="Rebarbação - T2"/>
    <s v="Vanderlei Antonio de Vargas Daros"/>
    <n v="2"/>
    <x v="3"/>
    <s v="Funcionário relata que estava chegando na empresa, quando ao descer do ônibus sentiu corpo estranho em seu olho direito, tentado retirada do CE na enfermaria sem sucesso, encaminado para hospital. 18/02/2022"/>
    <x v="0"/>
    <s v="Não classificado"/>
    <s v="Não classificado"/>
    <s v="*Outros"/>
    <s v="Olhos"/>
    <s v="Direito"/>
    <m/>
    <m/>
    <n v="18"/>
    <s v="Sexta-Feira"/>
  </r>
  <r>
    <n v="167"/>
    <n v="1"/>
    <x v="343"/>
    <x v="25"/>
    <x v="10"/>
    <m/>
    <s v="M"/>
    <m/>
    <s v="Marcelo Camargo"/>
    <n v="3"/>
    <x v="9"/>
    <s v="Funcionário relata que ao fazer a movimentação com a paleteira elétrica, a mesma acabou desencapando o cabo elétrico de alimentação da lavadora 6524 e este em contato com a plataforma de trabalho gerou um curto circuito. Ninguem ficou ferido, isolado o local e acionado manutenção para reparos necessários."/>
    <x v="3"/>
    <s v="Não classificado"/>
    <s v="Não classificado"/>
    <s v="Máquinas e equipamentos"/>
    <m/>
    <m/>
    <n v="10"/>
    <m/>
    <n v="16"/>
    <s v="Quarta-Feira"/>
  </r>
  <r>
    <n v="168"/>
    <n v="1"/>
    <x v="345"/>
    <x v="25"/>
    <x v="64"/>
    <s v="Altemir de Brito"/>
    <s v="M"/>
    <s v="Serralheria Fundicao T1"/>
    <s v="Douglas de Souza Lisboa"/>
    <n v="1"/>
    <x v="16"/>
    <s v="Colaborador relata que estava auxiliando a instalar uma exaustão quando uma barra de ferro acabou atingindo a região dorsal do pé E._x000a_Fazia uso de sapato de sapato de segurança com biqueira de aço. Apresenta leve edema e leve hematoma local. Ofertado Paracetamol, aplicado Biofenac e gelo no local. Após alivio dos sintomas, liberado ao setor com orientações._x000a_Atendido por Diego."/>
    <x v="0"/>
    <s v="Não classificado"/>
    <s v="Não classificado"/>
    <s v="Manuseio de ferramentas e peças"/>
    <s v="Pé esquerdo"/>
    <s v="Dorso"/>
    <m/>
    <m/>
    <n v="18"/>
    <s v="Sexta-Feira"/>
  </r>
  <r>
    <n v="169"/>
    <n v="1"/>
    <x v="343"/>
    <x v="25"/>
    <x v="190"/>
    <s v="James Carter Altidor"/>
    <s v="M"/>
    <s v="Rebarbação - T1"/>
    <s v="Maiquel Silveira da Cruz"/>
    <n v="1"/>
    <x v="3"/>
    <s v="Colaborador relata que estava trabalhando em seu setor na data de ontem normalmente e que hoje ao acordar teria notado um desconforto ocular em seu olho D. Realizado higiene ocular com SF 0.9% e removido em corpo estanho. Liberado ao setor com orientações. TST Funny ciente. Atendido por Diego."/>
    <x v="0"/>
    <s v="Não classificado"/>
    <s v="Não classificado"/>
    <s v="Corpo estranho"/>
    <s v="Olhos"/>
    <m/>
    <m/>
    <m/>
    <n v="16"/>
    <s v="Quarta-Feira"/>
  </r>
  <r>
    <n v="170"/>
    <n v="1"/>
    <x v="346"/>
    <x v="25"/>
    <x v="234"/>
    <s v="Rodrigo Xavier Cervelin"/>
    <s v="M"/>
    <s v="Rebarbação - T1"/>
    <s v="Maiquel Silveira da Cruz"/>
    <n v="1"/>
    <x v="3"/>
    <s v="FUNCIONÁRIO VEM POR DEMANDA ESPONTANEA,REFERE QUE ONTEM 21/02/22 UM COLEGA  ESTAVA LIXANDO AS PEÇAS E SALTOU ALGO EM SEU OLHO ESQUERDO .PROCUROU HOJE ATENDIMENTO NO CSR, POIS SENTIU IRRITAÇÃO OCULAR, O MESMO ESTÁ COM HIPERMIA. REALIZADO LAVAGEM OCULAR .SF 0,9% + COLIRIO ANESTESICO.ORIENTADO E LIBERADO AO SETOR. ATENDIDO TÉC.ELIS.TST FUNNY CIENTE."/>
    <x v="0"/>
    <s v="Não classificado"/>
    <s v="Não classificado"/>
    <s v="Corpo estranho"/>
    <s v="Olhos"/>
    <s v="Olho esquerdo"/>
    <m/>
    <m/>
    <n v="22"/>
    <s v="Terça-Feira"/>
  </r>
  <r>
    <n v="171"/>
    <n v="1"/>
    <x v="346"/>
    <x v="25"/>
    <x v="307"/>
    <s v="Geremias Nogueira da Silva Junior"/>
    <s v="M"/>
    <s v="Celula Conjuntos Montadoras T1"/>
    <s v="Felipe Becker Camelo"/>
    <n v="1"/>
    <x v="9"/>
    <s v="COLABORADOR RELATA QUE ESTAVA REALIZANDO SUA ATIVIDADES ROTINEIRAS EM SEU SETOR, QUANDO EM ALGUM MOMENTO, TERIA SE ABAIXADO E AO SE LEVANTAR ACABOU CHOCANDO  A CABEÇA CONTRA O TAMBOR QUE ESTAVA SENDO IÇADO POR UMA TALHA, APRESENTA LEVE EDEMA NA REGIÃO DO COURO CABELUDO, REGIÃO PARIETAL SUPERIOR, SEM CORTE, APENAS DOR LOCAL.APLICADOGELO, OFERTADO PARACETAMOL, REFERE TONTURA. SINAIS VITAIS PA:130/80 MMHG   T:36,06   AT:96%    FC:56 BPM. INFORMA QUE POSSUI QUE POSSUI DIAGNÓSTICO DE BRADICARDIA.ENCAMINHADO PAR CONSULTA COM A MÉDICA DO CSR. ATENDIDO TÉC.DIEGO"/>
    <x v="0"/>
    <s v="Não classificado"/>
    <s v="Não classificado"/>
    <s v="Movimentação de cargas suspensas"/>
    <s v="Cabeça"/>
    <m/>
    <m/>
    <m/>
    <n v="22"/>
    <s v="Terça-Feira"/>
  </r>
  <r>
    <n v="172"/>
    <n v="1"/>
    <x v="347"/>
    <x v="25"/>
    <x v="84"/>
    <s v="Adriano Ribeiro"/>
    <s v="M"/>
    <s v="Celula Conjuntos Montadoras T1"/>
    <s v="Felipe Becker Camelo"/>
    <n v="1"/>
    <x v="9"/>
    <s v="O FUNCIONÁRIO (12287) PROCURA A CSR,REFERE QUE POR DAS  06:50 ESTAVA POSICIONANDO O CUBO NA MÁQUINA ZINGANO,QUANDO A PEÇA PRENSOU A FALANGE DISTAL DO 4 DEDO DA MÃO ESQUERDA ,NO LOCAL HÁ EDEMA+HEMATOMA+LEVE ESCORIAÇÕES MOBILIDADE PRESERVADA,APLIACADO GELO E AVALIADO PELA DRA..ENCAMINHADO AO COC ´PARA AVALIAÇÃO.TST.FUNY CIENTE.  Realocado com restrição de sem qualquer esforço com a mão esquerda até o final desta semana."/>
    <x v="4"/>
    <s v="Não classificado"/>
    <s v="Não classificado"/>
    <s v="Manuseio de ferramentas e peças"/>
    <s v="Mão esquerda"/>
    <s v="4º Dedo"/>
    <n v="14"/>
    <n v="201321077"/>
    <n v="23"/>
    <s v="Quarta-Feira"/>
  </r>
  <r>
    <n v="173"/>
    <n v="1"/>
    <x v="348"/>
    <x v="25"/>
    <x v="308"/>
    <s v="Henrique Gabriel Franco"/>
    <s v="M"/>
    <s v="Engenharia de Processo"/>
    <s v="Fabio Rossi"/>
    <n v="1"/>
    <x v="21"/>
    <s v="Colaborador relata que estava medindo uma prensa e apoiou-se sem querer em uma parte aquecida do equipamento, queimando a mão esquerda, apresenta hiperemia e um pouco de dor local, queimadura de 1ºgrau. Higiene e curativo com SF 0,9% + SULFA. Liberado ao setor com orientações de cuidados. Atendido por Elisangela , TST .   "/>
    <x v="0"/>
    <s v="Não classificado"/>
    <s v="Não classificado"/>
    <s v="Manuseio de ferramentas e peças"/>
    <s v="Mão esquerda"/>
    <s v="Palma"/>
    <m/>
    <m/>
    <n v="24"/>
    <s v="Quinta-Feira"/>
  </r>
  <r>
    <n v="174"/>
    <n v="1"/>
    <x v="347"/>
    <x v="25"/>
    <x v="10"/>
    <m/>
    <s v="M"/>
    <m/>
    <s v="Erick Peruzzo"/>
    <n v="3"/>
    <x v="2"/>
    <s v="O colaborador relata que estava fazendo a movimentação de uma embalagem com coletores, ao retirar a mesma do porta palets bateu com os garfos da empilhadeira na travessa estrutural. Houve apenas danos materiais, foi isolado o local, retirada as peças, embalagens e substituída a travessa."/>
    <x v="3"/>
    <s v="Não classificado"/>
    <s v="Não classificado"/>
    <s v="*Outros"/>
    <m/>
    <m/>
    <n v="13"/>
    <m/>
    <n v="23"/>
    <s v="Quarta-Feira"/>
  </r>
  <r>
    <n v="175"/>
    <n v="1"/>
    <x v="348"/>
    <x v="25"/>
    <x v="309"/>
    <s v="Joao Antonio Borges Braga"/>
    <s v="M"/>
    <s v="Abastecimento Usinagem - T2"/>
    <s v="Erick Peruzzo"/>
    <n v="1"/>
    <x v="2"/>
    <s v="Tanque de óleo diesel de caminhão foi furado por garfos de empilhadeira. Operador estava descarregando pallets e ralata ter se asustado com outro caminhão que passava por trás da empilhadeira. No movimento de ir para a frente, acabou batendo em tanque de óleo. Vazamento de óleo na Rua Oeste."/>
    <x v="3"/>
    <s v="Não classificado"/>
    <s v="Não classificado"/>
    <s v="Veículos Industriais"/>
    <m/>
    <m/>
    <n v="15"/>
    <m/>
    <n v="24"/>
    <s v="Quinta-Feira"/>
  </r>
  <r>
    <n v="176"/>
    <n v="1"/>
    <x v="349"/>
    <x v="25"/>
    <x v="310"/>
    <s v="Joao Marcelo Sottili"/>
    <s v="M"/>
    <s v="Celula Suportes Fundidos - T1"/>
    <s v="Cilandro Da Silva Tavares"/>
    <n v="1"/>
    <x v="14"/>
    <s v="Funcionário 39930 chega ao CSR referido que estava movimentando suporte das ferramentas da troca dos insertos, quando a mesma caiu atingindo o joelho esquerdo, no local leve edema, dor moderada, corte de aproximadamente 1cm, acionado base externa da emercor para sutura, liberado para casa na data de hoje. Tentado contato com TSTs, porém sem sucesso. Atendido por Jeferson "/>
    <x v="2"/>
    <s v="Não classificado"/>
    <s v="Não classificado"/>
    <s v="Manuseio de ferramentas e peças"/>
    <s v="Perna esquerda"/>
    <s v="Joelho"/>
    <n v="18"/>
    <n v="201335600"/>
    <n v="27"/>
    <s v="Domingo"/>
  </r>
  <r>
    <n v="177"/>
    <n v="1"/>
    <x v="349"/>
    <x v="25"/>
    <x v="65"/>
    <s v="Ronaldo de Oliveira Stumpf"/>
    <s v="M"/>
    <s v="Fusao/Vazamento - T1"/>
    <s v="Valdeci Zeppi"/>
    <n v="1"/>
    <x v="15"/>
    <s v="O mesmo chega ao CSR acompanhado pela colega, relata que estava limpando o forno CAP, quando gás com oxido de enxofre atingiu o olho esquerdo, apresenta hiperemia e dor intensa. Realizado lavagem com soro fisiológico, liberado ao setor com orientações após melhora dos sintomas. Tentado contato com TSTs sem sucesso. Atendido por Jeferson. Avaliado em 28/02 e encaminhado para especialista.Retorno em 01/03"/>
    <x v="4"/>
    <s v="Não classificado"/>
    <s v="Não classificado"/>
    <s v="Corpo estranho"/>
    <s v="Olhos"/>
    <s v="Olho esquerdo"/>
    <n v="16"/>
    <n v="201329566"/>
    <n v="27"/>
    <s v="Domingo"/>
  </r>
  <r>
    <n v="178"/>
    <n v="1"/>
    <x v="350"/>
    <x v="25"/>
    <x v="311"/>
    <s v="Vanessa Aparecida Bittencourt Barbosa"/>
    <s v="F"/>
    <s v="Abastecimento Usinagem - T1"/>
    <s v="Erick Peruzzo"/>
    <n v="3"/>
    <x v="6"/>
    <s v="Acionado atendimento pelo ramal de emergência, funcionária teria sido atingida por um tambor. No local, a mesma encontrava-se com brigadistas, com braço esquerdo imobilizado, relata que estava dirigindo empilhadeira, com 3 rack quando um ficou enroscado, em algum objeto no teto (a mesma não sabe informar o que era), e o mesmo veio a cair sobre seu antebraço esquerdo, sem hematoma, sem corte, sem sangramento, aplicado biofenac, gelo local, paracetamol para dor, Avaliada pela médica do CSR e encaminhada ao COC para exames, retorno amanha no inicio do turno para revisão de ACT. TST Tiago ciente. Atendida por Igor e Vanessa "/>
    <x v="2"/>
    <s v="Não classificado"/>
    <s v="Não classificado"/>
    <s v="Veículos Industriais"/>
    <s v="Braço esquerdo"/>
    <s v="ANTEBRAÇO"/>
    <n v="17"/>
    <n v="201322734"/>
    <n v="28"/>
    <s v="Segunda-Feira"/>
  </r>
  <r>
    <n v="179"/>
    <n v="1"/>
    <x v="350"/>
    <x v="25"/>
    <x v="312"/>
    <s v="Gerson Jean Pierre"/>
    <s v="M"/>
    <s v="Rebarbação - T1"/>
    <s v="Maiquel Silveira da Cruz"/>
    <n v="1"/>
    <x v="3"/>
    <s v="Funcionário procura CSR. Relata que foi tirar uma peça de dentro da outra, acabou apertando o dedo 3 dedo da mão direita. Apresentando edema e dor moderada.. ofertado paracetamol+ biofenac. Gelo local. Encaminhado para consulta com o médico do CSR .Medicado com ibuprofeno  vo .cpm .Liberado para casa com ATM, com retorno amanhã, ás 07:00,ao CSR.TST Lucas e Funny  contato sem sucesso. Atendido Téc.enf.Diego."/>
    <x v="0"/>
    <s v="Não classificado"/>
    <s v="Não classificado"/>
    <s v="Manuseio de ferramentas e peças"/>
    <s v="Mão direita"/>
    <s v="3º DEDO"/>
    <m/>
    <m/>
    <n v="28"/>
    <s v="Segunda-Feira"/>
  </r>
  <r>
    <n v="180"/>
    <n v="1"/>
    <x v="351"/>
    <x v="26"/>
    <x v="291"/>
    <s v="Paulo Wendell Alves"/>
    <s v="M"/>
    <s v="Célula Suporte Fundidos - T1"/>
    <s v="Cilandro Da Silva Tavares"/>
    <n v="1"/>
    <x v="14"/>
    <s v="Funcionário procura a CSR ,referindo que por volta das 08:30 da manhã, estava tirando uma peça do centro de usinagem com a talha ,quando o mesmo empurrou a talha com a peça e acabou prensando 2 eo 3 dedo da mão esquerdo. Entre a peça e o suporte de borracha ,no  momento está com edema,e dor moderada ,mobilidade preservada. Avaliado Dr Mauricio ,encaminhado ao COC . foi com transporte da empresa.TST Lucas ciente,"/>
    <x v="0"/>
    <s v="Não classificado"/>
    <s v="Não classificado"/>
    <s v="Manuseio de ferramentas e peças"/>
    <s v="Mão esquerda"/>
    <s v="2º e 3º DEDO"/>
    <m/>
    <m/>
    <n v="1"/>
    <s v="Terça-Feira"/>
  </r>
  <r>
    <n v="181"/>
    <n v="1"/>
    <x v="352"/>
    <x v="26"/>
    <x v="10"/>
    <m/>
    <m/>
    <m/>
    <s v="Cilandro Da Silva Tavares"/>
    <n v="1"/>
    <x v="13"/>
    <s v="No processo da usinagem do cubo 81001132 na CAU III, o braço robótico ao retirar a peça do CNC a peça escapa da garra e cai sobre a própria máquina. Foi verificado que a peça acumula cavaco na cavidade interna no processo de usinagem onde há contato com a garra do robô para retirada da peça e também desgaste na garra."/>
    <x v="3"/>
    <s v="Não classificado"/>
    <s v="Não classificado"/>
    <s v="Máquinas e equipamentos"/>
    <m/>
    <m/>
    <n v="19"/>
    <m/>
    <n v="2"/>
    <s v="Quarta-Feira"/>
  </r>
  <r>
    <n v="182"/>
    <n v="1"/>
    <x v="353"/>
    <x v="26"/>
    <x v="270"/>
    <s v="Marcus Vinicius Couto Vale"/>
    <s v="M"/>
    <s v="Producao Castertech - Fundicao T2"/>
    <s v="Vanderlei Antonio de Vargas Daros"/>
    <n v="2"/>
    <x v="23"/>
    <s v="Relata que foi retirar metal de um molde da caixa e prensou o quarto dedo da mão esquerda na lavanca. Apresenta edema, hematoma sub ungueal e sangramento corrido. Avaliado pelo Dr. Vinícius encaminhado para exames de imagem no hospital do círculo e retorno no CSR para revisão 03/03. TST lEONARDO CIENTE, ATENDIDO POR fRANCISCO"/>
    <x v="0"/>
    <s v="Não classificado"/>
    <s v="Não classificado"/>
    <s v="Manuseio de ferramentas e peças"/>
    <s v="Mão esquerda"/>
    <s v="4º Dedo"/>
    <m/>
    <m/>
    <n v="3"/>
    <s v="Quinta-Feira"/>
  </r>
  <r>
    <n v="183"/>
    <n v="1"/>
    <x v="353"/>
    <x v="26"/>
    <x v="313"/>
    <s v="Flavio Da Fonseca"/>
    <s v="M"/>
    <s v="Celula Conjuntos Montadoras T1"/>
    <s v="Felipe Becker Camelo"/>
    <n v="1"/>
    <x v="9"/>
    <s v="Funcionário relata que ao apertar a ferramenta ,a chave escapou e atingiu sua testa do lado esquerdo. Apresenta edema em região acima da sobrancelha ,sem hematoma ,nega tontura ,relata dor local. Medicado com paracetamol, aplicado gelo local, em observação ,após liberado ao setor com orientações .TST Funny cinte"/>
    <x v="0"/>
    <s v="Não classificado"/>
    <s v="Não classificado"/>
    <s v="Manuseio de ferramentas e peças"/>
    <s v="Cabeça"/>
    <s v="TESTA"/>
    <m/>
    <m/>
    <n v="3"/>
    <s v="Quinta-Feira"/>
  </r>
  <r>
    <n v="184"/>
    <n v="1"/>
    <x v="353"/>
    <x v="26"/>
    <x v="314"/>
    <s v="Dionatas de Souza Borges"/>
    <s v="M"/>
    <s v="Manutencao Fundicao - T1"/>
    <s v="Douglas de Souza Lisboa"/>
    <n v="1"/>
    <x v="0"/>
    <s v="Funcionário procura a CSR ,referindo que estava montando a roda do virador e ao  bater com o martelo soltou um cavaco do martelo atingindo o tórax ,no local há uma leve perfuração, .realizado limpeza + curativo .Liberado ao setor com orientações. TST Lucas ciente."/>
    <x v="0"/>
    <s v="Não classificado"/>
    <s v="Não classificado"/>
    <s v="Manuseio de ferramentas e peças"/>
    <s v="Coluna / Tronco"/>
    <s v="TÓRAX"/>
    <m/>
    <m/>
    <n v="3"/>
    <s v="Quinta-Feira"/>
  </r>
  <r>
    <n v="185"/>
    <n v="1"/>
    <x v="353"/>
    <x v="26"/>
    <x v="315"/>
    <s v="Vandir Machado Garcia"/>
    <s v="M"/>
    <s v="Manutencao Usinagem - T1"/>
    <s v="Israel Lima"/>
    <n v="1"/>
    <x v="11"/>
    <s v="Funcionário chega ao CSR ,referindo que estava fazendo uma limpeza na gabine de pintura, realizando a limpeza da espátula com o martelo,o mesmo escorregou atingiu o pulso esquerdo .Apresenta movimentos preservados, não tem edema e nem hematoma ..Medicado com paracetamol+ biofenac .Colocadogelo local.TST Funny ciente."/>
    <x v="0"/>
    <s v="Não classificado"/>
    <s v="Não classificado"/>
    <s v="Manuseio de ferramentas e peças"/>
    <s v="Mão esquerda"/>
    <s v="PULSO"/>
    <m/>
    <m/>
    <n v="3"/>
    <s v="Quinta-Feira"/>
  </r>
  <r>
    <n v="186"/>
    <n v="1"/>
    <x v="353"/>
    <x v="26"/>
    <x v="316"/>
    <s v="Jean Edrick Dumoulin"/>
    <s v="M"/>
    <s v="Rebarbação - T2"/>
    <s v="Vanderlei Antonio de Vargas Daros"/>
    <n v="2"/>
    <x v="3"/>
    <s v="Funcionário relata que estava trabalhando numa máquina de cunha, quando foi ajeitar a peça, quebrou o canal da máquina, caindo sobre o primeiro dedo da mão esquerda. Pele integra, edema, mobilidade reduzida, encaminhado para avaliação médica com Dr. Vinícius. Solicitado Rx + avaliação no Hospital (encaminhado com transporte pela empresa) do Círculo e retorno no CSR dia 04/03. TST Leonardo ciente, atendido por Igor -Emercor"/>
    <x v="2"/>
    <s v="Não classificado"/>
    <s v="Não classificado"/>
    <s v="Manuseio de ferramentas e peças"/>
    <s v="Mão esquerda"/>
    <s v="1º DEDO"/>
    <n v="21"/>
    <n v="201337591"/>
    <n v="3"/>
    <s v="Quinta-Feira"/>
  </r>
  <r>
    <n v="187"/>
    <n v="1"/>
    <x v="354"/>
    <x v="26"/>
    <x v="10"/>
    <m/>
    <s v="M"/>
    <s v="Manutencao Fundicao - T1"/>
    <s v="Douglas de Souza Lisboa"/>
    <n v="1"/>
    <x v="7"/>
    <s v="Na parada programada do dia 06/03/2022, manutenção atuava em prensa 5 B, serralherio atuava com esmerilhadeira,neste momento tivemos um principio de incêndio,  faísca da esmerilhadeira em contato com  desmoldante  no local, ocasionou o principio de incêndio ( desmoldante (Desmoltech 813 / Techbraf ). "/>
    <x v="3"/>
    <s v="Risco de explosão e incêndio"/>
    <s v="PSIF"/>
    <s v="*Outros"/>
    <m/>
    <m/>
    <n v="20"/>
    <n v="201353127"/>
    <n v="6"/>
    <s v="Domingo"/>
  </r>
  <r>
    <n v="188"/>
    <n v="1"/>
    <x v="355"/>
    <x v="26"/>
    <x v="317"/>
    <s v="Clairton Drum Bertoldi"/>
    <s v="M"/>
    <s v="Celula Conjuntos Implementadoras - T3"/>
    <s v="Marcelo Camargo"/>
    <n v="3"/>
    <x v="4"/>
    <s v="Funcionário relata que ao tirar os parafusos do cubo e dar prosseguimento ao processo , o cubo se soltou do dispositivo , vindo a prensar a falange distal do 3° dedo da mão esquerda , causando contusão local , discreto edema mobilidade preservada , realizado gelo local paracetamol , liberado ao setor em condições .TST Tiago ciente"/>
    <x v="0"/>
    <s v="Não classificado"/>
    <s v="Não classificado"/>
    <s v="Manuseio de ferramentas e peças"/>
    <s v="Mão esquerda"/>
    <s v="3º DEDO"/>
    <m/>
    <m/>
    <n v="7"/>
    <s v="Segunda-Feira"/>
  </r>
  <r>
    <n v="189"/>
    <n v="1"/>
    <x v="355"/>
    <x v="26"/>
    <x v="314"/>
    <s v="Dionatas de Souza Borges"/>
    <s v="M"/>
    <s v="Manutencao Fundicao - T1"/>
    <s v="Douglas de Souza Lisboa"/>
    <n v="1"/>
    <x v="0"/>
    <s v="Acionado base da Emercor pelo ramal de Emergência. Chegando no local funcionário acompanhado de brigadista e TST,trazido ao CSR relata que ao retirar o motor da retifica CNC,o motor se deslocou e seu dedo ficou preso entre o motor e a estrutura. Apresenta corte superficial  em falange distal do 1 dedo da mão esquerda ,hematoma, edema .Avaliado pela médica do CSR,mcpm. Cetoprofeno ev ,SF0,9%..Encaminhado ao COC com trnsporte da empresa para avaliação clinica e radiológica. Retorno ao CSR dia 08/03 para revisão..TST Lucas ciente. Retorna dia 14/03"/>
    <x v="2"/>
    <s v="Não classificado"/>
    <s v="Não classificado"/>
    <s v="Manuseio de ferramentas e peças"/>
    <s v="Mão esquerda"/>
    <s v="1º DEDO"/>
    <n v="22"/>
    <n v="201335609"/>
    <n v="7"/>
    <s v="Segunda-Feira"/>
  </r>
  <r>
    <n v="190"/>
    <n v="1"/>
    <x v="355"/>
    <x v="26"/>
    <x v="318"/>
    <s v="Adriano Lopes da Rocha Filho"/>
    <s v="M"/>
    <s v="Rebarbação - T2"/>
    <s v="Vanderlei Antonio de Vargas Daros"/>
    <n v="2"/>
    <x v="3"/>
    <s v="Colaborador relata que estava pintando na cabine e a mangueira estourou e saltou tinta no corpo e no rosto atingindo o olho direito , Realizado higiene com SF  apresenta leve hiperemia sem presença de CE nega dor ou desconforto . Liberado ao setor com orientações de cuidados e retorno se necessário . Atendido por Igor  TST Leonardo ciente "/>
    <x v="0"/>
    <s v="Não classificado"/>
    <s v="Não classificado"/>
    <s v="Corpo estranho"/>
    <s v="Olhos"/>
    <s v="Olho direito"/>
    <m/>
    <m/>
    <n v="7"/>
    <s v="Segunda-Feira"/>
  </r>
  <r>
    <n v="191"/>
    <n v="1"/>
    <x v="356"/>
    <x v="26"/>
    <x v="319"/>
    <s v="Dionatha Amaral de Mello"/>
    <s v="M"/>
    <s v="Celula Suportes Fundidos - T1"/>
    <s v="Cilandro Da Silva Tavares"/>
    <n v="1"/>
    <x v="14"/>
    <s v="Funcionário relata que estava trocando os incertos  das ferramentas quando sentiu um estalo no punho direito , relata dor local ao girar o punho sem edema , mobilidade preservada medicado com paracetamol biofenac e aplicado gelo local ."/>
    <x v="0"/>
    <s v="Não classificado"/>
    <s v="Não classificado"/>
    <s v="Ergonômico"/>
    <s v="Mão direita"/>
    <s v="PULSO"/>
    <m/>
    <m/>
    <n v="9"/>
    <s v="Quarta-Feira"/>
  </r>
  <r>
    <n v="192"/>
    <n v="1"/>
    <x v="356"/>
    <x v="26"/>
    <x v="183"/>
    <s v="Eberton Rodrigues Machado"/>
    <s v="M"/>
    <s v="Rebarbação - T2"/>
    <s v="Vanderlei Antonio de Vargas Daros"/>
    <n v="2"/>
    <x v="3"/>
    <s v="Colaborador relata que estava passado entre duas caixas e bateu a mão direita em um pedaço de ferro . Apresenta um corte no segundo dedo da mão esquerda  . Avaliado por medico assistencial solicitado atendimento da Emercor para realizar sutura com Dr Gustavo . (1 ponto) liberado ao setor com orientações de cuidados com orientações e retorno para curativos diáriospara acompanhar a evolução . Atendido por Raquel . TST Leonardo .  "/>
    <x v="0"/>
    <s v="Não classificado"/>
    <s v="Não classificado"/>
    <s v="Predial"/>
    <s v="Mão direita"/>
    <s v="2º Dedo"/>
    <m/>
    <m/>
    <n v="9"/>
    <s v="Quarta-Feira"/>
  </r>
  <r>
    <n v="193"/>
    <n v="1"/>
    <x v="356"/>
    <x v="26"/>
    <x v="320"/>
    <s v="Luiz Fernando da Silva Boff"/>
    <s v="M"/>
    <s v="Celula Suportes Fundidos - T2"/>
    <s v="Marcelo Camargo"/>
    <n v="2"/>
    <x v="14"/>
    <s v="Relata que estava fazendo &quot;setup&quot; (troca de peça) e prensou a mão esquerda entre a corrente da talha e o dispositivo. Refere dor no segundo dedo e apresenta mobilidade reduzida pela dor. Sem cortes cutâneo. Ofertado paracetamol e aplicado gelo local. Encaminhado para consulta médica, solicitado Rx +  avaliação especializada no Hospital do Círculo. Revisão dia 10/03 no CSR. Encaminhado com transporte da empresa. Atendido por Raquel, TST Leonardo."/>
    <x v="0"/>
    <s v="Não classificado"/>
    <s v="Não classificado"/>
    <s v="Manuseio de ferramentas e peças"/>
    <s v="Mão esquerda"/>
    <s v="2º Dedo"/>
    <m/>
    <m/>
    <n v="9"/>
    <s v="Quarta-Feira"/>
  </r>
  <r>
    <n v="194"/>
    <n v="1"/>
    <x v="357"/>
    <x v="26"/>
    <x v="321"/>
    <s v="Sthefanie Vidal Dantas"/>
    <s v="F"/>
    <s v="Celula Conjuntos Montadoras T1"/>
    <s v="Felipe Becker Camelo"/>
    <n v="1"/>
    <x v="9"/>
    <s v="Funcionária chega ao CSR deambulando, relata que estava colocando peça sobre a linha e caiu um tambor no joelho direito, rolando para o pé esquerdo. Apresenta edema e hematoma no local. Relata dor, ofertado paracetamol e aplicado Biofenac, avaliada pelo médico do CSR, medicada com cetoprofeno 100mg EV e após encaminhada para o hospital do Círculo com Unidade Externa da Emercor para realizar Rx e avaliação traumatológica. Reavaliação no centro de saúde dia 14/03. TST Funny ciente, atendida por jeferson (Emercor)"/>
    <x v="1"/>
    <s v="Não classificado"/>
    <s v="Não classificado"/>
    <s v="Manuseio de ferramentas e peças"/>
    <s v="Pé esquerdo"/>
    <s v="Dorso"/>
    <n v="24"/>
    <n v="201373285"/>
    <n v="11"/>
    <s v="Sexta-Feira"/>
  </r>
  <r>
    <n v="195"/>
    <n v="1"/>
    <x v="358"/>
    <x v="26"/>
    <x v="322"/>
    <s v="Leonardo Stangherlin Silveira"/>
    <s v="M"/>
    <s v="Celula Conjuntos Implementadoras - T3"/>
    <s v="Marcelo Camargo"/>
    <n v="3"/>
    <x v="4"/>
    <s v="Funcionário relata que ao colocar o cubo no dispositivo  com a talha ,  o mesmo prensou seu 4° dedo da mão esquerda ,  entre o cubo e o dispositivo , causando contusão local apresenta discreto edema em falange distal , mobilidade preservada pele íntegra , sem queixas álgicas medicado com biofenac e gelo local , liberado ao setor  com orientações e em condições .TST Tiago ciente"/>
    <x v="0"/>
    <s v="Não classificado"/>
    <s v="Não classificado"/>
    <s v="Manuseio de ferramentas e peças"/>
    <s v="Mão esquerda"/>
    <s v="4º DEDO"/>
    <m/>
    <m/>
    <n v="14"/>
    <s v="Segunda-Feira"/>
  </r>
  <r>
    <n v="196"/>
    <n v="1"/>
    <x v="358"/>
    <x v="26"/>
    <x v="323"/>
    <s v="Daniela Aparecide Freitas de Almeida"/>
    <s v="F"/>
    <s v="Qualidade Usinagem T2"/>
    <s v="Alexandre Zanardi"/>
    <n v="2"/>
    <x v="18"/>
    <s v="Funcionária relata que estava recolhendo sucata , quando puxou a peça e , uma outra que estava em cima caiu sobre o 3° dedo da mão direita causando contusão local , corte corto contuso edema da falange distal , mobilidade diminuída avaliada pela emercor externa e removida ao hospital do COC para avaliação .TST Tiago ciente , revisão em 15/03 ás 02 horas."/>
    <x v="4"/>
    <s v="Não classificado"/>
    <s v="Não classificado"/>
    <s v="Manuseio de ferramentas e peças"/>
    <s v="Mão direita"/>
    <s v="3º DEDO"/>
    <n v="23"/>
    <n v="201351114"/>
    <n v="14"/>
    <s v="Segunda-Feira"/>
  </r>
  <r>
    <n v="197"/>
    <n v="1"/>
    <x v="358"/>
    <x v="26"/>
    <x v="234"/>
    <s v="Rodrigo Xavier Cervelin"/>
    <s v="M"/>
    <s v="Rebarbação - T1"/>
    <s v="Maiquel Silveira da Cruz"/>
    <n v="1"/>
    <x v="3"/>
    <s v="Funcionário chega ao CSR, referindo que foi vira uma peça e acabou virando sobre o 4 dedo da mão esquerda. Apresenta dor moderada edema leve, Movimentos preservados  .Medicado com paracetamol.+ gelo local . Liberado com orientações ao setor. TST Lucas ciente. Atendido téc de enfermagem Elis."/>
    <x v="0"/>
    <s v="Não classificado"/>
    <s v="Não classificado"/>
    <s v="Manuseio de ferramentas e peças"/>
    <s v="Mão esquerda"/>
    <s v="4º DEDO"/>
    <m/>
    <m/>
    <n v="14"/>
    <s v="Segunda-Feira"/>
  </r>
  <r>
    <n v="198"/>
    <n v="1"/>
    <x v="359"/>
    <x v="26"/>
    <x v="48"/>
    <s v="Claude Pierre"/>
    <s v="M"/>
    <s v="Rebarbação - T2"/>
    <s v="Vanderlei Antonio de Vargas Daros"/>
    <n v="2"/>
    <x v="3"/>
    <s v="Acionado Unidade Interna para atender funcionário no ponto de encontro número 2 ao lado da Fundição da Caster, com queixa de que uma peça teria caído no pé. Chegando ao local corretamente informado, encontramos funcionário sentado do lado de fora do pavilhão amparado por Brigadistas. Relata que estava rebarbando no rebolo quando a peça que estava manuseando caiu em cima do pé direito (colegas informam peso de aprox. 20kg). Apresenta escoriação no dorso, edema e dor. Mobilidade reduzida. Realizado imobilização no local com tala e atadura, trazido com a ambulância ao CSR. Aplicado gelo Avaliado por Dr Elisabeth e encaminhado para exames de imagem no COC recebeu guis Tiss e ordem de farmácia e orientado sobre o retorno com transporte oferecido por a empresa . Atendido por Raquel /Igor  . TST Leonardo ciente."/>
    <x v="1"/>
    <s v="Não classificado"/>
    <s v="Não classificado"/>
    <s v="Manuseio de ferramentas e peças"/>
    <s v="Pé direito"/>
    <s v="Dorso"/>
    <n v="25"/>
    <n v="201367320"/>
    <n v="21"/>
    <s v="Segunda-Feira"/>
  </r>
  <r>
    <n v="199"/>
    <n v="1"/>
    <x v="359"/>
    <x v="26"/>
    <x v="10"/>
    <m/>
    <m/>
    <s v="Abastecimento Usinagem - T1"/>
    <s v="Erick Peruzzo"/>
    <n v="1"/>
    <x v="2"/>
    <s v="Operador estava carregando uma carreta, quando veio a cair uma das gaiolas. O motorista estava próximo do caminhão, e a gaiola caiu próximo a ele."/>
    <x v="3"/>
    <s v="Não classificado"/>
    <s v="Não classificado"/>
    <s v="*Outros"/>
    <m/>
    <m/>
    <m/>
    <m/>
    <n v="21"/>
    <s v="Segunda-Feira"/>
  </r>
  <r>
    <n v="200"/>
    <n v="1"/>
    <x v="360"/>
    <x v="26"/>
    <x v="324"/>
    <s v="Adriel Machado"/>
    <s v="M"/>
    <s v="Celula Suportes Fundidos - T1"/>
    <s v="Cilandro Da Silva Tavares"/>
    <n v="1"/>
    <x v="14"/>
    <s v="Colaborador relata que ao prender uma peça ( escorpião) a um dispositivo de fixação de peças, a mesma teria caído, prensando o 2 dedo da mão esquerda entre a peça e o apoio do dispositivo. Apresenta cianose na região a unha,dor local e movimentos preservados . Encaminhado para consulta com o médico do CSR. Encaminhado para COC,para avaliação clinica e traumato. Foi com transporte próprios. TST Funny ciente."/>
    <x v="4"/>
    <s v="Não classificado"/>
    <s v="Não classificado"/>
    <s v="Manuseio de ferramentas e peças"/>
    <s v="Mão esquerda"/>
    <s v="2º dedo"/>
    <n v="26"/>
    <n v="201383914"/>
    <n v="22"/>
    <s v="Terça-Feira"/>
  </r>
  <r>
    <n v="201"/>
    <n v="1"/>
    <x v="360"/>
    <x v="26"/>
    <x v="318"/>
    <s v="Adriano Lopes da Rocha Filho"/>
    <s v="M"/>
    <s v="Rebarbação - T2"/>
    <s v="Vanderlei Antonio de Vargas Daros"/>
    <n v="2"/>
    <x v="3"/>
    <s v="Relata que estava na quebra de canal e ao virar o produto prensou o  2º , 3º , 4º, 5º dedo da mão esquerda . Apresenta edema moderado  mobilidade reduzida, Avaliado por Dr Vinicius medicado com biofenac paracetamol e biofenac , encaminhado para o COC para exames de imagem . Liberado com transporte da empresa  ordem de farmácia e guias de atendimento . Retorno no dia 23.03.2022. TST Leonardo."/>
    <x v="0"/>
    <s v="Não classificado"/>
    <s v="Não classificado"/>
    <s v="Manuseio de ferramentas e peças"/>
    <s v="Mão esquerda"/>
    <s v="2º, 3º, 4º e 5º dedo"/>
    <m/>
    <m/>
    <n v="22"/>
    <s v="Terça-Feira"/>
  </r>
  <r>
    <n v="202"/>
    <n v="1"/>
    <x v="360"/>
    <x v="26"/>
    <x v="109"/>
    <s v="Rodrigo Boppsin"/>
    <s v="M"/>
    <s v="Rebarbação - T2"/>
    <s v="Vanderlei Antonio de Vargas Daros"/>
    <n v="2"/>
    <x v="3"/>
    <s v="Colaborador relata que o colega arremessou um &quot;massalote&quot; de ferro e atingiu o 4º dedo da mão direita , apresenta corte pequeno e edema . Avaliado por Dr Vinicius e encaminhado para exames de imagem no COC , liberado com ordem de farmácia. transporte da empresa e retorno no dia 23.03.2022. TST Leonardo  "/>
    <x v="2"/>
    <s v="Não classificado"/>
    <s v="Não classificado"/>
    <s v="Manuseio de ferramentas e peças"/>
    <s v="Mão direita"/>
    <s v="4º dedo"/>
    <n v="27"/>
    <n v="201367478"/>
    <n v="22"/>
    <s v="Terça-Feira"/>
  </r>
  <r>
    <n v="203"/>
    <n v="1"/>
    <x v="361"/>
    <x v="26"/>
    <x v="10"/>
    <m/>
    <s v="M"/>
    <s v="Preparação de Areia - T2"/>
    <s v="Vanderlei Antonio de Vargas Daros"/>
    <n v="2"/>
    <x v="10"/>
    <s v="Funcionários relatam que a porta automática na central de areia estava aberta e desceu involuntariamente, quase atingindo os mesmos que estavam proxímos da porta, relatam ainda que para acionar a descida e a subida da mesma é preciso abrir o painel elétrico e enfiar um palito nos comandos internos conforme imagens 4, 5 e 6. Não houve feridos."/>
    <x v="3"/>
    <s v="Não classificado"/>
    <s v="Não classificado"/>
    <s v="Predial"/>
    <m/>
    <m/>
    <n v="28"/>
    <m/>
    <n v="24"/>
    <s v="Quinta-Feira"/>
  </r>
  <r>
    <n v="204"/>
    <n v="1"/>
    <x v="362"/>
    <x v="26"/>
    <x v="279"/>
    <s v="Romario Rodrigues da Silva"/>
    <s v="M"/>
    <s v="Fusão/Vazamento - T2"/>
    <s v="Vanderlei Antonio de Vargas Daros"/>
    <n v="2"/>
    <x v="15"/>
    <s v="Relata que estava realizando a limpeza do porta fogo-CAP quando desobstruiu o local saiu faíscas, atingindo a sua face, causando queimadura de 1º grau com o calor da explosão, removido ao centro de saúde, avaliado pela médica da empresa, medicado com cetropofeno Ev e soro fisiológico, acionado a Emercor externa e encaminhado ao COC oara avaliação e cponduta. O mesmo retorna segunda para avaliação médica CSR._x000a_Acionado ramal de emergência pela empresa castertech , funcionário estava realizando a limpeza porta fogo , quando desobstruiu o local saiu faísca , atingindo a face , causando queimadura de 1° grau com o calor da explosão removido ao centro de saúde PA 130/80 sat 98 fc 74 tax 37° avaliado pela médica da empresa , medicado com cetoprofeno EV e soro fisiológico acionado emercor externa encaminhado ao COC para avaliação e conduta .TSt Tiago ciente"/>
    <x v="2"/>
    <s v="Energias perigosas"/>
    <s v="Não classificado"/>
    <s v="Máquinas e equipamentos"/>
    <s v="Cabeça"/>
    <s v="Rosto"/>
    <n v="29"/>
    <n v="201373306"/>
    <n v="25"/>
    <s v="Sexta-Feira"/>
  </r>
  <r>
    <n v="205"/>
    <n v="1"/>
    <x v="362"/>
    <x v="26"/>
    <x v="325"/>
    <s v="Gabriel Edinilson Cabral Silveira"/>
    <s v="M"/>
    <s v="Macharia - T1"/>
    <s v="Valdeci Zeppi"/>
    <n v="1"/>
    <x v="8"/>
    <s v="Funcionário relata que foi colocar o catalizador na peça com a ferramenta que estava sem a válvula para encaixar, acabando por cair o catalizador dentro da luva. Apresenta queimadura de segundo grau. Encaminhado para consulta médica, medicado para dor e retorno dia 28/03 para revisão. TST ciente, atendido por Róger (Emercor). "/>
    <x v="4"/>
    <s v="Não classificado"/>
    <s v="Não classificado"/>
    <s v="Produto químico"/>
    <s v="Mão direita"/>
    <m/>
    <n v="30"/>
    <n v="201376380"/>
    <n v="25"/>
    <s v="Sexta-Feira"/>
  </r>
  <r>
    <n v="206"/>
    <n v="1"/>
    <x v="363"/>
    <x v="26"/>
    <x v="326"/>
    <s v="Wilian Machado Trindade"/>
    <s v="M"/>
    <s v="Revisao Final T1"/>
    <s v="Alexandre Zanardi"/>
    <n v="1"/>
    <x v="18"/>
    <s v="Colaborador  relata que ao solicitar um a peça a um colaborador do setor de rebarbação, o mesmo teria arremessado essa peça na direção de Wiliam com bastante força, e ela acabou atingindo a região do joelho e coxa anterior esquerda .Apresenta leve edema na região do joelho , movimentos preservados. Aplicado biofenac, ofertado paracetamol . Liberado ao setor com orientações. TST Alessandro ciente. Atendido téc em enfermagem Diego.  Volta ao CSR ,refere dor na região  Joelho E , com movimentos preservados. Encaminhado para avaliação  médica  Dr Mauricio, o mesmo encaminha para COC. O colaborador  vai com transporte próprio .TST Funny cinte. Atendido téc em enfermagem Elis."/>
    <x v="0"/>
    <s v="Não classificado"/>
    <s v="Não classificado"/>
    <s v="Manuseio de ferramentas e peças"/>
    <s v="Perna esquerda"/>
    <s v="JOELHO"/>
    <m/>
    <m/>
    <n v="28"/>
    <s v="Segunda-Feira"/>
  </r>
  <r>
    <n v="207"/>
    <n v="1"/>
    <x v="364"/>
    <x v="26"/>
    <x v="52"/>
    <s v="Ismael Campanaro de Sousa"/>
    <s v="M"/>
    <s v="Manutencao Fundicao - T1"/>
    <s v="Douglas de Souza Lisboa"/>
    <n v="1"/>
    <x v="0"/>
    <s v="Acionado base interna Emercor pelo telefone de Emergência para funcionário que esmagou a mão. Chegando ao local, funcionário lúcido, acompanhado por TST e brigadistas referindo bastante dor em mão esquerda. Relata que ao realizar manutenção na esteira, se abaixou e colocou a mão próximo a esteira e o rolete puxou sua mão, o mesmo usava luva de manutenção. Apresenta edema em dorso da mão E e em 3° e 4° dedos, mobilidade prejudicada. Avaliado pelo médico do CSR, medicado com Cetoprofeno EV, realizado imobilização da mão á pedido do médico. Encaminhado ao COC para avaliação clínica e radiológica, levado até a Caster de ambulância para se trocar e após solicitado transporte Uber para levá-lo ao COC. Orientado a retornar ao CSR dia 30/03 ao CSR para revisão. TST Funny ciente. Atendido por Joice e Diego."/>
    <x v="2"/>
    <s v="Máquinas NR12"/>
    <s v="PSIF"/>
    <s v="Máquinas e equipamentos"/>
    <s v="Mão esquerda"/>
    <m/>
    <n v="31"/>
    <n v="201383983"/>
    <n v="29"/>
    <s v="Terça-Feira"/>
  </r>
  <r>
    <n v="208"/>
    <n v="1"/>
    <x v="365"/>
    <x v="26"/>
    <x v="327"/>
    <s v="Rodrigo Jacopini da Silva"/>
    <s v="M"/>
    <s v="Macharia - T1"/>
    <s v="Valdeci Zeppi"/>
    <n v="1"/>
    <x v="8"/>
    <s v="Funcionário relata que na troca do catalizador, molhou a luva com liquido do catalizador, não sentiu no momento, após realizando suas tarefas, sentiu queimação em sua mão direita .Apresenta ferimento ( queimadura de 2 grau) na mão . Medicado com paracetamol ,encaminhado para consulta médica no CSR, realizado curativo com sulfa, liberado para casa com transporte da empresa . Retorno ao CSR. TST Funny ciente."/>
    <x v="4"/>
    <s v="Não classificado"/>
    <s v="Não classificado"/>
    <s v="Produto químico"/>
    <s v="Mão direita"/>
    <m/>
    <n v="32"/>
    <n v="201389620"/>
    <n v="31"/>
    <s v="Quinta-Feira"/>
  </r>
  <r>
    <n v="209"/>
    <n v="1"/>
    <x v="365"/>
    <x v="26"/>
    <x v="226"/>
    <s v="Gabriel de Oliveira Bartholdy"/>
    <s v="M"/>
    <s v="Celula Robotizada - T2"/>
    <s v="Vanderlei Antonio de Vargas Daros"/>
    <n v="2"/>
    <x v="3"/>
    <s v="Colaborador relata que relata que uma gaiola de peças virou atingindo  dorso do pé direito . Apresenta escoriação e leve edema ,  movimentos reduzidos  deambulando com dificuldade . medicado com paracetamol , biofenac aplicado gelo , Avaliação medica , liberado ao setor com orientações de cuidados e ordem de farmácia . Contato com TST Leonardo para realocar o colaborador no turno de hoje .  "/>
    <x v="0"/>
    <s v="Não classificado"/>
    <s v="Não classificado"/>
    <s v="Manuseio de ferramentas e peças"/>
    <s v="Pé direito"/>
    <m/>
    <m/>
    <m/>
    <n v="31"/>
    <s v="Quinta-Feira"/>
  </r>
  <r>
    <n v="210"/>
    <n v="1"/>
    <x v="366"/>
    <x v="27"/>
    <x v="287"/>
    <s v="Caique de Sousa"/>
    <s v="M"/>
    <s v="Rebarbação - T2"/>
    <s v="Sidivaldo Edson de Oliveira"/>
    <n v="2"/>
    <x v="3"/>
    <s v="Funcionário relata ao movimentar peças uma , acabou prensando os 3° e 4° dedos da mão esquerda ,falange distal ,  apresenta edema discreto , relata dor local , pele íntegra , sem deformidades aplicado biofenac , gelo local e medicado com paracetamol , encaminhado para avaliação com médico da empresa . TST Leonardo ciente"/>
    <x v="2"/>
    <s v="Não classificado"/>
    <s v="Não classificado"/>
    <s v="Manuseio de ferramentas e peças"/>
    <s v="Mão esquerda"/>
    <s v="3º e 4º dedos"/>
    <n v="34"/>
    <n v="201395453"/>
    <n v="5"/>
    <s v="Terça-Feira"/>
  </r>
  <r>
    <n v="211"/>
    <n v="1"/>
    <x v="366"/>
    <x v="27"/>
    <x v="10"/>
    <m/>
    <s v="M"/>
    <s v="Fusão/Vazamento - T2"/>
    <s v="Cilandro Da Silva Tavares"/>
    <n v="2"/>
    <x v="1"/>
    <s v="Explosão ao alimentar o forno 3 devido a sucata molhada, situação reencidente alerta 120 de novembro de 2021. Nota QM 200964095"/>
    <x v="3"/>
    <s v="Metal líquido"/>
    <s v="PSIF"/>
    <s v="*Outros"/>
    <m/>
    <m/>
    <n v="33"/>
    <n v="201398344"/>
    <n v="5"/>
    <s v="Terça-Feira"/>
  </r>
  <r>
    <n v="212"/>
    <n v="1"/>
    <x v="367"/>
    <x v="27"/>
    <x v="328"/>
    <s v="Anderson Tadiello de Castilhos"/>
    <s v="M"/>
    <s v="Celula Conjuntos Montadoras - T3"/>
    <s v="Marcelo Camargo"/>
    <n v="3"/>
    <x v="4"/>
    <s v="Funcionário relata que estava  movimentando um cubo com a talha quando a mesma caiu e raspou em sua perna esquerda , causando escoriação e discreto hematoma local, teve movimentos preservados. foi aplicado gelo local e medicado com paracetamol liberado ao setor em condições ."/>
    <x v="0"/>
    <s v="Não classificado"/>
    <s v="Não classificado"/>
    <s v="Manuseio de ferramentas e peças"/>
    <s v="Perna esquerda"/>
    <m/>
    <m/>
    <m/>
    <n v="7"/>
    <s v="Quinta-Feira"/>
  </r>
  <r>
    <n v="213"/>
    <n v="1"/>
    <x v="367"/>
    <x v="27"/>
    <x v="4"/>
    <s v="Marcelo Jose Rech"/>
    <s v="M"/>
    <s v="Celula Conjuntos Implementadoras - T1"/>
    <s v="Felipe Becker Camelo"/>
    <n v="1"/>
    <x v="4"/>
    <s v="Funcionário relata que ao trocar a ferramenta, a chave quebrou  e atingiu região palmar da mão direita. Apresenta pequeno corte superficial na mão, sem edema, sem hematoma, mobilidade preservada. Medicado com Paracetamol, realizado curativo. Orientado e liberado ao setor. TST Sílvio ciente._x000a_Atendido por Joice."/>
    <x v="0"/>
    <s v="Não classificado"/>
    <s v="Não classificado"/>
    <s v="Manuseio de ferramentas e peças"/>
    <s v="Mão direita"/>
    <m/>
    <m/>
    <m/>
    <n v="7"/>
    <s v="Quinta-Feira"/>
  </r>
  <r>
    <n v="214"/>
    <n v="1"/>
    <x v="368"/>
    <x v="27"/>
    <x v="64"/>
    <s v="Altemir de Brito"/>
    <s v="M"/>
    <s v="Serralheria Fundicao T1"/>
    <s v="Douglas de Souza Lisboa"/>
    <n v="1"/>
    <x v="16"/>
    <s v="Funcionário relata que estava soldando, quando sentiu algo entrar em seu olho esquerdo. Realizado lavagem ocular com SF 0,9%e removido corpo estranho com sucesso. Liberado ao setor com orientações. TST Funny ciente. Atendido por Vanessa."/>
    <x v="2"/>
    <s v="Não classificado"/>
    <s v="Não classificado"/>
    <s v="Corpo estranho"/>
    <s v="Olhos"/>
    <s v="Olho esquerdo"/>
    <n v="36"/>
    <n v="201444762"/>
    <n v="8"/>
    <s v="Sexta-Feira"/>
  </r>
  <r>
    <n v="215"/>
    <n v="1"/>
    <x v="368"/>
    <x v="27"/>
    <x v="329"/>
    <s v="Neido Durao"/>
    <s v="M"/>
    <s v="Fusão/Vazamento - T1"/>
    <s v="Valdeci Zeppi"/>
    <n v="1"/>
    <x v="1"/>
    <s v="Operador do equipamento relata que estava coletando com o eletroimã algumas sucatas que estavam sobre o piso, sucatas localizadas atrás do carretão do forno 3. No momento em que operador acionou o equipamento para pegar a sucata ele percebeu um barulho estranho nos cabos de aço de sustentação do eletroimã,ao se deslocar com a ponte o cabo veio a se romper desprendendo o eletroimã do equipamento."/>
    <x v="3"/>
    <s v="Não classificado"/>
    <s v="Não classificado"/>
    <s v="Movimentação de cargas suspensas"/>
    <m/>
    <m/>
    <n v="35"/>
    <n v="201427350"/>
    <n v="8"/>
    <s v="Sexta-Feira"/>
  </r>
  <r>
    <n v="216"/>
    <n v="1"/>
    <x v="369"/>
    <x v="27"/>
    <x v="330"/>
    <s v="Jean Carlo Lemos Antunes"/>
    <s v="M"/>
    <s v="Engenharia de Manutencao Fundicao"/>
    <s v="Douglas de Souza Lisboa"/>
    <n v="1"/>
    <x v="20"/>
    <s v="Funcionário relata que na data de ontem 12/04 por volta das 17:15 sofreu acidente de moto, ao retornar para sua casa após seu trabalho, ocorreu na rua Conselheiro Dantas. Um carro que estava em frente fez manobra para esquerda sem alertar o pisca, nesse momento Jean colidiu sua moto  contra lateral do carro. SAMU prestou atendimento no local  e removeu funcionário até o COC onde realizou exames e consulta médica. Fez o registro no local. Refere leve dor torácica e  dificuldade em elevar o MSD. Avaliado pelo médico do CSR, liberado para casa hoje. Retorno ao CSR dia 14/04 para revisão. TST Funny ciente. Atendido por Joice."/>
    <x v="5"/>
    <s v="Não classificado"/>
    <s v="Não classificado"/>
    <s v="Moto"/>
    <s v="Braço direito"/>
    <m/>
    <m/>
    <m/>
    <n v="13"/>
    <s v="Quarta-Feira"/>
  </r>
  <r>
    <n v="217"/>
    <n v="1"/>
    <x v="370"/>
    <x v="27"/>
    <x v="289"/>
    <s v="Schneider Antoine"/>
    <s v="M"/>
    <s v="Rebarbação - T1"/>
    <s v="Maiquel Silveira da Cruz"/>
    <n v="1"/>
    <x v="3"/>
    <s v="Funcionário relata que no dia 13/04 no final da tarde estava passando a peça no rebolo e sentiu um corpo estranho no olho esquerdo, e hoje vem ao CSR referindo dor. No momento apresenta hiperemia, avaliado por Dra. Talita,  encaminhado a Visio Clinica com transporte da empresa. TST Alessandro considerou ACT. Atendido por Jeferson "/>
    <x v="2"/>
    <s v="Não classificado"/>
    <s v="Não classificado"/>
    <s v="Corpo estranho"/>
    <s v="Olhos"/>
    <s v="Olho esquerdo"/>
    <n v="38"/>
    <n v="201427399"/>
    <n v="14"/>
    <s v="Quinta-Feira"/>
  </r>
  <r>
    <n v="218"/>
    <n v="1"/>
    <x v="371"/>
    <x v="27"/>
    <x v="331"/>
    <s v="Patricia Chaves"/>
    <s v="F"/>
    <s v="Celula Cubos Phevos - T1"/>
    <s v="Cilandro Da Silva Tavares"/>
    <s v="12x36"/>
    <x v="13"/>
    <s v="Funcionária relata que ao manusear cubo da roda , de aproximadamente 20kg acabou prensando o 1° dedo da mão direita entre a peça e e um contra ponto apresenta mobilidade preservada , sem edemas ou deformidades , relata dor local aplicado gelo local e medicada com biofenac e paracetamol , porém segue com dor acionado Emercor externa para avaliação medicada com cetoprofeno im e dipirona im conforme orientação DR Ártico e liberada as atividades laborais."/>
    <x v="0"/>
    <s v="Não classificado"/>
    <s v="Não classificado"/>
    <s v="Manuseio de ferramentas e peças"/>
    <s v="Mão direita"/>
    <s v="1º dedo"/>
    <m/>
    <m/>
    <n v="17"/>
    <s v="Domingo"/>
  </r>
  <r>
    <n v="219"/>
    <n v="1"/>
    <x v="372"/>
    <x v="27"/>
    <x v="332"/>
    <s v="Claudir Garcia"/>
    <s v="M"/>
    <s v="Rebarbação - T1"/>
    <s v="Maiquel Silveira da Cruz"/>
    <n v="1"/>
    <x v="3"/>
    <s v="Funcionário relata que estava embalando umas peças e o colega do lado estava rebarbando, quando ele sentiu um C.E. no olho E. Realizado higiene ocular com SF 0,9%, removido somente sujidade, porém não encontrado C.E. Funcionário relata ter removido o C.E. no setor. Liberado ao setor com orientações. TST Lucas ciente. Atendido por Raquel Camargo."/>
    <x v="0"/>
    <s v="Não classificado"/>
    <s v="Não classificado"/>
    <s v="Corpo estranho"/>
    <s v="Olhos"/>
    <s v="Olho esquerdo"/>
    <m/>
    <m/>
    <n v="19"/>
    <s v="Terça-Feira"/>
  </r>
  <r>
    <n v="220"/>
    <n v="1"/>
    <x v="373"/>
    <x v="27"/>
    <x v="333"/>
    <s v="Hector Ramon Rojas Zorrila"/>
    <s v="M"/>
    <s v="Rebarbação - T1"/>
    <s v="Maiquel Silveira da Cruz"/>
    <n v="1"/>
    <x v="3"/>
    <s v="Colaborador chega ao CSR  referindo que estava lixando uma peça e a mesma acabou caindo sobre o 1° dedo da mão D. No local há dor moderada, leve edema e leve hematoma. Medicado com Paracetamol. Avaliado pelo Dr. Mauricio e encaminhado para o hospital do COC para realizar exame e avaliação com transporte da empresa. TST Lucas ciente. Atendido por Téc. Jeferson. Não constatado fratura, funcionário quis usar o atestado externo, retorna em 25/04"/>
    <x v="0"/>
    <s v="Não classificado"/>
    <s v="Não classificado"/>
    <s v="Manuseio de ferramentas e peças"/>
    <s v="Mão direita"/>
    <s v="1º dedo"/>
    <m/>
    <m/>
    <n v="20"/>
    <s v="Quarta-Feira"/>
  </r>
  <r>
    <n v="221"/>
    <n v="1"/>
    <x v="374"/>
    <x v="27"/>
    <x v="327"/>
    <s v="Rodrigo Jacopini da Silva"/>
    <s v="M"/>
    <s v="Macharia - T1"/>
    <s v="Valdeci Zeppi"/>
    <n v="1"/>
    <x v="8"/>
    <s v="Colaborador procura o CSR informando que enquanto se deslocava ao vestiário. teria tropicado em uma calçada. Após isso teria iniciado uma dor no 4° dedo do pé E.. Movimentos reduzidos, sensível ao toque. dor intensa no local. Encaminhado para consulta com médico do CSR. Após encaminhado ao COC para realização de exames. Retorno ao CSR amanhã as 07 horas. TST Funny ciente. Não constatado trauma."/>
    <x v="0"/>
    <s v="Não classificado"/>
    <s v="Não classificado"/>
    <s v="Predial"/>
    <s v="Pé esquerdo"/>
    <s v="4º dedo"/>
    <m/>
    <m/>
    <n v="25"/>
    <s v="Segunda-Feira"/>
  </r>
  <r>
    <n v="222"/>
    <n v="1"/>
    <x v="375"/>
    <x v="27"/>
    <x v="334"/>
    <s v="Luiz Carlos Pedroso Junior"/>
    <s v="M"/>
    <s v="Rebarbação - T1"/>
    <s v="Maiquel Silveira da Cruz"/>
    <n v="1"/>
    <x v="3"/>
    <s v="Funcionário relata que foi trocar o disco da lixadeira com a chave &quot;ALE&quot; e no apertar torceu o 1° dedo da mão D. no local dor leve, sem edema e sem hematoma. Aplicado Biofenac. Liberado ao setor com orientações._x000a_TST Lucas ciente. Atendido por Téc. Raquel Camargo"/>
    <x v="0"/>
    <s v="Não classificado"/>
    <s v="Não classificado"/>
    <s v="Manuseio de ferramentas e peças"/>
    <s v="Mão direita"/>
    <s v="1º dedo"/>
    <m/>
    <m/>
    <n v="26"/>
    <s v="Terça-Feira"/>
  </r>
  <r>
    <n v="223"/>
    <n v="1"/>
    <x v="376"/>
    <x v="27"/>
    <x v="335"/>
    <s v="Uiliam Ferreira"/>
    <s v="M"/>
    <s v="Prep Areia - T2"/>
    <s v="Sidivaldo Edson de Oliveira"/>
    <n v="2"/>
    <x v="10"/>
    <s v="Funcionário relata que por volta das 18:30 hs estava trabalhando e cortou o 1° dedo da mão esquerda , com estilete , segundo relata o mesmo foi atendido pela bombeira que realizou o curativo , vem para registro com sangramento discreto mobilidade preservada curativo e orientação VAT, TST Tiago ciente"/>
    <x v="0"/>
    <s v="Não classificado"/>
    <s v="Não classificado"/>
    <s v="Manuseio de ferramentas e peças"/>
    <s v="Mão esquerda"/>
    <s v="1º dedo"/>
    <m/>
    <m/>
    <n v="27"/>
    <s v="Quarta-Feira"/>
  </r>
  <r>
    <n v="224"/>
    <n v="1"/>
    <x v="376"/>
    <x v="27"/>
    <x v="252"/>
    <s v="Jose Ramon Rojas Flores"/>
    <s v="M"/>
    <s v="Rebarbação - T1"/>
    <s v="Maiquel Silveira da Cruz"/>
    <n v="1"/>
    <x v="3"/>
    <s v="Funcionário (38904) relata que estava rebarbando uma peça no rebolo quando a peça foi demais cortando o 1º dedo da mão direita, corte com sangramento contido, realizado curativo e medicado com paracetamol e ibuprofeno, orientado e liberado ao setor. TST Funny ciente. Atendido por Diego"/>
    <x v="2"/>
    <s v="Não classificado"/>
    <s v="Não classificado"/>
    <s v="Manuseio de ferramentas e peças"/>
    <s v="Mão direita"/>
    <s v="1º dedo"/>
    <n v="39"/>
    <n v="201427459"/>
    <n v="27"/>
    <s v="Quarta-Feira"/>
  </r>
  <r>
    <n v="225"/>
    <n v="1"/>
    <x v="377"/>
    <x v="27"/>
    <x v="50"/>
    <s v="Luis Carlos da Silva"/>
    <s v="M"/>
    <s v="Abastecimento Usinagem - T1"/>
    <s v="Erick Peruzzo"/>
    <n v="1"/>
    <x v="2"/>
    <s v="Funcionário relata que prensou a mão direita nos raqui ( montagem de eixo ), estava usando luva, sem corte, pele integra, movimentos preservados, apresenta edema. Medicado com Paracetamol, aplicado Biofenac, gelo. Orientado e liberado ao setor. TST Funny ciente. Atendido por Igor."/>
    <x v="0"/>
    <s v="Não classificado"/>
    <s v="Não classificado"/>
    <s v="Manuseio de ferramentas e peças"/>
    <s v="Mão direita"/>
    <m/>
    <m/>
    <m/>
    <n v="28"/>
    <s v="Quinta-Feira"/>
  </r>
  <r>
    <n v="226"/>
    <n v="1"/>
    <x v="377"/>
    <x v="27"/>
    <x v="70"/>
    <s v="Cleiton Goncalves de Oliveira"/>
    <s v="M"/>
    <s v="Revisao Final T1"/>
    <s v="Alexandre Zanardi"/>
    <n v="1"/>
    <x v="18"/>
    <s v="Funcionário relata que quando iniciou a chuva foi fechar uma porta tripla e ao fechar uma parte a outra saiu do trilho e o atingiu nas costas. Apresenta escoriações, hiperemia e dor local em lado direito das costas. Medicado com Paracetamol, aplicado Biofenac, avaliado pelo médico do CSR, MCOM com Ibuprofeno e após liberado ao setor com orientações. TST Funny ciente. Atendido por Joice."/>
    <x v="0"/>
    <s v="Não classificado"/>
    <s v="Não classificado"/>
    <s v="Predial"/>
    <s v="Coluna / Tronco"/>
    <m/>
    <m/>
    <m/>
    <n v="28"/>
    <s v="Quinta-Feira"/>
  </r>
  <r>
    <n v="227"/>
    <n v="1"/>
    <x v="377"/>
    <x v="27"/>
    <x v="245"/>
    <s v="Vinicius de Almeida Franca Rodrigues"/>
    <s v="M"/>
    <s v="Almoxarifado Usinagem T1"/>
    <s v="Erick Peruzzo"/>
    <n v="1"/>
    <x v="2"/>
    <s v="Funcionário relata que estava retornando do almoço para o setor, quando estava descendo na escadaria do pavilhão e bateu o cotovelo do braço direito no corrimão, ocasionado pequeno hematoma, pele integra, sem sangramento, movimentos preservados. Aplicado Biofenac e gelo local, medicado com Paracetamol. Orientado e liberado ao setor sem mais queixas. TST Lucas ciente. Atendido por Joice."/>
    <x v="0"/>
    <s v="Não classificado"/>
    <s v="Não classificado"/>
    <s v="*Outros"/>
    <s v="Braço direito"/>
    <s v="Cotovelo"/>
    <m/>
    <m/>
    <n v="28"/>
    <s v="Quinta-Feira"/>
  </r>
  <r>
    <n v="228"/>
    <n v="1"/>
    <x v="377"/>
    <x v="27"/>
    <x v="228"/>
    <s v="Carlos Alberto Dallegrave"/>
    <s v="M"/>
    <s v="Celula Conjuntos Implementadoras - T1"/>
    <s v="Felipe Becker Camelo"/>
    <n v="1"/>
    <x v="4"/>
    <s v="Funcionário relata que estava manuseando a talha com uma peça e a peça se soltou e atingiu o pé direito ( tornozelo ). Apresenta edema, escoriações, pele integra, movimentos preservados. Aplicado Biofenac, medicado com Paracetamol, não quis aplicar gelo, nem passar por avaliação médica, por causa do horário. Orientado a retornar se necessário. Tentado contato com TSTs sem sucesso. Atendido por Igor."/>
    <x v="0"/>
    <s v="Não classificado"/>
    <s v="Não classificado"/>
    <s v="Manuseio de ferramentas e peças"/>
    <s v="Pé direito"/>
    <s v="Tornozelo"/>
    <m/>
    <m/>
    <n v="28"/>
    <s v="Quinta-Feira"/>
  </r>
  <r>
    <n v="229"/>
    <n v="1"/>
    <x v="378"/>
    <x v="28"/>
    <x v="336"/>
    <s v="Claudio Nunes Coelho"/>
    <s v="M"/>
    <s v="Celula Conjuntos Implementadoras - T3"/>
    <s v="Marcelo Camargo"/>
    <n v="3"/>
    <x v="9"/>
    <s v="Funcionário relata que ao movimentar um tambor com a talha atingiu região posterior do antebraço esquerdo causando ferimento corto contuso de aproximadamente 3 cm , realizado curativo , gelo local , nega queixas álgicas ,  acionado Emercor externo para sutura .TST Tiago ciente"/>
    <x v="0"/>
    <s v="Não classificado"/>
    <s v="Não classificado"/>
    <s v="Manuseio de ferramentas e peças"/>
    <s v="Braço esquerdo"/>
    <s v="Antebraço"/>
    <m/>
    <m/>
    <n v="3"/>
    <s v="Terça-Feira"/>
  </r>
  <r>
    <n v="230"/>
    <n v="1"/>
    <x v="378"/>
    <x v="28"/>
    <x v="337"/>
    <s v="Andriele Grison da Silva"/>
    <s v="F"/>
    <s v="Abastecimento Usinagem - T1"/>
    <s v="Erick Peruzzo"/>
    <n v="1"/>
    <x v="6"/>
    <s v="Acionada unidade interna da Emercor, solicitando atendimento no ponto 04 da unidade Castertech. No local funcionária sentada sobre uma empilhadeira, acompanhada pelo TST Alessandro. Funcionária refere que estava pegando pallete para colocar na caçamba e ao recolher um pallete que estava quebrado no chão pisou em um prego, atingindo pé esquerdo. Apresenta  perfuração superficial, com sangramento. Realizado assepsia com água oxigenada, ocluso com nebacetin, medicada com paracetamol 750mg VO e avaliada pela Dra. Talita."/>
    <x v="4"/>
    <s v="Não classificado"/>
    <s v="Não classificado"/>
    <s v="Predial"/>
    <s v="Pé esquerdo"/>
    <m/>
    <n v="40"/>
    <n v="201435324"/>
    <n v="3"/>
    <s v="Terça-Feira"/>
  </r>
  <r>
    <n v="231"/>
    <n v="1"/>
    <x v="379"/>
    <x v="28"/>
    <x v="338"/>
    <s v="Florentha Joseph"/>
    <s v="M"/>
    <s v="Rebarbação - T1"/>
    <s v="Maiquel Silveira da Cruz"/>
    <n v="1"/>
    <x v="3"/>
    <s v="Acionada Unidade Interna da Emercor, pelo telefone de Emergência, para atendimento na Castertech Ponto1. Colaboradora refere que estava lixando a peça e ao virar a mesma acabou caindo em cima do 1° dedo da mão E.  No local ha leve edema, refere dor intensa, mobilidade prejudicada. Aplicado gelo local. Avaliada pelo Dr. Mauricio. Encaminhada ao COC para avaliação com o transporte da empresa. TST Funny ciente. Atendida por Jeferson"/>
    <x v="0"/>
    <s v="Não classificado"/>
    <s v="Não classificado"/>
    <s v="Manuseio de ferramentas e peças"/>
    <s v="Mão esquerda"/>
    <s v="1º DEDO"/>
    <m/>
    <m/>
    <n v="6"/>
    <s v="Sexta-Feira"/>
  </r>
  <r>
    <n v="232"/>
    <n v="1"/>
    <x v="380"/>
    <x v="28"/>
    <x v="339"/>
    <s v="Cleiton Santuario Carneiro"/>
    <s v="M"/>
    <s v="Celula Conjuntos Montadoras - T3"/>
    <s v="Marcelo Camargo"/>
    <n v="3"/>
    <x v="9"/>
    <s v="Funcionário relata que estava montando cubo , e bateu seu  2° dedo mão direita causando  contusão ,  sem edemas deformidades aplicado gelo local biofenac e paracetamol  , TST Tiago ciente liberado em condições e orientações ."/>
    <x v="0"/>
    <s v="Não classificado"/>
    <s v="Não classificado"/>
    <s v="Manuseio de ferramentas e peças"/>
    <s v="Mão direita"/>
    <s v="2º dedo"/>
    <m/>
    <m/>
    <n v="7"/>
    <s v="Sábado"/>
  </r>
  <r>
    <n v="233"/>
    <n v="1"/>
    <x v="381"/>
    <x v="28"/>
    <x v="150"/>
    <s v="Filipe Farias dos Santos"/>
    <s v="M"/>
    <s v="Serralheria Fundicao T1"/>
    <s v="Douglas de Souza Lisboa"/>
    <n v="1"/>
    <x v="16"/>
    <s v="Funcionário relata que estava soldando retirando capacete e colocado máscara de solda e ao erguer se bateu a cabeça contra uma cremalheira , causando corte contuso , com sangramento ativo acionado emercor externa para sutura , realizado 2 pontos e liberado para casa , lucido orientado consciente medicado com paracetamol e ibuprofeno gelo local liberado com orientações , PA 160/100 fc 73 sat 96% retorno em 09/05/2022. "/>
    <x v="0"/>
    <s v="Não classificado"/>
    <s v="Não classificado"/>
    <s v="Predial"/>
    <s v="Cabeça"/>
    <m/>
    <m/>
    <m/>
    <n v="8"/>
    <s v="Domingo"/>
  </r>
  <r>
    <n v="234"/>
    <n v="1"/>
    <x v="382"/>
    <x v="28"/>
    <x v="340"/>
    <s v="Maike Borges dos Santos"/>
    <s v="M"/>
    <s v="Celula de Preset Usinagem - T1"/>
    <s v="Israel Lima"/>
    <n v="1"/>
    <x v="12"/>
    <s v="Funcionário relata que ao empurrar uma peça em uma máquina, acabou chocando o 3° dedo da mão direita contra um parafuso. Apresenta pequena escoriação na região distal do membro, atrás da região da unha. Realizado curativo compressivo, ofertado Paracetamol. Apresenta movimentos preservados e sem demais alterações. Liberado ao setor com orientações. TST Lucas ciente._x000a_Atendido por Diego Adriano."/>
    <x v="0"/>
    <s v="Não classificado"/>
    <s v="Não classificado"/>
    <s v="Manuseio de ferramentas e peças"/>
    <s v="Mão direita"/>
    <s v="3º dedo"/>
    <m/>
    <m/>
    <n v="11"/>
    <s v="Quarta-Feira"/>
  </r>
  <r>
    <n v="235"/>
    <n v="1"/>
    <x v="383"/>
    <x v="28"/>
    <x v="341"/>
    <s v="Gerson dos Santos Machado"/>
    <s v="M"/>
    <s v="Celula Conjuntos Montadoras - T3"/>
    <s v="Marcelo Camargo"/>
    <n v="3"/>
    <x v="9"/>
    <s v="Funcionário relata que ao finalizar seu turno de trabalho retirou o seu óculos de proteção quando entrou um corpo estranho em olho esquerdo , retirado sujidades e liberado em condições e com orientações. TST Lucas ciente"/>
    <x v="0"/>
    <s v="Não classificado"/>
    <s v="Não classificado"/>
    <s v="Corpo estranho"/>
    <s v="Olhos"/>
    <s v="Olho esquerdo"/>
    <m/>
    <m/>
    <n v="16"/>
    <s v="Segunda-Feira"/>
  </r>
  <r>
    <n v="236"/>
    <n v="1"/>
    <x v="383"/>
    <x v="28"/>
    <x v="10"/>
    <m/>
    <m/>
    <m/>
    <s v="Karine Parise"/>
    <n v="2"/>
    <x v="8"/>
    <s v="Vazamento de resina no sistema da automatic, por volta das 19:00 funcionário que estava trabalhando na automatic notou que estava vazando resina, subiu no mezanino e identificou que o reservatório de resina da automatic estava transbordando. Parado o equipamento, isolado o local e realizado a contenção com serragem."/>
    <x v="3"/>
    <s v="Não classificado"/>
    <s v="Não classificado"/>
    <s v="Produto químico"/>
    <m/>
    <m/>
    <n v="41"/>
    <m/>
    <n v="16"/>
    <s v="Segunda-Feira"/>
  </r>
  <r>
    <n v="237"/>
    <n v="1"/>
    <x v="384"/>
    <x v="28"/>
    <x v="15"/>
    <s v="Filipe Nathanael Da Rosa"/>
    <s v="M"/>
    <s v="Pintura - T1"/>
    <s v="Maiquel Silveira da Cruz"/>
    <n v="1"/>
    <x v="3"/>
    <s v="INALAÇÃO DE ÓLEO (VG05)  - Funcionário relata que ao guardar o borrifador de óleo (VG05), a mangueira quebrou e com a pressão do borrifador, acabou projetando óleo para a boca e nariz, por volta das 09:00 horas. Agora (11H20) refere cefaleia. Avaliado pela medica do CSR, MCPM com Paracetamol VO, realizado lavagem nasal com SF 0.9%. Liberado ao setor com receita medica carimbada. TST Alessandro ciente. Atendido por Joice."/>
    <x v="0"/>
    <s v="Não classificado"/>
    <s v="Não classificado"/>
    <s v="Produto químico"/>
    <s v="Cabeça"/>
    <s v="Face"/>
    <m/>
    <m/>
    <n v="18"/>
    <s v="Quarta-Feira"/>
  </r>
  <r>
    <n v="238"/>
    <n v="1"/>
    <x v="385"/>
    <x v="28"/>
    <x v="342"/>
    <s v="Evanuci Britz Aguiar"/>
    <s v="F"/>
    <s v="Celula Conjuntos Leves - T2"/>
    <s v="Marcelo Camargo"/>
    <n v="2"/>
    <x v="19"/>
    <s v="Colaboradora relata que estava manuseando um tambor no Rach e um segundo produto caiu batendo no primeiro e segundo deda o da mão esquerda . Apresenta edma leve  e dificuldade para movimentar . Avaliada por Dr Vinicius medicada com paracetamol e  ibuprofeno mais biofenac  mais dexametasona EV e liberada ao setor com orientações de cuidados . TST Leonardo ciente . "/>
    <x v="0"/>
    <s v="Não classificado"/>
    <s v="Não classificado"/>
    <s v="Manuseio de ferramentas e peças"/>
    <s v="Mão esquerda"/>
    <s v="1º e 2º DEDO"/>
    <m/>
    <m/>
    <n v="19"/>
    <s v="Quinta-Feira"/>
  </r>
  <r>
    <n v="239"/>
    <n v="1"/>
    <x v="386"/>
    <x v="28"/>
    <x v="343"/>
    <s v="Yuri Gabriel Milanez Baltazar da Silva"/>
    <s v="M"/>
    <s v="Moldagem - T1"/>
    <s v="Maiquel Silveira da Cruz"/>
    <n v="1"/>
    <x v="7"/>
    <s v="Funcionário relata que ao arremessar um pallet, uma ferpa de madeira teria adentrado no 1° dedo da mão esquerda. Realizada remoção de uma ferpa da região distal, realizado curativo e liberado ao setor com orientações. Informou que não fazia o uso de luvas no momento do ocorrido. TST Lucas ciente. Atendido por Diego Adriano."/>
    <x v="0"/>
    <s v="Não classificado"/>
    <s v="Não classificado"/>
    <s v="Manuseio de ferramentas e peças"/>
    <s v="Mão esquerda"/>
    <s v="1º DEDO"/>
    <m/>
    <m/>
    <n v="20"/>
    <s v="Sexta-Feira"/>
  </r>
  <r>
    <n v="240"/>
    <n v="1"/>
    <x v="387"/>
    <x v="28"/>
    <x v="177"/>
    <s v="Louines Laguerre"/>
    <s v="M"/>
    <s v="Rebarbação - T3"/>
    <s v="David Teixeira Lima"/>
    <n v="3"/>
    <x v="3"/>
    <s v="Acionado unidade interna via ramal de urgência , funcionário acompanhado pelo TST Leonardo ,  relata que foi retirar uma ponteira da retifica com auxilio de duas chaves quando a mão esquerda escapou e prensou entre a bancada e a esteira oval ocasionando amputação da falange distal do 4° dedo da mão esquerda , removido ao centro de saúde ,realizado curativo , PA 140/90 , sat 98% fc 88 ,  puncionado com abocath 20 medicado com tilatil 20 mg ev crm , dr ártico realizado limpeza e acondicionamento da parte amputada , acionado Emercor externa para remoção do mesmo ao hospital do Círculo . TST Leonardo ciente . Comunico Grupo ACTs"/>
    <x v="1"/>
    <s v="Máquinas NR12"/>
    <s v="SIF"/>
    <s v="Máquinas e equipamentos"/>
    <s v="Mão esquerda"/>
    <s v="4º DEDO"/>
    <n v="42"/>
    <n v="201466700"/>
    <n v="21"/>
    <s v="Sábado"/>
  </r>
  <r>
    <n v="241"/>
    <n v="1"/>
    <x v="388"/>
    <x v="28"/>
    <x v="344"/>
    <s v="Leandro Daros"/>
    <s v="M"/>
    <s v="Celula Conjuntos Montadoras - T3"/>
    <s v="Marcelo Camargo"/>
    <n v="3"/>
    <x v="9"/>
    <s v="Funcionário relata que estava na cta quando foi retirar uma peça no carinho e mesma atingiu o 3° dedo dedo mão direita ocasionando um discreto  hematoma sem corte , pele íntegra movimentos preservados  medicado com paracetamol e gelo local .Liberado ao setor em condições . TST Tiago"/>
    <x v="0"/>
    <s v="Não classificado"/>
    <s v="Não classificado"/>
    <s v="Manuseio de ferramentas e peças"/>
    <s v="Mão direita"/>
    <s v="3º DEDO"/>
    <m/>
    <m/>
    <n v="23"/>
    <s v="Segunda-Feira"/>
  </r>
  <r>
    <n v="242"/>
    <n v="1"/>
    <x v="389"/>
    <x v="28"/>
    <x v="158"/>
    <s v="Willian Alves Silva"/>
    <s v="M"/>
    <s v="Fusao/Vazamento - T1"/>
    <s v="Valdeci Zeppi"/>
    <n v="1"/>
    <x v="1"/>
    <s v="Colaborador relata que estava trabalhando e bateu o cotovelo direito em uma barra de ferro . Apresenta um corte contuso de 8 cm . Avaliado por Dr Maurício acionado Emercor  para realizar sutura com Dr Gustavo com 5 pontos . Liberado com atestado do dia de hoje transporte oferecido por empresa mais ordem de farmácia . Atendido por Jeferson TST Alessandro ciente .  "/>
    <x v="4"/>
    <s v="Não classificado"/>
    <s v="Não classificado"/>
    <s v="Manuseio de ferramentas e peças"/>
    <s v="Braço direito"/>
    <m/>
    <n v="43"/>
    <n v="201480747"/>
    <n v="24"/>
    <s v="Terça-Feira"/>
  </r>
  <r>
    <n v="243"/>
    <n v="1"/>
    <x v="389"/>
    <x v="28"/>
    <x v="345"/>
    <s v="Robson Kerber Pereira"/>
    <s v="M"/>
    <s v="Celula Conjuntos Montadoras T2"/>
    <s v="Marcelo Camargo"/>
    <n v="2"/>
    <x v="9"/>
    <s v="Acionado Unidade Móvel para atendimento no ponto 10 da Caster.  Chegando ao local, colaborador  amparado por colegas e brigadistas. Removido ao CSR, relata que estava prensando cubos na &quot;prensa Zingano&quot;, foi ajeitar um cubo e o mesmo acabou caindo, prensando quarto dedo mão esquerda. Apresenta esmagamento região distal com corte contuso. Mobilidade reduzidada pela dor, ofertado paracetamol. Encaminhado para avaliação médica que solicita avaliação médica e avaliação Rx no Hospital do Círculo com retorno no CSR 25/05/2022 para revisão. TST Leonardo ciente. "/>
    <x v="4"/>
    <s v="Não classificado"/>
    <s v="Não classificado"/>
    <s v="Manuseio de ferramentas e peças"/>
    <s v="Mão esquerda"/>
    <s v="4º dedo"/>
    <n v="44"/>
    <n v="201473218"/>
    <n v="24"/>
    <s v="Terça-Feira"/>
  </r>
  <r>
    <n v="244"/>
    <n v="1"/>
    <x v="390"/>
    <x v="28"/>
    <x v="346"/>
    <s v="Alexandra Daiane Pedroso da Silva"/>
    <s v="F"/>
    <s v="Rebarbação - T1"/>
    <s v="Maiquel Silveira da Cruz"/>
    <n v="1"/>
    <x v="3"/>
    <s v="Colaboradora relata que hoje de manhã as 11:00 teve uma queda da própria altura  e bateu a coxa  em uma caixa . Apresenta hematoma edema ,  movimentos preservados não realizou registro  no momento do fato .Aplicado biofenac, Liberada com transporte da empresa e orientações de buscar atendimento n centro de saúde se necessário  . TST Leonardo ciente."/>
    <x v="0"/>
    <s v="Não classificado"/>
    <s v="Não classificado"/>
    <s v="Queda"/>
    <m/>
    <m/>
    <m/>
    <m/>
    <n v="25"/>
    <s v="Quarta-Feira"/>
  </r>
  <r>
    <n v="245"/>
    <n v="1"/>
    <x v="391"/>
    <x v="28"/>
    <x v="50"/>
    <s v="Luis Carlos da Silva"/>
    <s v="M"/>
    <s v="Abastecimento Usinagem - T1"/>
    <s v="Erick Peruzzo"/>
    <n v="1"/>
    <x v="2"/>
    <s v="Colaborador relata que estava cortando um plástico com com estilete e cortou o 1º e 2º dedo da mão direita . Apresenta pequenos cortes , realizado curativos  e liberados com orientações de cuidados . Atendido por Igor TST Leonardo ciente . "/>
    <x v="0"/>
    <s v="Não classificado"/>
    <s v="Não classificado"/>
    <s v="Manuseio de ferramentas e peças"/>
    <s v="Mão direita"/>
    <s v="1º E 2º DEDOS"/>
    <m/>
    <m/>
    <n v="26"/>
    <s v="Quinta-Feira"/>
  </r>
  <r>
    <n v="246"/>
    <n v="1"/>
    <x v="391"/>
    <x v="28"/>
    <x v="47"/>
    <s v="Alceu Rodrigues Miranda"/>
    <s v="M"/>
    <s v="Pintura - T2"/>
    <s v="Sidivaldo Edson de Oliveira"/>
    <n v="2"/>
    <x v="3"/>
    <s v="Colaborador relata que estava limpando o canal e uma peça caiu atingindo o 1º dedo da mão esquerda Apresenta avulsão da base da unha . acionado atendimento com Emercor e encaminhado para realizar exame de imagem  no COC . Atendido por Igor TST Leonardo ciente . "/>
    <x v="2"/>
    <s v="Não classificado"/>
    <s v="Não classificado"/>
    <s v="Manuseio de ferramentas e peças"/>
    <s v="Mão esquerda"/>
    <s v="1º DEDO"/>
    <n v="45"/>
    <n v="201479426"/>
    <n v="26"/>
    <s v="Quinta-Feira"/>
  </r>
  <r>
    <n v="247"/>
    <n v="1"/>
    <x v="392"/>
    <x v="28"/>
    <x v="1"/>
    <s v="Julio Cesar Rodrigues de Souza"/>
    <s v="M"/>
    <s v="Fusao/Vazamento - T3"/>
    <s v="David Teixeira Lima"/>
    <n v="3"/>
    <x v="1"/>
    <s v="Colaborador relata que estava limpando o forno e sentiu um corpo estranho no olho esquerdo relata que estava utilizando EPI  no momento  , realizado higiene e removido sujidades , liberado ao setor com orientações de cuidados . TST  Tiago ciente "/>
    <x v="0"/>
    <s v="Não classificado"/>
    <s v="Não classificado"/>
    <s v="Corpo estranho"/>
    <s v="Olhos"/>
    <s v="Olho esquerdo"/>
    <m/>
    <m/>
    <n v="27"/>
    <s v="Sexta-Feira"/>
  </r>
  <r>
    <n v="248"/>
    <n v="1"/>
    <x v="392"/>
    <x v="28"/>
    <x v="347"/>
    <s v="Jorge Luiz dos Santos"/>
    <s v="M"/>
    <s v="Abastecimento Usinagem - T1"/>
    <s v="Erick Peruzzo"/>
    <n v="1"/>
    <x v="2"/>
    <s v="Funcionário relata ter pisado com o pé direito, em um prego enquanto arrumava um pallet, local com leve perfuração superficial, sem sangramento, realizado limpeza no local, medicado com paraceetamol, orientado a verificar carteira de vacinação e observar local. TST Lucas ciente. Atendido por Roger "/>
    <x v="0"/>
    <s v="Não classificado"/>
    <s v="Não classificado"/>
    <s v="Predial"/>
    <s v="Pé direito"/>
    <m/>
    <m/>
    <m/>
    <n v="27"/>
    <s v="Sexta-Feira"/>
  </r>
  <r>
    <n v="249"/>
    <n v="1"/>
    <x v="393"/>
    <x v="28"/>
    <x v="348"/>
    <s v="Keba Toure"/>
    <s v="M"/>
    <s v="Rebarbação - T3"/>
    <s v="David Teixeira Lima"/>
    <n v="3"/>
    <x v="3"/>
    <s v="Colaborador relata que ao manusear uma peça acabou chocando sua mão direita contra outra peça que possuía rebarba, ocasionando corte profundo na região do 2º dedo da mão direita. Corte profundo com necessidade de sutura. Acionada unidade externa da emercor para realização de sutura. Aferidos sinais vitais. PA 120/80mmHg, Sat 98%, FC 85btm, T 36.2°. Informou que no momento do ocorrido fazia uso de dois pares de luvas. Realizada sutura com 4 pontos. Após liberado para casa sem atestado médico, tendo em vista que está terminando seu turno de trabalho . Ofertado Uber para que o mesmo se deslocasse para casa. Orientado a retornar ao CSR hoje, no inicio do seu turno para avaliação com médico do trabalho. TST Lucas ciente. Atendido por Diego "/>
    <x v="4"/>
    <s v="Não classificado"/>
    <s v="Não classificado"/>
    <s v="Manuseio de ferramentas e peças"/>
    <s v="Mão direita"/>
    <s v="2º dedo"/>
    <n v="46"/>
    <n v="201479427"/>
    <n v="31"/>
    <s v="Terça-Feira"/>
  </r>
  <r>
    <n v="250"/>
    <n v="1"/>
    <x v="394"/>
    <x v="29"/>
    <x v="342"/>
    <s v="Evanuci Britz Aguiar"/>
    <s v="F"/>
    <s v="Celula Conjuntos Leves - T2"/>
    <s v="Marcelo Camargo"/>
    <n v="2"/>
    <x v="19"/>
    <s v="Colaboradora relata que estava manuseando a &quot;cintadeira&quot; a mesma trancou e a mesma bateu o 4º dedo da mão esquerda no rack apresenta corte superficial sem sangramento ativo, movimentos preservados , realizado curativo medicada com paracetamol e liberada ao setor com orientações de cuidados retorno se necessário . Atendido por Igor . TST  Leonardo ciente . "/>
    <x v="0"/>
    <s v="Não classificado"/>
    <s v="Não classificado"/>
    <s v="Manuseio de ferramentas e peças"/>
    <s v="Mão esquerda"/>
    <s v="4º DEDO"/>
    <m/>
    <m/>
    <n v="7"/>
    <s v="Terça-Feira"/>
  </r>
  <r>
    <n v="251"/>
    <n v="1"/>
    <x v="395"/>
    <x v="29"/>
    <x v="349"/>
    <s v="Tuane Durgante Aguiar"/>
    <s v="F"/>
    <s v="Celula Suportes Fundidos - T3"/>
    <s v="Marcelo Camargo"/>
    <n v="3"/>
    <x v="14"/>
    <s v="Funcionária refere que ao pegar a peça com a talha acionou , sem querer houve um estouro na mesma vindo a correr do local sentiu uma fisgada na perna direita ao realizar movimento brusco, sem edemas deformidades ou trauma mobilidade preservada biofenac e paracetamol e liberada ao setor . TST Tiago ciente"/>
    <x v="0"/>
    <s v="Não classificado"/>
    <s v="Não classificado"/>
    <s v="Manuseio de ferramentas e peças"/>
    <s v="Perna direita"/>
    <m/>
    <m/>
    <m/>
    <n v="9"/>
    <s v="Quinta-Feira"/>
  </r>
  <r>
    <n v="252"/>
    <n v="1"/>
    <x v="396"/>
    <x v="29"/>
    <x v="10"/>
    <m/>
    <s v="M"/>
    <s v="Rebarbação - T1"/>
    <s v="Maiquel Silveira da Cruz"/>
    <n v="1"/>
    <x v="3"/>
    <s v="Houve a queda do cubo 080 na saída da pintura da rebarbação. O dispositvo de transporte utilizado na monovia utilizado para o processo é o utilizado no cubo 9090, o qual é mais leve. Foi verificado que a peça escapa do dispositivo quando em movimento na monovia ou manuseado para retirada da linha."/>
    <x v="3"/>
    <s v="Não classificado"/>
    <s v="Não classificado"/>
    <s v="Manuseio de ferramentas e peças"/>
    <m/>
    <m/>
    <n v="47"/>
    <m/>
    <n v="8"/>
    <s v="Quarta-Feira"/>
  </r>
  <r>
    <n v="253"/>
    <n v="1"/>
    <x v="397"/>
    <x v="29"/>
    <x v="28"/>
    <s v="Vagner Amir de Souza"/>
    <s v="M"/>
    <s v="Manutencao Fundicao - T3"/>
    <s v="Guilherme Castro Magalhaes"/>
    <n v="3"/>
    <x v="0"/>
    <s v="Funcionário relata que por volta das 5 hs em seu setor de trabalho sentiu desconforto em olho esquerdo , realizado lavagem e remoção de sujidade , liberado ao setor em condições. TST Tiago ciente"/>
    <x v="0"/>
    <s v="Não classificado"/>
    <s v="Não classificado"/>
    <s v="Corpo estranho"/>
    <s v="Olhos"/>
    <s v="Olho Esquerdo"/>
    <m/>
    <m/>
    <n v="11"/>
    <s v="Sábado"/>
  </r>
  <r>
    <n v="254"/>
    <n v="1"/>
    <x v="398"/>
    <x v="29"/>
    <x v="350"/>
    <s v="Valdomiro Batecini"/>
    <s v="M"/>
    <s v="Fusao/Vazamento - T1"/>
    <s v="Valdeci Zeppi"/>
    <n v="1"/>
    <x v="1"/>
    <s v="Funcionário vem CSR relatando que caiu no setor,resbalou em pallet que estava no caminho,bateu joelho direito,apresenta edema e hematoma + batida no ombro esquerdo,sem edema.mobilidade prejudicada,foi medicado com tylenol + biofenac e joelho no local. Avaliado pelo medico do CSR, encaminhado ao COC para realizar exames e avaliaçâo clinica,encaminhado com transporte da empresa.Orientado para revisão no CSR . TST FANNY ciente. LEANDRO E JOICE"/>
    <x v="2"/>
    <s v="Não classificado"/>
    <s v="Não classificado"/>
    <s v="Queda"/>
    <s v="Braço esquerdo"/>
    <s v="Ombro"/>
    <n v="49"/>
    <n v="201505065"/>
    <n v="13"/>
    <s v="Segunda-Feira"/>
  </r>
  <r>
    <n v="255"/>
    <n v="1"/>
    <x v="399"/>
    <x v="29"/>
    <x v="10"/>
    <m/>
    <m/>
    <m/>
    <s v="Jovani Montagna"/>
    <n v="1"/>
    <x v="13"/>
    <s v="Houve queda de peça na CAUIII,momento em que o Robo saiu da operação vindo a pegar a peça bruta com a garra fechada. O Robo estando com a garra fechada quando fez o movimento da operação a peça escapou da garra,vindo a cair sob bandeja. Bandeja essa que faz parte dos EPCs da máquina."/>
    <x v="3"/>
    <s v="Não classificado"/>
    <s v="Não classificado"/>
    <s v="Máquinas e equipamentos"/>
    <m/>
    <m/>
    <n v="48"/>
    <m/>
    <n v="14"/>
    <s v="Terça-Feira"/>
  </r>
  <r>
    <n v="256"/>
    <n v="1"/>
    <x v="400"/>
    <x v="29"/>
    <x v="200"/>
    <s v="Patrick Cameus"/>
    <s v="M"/>
    <s v="Rebarbação - T3"/>
    <s v="Sidivaldo Edson de Oliveira"/>
    <n v="3"/>
    <x v="3"/>
    <s v="Relata desconforto em olho direito realizado limpeza com soro removido sujidade e liberado ao setor em condições .TST Tiago ciente."/>
    <x v="0"/>
    <s v="Não classificado"/>
    <s v="Não classificado"/>
    <s v="Corpo estranho"/>
    <s v="Olhos"/>
    <s v="Olho Direito"/>
    <m/>
    <m/>
    <n v="15"/>
    <s v="Quarta-Feira"/>
  </r>
  <r>
    <n v="257"/>
    <n v="1"/>
    <x v="400"/>
    <x v="29"/>
    <x v="10"/>
    <m/>
    <m/>
    <m/>
    <s v="Marcelo Camargo"/>
    <n v="2"/>
    <x v="14"/>
    <s v="Funcionário relata que estava descendo os degraus da plataforma da sua máquina, quando ouviu um barulho, olhou para cima e a talha havia se desprendido do braço articulado._x000a_A talha estava parada e ninguém estava manuseando o equipamento no momento da queda. Momentos antes o técnico de preset havia retirado um ferramental da máquina Mazak 4933, e não percebeu nada de irregular no equipamento."/>
    <x v="3"/>
    <s v="Não classificado"/>
    <s v="Não classificado"/>
    <s v="Máquinas e equipamentos"/>
    <m/>
    <m/>
    <n v="50"/>
    <m/>
    <n v="15"/>
    <s v="Quarta-Feira"/>
  </r>
  <r>
    <n v="258"/>
    <n v="1"/>
    <x v="401"/>
    <x v="29"/>
    <x v="351"/>
    <s v="Natan Brizola Formaio"/>
    <s v="M"/>
    <s v="Rebarbação - T3"/>
    <s v="Sidivaldo Edson de Oliveira"/>
    <n v="3"/>
    <x v="3"/>
    <s v="Funcionário relata que estava na rebarbação  retrabalhando uma peça quando prensou o 4° dedo contra a peça ocasionando trauma com hematoma sub ungueal mobilidade preservada sem edemas ou deformidades , aplicado gelo local e medicado com paracetamol , liberado ao setor em condições e com orientações .TST Tiago"/>
    <x v="0"/>
    <s v="Não classificado"/>
    <s v="Não classificado"/>
    <s v="Manuseio de ferramentas e peças"/>
    <s v="Mão esquerda"/>
    <s v="4º dedo"/>
    <m/>
    <m/>
    <n v="16"/>
    <s v="Quinta-Feira"/>
  </r>
  <r>
    <n v="259"/>
    <n v="1"/>
    <x v="401"/>
    <x v="29"/>
    <x v="327"/>
    <s v="Rodrigo Jacopini da Silva"/>
    <s v="M"/>
    <s v="Macharia - T1"/>
    <s v="Valdeci Zeppi"/>
    <n v="1"/>
    <x v="8"/>
    <s v="Funcionário relata que foi pegar um compensado de madeira para colocar entre as peças em seu setor, e este teria uma ferpa, que veio ocasionar corte em 1º dedo da mão direita, corte superficial, sem necessidade de sutura, avaliado pelo DR Mauricio. Sem sangramento, sem hematoma. Medicado com paracetamol para dor, realizado limpeza e curativo. Liberado ao setor com orientações. TST Lucas ciente. "/>
    <x v="0"/>
    <s v="Não classificado"/>
    <s v="Não classificado"/>
    <s v="Manuseio de ferramentas e peças"/>
    <s v="Mão direita"/>
    <s v="1º dedo"/>
    <n v="51"/>
    <m/>
    <n v="16"/>
    <s v="Quinta-Feira"/>
  </r>
  <r>
    <n v="260"/>
    <n v="1"/>
    <x v="402"/>
    <x v="29"/>
    <x v="123"/>
    <s v="Luis Everton Da Silva"/>
    <s v="M"/>
    <s v="Fusao/Vazamento - T1"/>
    <s v="Valdeci Zeppi"/>
    <n v="1"/>
    <x v="1"/>
    <s v="Funcionário relata que estava erguendo a tampa com a ponte, quando arrebentou a corrente e atingiu coxa direita, causando corte contuso de aproximadamente 10 cm com sangramento ativo e dor local, acionado unidade externa para avaliação PA 140/90 FC 88 SAT 99% realizado sutura e liberado para casa com transporte da empresa e retorno em 20/06 as 07 hs para  reavaliação. TST Alesandro ciente"/>
    <x v="1"/>
    <s v="Carga suspensa"/>
    <s v="PSIF"/>
    <s v="Movimentação de cargas suspensas"/>
    <s v="Perna direita"/>
    <s v="Coxa Direita"/>
    <n v="52"/>
    <n v="201504886"/>
    <n v="19"/>
    <s v="Domingo"/>
  </r>
  <r>
    <n v="261"/>
    <n v="1"/>
    <x v="403"/>
    <x v="29"/>
    <x v="352"/>
    <s v="Pape Assane Sarr"/>
    <s v="M"/>
    <s v="Rebarbacao - T1"/>
    <s v="Maiquel Silveira da Cruz"/>
    <n v="1"/>
    <x v="3"/>
    <s v="Colaborador relata que ao manusear peças com aproximadamente 15kg, o mesmo prensou o quarto dedo mão esquerda entre as peças, apresenta leve edema, movimentos levemente reduzidos, aplicado gelo local e encaminhado para COC após atendimento médico no CSR, realizado todas as orientações , retorno amanhã as 07 horas para consulta, solicitado UBER, tst Alessandro ciente._x000a_"/>
    <x v="2"/>
    <s v="Não classificado"/>
    <s v="Não classificado"/>
    <s v="Manuseio de ferramentas e peças"/>
    <s v="Mão esquerda"/>
    <s v="4º dedo"/>
    <n v="53"/>
    <n v="201504888"/>
    <n v="20"/>
    <s v="Segunda-Feira"/>
  </r>
  <r>
    <n v="262"/>
    <n v="1"/>
    <x v="404"/>
    <x v="29"/>
    <x v="264"/>
    <s v="Henrique Wolpatt"/>
    <s v="M"/>
    <s v="Celula Suportes Fundidos - T2"/>
    <s v="Marcelo Camargo"/>
    <n v="2"/>
    <x v="14"/>
    <s v="Acionado Unidade Móvel da Emercor para atender um funcionário no ponto 01 da Caster, pois uma empilhadeira havia atingindo de leve a perna do mesmo. Chegando ao local sinalizado pelo PA, encontramos funcionário deambulando amparado por colegas. Removido ao CSR, relata que  ao passar em uma faixa de segurança no setor (já havia um empilhadeira parada) veio uma segunda empilhadeira, que atingiu com o garfo seu tornozelo D.  Apresenta leve edema em tornozelo direito, mobilidade preservada. Aplicado Biofenac, gelo local e encaminhado para consulta médica, medicado com Ibuprofeno VO  e após liberado ao setor com orientações. TST Leonardo. "/>
    <x v="0"/>
    <s v="Veículos Industriais"/>
    <s v="PSIF"/>
    <s v="Veículos Industriais"/>
    <s v="Perna direita"/>
    <s v="Tornozelo Direito"/>
    <n v="54"/>
    <n v="201514599"/>
    <n v="21"/>
    <s v="Terça-Feira"/>
  </r>
  <r>
    <n v="263"/>
    <n v="1"/>
    <x v="405"/>
    <x v="29"/>
    <x v="353"/>
    <s v="Roberto Carlos Costa Silva"/>
    <s v="M"/>
    <s v="Manutencao Fundicao - T1"/>
    <s v="Douglas de Souza Lisboa"/>
    <n v="1"/>
    <x v="0"/>
    <s v="Funcionário relata que que ao inspecionar um redutor e subir uma escada que estava sendo segurada por um colega , o mesmo teria caído de pé de uma altura de 1,5 metros , refere dor em pé direito , lateral direita sem edemas ou deformidades mobilidade preservado ,  deambulando normalmente aplicado biofenac , liberado em condições ."/>
    <x v="2"/>
    <s v="Não classificado"/>
    <s v="Não classificado"/>
    <s v="Queda"/>
    <s v="Pé direito"/>
    <m/>
    <n v="55"/>
    <n v="201529130"/>
    <n v="26"/>
    <s v="Domingo"/>
  </r>
  <r>
    <n v="264"/>
    <n v="1"/>
    <x v="406"/>
    <x v="29"/>
    <x v="354"/>
    <s v="Carlos Dutra Zamberlan"/>
    <s v="M"/>
    <s v="Celula Conjuntos Implementadoras - T1"/>
    <s v="Felipe Becker Camelo"/>
    <n v="1"/>
    <x v="4"/>
    <s v="Acionada a unidade para atendimento ao colaborador que teria virado  o pé direito no ponto 9 da Suspensys,no local o mesmo estava sentado e relatou no término do seu trabalho quando foi se levantar teria apresentado parestesia  na região do seu pé, tornozelo, causando um entorse, sem edema, relata que não consegue alinhar o pé, ofertado paracetamol + biofenac, passou por consulta no CSR  após consulta  acionado unidade da emercor para realizar transporte ao COC, aos cuidados DR Diego, e para exames radiológicos, marcado consulta para amanhã as 07:00 TST Alessandro ciente._x000a_DIEGO 1450601"/>
    <x v="5"/>
    <s v="Não classificado"/>
    <s v="Não classificado"/>
    <s v="*Outros"/>
    <s v="Pé direito"/>
    <s v="Tornozelo direito"/>
    <m/>
    <m/>
    <n v="27"/>
    <s v="Segunda-Feira"/>
  </r>
  <r>
    <n v="265"/>
    <n v="1"/>
    <x v="407"/>
    <x v="29"/>
    <x v="355"/>
    <s v="Feguens Beaubrun"/>
    <s v="M"/>
    <s v="Rebarbação - T1"/>
    <s v="Maiquel Silveira da Cruz"/>
    <n v="1"/>
    <x v="3"/>
    <s v="Funcionário relata que no último sábado, dia 25/06, em torno das 16:30, ao retirar seu uniforme de trabalho, um corpo estranho teria adentrado em seu olho esquerdo. O mesmo não procurou o CSR na data do ocorrido. Hoje procura o CSR para realizar o registro e realizar consulta médica devido ao desconforto ocular. Entrado em contato com o TST Alesandro Guimarães e o mesmo informou que o atendimento não seria considerado acidente de trabalho. Encaminhado via assistencial a oftalmologista. Retorna dia 28/06/22 as 07:00 hs para revisão. Atendido por Diego Adriano."/>
    <x v="0"/>
    <s v="Não classificado"/>
    <s v="Não classificado"/>
    <s v="Corpo estranho"/>
    <s v="Olhos"/>
    <s v="Olho Esquerdo"/>
    <m/>
    <m/>
    <n v="25"/>
    <s v="Sábado"/>
  </r>
  <r>
    <n v="266"/>
    <n v="1"/>
    <x v="408"/>
    <x v="29"/>
    <x v="10"/>
    <m/>
    <m/>
    <s v="Empresa Irapuru"/>
    <s v="Erick Peruzzo"/>
    <n v="1"/>
    <x v="2"/>
    <s v="Motorista da transportadora Irapuru relata que estava chegando no pavilhão de lona da logistica quando teve a necessidade de fazer a manobra da carreta dando marcha ré,neste momento o mesmo colidiu na lateral da parede ,não visualisou o canto do pavilhão ."/>
    <x v="3"/>
    <s v="Veículos Industriais"/>
    <s v="Não classificado"/>
    <s v="Veículos Industriais"/>
    <m/>
    <m/>
    <n v="58"/>
    <m/>
    <n v="28"/>
    <s v="Terça-Feira"/>
  </r>
  <r>
    <n v="267"/>
    <n v="1"/>
    <x v="408"/>
    <x v="29"/>
    <x v="356"/>
    <s v="Maikel Jose Palacios Marcano"/>
    <s v="M"/>
    <s v="Rebarbação - T1"/>
    <s v="Maiquel Silveira da Cruz"/>
    <n v="1"/>
    <x v="3"/>
    <s v="Colaborador (42230) relata que estava manuseando uma peça quando ela teria escorregado e caído sobre o 4 dedo da mão E, apresenta hematoma em região palmar do mesmo dedo, movimentos preservados, ofertado paracetamol, aplicado gelo no local e encaminhado para consulta com médico do CSR, após o mesmo foi encaminhado para o COC para realização de exames, foi transporte da empresa UBER, retorna amanhã para consulta no CSR. TST Alesandro ciente."/>
    <x v="4"/>
    <s v="Não classificado"/>
    <s v="Não classificado"/>
    <s v="Manuseio de ferramentas e peças"/>
    <s v="Mão esquerda"/>
    <s v="4º dedo"/>
    <n v="56"/>
    <n v="201521519"/>
    <n v="28"/>
    <s v="Terça-Feira"/>
  </r>
  <r>
    <n v="268"/>
    <n v="1"/>
    <x v="409"/>
    <x v="29"/>
    <x v="10"/>
    <m/>
    <m/>
    <m/>
    <s v="Felipe Becker Camelo"/>
    <n v="1"/>
    <x v="4"/>
    <s v="Operador ao retirar um cesto de cubos que estava armazenado sobre outra embalagem, realiza a movimentação com o auxilio da paleteira elétrica, e com os garfos ainda elevados colide o cesto de cubos com uma embalagem vazia que estava ao lado, causando o tombamento do mesmo. Não houve vítima, apenas danos materiais."/>
    <x v="3"/>
    <s v="Não classificado"/>
    <s v="Não classificado"/>
    <s v="*Outros"/>
    <m/>
    <m/>
    <n v="59"/>
    <m/>
    <n v="29"/>
    <s v="Quarta-Feira"/>
  </r>
  <r>
    <n v="269"/>
    <n v="1"/>
    <x v="410"/>
    <x v="29"/>
    <x v="357"/>
    <s v="Andriel de Almeida Gilbert"/>
    <s v="M"/>
    <s v="Celula Suportes Fundidos - T2"/>
    <s v="Marcelo Camargo"/>
    <n v="2"/>
    <x v="14"/>
    <s v="Acionado Unidade Móvel pelo ramal de emergência 3666 para atendimento no ponto 01 da Caster, pois funcionário teria sofrido &quot;mal jeito no pé'. Chegando ao local com sinalizaçãoo do PA Fortaleza, encontramos funcionário amparado por brigadista, pelo TST e demais colegas, já com tala para imobilização do membro inferior esquerdo. Removido ao CSR, relata que estava usinando e ao e ao colocar  a peça na caixa que estava em cima da &quot;doly&quot;, a doly acabou se expandindo e abriu um vão, onde seu pé caiu, ficando &quot;prensado&quot; até o joelho. Sem edema, mobilidade preservada, relata dor local. Aplicado gelo local, ofertado paracetamol Avaliado por Dr Elizabeth e encaminhado para o COC realizar Exames de imagem e retorno dia 01.07.2022.  Atendido por Roger/Raquel , TST Leonardo ciente"/>
    <x v="0"/>
    <s v="Não classificado"/>
    <s v="Não classificado"/>
    <s v="*Outros"/>
    <s v="Perna esquerda"/>
    <s v="Pé esquerdo"/>
    <m/>
    <m/>
    <n v="30"/>
    <s v="Quinta-Feira"/>
  </r>
  <r>
    <n v="270"/>
    <n v="1"/>
    <x v="410"/>
    <x v="29"/>
    <x v="10"/>
    <m/>
    <s v="M"/>
    <m/>
    <s v="Erick Peruzzo"/>
    <n v="3"/>
    <x v="2"/>
    <s v="O colaborador relata que estava fazendo a movimentação de tambores com a empilhadeira entre a logistica e o setor de montagem na usinagem, quando ao chegar na entrada do pavilhão as peças caíram do palet."/>
    <x v="3"/>
    <s v="Não classificado"/>
    <s v="Não classificado"/>
    <s v="*Outros"/>
    <m/>
    <m/>
    <n v="60"/>
    <m/>
    <n v="30"/>
    <s v="Quinta-Feira"/>
  </r>
  <r>
    <n v="276"/>
    <n v="1"/>
    <x v="407"/>
    <x v="29"/>
    <x v="10"/>
    <s v="MTI"/>
    <s v="M"/>
    <s v="Empresa MTI"/>
    <s v="Douglas de Souza Lisboa"/>
    <n v="1"/>
    <x v="10"/>
    <s v="Os colaboradores da empresa MTI estavam realizando a limpeza da área próximo a esteira EX 07 no 3° andar da central de areia e ao _x000a_movimentar o bag com a ponte rolante o mesmo acabou batendo no silo da areia nova, com o impacto houve o rompimento das alças e a queda do bag proximo a moega."/>
    <x v="3"/>
    <s v="Carga suspensa"/>
    <s v="Não classificado"/>
    <s v="Movimentação de cargas suspensas"/>
    <m/>
    <m/>
    <n v="57"/>
    <m/>
    <n v="25"/>
    <s v="Sábado"/>
  </r>
  <r>
    <n v="271"/>
    <n v="1"/>
    <x v="411"/>
    <x v="30"/>
    <x v="10"/>
    <m/>
    <s v="M"/>
    <m/>
    <s v="Erick Peruzzo"/>
    <n v="2"/>
    <x v="2"/>
    <s v="Operador de empilhadeira ao largar 3 embalagens (cestinho) no chão, as mesmas ficaram parcialmente apoiadas em um palete de madeira que estava no local, balançaram e uma embalagem colidiu com vidro da montagem CTE. Não houve vitimas, apenas danos materiais."/>
    <x v="3"/>
    <s v="Não classificado"/>
    <s v="Não classificado"/>
    <s v="Manuseio de ferramentas e peças"/>
    <m/>
    <m/>
    <n v="61"/>
    <m/>
    <n v="1"/>
    <s v="Sexta-Feira"/>
  </r>
  <r>
    <n v="272"/>
    <n v="1"/>
    <x v="412"/>
    <x v="30"/>
    <x v="10"/>
    <m/>
    <s v="M"/>
    <m/>
    <s v="Karine Parise"/>
    <n v="2"/>
    <x v="1"/>
    <s v="Forneiro estava basculando o forno 2 na panela para movimentar metal líquido para o CAP, quando o forno travou basculado e não recuou ao ponto inicial e ficou despejando metal líquido até transbordar a panela. Não houve vítimas apenas danos materiais."/>
    <x v="3"/>
    <s v="Metal líquido"/>
    <s v="Não classificado"/>
    <s v="Respingo de metal líquido"/>
    <m/>
    <m/>
    <n v="62"/>
    <n v="201529132"/>
    <n v="2"/>
    <s v="Sábado"/>
  </r>
  <r>
    <n v="273"/>
    <n v="1"/>
    <x v="413"/>
    <x v="30"/>
    <x v="358"/>
    <s v="Fabio Daniel Silvestrini Junior"/>
    <s v="M"/>
    <s v="Celula Suportes Fundidos - T3"/>
    <s v="Marcelo Camargo"/>
    <n v="3"/>
    <x v="14"/>
    <s v="Funcionário relata que estava trocando o incerto da máquina ,e ao abaixar se para ajuntar o parafuso que havia caído , bateu a testa do lado esquerdo ,  na porta da máquina causando pequeno ferimento corto contuso , realizado curativo gelo local e liberado em condições e com orientações. TST Tiago ciente"/>
    <x v="0"/>
    <s v="Não classificado"/>
    <s v="Não classificado"/>
    <s v="Manuseio de ferramentas e peças"/>
    <s v="Cabeça"/>
    <s v="Testa"/>
    <m/>
    <m/>
    <n v="4"/>
    <s v="Segunda-Feira"/>
  </r>
  <r>
    <n v="274"/>
    <n v="1"/>
    <x v="414"/>
    <x v="30"/>
    <x v="359"/>
    <s v="Andrea de Araujo Altino"/>
    <s v="F"/>
    <s v="Macharia - T1"/>
    <s v="Valdeci Zeppi"/>
    <n v="1"/>
    <x v="8"/>
    <s v="Relata que estava varrendo no seu setor, e ao se levantar após se abaixar, bateu a cabeça região parental E em um aparelho de ligar o ar. Apresenta pequeno corte cutâneo, relata vertigens. SV: PA:120/80mmhg, FC:78bpm  TAX:36,4 FR:18 SAT:98%. Aplicado gelo local, ofertado paracetamol e encaminhada para consulta médica. Liberada para casa com orientações. TST Leonardo ciente. "/>
    <x v="0"/>
    <s v="Não classificado"/>
    <s v="Não classificado"/>
    <s v="Predial"/>
    <s v="Cabeça"/>
    <m/>
    <m/>
    <m/>
    <n v="5"/>
    <s v="Terça-Feira"/>
  </r>
  <r>
    <n v="275"/>
    <n v="1"/>
    <x v="414"/>
    <x v="30"/>
    <x v="10"/>
    <m/>
    <s v="M"/>
    <m/>
    <s v="Erick Peruzzo"/>
    <n v="2"/>
    <x v="2"/>
    <s v="Operador de empilhadeira ao pegar uma embalagem no pátio, empilhadeira derrapou e ficou atolada. Não houve feridos, acionado o trator da Suspensys para remover a máquina do local."/>
    <x v="3"/>
    <s v="Veículos Industriais"/>
    <s v="Não classificado"/>
    <s v="Veículos Industriais"/>
    <m/>
    <m/>
    <n v="63"/>
    <m/>
    <n v="5"/>
    <s v="Terça-Feira"/>
  </r>
  <r>
    <n v="277"/>
    <n v="1"/>
    <x v="415"/>
    <x v="30"/>
    <x v="360"/>
    <s v="Sidoine Fenelus"/>
    <s v="M"/>
    <s v="Rebarbacao - T2"/>
    <s v="David Teixeira Lima"/>
    <n v="2"/>
    <x v="3"/>
    <s v="Colaborador refere  sensação de sujidade em olho esquerdo limpeza com soro e liberado referindo melhoras. Atendido por Igor . "/>
    <x v="0"/>
    <s v="Não classificado"/>
    <s v="Não classificado"/>
    <s v="Corpo estranho"/>
    <s v="Olhos"/>
    <s v="Olho Esquerdo"/>
    <m/>
    <m/>
    <n v="9"/>
    <s v="Sábado"/>
  </r>
  <r>
    <n v="278"/>
    <n v="1"/>
    <x v="416"/>
    <x v="30"/>
    <x v="361"/>
    <s v="Dalvana Guilherme Soldatelli"/>
    <s v="F"/>
    <s v="Moldagem - T2"/>
    <s v="David Teixeira Lima"/>
    <n v="2"/>
    <x v="7"/>
    <s v="Colaboradora procura atendimento com queixa de corpo estranho em olho esquerdo relata que ao movimentar um produto sentiu o desconforto . Realizado higiene com SF e retirado sujidade com sucesso . Atendido por Igor  TST Leonardo ciente . "/>
    <x v="0"/>
    <s v="Não classificado"/>
    <s v="Não classificado"/>
    <s v="Corpo estranho"/>
    <s v="Olhos"/>
    <s v="Olho Esquerdo"/>
    <m/>
    <m/>
    <n v="11"/>
    <s v="Segunda-Feira"/>
  </r>
  <r>
    <n v="279"/>
    <n v="1"/>
    <x v="417"/>
    <x v="30"/>
    <x v="139"/>
    <s v="Misael Fontoura Viana"/>
    <s v="M"/>
    <s v="Celula Suportes Fundidos - T2"/>
    <s v="Marcelo Camargo"/>
    <n v="2"/>
    <x v="14"/>
    <s v="Colaborador relata que estava estava no setor de trabalho e iniciou com desconforto ocular procura atendimento com hiperemia em olho esquerdo, realizado higiene com Sf e removido sujidade liberado ao setor com orientações de cuidados . Atendido por Roger TST Leonardo ciente "/>
    <x v="0"/>
    <s v="Não classificado"/>
    <s v="Não classificado"/>
    <s v="Corpo estranho"/>
    <s v="Olhos"/>
    <s v="Olho Esquerdo"/>
    <m/>
    <m/>
    <n v="12"/>
    <s v="Terça-Feira"/>
  </r>
  <r>
    <n v="280"/>
    <n v="1"/>
    <x v="418"/>
    <x v="30"/>
    <x v="290"/>
    <s v="Sandra Mara da Silva"/>
    <s v="F"/>
    <s v="Macharia - T1"/>
    <s v="Valdeci Zeppi"/>
    <n v="1"/>
    <x v="8"/>
    <s v="Colaboradora vem ao CSR relatando que hoje logo após o almoço por volta das 15:00 foi tomar água na sua garrafa própria onde deixou desde sábado sem encostar, e hoje ao ingerir sentiu um gosto estranho e ao verificar o que havia dentro era desmoldante , assim que percebeu logo comunicou o líder e veio ao CSR as 17:30, a mesma sentiu náuseas e dores abdominais,  avaliada pela DR Talita , foi encaminhada ao COC para avaliação, foi acionada a base e removida de unidade da Emercor. TST Funny Ciente. JEFERSON"/>
    <x v="0"/>
    <s v="Não classificado"/>
    <s v="Não classificado"/>
    <s v="Produto químico"/>
    <s v="Digestivo / Respiratório"/>
    <m/>
    <m/>
    <m/>
    <n v="19"/>
    <s v="Terça-Feira"/>
  </r>
  <r>
    <n v="281"/>
    <n v="1"/>
    <x v="419"/>
    <x v="30"/>
    <x v="362"/>
    <s v="Angelina Isabel de Andrade Fermenal"/>
    <s v="F"/>
    <s v="Rebarbacao - T2"/>
    <s v="David Teixeira Lima"/>
    <n v="2"/>
    <x v="3"/>
    <s v="Relata que estava embalando peças junto com outro colega que largou a peça (sem querer) e caiu em cima do quinto dedo mão direita da colaboradora. Mobilidade preservada, pequeno corte foi realizado curativo. Aplicado gelo local, ofertado paracetamol. Liberada ao setor com orientações. TST Leonardo ciente."/>
    <x v="0"/>
    <s v="Não classificado"/>
    <s v="Não classificado"/>
    <s v="Manuseio de ferramentas e peças"/>
    <s v="Mão direita"/>
    <s v="5º DEDO"/>
    <m/>
    <m/>
    <n v="21"/>
    <s v="Quinta-Feira"/>
  </r>
  <r>
    <n v="282"/>
    <n v="1"/>
    <x v="420"/>
    <x v="30"/>
    <x v="104"/>
    <s v="Antonio Luiz Rosso Sebastiao"/>
    <s v="M"/>
    <s v="Celula Conjuntos Montadoras T1"/>
    <s v="Felipe Becker Camelo"/>
    <n v="1"/>
    <x v="9"/>
    <s v="Colaborador relata que estava operando uma paleteira que estaria apresentando defeito nas rodas, quando ele teria perdido o controle da mesma. A paleteira acabou se chocando contra uma caçamba de cavacos, prensando a perna esquerda entre ambos. Apresenta dor na lateral esquerda do tornozelo esquerdo, leve edema, apresenta escoriação. Encaminhado para consulta com o médico do CSR. Após consulta encaminhado ao COC para exames com transporte da empresa, retorno na segunda para revisão. TST Alessandro ciente_x000a_Atendido por Diego"/>
    <x v="0"/>
    <s v="Veículos Industriais"/>
    <s v="Não classificado"/>
    <s v="Veículos Industriais"/>
    <s v="Perna esquerda"/>
    <s v="Tornozelo"/>
    <m/>
    <m/>
    <n v="22"/>
    <s v="Sexta-Feira"/>
  </r>
  <r>
    <n v="283"/>
    <n v="1"/>
    <x v="421"/>
    <x v="30"/>
    <x v="363"/>
    <s v="Anderson Cleiton da Cruz Moraes"/>
    <s v="M"/>
    <s v="Celula Suportes Fundidos - T3"/>
    <s v="Marcelo Camargo"/>
    <n v="3"/>
    <x v="9"/>
    <s v="O colaborador 38788 relata que estava fazendo a movimentação de um tambor com a talha, quando notou que o dispositivo de içamento _x000a_(Garra) estava trincado em uma das soldas. "/>
    <x v="3"/>
    <s v="Não classificado"/>
    <s v="Não classificado"/>
    <s v="Manuseio de ferramentas e peças"/>
    <m/>
    <m/>
    <n v="64"/>
    <m/>
    <n v="24"/>
    <s v="Domingo"/>
  </r>
  <r>
    <n v="284"/>
    <n v="1"/>
    <x v="421"/>
    <x v="30"/>
    <x v="10"/>
    <m/>
    <m/>
    <m/>
    <s v="Karine Parise"/>
    <n v="2"/>
    <x v="7"/>
    <s v="No último domingo 24/07 foi realizado uma manutenção na linha de moldagem (SA16B), após iniciou - se o processo de produção com a linha fora de posição, vindo uma jaqueta chocar-se em outra._x000a_Queda de uma jaqueta na zona Mote após a colisão de um movimento do MT02 com uma jaqueta da linha 47B que estava fora de posição. "/>
    <x v="3"/>
    <s v="Máquinas NR12"/>
    <s v="Não classificado"/>
    <s v="Máquinas e equipamentos"/>
    <m/>
    <m/>
    <n v="65"/>
    <n v="201564129"/>
    <n v="24"/>
    <s v="Domingo"/>
  </r>
  <r>
    <n v="285"/>
    <n v="1"/>
    <x v="422"/>
    <x v="30"/>
    <x v="364"/>
    <s v="Emilly Taina Cavalheiro da Rosa"/>
    <s v="F"/>
    <s v="Celula Conjuntos Montadoras - T3"/>
    <s v="Marcelo Camargo"/>
    <n v="3"/>
    <x v="4"/>
    <s v="Funcionária relata que estava montando o rack e o mesmo não estava subindo , momento em que a mesma puxou com força desencaixando a parte inferior que acabou caindo sobre a região tibial esquerda , causando contusão local , discreta hipertermia mobilidade preservada , sem edemas ou hematomas aplicado biofenac e gelo local , liberada ao setor em condições e com orientações .TST Tiago ciente"/>
    <x v="0"/>
    <s v="Não classificado"/>
    <s v="Não classificado"/>
    <s v="Manuseio de ferramentas e peças"/>
    <s v="Perna esquerda"/>
    <m/>
    <m/>
    <m/>
    <n v="25"/>
    <s v="Segunda-Feira"/>
  </r>
  <r>
    <n v="286"/>
    <n v="1"/>
    <x v="422"/>
    <x v="30"/>
    <x v="365"/>
    <s v="Alexandro Ebertz de Paula"/>
    <s v="M"/>
    <s v="Moldagem - T1"/>
    <s v="Maiquel Silveira da Cruz"/>
    <n v="1"/>
    <x v="7"/>
    <s v="O mesmo chega ao CSR referindo que estava realizando limpeza da área quando encostou o braço esquerdo, no local ha queimadura de 2º grau, de pequena extensão, realizando curativo  com sulfa e paracetamol, liberado ao setor com orientações. TST Funny ciente_x000a_Atendido por Jeferson  "/>
    <x v="0"/>
    <s v="Não classificado"/>
    <s v="Não classificado"/>
    <s v="Manuseio de ferramentas e peças"/>
    <s v="Braço esquerdo"/>
    <m/>
    <m/>
    <m/>
    <n v="25"/>
    <s v="Segunda-Feira"/>
  </r>
  <r>
    <n v="287"/>
    <n v="1"/>
    <x v="423"/>
    <x v="30"/>
    <x v="73"/>
    <s v="Neivaldo Reis Dos Santos"/>
    <s v="M"/>
    <s v="Celula de Usinagem Cubos Mercedes - T1"/>
    <s v="Jovani Montagna"/>
    <n v="1"/>
    <x v="13"/>
    <s v="Funcionário relata que por volta das 09hs ao limpar peça master a mesma tinha uma rebarba e essa cortou 3° dedo da mão direita em falange medial. Apresenta corte na região sem sangramento ativo pois o mesmo realizou um curativo no momento do ocorrido. Medicado com paracetamol e ibuprofeno, avaliado pelo médico do CSR, acionado base externa para sutura, 3 pontos de sutura, liberado para casa na data de hoje com receita médica carimbada, optou por transporte próprio. Retorno amanha para revisão. TST Alessandro ciente. Atendido por Joice"/>
    <x v="4"/>
    <s v="Não classificado"/>
    <s v="Não classificado"/>
    <s v="Manuseio de ferramentas e peças"/>
    <s v="Mão direita"/>
    <s v="3º DEDO"/>
    <n v="66"/>
    <n v="201572506"/>
    <n v="26"/>
    <s v="Terça-Feira"/>
  </r>
  <r>
    <n v="288"/>
    <n v="1"/>
    <x v="423"/>
    <x v="30"/>
    <x v="366"/>
    <s v="Volnei Borges Paim"/>
    <s v="M"/>
    <s v="Celula Conjuntos Implementadoras - T2"/>
    <s v="Marcelo Camargo"/>
    <n v="2"/>
    <x v="19"/>
    <s v="Colaborador vem ao CSR  relata que estava trabalhando em uma peça quando bateu com martelo e escapou um corpo estranho em seu braço E, apresenta trauma perfurante por cavaco no setor de trabalho em região medial do braço esquerdo, sem corte ou inchaço, mobilidade preservada, passado para consulta com médico do CSR, encaminhado ao hospital do circulo com transporte da empresa para exames radiológico e avaliação - corpo estranho. orientado para  revisão amanhã  inicio do turno com exame. TST Leonardo"/>
    <x v="2"/>
    <s v="Não classificado"/>
    <s v="Não classificado"/>
    <s v="Corpo estranho"/>
    <s v="Braço esquerdo"/>
    <m/>
    <n v="69"/>
    <n v="201578065"/>
    <n v="26"/>
    <s v="Terça-Feira"/>
  </r>
  <r>
    <n v="289"/>
    <n v="1"/>
    <x v="424"/>
    <x v="30"/>
    <x v="10"/>
    <m/>
    <m/>
    <m/>
    <s v="Cilandro Da Silva Tavares"/>
    <n v="1"/>
    <x v="1"/>
    <s v="Um pedaço de vidro um dos shed's do telhado na área sobre o forno 04 cai no piso, estilhaçando-se no chão. Grande parte dos vidros dos shed's estão trincados possívelmente pela exposição às altas temperaturas."/>
    <x v="3"/>
    <s v="Não classificado"/>
    <s v="Não classificado"/>
    <s v="Predial"/>
    <m/>
    <m/>
    <n v="67"/>
    <m/>
    <n v="28"/>
    <s v="Quinta-Feira"/>
  </r>
  <r>
    <n v="290"/>
    <n v="1"/>
    <x v="425"/>
    <x v="30"/>
    <x v="165"/>
    <s v="Marcio Evandro de Souza Correa"/>
    <s v="M"/>
    <s v="Prep Areia - T1"/>
    <s v="Maiquel Silveira da Cruz"/>
    <n v="1"/>
    <x v="10"/>
    <s v="Acionado unidade interna pelo ramal de emergencia, pois o funcionário havia caido próximo ao ponto 5 da caster, chegando no local o mesmo estava deambulando, relata que estava caminhando no setor quando escorregou na areia molhada, vindo a cair da própria altura, relata dor em perna e braço direitos discreta escoriação e leve edema, mobilidade preservada, avaliado pelo DR Mauricio, medicado com paracetamol e ibuprofeno e mantido em observação por uma hora. Após melhora dos sintomas liberado ao setor com orientações. TST Alessandro ciente. Atendido por Vanessa e Jefersom "/>
    <x v="0"/>
    <s v="Não classificado"/>
    <s v="Não classificado"/>
    <s v="Queda"/>
    <s v="Braço direito"/>
    <s v="Perna direita"/>
    <n v="68"/>
    <m/>
    <n v="29"/>
    <s v="Sexta-Feira"/>
  </r>
  <r>
    <n v="291"/>
    <n v="1"/>
    <x v="425"/>
    <x v="30"/>
    <x v="367"/>
    <s v="Luiz Pereira de Oliveira"/>
    <s v="M"/>
    <s v="Fusao/Vazamento - T2"/>
    <s v="Karine Parise"/>
    <n v="2"/>
    <x v="1"/>
    <s v="Colaborador na função de forneiro, relata que foi largar uma sucata dentro do forno  e causou em &quot;explosão&quot; no metal líquido (suspeita de estar úmida), atingindo o colaborador em regiões dos membros superiores, tórax anterior e posterior,  face, causando pontos de queimaduras de segundo grau. Encaminhado para consulta médica, realizado curativo nas lesões com Dersani e sulfatiazida de prata. Revisão dia 01/08 para reavaliação, optou ir para casa com meios próprios. e receita carimbada. TST Leonardo ciente, atendido por Roger Emercor. "/>
    <x v="2"/>
    <s v="Metal líquido"/>
    <s v="PSIF"/>
    <s v="Respingo de metal líquido"/>
    <s v="Coluna / Tronco"/>
    <m/>
    <n v="70"/>
    <n v="201572507"/>
    <n v="29"/>
    <s v="Sexta-Feira"/>
  </r>
  <r>
    <n v="292"/>
    <n v="1"/>
    <x v="426"/>
    <x v="30"/>
    <x v="368"/>
    <s v="Leandro Pagnoncelli"/>
    <s v="M"/>
    <s v="Manutencao Usinagem - T2"/>
    <s v="Israel Lima"/>
    <n v="2"/>
    <x v="11"/>
    <s v="Acionado Unidade Móvel pelo Ramal 3666 para atender funcionário com lesão na cabeça após bater em uma peça. Chegando no local, colaborador lúcido, deambulando, apresentando corte médio no couro cabeludo região parental superior. Removido ao CSR, encaminhado para consulta médica que solicita realização de sutura, acionado Unidade Móvel Externa da Emercor, realizado  03 pontos e retorno ao centro de saúde 01/08 para revisão. TST Leonardo ciente"/>
    <x v="4"/>
    <s v="Não classificado"/>
    <s v="Não classificado"/>
    <s v="Máquinas e equipamentos"/>
    <s v="Cabeça"/>
    <m/>
    <n v="71"/>
    <n v="201578120"/>
    <n v="30"/>
    <s v="Sábado"/>
  </r>
  <r>
    <n v="293"/>
    <n v="1"/>
    <x v="427"/>
    <x v="31"/>
    <x v="369"/>
    <s v="Tiago Soares"/>
    <s v="M"/>
    <s v="Celula Suportes Fundidos - T1"/>
    <s v="Jovani Montagna"/>
    <n v="1"/>
    <x v="14"/>
    <s v="Colaborador relata que estava rebarbando uma peça, quando um corpo estranho teria adentrado em seu olho direito. Informou que fazia uso de óculos de proteção no momento do ocorrido. Realizada higiene ocular com SF 0,9% e removido um corpo estranho com sucesso. Liberado ao setor com orientações. TST Funny ciente. Atendido por Diego "/>
    <x v="0"/>
    <s v="Não classificado"/>
    <s v="Não classificado"/>
    <s v="Corpo estranho"/>
    <s v="Olhos"/>
    <m/>
    <m/>
    <m/>
    <n v="1"/>
    <s v="Segunda-Feira"/>
  </r>
  <r>
    <n v="294"/>
    <n v="1"/>
    <x v="427"/>
    <x v="31"/>
    <x v="258"/>
    <s v="Serigne Abdou Khadar Diagne"/>
    <s v="M"/>
    <s v="Rebarbacao - T1"/>
    <s v="Maiquel Silveira da Cruz"/>
    <n v="1"/>
    <x v="3"/>
    <s v="Colaborador relata que estava manuseando peças de aproximadamente 10kg, quando acabou prensando o 1° dedo da mão direita entre as peças. Apresenta hematoma na região do 1° dedo da mão direita, movimentos preservados. Encaminhado para consulta com médico do CSR. Após consulta, encaminhado de uber ao COC para exames com guias carimbadas. Retorna amanha para revisão, TST Funny ciente. Atendido por Diego "/>
    <x v="2"/>
    <s v="Não classificado"/>
    <s v="Não classificado"/>
    <s v="Manuseio de ferramentas e peças"/>
    <s v="Mão direita"/>
    <m/>
    <n v="74"/>
    <n v="201578121"/>
    <n v="1"/>
    <s v="Segunda-Feira"/>
  </r>
  <r>
    <n v="295"/>
    <n v="1"/>
    <x v="428"/>
    <x v="31"/>
    <x v="10"/>
    <m/>
    <s v="M"/>
    <s v="Macharia - T2"/>
    <s v="Karine Parise"/>
    <n v="2"/>
    <x v="8"/>
    <s v="Funcionário relata que a máquina estava operando quando acionou a extração sem a abertura da porta. Apenas danos materias."/>
    <x v="3"/>
    <s v="Máquinas NR12"/>
    <s v="Não classificado"/>
    <s v="Máquinas e equipamentos"/>
    <m/>
    <m/>
    <n v="72"/>
    <m/>
    <n v="2"/>
    <s v="Terça-Feira"/>
  </r>
  <r>
    <n v="296"/>
    <n v="1"/>
    <x v="428"/>
    <x v="31"/>
    <x v="10"/>
    <m/>
    <s v="M"/>
    <s v="Fusao / Vazamento - T3"/>
    <s v="Sidivaldo Edson de Oliveira"/>
    <n v="3"/>
    <x v="1"/>
    <s v="Ao colocar a ferramenta de limpeza dos fornos no suporte a mesma caiu na área de acesso a subestação e casa das bombas"/>
    <x v="3"/>
    <s v="Não classificado"/>
    <s v="Não classificado"/>
    <s v="Predial"/>
    <m/>
    <m/>
    <n v="73"/>
    <m/>
    <n v="2"/>
    <s v="Terça-Feira"/>
  </r>
  <r>
    <n v="297"/>
    <n v="1"/>
    <x v="428"/>
    <x v="31"/>
    <x v="370"/>
    <s v="Rodrigo da Rosa"/>
    <s v="M"/>
    <s v="Macharia - T2"/>
    <s v="Karine Parise"/>
    <n v="2"/>
    <x v="8"/>
    <s v="Relata que foi afrouxar um parafuso da máquina &quot;Laimp&quot; e uma ferpa adentrou no segundo dedo mão direita (fazia uso de luvas). Corpo estranho metálico de tamanho médico, encaminhado para consulta médica que realiza a remoção da mesma. Liberado com orientações, TST Leonardo ciente. "/>
    <x v="0"/>
    <s v="Não classificado"/>
    <s v="Não classificado"/>
    <s v="Manuseio de ferramentas e peças"/>
    <s v="Mão direita"/>
    <s v="2º DEDO"/>
    <m/>
    <m/>
    <n v="2"/>
    <s v="Terça-Feira"/>
  </r>
  <r>
    <n v="298"/>
    <n v="1"/>
    <x v="429"/>
    <x v="31"/>
    <x v="371"/>
    <s v="Sabrina Lira de Oliveira"/>
    <s v="M"/>
    <s v="Celula Conjuntos Implementadoras - T1"/>
    <s v="Felipe Becker Camelo"/>
    <n v="1"/>
    <x v="4"/>
    <s v="Colaboradora relata que por volta de 12:20, ao descer escada em seu setor, houve um possível entorse em seu pé direito, não apresenta hematoma, edema, relata dor leve, aplicado biofenac e paracetamol. TST Lucas ciente.  Atendido por Diego "/>
    <x v="2"/>
    <s v="Não classificado"/>
    <s v="Não classificado"/>
    <s v="Predial"/>
    <s v="Pé direito"/>
    <m/>
    <n v="75"/>
    <n v="201585754"/>
    <n v="3"/>
    <s v="Quarta-Feira"/>
  </r>
  <r>
    <n v="299"/>
    <n v="1"/>
    <x v="430"/>
    <x v="31"/>
    <x v="284"/>
    <s v="Jose Rosmar Soares De Ataide"/>
    <s v="M"/>
    <s v="Celula Conjuntos Implementadoras - T2"/>
    <s v="Marcelo Camargo"/>
    <n v="1"/>
    <x v="4"/>
    <s v="Colaborador relata que estava empurrando uma peça e teve um entorse no primeiro dedo da mão direita , no momento sem edema sem hematoma . Medicado  com paracetamol ,  biofenac e aplicado gelo . TST Leonardo ciente "/>
    <x v="0"/>
    <s v="Não classificado"/>
    <s v="Não classificado"/>
    <s v="Manuseio de ferramentas e peças"/>
    <s v="Mão direita"/>
    <s v="1º dedo"/>
    <m/>
    <m/>
    <n v="4"/>
    <s v="Quinta-Feira"/>
  </r>
  <r>
    <n v="300"/>
    <n v="1"/>
    <x v="430"/>
    <x v="31"/>
    <x v="372"/>
    <s v="Thiago Melo Benini"/>
    <s v="M"/>
    <s v="Celula Conjuntos Montadoras - T3"/>
    <s v="Marcelo Camargo"/>
    <n v="1"/>
    <x v="9"/>
    <s v="Funcionário relata que no inicio do turno ao tentar abrir o armário de seu colega com uma chave de fenda , a mesma quebrou vindo a atingir região nasal e periorbital a esquerda apresenta pequeno ferimento corto contuso e escoriação em pálpebra esquerda , realizado curativo local medicado com ibuprofeno e gelo local  encaminhado para avaliação com médica da empresa , avaliado e liberado ao setor em condições .TST Tiago ciente"/>
    <x v="0"/>
    <s v="Não classificado"/>
    <s v="Não classificado"/>
    <s v="Manuseio de ferramentas e peças"/>
    <s v="Cabeça"/>
    <s v="Face"/>
    <m/>
    <m/>
    <n v="4"/>
    <s v="Quinta-Feira"/>
  </r>
  <r>
    <n v="301"/>
    <n v="1"/>
    <x v="431"/>
    <x v="31"/>
    <x v="373"/>
    <s v="Juan Carlos Alvanoz"/>
    <s v="M"/>
    <s v="Revisao Final T3"/>
    <s v="Alexandre Zanardi"/>
    <n v="3"/>
    <x v="18"/>
    <s v="Funcionário relata que estava trabalhando na linha quando ao pegar uma peça , seus colegas teriam empurrado peças em sua direção e atingindo sua mão esquerda , relata dor no 3° , 4° e 5° dedos da mão esquerda com edema e dor local , aplicado biofenac gelo e paracetamol e acionado unidade  Emercor para atendimento , não aceitou analgesia liberado ao setor com orientações de retorno com médico do trabalho , ao retornar ao ambiente de trabalho o mesmo relata piora do quadro realizado novo acionamento da emercor e conduzido ao COC para exames , retorno dia 08/08/2022 06:30 TST Fanny ciente"/>
    <x v="0"/>
    <s v="Não classificado"/>
    <s v="Não classificado"/>
    <s v="Manuseio de ferramentas e peças"/>
    <s v="Mão esquerda"/>
    <s v="3º, 4º e 5º dedo"/>
    <m/>
    <m/>
    <n v="6"/>
    <s v="Sábado"/>
  </r>
  <r>
    <n v="302"/>
    <n v="1"/>
    <x v="432"/>
    <x v="31"/>
    <x v="374"/>
    <s v="Vilmar Leander Romeiro"/>
    <s v="M"/>
    <s v="Rebarbacao - T1"/>
    <s v="Maiquel Silveira da Cruz"/>
    <n v="1"/>
    <x v="3"/>
    <s v="Funcionário relata que trabalha com a esmirilhadeira nas peças e ao retirar as rebarbas solta bastante poeira, estava fazendo uso de óculos e viseira, acredita que na retirada da touca tenha caído sujidade em seus olhos (ambos). Relata que a noite começou com bastante coceira e irritação. Hoje vem para registro, realizado lavagem com SF 0,9%, removido bastante sujidade dos dois olhos. Liberado ao setor com orientações de retorno caso persista com sintoma. TST Lucas ciente. Atendido por Vanessa."/>
    <x v="0"/>
    <s v="Não classificado"/>
    <s v="Não classificado"/>
    <s v="Corpo estranho"/>
    <s v="Olhos"/>
    <s v="Ambos"/>
    <m/>
    <m/>
    <n v="9"/>
    <s v="Terça-Feira"/>
  </r>
  <r>
    <n v="303"/>
    <n v="1"/>
    <x v="433"/>
    <x v="31"/>
    <x v="375"/>
    <s v="Freudys Jose Salazar Vera"/>
    <s v="M"/>
    <s v="Rebarbacao - T2"/>
    <s v="David Teixeira Lima"/>
    <n v="2"/>
    <x v="3"/>
    <s v="Funcionário relata que estava em seu ambiente de trabalho , e um colega passou o ar , e logo após iniciou com ardência e desconforto em olho direito , avaliado pelo medico da empresa e removido sujidade , permanece em repouso até o final do turno e liberado ao setor com orientações .TST Leonardo ciente "/>
    <x v="0"/>
    <s v="Não classificado"/>
    <s v="Não classificado"/>
    <s v="Corpo estranho"/>
    <s v="Olhos"/>
    <s v="Olho direito"/>
    <m/>
    <m/>
    <n v="11"/>
    <s v="Quinta-Feira"/>
  </r>
  <r>
    <n v="304"/>
    <n v="1"/>
    <x v="434"/>
    <x v="31"/>
    <x v="376"/>
    <s v="Alexandre Branco Dannenhauer"/>
    <s v="M"/>
    <s v="Revisao Final T2"/>
    <s v="Alexandre Zanardi"/>
    <n v="2"/>
    <x v="18"/>
    <s v="Setor qualidade-  Revisor- lider André- TST Marcelo, funcionário vem ao CSR deambulando do setor relatando que estava tirando as peças da linha &quot;principal&quot;, quando a peça (cubo de roda ) acertou sua mão direita batendo a quina da peça, atingindo 3 dedo da mão D. Apresenta edema, sangramento, hematoma e provável descolamento da unha. Encaminhado para avalição médica - Ofertado gelo + paracetamol. Realizado curativo compressivo, encaminhado ao COC para avaliação radiológico e clínica, transferido com Uber corporativo- TST Leonardo Ciente.  Tec  de enfer Igor."/>
    <x v="0"/>
    <s v="Não classificado"/>
    <s v="Não classificado"/>
    <s v="Manuseio de ferramentas e peças"/>
    <s v="Mão direita"/>
    <s v="3º "/>
    <m/>
    <m/>
    <n v="12"/>
    <s v="Sexta-Feira"/>
  </r>
  <r>
    <n v="305"/>
    <n v="1"/>
    <x v="435"/>
    <x v="31"/>
    <x v="159"/>
    <s v="Carlos Cristiano Rodrigues Pereira"/>
    <s v="M"/>
    <s v="Serralheria Fundicao T1"/>
    <s v="Guilherme Castro Magalhaes"/>
    <n v="1"/>
    <x v="16"/>
    <s v="Funcionário relata que por volta das 11:15 estava ajudando posicionar uma caixa em seu setor, quando prensou o terceiro dedo da mão direita. Vem para realizar registro, apresenta leve edema, escoriação, movimentos preservados, medicado para dor com paracetamol, aplicado gelo local. Liberado ao setor após melhora dos sintomas. TST: tentado contato sem sucesso. Atendido por Vanessa"/>
    <x v="0"/>
    <s v="Não classificado"/>
    <s v="Não classificado"/>
    <s v="Manuseio de ferramentas e peças"/>
    <s v="Mão direita"/>
    <s v="3º dedo"/>
    <m/>
    <m/>
    <n v="15"/>
    <s v="Segunda-Feira"/>
  </r>
  <r>
    <n v="306"/>
    <n v="1"/>
    <x v="436"/>
    <x v="31"/>
    <x v="327"/>
    <s v="Rodrigo Jacopini da Silva"/>
    <s v="M"/>
    <s v="Macharia - T1"/>
    <s v="Valdeci Zeppi"/>
    <n v="1"/>
    <x v="8"/>
    <s v="Colaborador relata que hoje pela manhã teria manuseado catalisador em seu setor, fazendo uso de uma luva que estaria danificada entre os dedos. Hoje a tarde, ao colocar suas luvas, acabou entrando em contato com o produto que estaria dentro das luvas. Apresenta queimadura de 1° e 2° grau no dorso da mão direita, na região do 2°, 3°, 4° e 5°dedo. Medicado conforme prescrição médica, realizado curativo com sulfa. Liberado para casa com atestado médico de um dia. Ofertado Uber, retorno amanha para revisão. TST Lucas ciente. Atendido por Diego "/>
    <x v="2"/>
    <s v="Não classificado"/>
    <s v="Não classificado"/>
    <s v="Produto químico"/>
    <s v="Mão direita"/>
    <m/>
    <n v="78"/>
    <n v="201602480"/>
    <n v="17"/>
    <s v="Quarta-Feira"/>
  </r>
  <r>
    <n v="307"/>
    <n v="1"/>
    <x v="436"/>
    <x v="31"/>
    <x v="377"/>
    <s v="Leandro Cardoso Velasques"/>
    <s v="M"/>
    <s v="Abastecimento Usinagem - T1"/>
    <s v="Erick Peruzzo"/>
    <n v="1"/>
    <x v="2"/>
    <s v="registro uma colisão entre a empilhadeira EP3004 YAL2313, conduzido pelo funcionário Leandro Cardoso Velasques, matricula 24495, empresa Castertech e a Fiorino placa GDA7E33, conduzida pelo prestador Rafael Alves da Silva, matricula 9013695, empresa Ouro Verde. Conforme relato, a Fiorino estava deslocando em direção ou recebimento Castertech e a empilhadeira estava descarregando uma caixa entre alguns rack´s, nenhum dos dois deve visão, quando acabaram colidindo no retorno da empilhadeira. Na empilhadeira houveram danos somente na pintura e a Fiorino foi danificado a lataria da lateral direita da dianteira, para-choque, farol e aparentemente a estrutura do cofre do motor."/>
    <x v="3"/>
    <s v="Veículos Industriais"/>
    <s v="Não classificado"/>
    <s v="Veículos Industriais"/>
    <m/>
    <m/>
    <n v="77"/>
    <m/>
    <n v="17"/>
    <s v="Quarta-Feira"/>
  </r>
  <r>
    <n v="308"/>
    <n v="1"/>
    <x v="437"/>
    <x v="31"/>
    <x v="378"/>
    <s v="Eduardo Levi Lima do Nascimento"/>
    <s v="M"/>
    <s v="Rebarbacao - T1"/>
    <s v="Maiquel Silveira da Cruz"/>
    <n v="1"/>
    <x v="3"/>
    <s v="Colaborador relata que ao puxar uma peça com peso aproximado de 30kg, a mesma teria caído sobre a sua mão esquerda. Refere algia em 1° e 2° dedo. Encaminhado para consulta com médico do CSR. Após consulta com médico do CSR, encaminhado para exames no COC com guias carimbadas. Retorno na segunda para exames. TST Funny  ciente. Atendido por Diego "/>
    <x v="0"/>
    <s v="Não classificado"/>
    <s v="Não classificado"/>
    <s v="Manuseio de ferramentas e peças"/>
    <s v="Mão esquerda"/>
    <s v="1º E 2º DEDOS"/>
    <m/>
    <m/>
    <n v="19"/>
    <s v="Sexta-Feira"/>
  </r>
  <r>
    <n v="309"/>
    <n v="1"/>
    <x v="437"/>
    <x v="31"/>
    <x v="379"/>
    <s v="Richecarde Baguidy"/>
    <s v="M"/>
    <s v="Rebarbacao - T1"/>
    <s v="Maiquel Silveira da Cruz"/>
    <n v="1"/>
    <x v="3"/>
    <s v="Colaborador relata que estava trabalhando em seu setor, quando um corpo estranho teria entrado em seu olho E, realizado higiene ocular com SF 0,9%, removido o corpo estranho com sucesso, liberado ao setor com orientações. TST Leonardo CIENTE"/>
    <x v="0"/>
    <s v="Não classificado"/>
    <s v="Não classificado"/>
    <s v="Corpo estranho"/>
    <s v="Olhos"/>
    <s v="Olho esquerdo"/>
    <m/>
    <m/>
    <n v="19"/>
    <s v="Sexta-Feira"/>
  </r>
  <r>
    <n v="310"/>
    <n v="1"/>
    <x v="438"/>
    <x v="31"/>
    <x v="380"/>
    <s v="Vinicius Toniolo"/>
    <s v="M"/>
    <s v="Celula Conjuntos Implementadoras - T2"/>
    <s v="Marcelo Camargo"/>
    <n v="2"/>
    <x v="4"/>
    <s v="Colaborador relata que estava encaixando a peça na prensa parafuso e a mesma caiu atingindo o 3º dedo da mão direita no momento mobilidade preservada  sem edema sem hematoma, aplicado biofenac medicado com paracetamol e liberado ao setor com orientações de cuidados . TST Leonardo ciente.  "/>
    <x v="0"/>
    <s v="Não classificado"/>
    <s v="Não classificado"/>
    <s v="Manuseio de ferramentas e peças"/>
    <s v="Mão direita"/>
    <s v="3º dedo"/>
    <m/>
    <m/>
    <n v="20"/>
    <s v="Sábado"/>
  </r>
  <r>
    <n v="311"/>
    <n v="1"/>
    <x v="439"/>
    <x v="31"/>
    <x v="201"/>
    <s v="Fritzner Desulme"/>
    <s v="M"/>
    <s v="Rebarbacao T3"/>
    <s v="Sidivaldo Edson de Oliveira"/>
    <n v="3"/>
    <x v="3"/>
    <s v="Funcionário relata que estava virando uma peça quando prensou o 3° dedo da mão direita , causando contusão sem edemas hematomas ou deformidades , mobilidade preservada aplicado gelo local biofenac e medicado com paracetamol , liberado ao setor em condições. TST Tiago ciente"/>
    <x v="0"/>
    <s v="Não classificado"/>
    <s v="Não classificado"/>
    <s v="Manuseio de ferramentas e peças"/>
    <s v="Mão direita"/>
    <s v="3º dedo"/>
    <m/>
    <m/>
    <n v="23"/>
    <s v="Terça-Feira"/>
  </r>
  <r>
    <n v="312"/>
    <n v="1"/>
    <x v="439"/>
    <x v="31"/>
    <x v="379"/>
    <s v="Richecarde Baguidy"/>
    <s v="M"/>
    <s v="Rebarbacao - T1"/>
    <s v="Maiquel Silveira da Cruz"/>
    <n v="1"/>
    <x v="3"/>
    <s v="Colaborador relata que desde sexta dia 19/08/22 está sentindo desconforto ocular em olho esquerdo, após trabalho de rebarbação, veio ao CSR para realizar o registro na data, foi removido corpo estranho então, hoje realizado lavagem ocular com SF 0,9% e removido mais um corpo estranho. Atendido por Joice."/>
    <x v="0"/>
    <s v="Não classificado"/>
    <s v="Não classificado"/>
    <s v="Corpo estranho"/>
    <s v="Olhos"/>
    <s v="Olho Esquerdo"/>
    <m/>
    <m/>
    <n v="23"/>
    <s v="Terça-Feira"/>
  </r>
  <r>
    <n v="313"/>
    <n v="1"/>
    <x v="440"/>
    <x v="31"/>
    <x v="381"/>
    <s v="Deividi Henrique Trindade Ribeiro"/>
    <s v="M"/>
    <s v="Celula Conjuntos Montadoras - T3"/>
    <s v="Marcelo Camargo"/>
    <n v="3"/>
    <x v="9"/>
    <s v="Funcionário relata que foi girar o cubo da roda e girou de mais apertando sua mão direita no rack , apresenta discreto edema mobilidade preservada aplicado gelo local biofenac e paracetamol liberado ao setor em condições e com orientações .TST Tiago ciente"/>
    <x v="4"/>
    <s v="Não classificado"/>
    <s v="Não classificado"/>
    <s v="Manuseio de ferramentas e peças"/>
    <s v="Mão direita"/>
    <m/>
    <n v="80"/>
    <n v="201650802"/>
    <n v="24"/>
    <s v="Quarta-Feira"/>
  </r>
  <r>
    <n v="314"/>
    <n v="1"/>
    <x v="440"/>
    <x v="31"/>
    <x v="382"/>
    <s v="Sebastiao da Silva"/>
    <s v="M"/>
    <s v="Rebarbacao - T1"/>
    <s v="Maiquel Silveira da Cruz"/>
    <n v="1"/>
    <x v="3"/>
    <s v="Colaborador relata que estava pegando uma peça na esteira, quando outra peça bateu e prensou a falange distal do 5° dedo da mão direita. Apresenta edema, hematoma, escoriação, corte superficial, mobilidade prejudicada. Avaliado pelo médico do CSR, encaminhado ao COC para avaliação clínica e radiológica com transporte da empresa. TST Lucas ciente. Atendido por Jeferson."/>
    <x v="1"/>
    <s v="Não classificado"/>
    <s v="Não classificado"/>
    <s v="Manuseio de ferramentas e peças"/>
    <s v="Mão direita"/>
    <s v="5º dedo"/>
    <n v="79"/>
    <n v="201617845"/>
    <n v="24"/>
    <s v="Quarta-Feira"/>
  </r>
  <r>
    <n v="315"/>
    <n v="1"/>
    <x v="440"/>
    <x v="31"/>
    <x v="194"/>
    <s v="Junior Camara Faria"/>
    <s v="M"/>
    <s v="Celula Conjuntos Montadoras T2"/>
    <s v="Marcelo Camargo"/>
    <n v="2"/>
    <x v="4"/>
    <s v="Colaborador relata que estava manuseando uma marreta e a mesma caiu atingindo o dorso do pé esquerdo . No momento sem edema sem hematoma  aplicado biofenac  e liberado ao setor com orientações de cuidados . TST  Leonardo ciente . "/>
    <x v="0"/>
    <s v="Não classificado"/>
    <s v="Não classificado"/>
    <s v="Manuseio de ferramentas e peças"/>
    <s v="Pé esquerdo"/>
    <m/>
    <m/>
    <m/>
    <n v="24"/>
    <s v="Quarta-Feira"/>
  </r>
  <r>
    <n v="316"/>
    <n v="1"/>
    <x v="441"/>
    <x v="31"/>
    <x v="383"/>
    <s v="Velano Voltaire"/>
    <s v="M"/>
    <s v="Rebarbacao - T2"/>
    <s v="David Teixeira Lima"/>
    <n v="2"/>
    <x v="3"/>
    <s v="Funcionário relata que ao trocar sua roupa de trabalho , para ir jantar sentiu sujidade em olho esquerdo , relata desconforto e discreta hiperemia , removido sujidade e liberado ao setor referindo melhoras .TST sem contato"/>
    <x v="0"/>
    <s v="Não classificado"/>
    <s v="Não classificado"/>
    <s v="Corpo estranho"/>
    <s v="Olhos"/>
    <s v="Olho esquerdo"/>
    <m/>
    <m/>
    <n v="28"/>
    <s v="Domingo"/>
  </r>
  <r>
    <n v="317"/>
    <n v="1"/>
    <x v="442"/>
    <x v="31"/>
    <x v="384"/>
    <s v="Ralf Trindade"/>
    <s v="M"/>
    <s v="MTI"/>
    <s v="Maiquel Silveira da Cruz"/>
    <n v="1"/>
    <x v="24"/>
    <s v="Funcionário da empresa terceirizada MTI, estava realizando a retirada de resíduos metálicos sob a esteira TP02, logo na saída da jateadora DISA, onde uma peça cai da esteira e atinge seu pé esquerdo. O funcionário fazia uso de calçado de segurança."/>
    <x v="3"/>
    <s v="Não classificado"/>
    <s v="Não classificado"/>
    <s v="*Outros"/>
    <s v="Pé esquerdo"/>
    <m/>
    <n v="81"/>
    <m/>
    <n v="30"/>
    <s v="Terça-Feira"/>
  </r>
  <r>
    <n v="318"/>
    <n v="1"/>
    <x v="443"/>
    <x v="31"/>
    <x v="385"/>
    <s v="Welida Lira"/>
    <s v="F"/>
    <s v="Celula Conjuntos Montadoras - T3"/>
    <s v="Marcelo Camargo"/>
    <n v="3"/>
    <x v="4"/>
    <s v="Funcionário relata que estava no cte ,  abrindo rack para colega quando o mesmo atingiu o 2º dedo da mão direita ocasionando pequeno corte superficial , sangramento contido , realizado curativo e liberado ao setor em condições. TST Tiago ciente"/>
    <x v="0"/>
    <s v="Não classificado"/>
    <s v="Não classificado"/>
    <s v="Manuseio de ferramentas e peças"/>
    <s v="Mão direita"/>
    <s v="2º DEDO"/>
    <m/>
    <m/>
    <n v="31"/>
    <s v="Quarta-Feira"/>
  </r>
  <r>
    <n v="319"/>
    <n v="1"/>
    <x v="443"/>
    <x v="31"/>
    <x v="49"/>
    <s v="Marcio Rocha"/>
    <s v="M"/>
    <s v="Celula de Usinagem Cubos Mercedes - T2"/>
    <s v="Jovani Montagna"/>
    <n v="2"/>
    <x v="13"/>
    <s v="Relata que foi medir uma peça dentro da máquina e resvalou em um tapete no chão (acredita estar molhado após higienização). Teve um desequilíbrio e bateu terceiro dedo mão esquerda na peça dentro do torno. Apresenta corte pequeno, mobilidade preservada, realizado curativo e liberado ao setor com orientações. TST Leonardo."/>
    <x v="0"/>
    <s v="Não classificado"/>
    <s v="Não classificado"/>
    <s v="Predial"/>
    <s v="Mão esquerda"/>
    <s v="3º dedo"/>
    <m/>
    <m/>
    <n v="31"/>
    <s v="Quarta-Feira"/>
  </r>
  <r>
    <n v="320"/>
    <n v="1"/>
    <x v="444"/>
    <x v="32"/>
    <x v="373"/>
    <s v="Juan Carlos Alvanoz"/>
    <s v="M"/>
    <s v="Revisao Final T3"/>
    <s v="Alexandre Zanardi"/>
    <n v="3"/>
    <x v="18"/>
    <s v="Funcionário relata que durante a execução de sua atividade de trabalho sentiu desconforto em olho direito , removido sujidade , realizado lavagem com soro  e liberado ao setor referindo melhoras e em condições. TST Tiago ciente"/>
    <x v="0"/>
    <s v="Não classificado"/>
    <s v="Não classificado"/>
    <s v="Corpo estranho"/>
    <s v="Olhos"/>
    <s v="Olho Direito"/>
    <m/>
    <m/>
    <n v="1"/>
    <s v="Quinta-Feira"/>
  </r>
  <r>
    <n v="321"/>
    <n v="1"/>
    <x v="445"/>
    <x v="32"/>
    <x v="386"/>
    <s v="David de Lima Esteves"/>
    <s v="M"/>
    <s v="Abastecimento Fundicao - T3"/>
    <s v="Erick Peruzzo"/>
    <n v="3"/>
    <x v="2"/>
    <s v="Operador de empilhadeira 28634 relata que estava transitando com a máquina EP 3004 pela área externa da logistica, próximo à entrada do pavilhão da usinagem quando se desprende a roda direcional do lado direito. No momento da ocorrência a máquina não estava fazendo a movimentação de carga. "/>
    <x v="3"/>
    <s v="Veículos Industriais"/>
    <s v="Não classificado"/>
    <s v="Veículos Industriais"/>
    <m/>
    <m/>
    <n v="82"/>
    <m/>
    <n v="2"/>
    <s v="Sexta-Feira"/>
  </r>
  <r>
    <n v="322"/>
    <n v="1"/>
    <x v="445"/>
    <x v="32"/>
    <x v="387"/>
    <s v="Marciano Concatto"/>
    <s v="M"/>
    <s v="Administrativo Operacional - GHE 102"/>
    <s v="Glauco Alonso Coutinho"/>
    <n v="1"/>
    <x v="3"/>
    <s v="Colaborador relata que estava realizando teste em uma peça quando teria chocado a mão D contra uma tampa, apresenta dor no 1° dedo, sem hematoma, sem edema, aplicado BIOFENA local, não aceitou medicação para dor, mobilidade preserva,  foi liberado ao setor com orientações. TST Funny ciente."/>
    <x v="0"/>
    <s v="Não classificado"/>
    <s v="Não classificado"/>
    <s v="Manuseio de ferramentas e peças"/>
    <s v="Mão direita"/>
    <s v="1º Dedo"/>
    <m/>
    <m/>
    <n v="2"/>
    <s v="Sexta-Feira"/>
  </r>
  <r>
    <n v="323"/>
    <n v="1"/>
    <x v="446"/>
    <x v="32"/>
    <x v="388"/>
    <s v="Anderson Padilha"/>
    <s v="M"/>
    <s v="Celula Cubos Phevos - T1"/>
    <s v="Jovani Montagna"/>
    <n v="1"/>
    <x v="13"/>
    <s v="Funcionário relata que foi retirar a peça da máquina , quando prensou o 3° dedo da mão esquerda  entre o estrado e a máquina causando contusão em falange média , discreto edema mobilidade preservada , aplicado gelo local medicado com paracetamol e ibuprofeno , biofenac e liberado ao setor em condições e com orientações. TST Tiago ciente"/>
    <x v="0"/>
    <s v="Não classificado"/>
    <s v="Não classificado"/>
    <s v="Manuseio de ferramentas e peças"/>
    <s v="Mão esquerda"/>
    <s v="3º Dedo"/>
    <m/>
    <m/>
    <n v="3"/>
    <s v="Sábado"/>
  </r>
  <r>
    <n v="324"/>
    <n v="1"/>
    <x v="447"/>
    <x v="32"/>
    <x v="389"/>
    <s v="Eduardo Junior de Jesus"/>
    <s v="M"/>
    <s v="Rebarbacao - T1"/>
    <s v="Maiquel Silveira da Cruz"/>
    <n v="1"/>
    <x v="3"/>
    <s v="Colaborador vem ao CSR relata que estava pegando uma peça para trabalhar quando acabou prensando os 2° e 3° dedo da mão E, em outro cubo, no local tem uma leve escoriação, dor moderada, aplicado gelo local , BIOFENAC, ofertado paracetamol e avaliado pelo  Dr MAURICIO e encaminhado ao COC pelo transporte da empresa para avaliação médica. TST Funny ciente. Jeferson. Constatado fratura no 3º dedo."/>
    <x v="2"/>
    <s v="Não classificado"/>
    <s v="Não classificado"/>
    <s v="Manuseio de ferramentas e peças"/>
    <s v="Mão esquerda"/>
    <s v="3º dedo"/>
    <n v="83"/>
    <n v="201650907"/>
    <n v="5"/>
    <s v="Segunda-Feira"/>
  </r>
  <r>
    <n v="325"/>
    <n v="1"/>
    <x v="448"/>
    <x v="32"/>
    <x v="225"/>
    <s v="Kesnel Petit Val"/>
    <s v="M"/>
    <s v="Rebarbacao - T2"/>
    <s v="David Teixeira Lima"/>
    <n v="2"/>
    <x v="3"/>
    <s v="Colaborador relata estava trabalhando com o rebolo e  sentiu um corpo estranho em olho direito .Apresenta hiperemia , realizado higiene com sucesso e liberado ao setor com orientações de cuidados . TST Leonardo. "/>
    <x v="0"/>
    <s v="Não classificado"/>
    <s v="Não classificado"/>
    <s v="Corpo estranho"/>
    <s v="Olhos"/>
    <s v="Olho direito"/>
    <m/>
    <m/>
    <n v="7"/>
    <s v="Quarta-Feira"/>
  </r>
  <r>
    <n v="326"/>
    <n v="1"/>
    <x v="449"/>
    <x v="32"/>
    <x v="390"/>
    <s v="Gustavo Natanael da Silva"/>
    <s v="M"/>
    <s v="Rebarbacao - T2"/>
    <s v="David Teixeira Lima"/>
    <n v="2"/>
    <x v="3"/>
    <s v="Colaborador relata que estava na &quot;quebra de canal &quot; e ao puxar uma peça uma segunda peça caiu atingindo o 2º dedo da mão direita , apresenta  edema leve  , Avaliado por Dr Cristiano e foi encaminhado para o COC realizar exame de imagem encaminhado com transporte da empresa e ordem de farmácia retorno  dia 15.09.2022. TST Leonardo "/>
    <x v="0"/>
    <s v="Não classificado"/>
    <s v="Não classificado"/>
    <s v="Manuseio de ferramentas e peças"/>
    <s v="Mão direita"/>
    <s v="2º dedo"/>
    <m/>
    <m/>
    <n v="14"/>
    <s v="Quarta-Feira"/>
  </r>
  <r>
    <n v="327"/>
    <n v="1"/>
    <x v="449"/>
    <x v="32"/>
    <x v="335"/>
    <s v="Uiliam Ferreira"/>
    <s v="M"/>
    <s v="Prep Areia - T2"/>
    <s v="David Teixeira Lima"/>
    <n v="2"/>
    <x v="10"/>
    <s v="Funcionário refere que estava varrendo e sentiu corpo estranho no olho direito. Passa por avaliação médica onde foi localizado corpo estranho, porém com dificuldade de visualização por parte do funcionário. Encaminhado ao oftalmologista. Orientado a retornar em 15/09 para reavaliação. TST Leonardo ciente."/>
    <x v="2"/>
    <s v="Não classificado"/>
    <s v="Não classificado"/>
    <s v="Corpo estranho"/>
    <s v="Olhos"/>
    <m/>
    <n v="84"/>
    <n v="201700785"/>
    <n v="14"/>
    <s v="Quarta-Feira"/>
  </r>
  <r>
    <n v="328"/>
    <n v="1"/>
    <x v="450"/>
    <x v="32"/>
    <x v="10"/>
    <m/>
    <m/>
    <s v="Prep Areia - T1"/>
    <s v="Maiquel Silveira da Cruz"/>
    <n v="1"/>
    <x v="10"/>
    <s v="Colisão empilhadeira com caminhão de sucata (placa IED4265). A empilhadeira estava saindo do pavilhão pela rua Sul quando atingiu o pneu dianteiro do caminhão com o garfo, furando-o."/>
    <x v="3"/>
    <s v="Veículos Industriais"/>
    <s v="Não classificado"/>
    <s v="Veículos Industriais"/>
    <m/>
    <m/>
    <m/>
    <m/>
    <n v="19"/>
    <s v="Segunda-Feira"/>
  </r>
  <r>
    <n v="329"/>
    <n v="1"/>
    <x v="450"/>
    <x v="32"/>
    <x v="391"/>
    <s v="Iliones Polidor"/>
    <s v="M"/>
    <s v="Rebarbacao T3"/>
    <s v="Sidivaldo Edson de Oliveira"/>
    <n v="3"/>
    <x v="3"/>
    <s v="Funcionário chega ao CSR referindo dor e irritação em olho esquerdo , com início logo após finalizar suas tarefas por volta das 13 horas , apresenta hiperemia e sujidade realizado limpeza abundante com soro fisiológico , sem sucesso realizado oclusão com epitezam e encaminhado para consulta com o médico da empresa .TST Tiago ciente"/>
    <x v="0"/>
    <s v="Não classificado"/>
    <s v="Não classificado"/>
    <s v="Corpo estranho"/>
    <s v="Olhos"/>
    <s v="Olho esquerdo"/>
    <m/>
    <m/>
    <n v="19"/>
    <s v="Segunda-Feira"/>
  </r>
  <r>
    <n v="330"/>
    <n v="1"/>
    <x v="451"/>
    <x v="32"/>
    <x v="374"/>
    <s v="Vilmar Leander Romeiro"/>
    <s v="M"/>
    <s v="Rebarbacao - T1"/>
    <s v="Maiquel Silveira da Cruz"/>
    <n v="1"/>
    <x v="3"/>
    <s v="Colaborador relata que ao manusear uma lixadeira, teria iniciado um desconforto em olho direito. Realizado lavagem ocular com SF 0,9% e removido inúmeras sujidades, relata também que trabalha em ambiente com bastante pó e que faz uso de óculos de proteção. Após melhora do quadro, orientado e liberado ao setor. TST Funny ciente. Atendido por Diego Adriano."/>
    <x v="0"/>
    <s v="Não classificado"/>
    <s v="Não classificado"/>
    <s v="Corpo estranho"/>
    <s v="Olhos"/>
    <s v="Olho direito"/>
    <m/>
    <m/>
    <n v="20"/>
    <s v="Terça-Feira"/>
  </r>
  <r>
    <n v="331"/>
    <n v="1"/>
    <x v="452"/>
    <x v="32"/>
    <x v="10"/>
    <m/>
    <s v="M"/>
    <m/>
    <s v="Erick Peruzzo"/>
    <n v="2"/>
    <x v="2"/>
    <s v="Operador de empilhadeira ao movimentar embalagens vazias do local de armazenamento para abastecer a linha de montagem, 3 cestos acabaram caindo e colidiram sobre a sala da liderança da usinagem. Não houve feridos, somente danos materiais. Observação: Ocorrências semelhantes aconteceram 2 vezes em fevereiro desse ano."/>
    <x v="3"/>
    <s v="Armazenamento de material em altura"/>
    <s v="Não classificado"/>
    <m/>
    <m/>
    <m/>
    <n v="85"/>
    <m/>
    <n v="22"/>
    <s v="Quinta-Feira"/>
  </r>
  <r>
    <n v="332"/>
    <n v="1"/>
    <x v="453"/>
    <x v="32"/>
    <x v="152"/>
    <s v="Ezequiel Bacchi Moterle"/>
    <s v="M"/>
    <s v="Celula Conjuntos Montadoras T1"/>
    <s v="Felipe Becker Camelo"/>
    <n v="1"/>
    <x v="25"/>
    <s v="Colaborador vem ao CSR relata que ao retirar uma caçamba de cavacos teria prensado sua mão entre a mesma e a proteção de uma esteira, aplicado gelo e ofertado paracetamol na mão direita no dorso do punho, movimentos preservados, após melhora do quadro liberado ao setor com orientações. TST Lucas ciente. Atendido por Diego."/>
    <x v="0"/>
    <s v="Não classificado"/>
    <s v="Não classificado"/>
    <s v="Manuseio de ferramentas e peças"/>
    <s v="Mão direita"/>
    <m/>
    <m/>
    <m/>
    <n v="26"/>
    <s v="Segunda-Feira"/>
  </r>
  <r>
    <n v="333"/>
    <n v="1"/>
    <x v="453"/>
    <x v="32"/>
    <x v="121"/>
    <s v="Renan Tramontin"/>
    <s v="M"/>
    <s v="Celula Robotizada - T1"/>
    <s v="Maiquel Silveira da Cruz"/>
    <n v="1"/>
    <x v="3"/>
    <s v="Colaborador relata que estava pendurando tambores em seu setor quando um colega da qualidade teria arremessado /rolado os tambores em sua direção, estes com peso de 35 kg, quando ele acabou prensando o 5° dedo da mão D  entre um tambor e a proteção de uma mesa, apresenta corte e hematoma na região distal do mesmo dedo, além de edema e movimentos reduzidos, encaminhado para consulta com médico do CSR, após consulta foi encaminhado ao COC para realização de exames radiológicos, encaminhado com guia de farmácia e requisições carimbadas, ofertado Uber, orientado o mesmo a retornar no CSR amanhã  as 07h para consulta médica."/>
    <x v="0"/>
    <s v="Não classificado"/>
    <s v="Não classificado"/>
    <s v="Manuseio de ferramentas e peças"/>
    <s v="Mão direita"/>
    <s v="5º dedo"/>
    <n v="86"/>
    <m/>
    <n v="26"/>
    <s v="Segunda-Feira"/>
  </r>
  <r>
    <n v="334"/>
    <n v="1"/>
    <x v="454"/>
    <x v="32"/>
    <x v="10"/>
    <m/>
    <s v="M"/>
    <s v="Empresa Kalinca / Expedição Fundição"/>
    <s v="Erick Peruzzo"/>
    <n v="1"/>
    <x v="6"/>
    <s v="Caminhão da empresa terceirizada (Kalinca), ao movimentar-se para carregar material na expedição na fundição, tomba uma embalagem de madeira que estava sobre a carroceria. O mesmo não estava com a carga fixa por cintas."/>
    <x v="3"/>
    <s v="Carga suspensa"/>
    <s v="Não classificado"/>
    <s v="Movimentação de cargas suspensas"/>
    <m/>
    <m/>
    <n v="87"/>
    <m/>
    <n v="27"/>
    <s v="Terça-Feira"/>
  </r>
  <r>
    <n v="335"/>
    <n v="1"/>
    <x v="454"/>
    <x v="32"/>
    <x v="10"/>
    <m/>
    <s v="M"/>
    <m/>
    <s v="Karine Parise"/>
    <n v="1"/>
    <x v="6"/>
    <s v="O descarte incorreto de mangueiras na caçamba de rejeitos de escória ocasionou um incendio o qual foi decorrente do contato do material plástico/borracha com o rejeito de escória vindo quente do processo de limpeza realizado na progelta.  "/>
    <x v="3"/>
    <s v="Risco de explosão e incêndio"/>
    <s v="Não classificado"/>
    <s v="*Outros"/>
    <m/>
    <m/>
    <n v="88"/>
    <m/>
    <n v="27"/>
    <s v="Terça-Feira"/>
  </r>
  <r>
    <n v="336"/>
    <n v="1"/>
    <x v="455"/>
    <x v="32"/>
    <x v="392"/>
    <s v="Franco de Bastiani Dacol"/>
    <s v="M"/>
    <s v="Engenharia do Produto"/>
    <s v="Fabio Rossi"/>
    <n v="1"/>
    <x v="26"/>
    <s v="Relato BO: &quot;vinha transitando nas RSC453 sentido Caxias do Sul -&gt; BR101 quando no Km 221 na saída de uma curva vinha um caminhão mercedes vermelho com um dos rodados na contramão. Me assustei e puxei o carro para o acostamento, o veículo perdeu o controle e para não cair ao lado direito da pista - onde havia um desnível grande - virei o carro na direção contrária, onde o mesmo rodou e caiu ao lado esquerdo em relação ao sentido que transitava.&quot;_x000a_Carro locado."/>
    <x v="3"/>
    <s v="Não classificado"/>
    <s v="Não classificado"/>
    <s v="*Outros"/>
    <m/>
    <m/>
    <n v="89"/>
    <m/>
    <n v="28"/>
    <s v="Quarta-Feira"/>
  </r>
  <r>
    <n v="337"/>
    <n v="1"/>
    <x v="455"/>
    <x v="32"/>
    <x v="393"/>
    <s v="Rogerio Marostica"/>
    <s v="M"/>
    <s v="Almoxarifado Usinagem T1"/>
    <s v="Erick Peruzzo"/>
    <n v="1"/>
    <x v="2"/>
    <s v="Operador relata que tombou racks com peças (tambores) , relatou que o tombamento ocorreu quando o operador  fazia a movimentação de 02 racks de altura , a movimentação ocorria com o auxilio de paletera elétrica."/>
    <x v="3"/>
    <s v="Carga suspensa"/>
    <s v="Não classificado"/>
    <s v="Movimentação de cargas suspensas"/>
    <m/>
    <m/>
    <n v="90"/>
    <m/>
    <n v="28"/>
    <s v="Quarta-Feira"/>
  </r>
  <r>
    <n v="338"/>
    <n v="1"/>
    <x v="455"/>
    <x v="32"/>
    <x v="10"/>
    <m/>
    <s v="M"/>
    <m/>
    <s v="Erick Peruzzo"/>
    <n v="2"/>
    <x v="6"/>
    <s v="Operador relata que ao se aproximar da porta automática que da acesso ao pavilhão da fundição, pisou no freio para reduzir porém a empilhadeira (3002) faltou freio e o mesmo veio a colidir a máquina com a porta, apenas danos materiais."/>
    <x v="3"/>
    <s v="Veículos Industriais"/>
    <s v="Não classificado"/>
    <s v="Veículos Industriais"/>
    <m/>
    <m/>
    <n v="91"/>
    <m/>
    <n v="28"/>
    <s v="Quarta-Feira"/>
  </r>
  <r>
    <n v="343"/>
    <n v="1"/>
    <x v="456"/>
    <x v="32"/>
    <x v="394"/>
    <s v="Evandro Luiz Mossi"/>
    <s v="M"/>
    <s v="Celula de Usinagem Cubos Mercedes - T1"/>
    <s v="Jovani Montagna"/>
    <n v="1"/>
    <x v="25"/>
    <s v="A investigação realizada pelo Dr.Cristiano Toss RQE 38081, seguiu o exposto na NR7, com retestes auditivos, exames laboratoriais e, descartadas outras causas, foi encaminhado ao otorrinolaringologista de referência da empresa, com vasta experiência em investigações etiológicas de perdas auditivas. Com o laudo médico especializado, análise dos traçados audiométricos e descartadas outras causas, chegou-se à possibilidade de nexo causal laboral."/>
    <x v="6"/>
    <s v="Não classificado"/>
    <s v="Não classificado"/>
    <s v="Perda auditiva"/>
    <m/>
    <m/>
    <m/>
    <m/>
    <n v="6"/>
    <s v="Terça-Feira"/>
  </r>
  <r>
    <n v="339"/>
    <n v="1"/>
    <x v="457"/>
    <x v="33"/>
    <x v="357"/>
    <s v="Andriel de Almeida Gilbert"/>
    <s v="M"/>
    <s v="Celula Conjuntos Implementadoras - T2"/>
    <s v="Marcelo Camargo"/>
    <n v="2"/>
    <x v="20"/>
    <s v="acidente ocorrido em frente a portaria da balança da empresa Suspensys, onde a condutora do veículo Onix placa, IUG6G18, Monique Moraes Cadini, rg: 9121906921 ao realizar a conversão para troca acessar o estacionamento da Suspensys, teve a lateral do veículo colida pela motocicleta Fazer placa JBG3D36, conduzida pelo funcionário da empresa Castertech, Andriel de Almeida Gilbert, matrícula 37262. O Sr. Samuel Lovison esteve no loca e acionou o Samu e a Brigada Militar, os soldados Bolfe e Augusto participaram da ocorrência. Foi relatado pelos socorristas que o funcionário teve uma contusão no punho direito e escoriações nos dois joelhos. A ação foi acompanhada pela Central de Segurança. Requisição: 2967493"/>
    <x v="5"/>
    <s v="Não classificado"/>
    <s v="Não classificado"/>
    <s v="Moto"/>
    <s v="Mão direita"/>
    <s v="Punho"/>
    <m/>
    <m/>
    <n v="3"/>
    <s v="Segunda-Feira"/>
  </r>
  <r>
    <n v="340"/>
    <n v="1"/>
    <x v="458"/>
    <x v="33"/>
    <x v="241"/>
    <s v="Alcendino Conceicao Dornelles"/>
    <s v="M"/>
    <s v="Rebarbacao T3"/>
    <s v="Sidivaldo Edson de Oliveira"/>
    <n v="3"/>
    <x v="10"/>
    <s v="Colaborador 38579 relata que estava passando no corredor entre a central de areia e linha de moldagem, quando saltou uma peça (Rodizio de bloqueio) em sua direção, passando próximo a suas pernas."/>
    <x v="3"/>
    <s v="Não classificado"/>
    <s v="Não classificado"/>
    <s v="Máquinas e equipamentos"/>
    <m/>
    <m/>
    <n v="92"/>
    <m/>
    <n v="4"/>
    <s v="Terça-Feira"/>
  </r>
  <r>
    <n v="341"/>
    <n v="1"/>
    <x v="458"/>
    <x v="33"/>
    <x v="1"/>
    <s v="Julio Cesar Rodrigues de Souza"/>
    <s v="M"/>
    <s v="Fusao/Vazamento - T1"/>
    <s v="Valdeci Zeppi"/>
    <n v="1"/>
    <x v="1"/>
    <s v="Colaborador vem ao CSR relata que estava limpando o forno quando caiu sujidade em seu olho E, o mesmo estava com irritação e pouco vermelho, foi realizado lavagem com SF0.9%  foi retirado um pouco de sujidade, apresentando melhora, foi liberado ao setor com orientações."/>
    <x v="0"/>
    <s v="Não classificado"/>
    <s v="Não classificado"/>
    <s v="Corpo estranho"/>
    <s v="Olhos"/>
    <s v="Olho esquerdo"/>
    <m/>
    <m/>
    <n v="4"/>
    <s v="Terça-Feira"/>
  </r>
  <r>
    <n v="342"/>
    <n v="1"/>
    <x v="459"/>
    <x v="33"/>
    <x v="395"/>
    <s v="Isaias Gomes Guindani"/>
    <s v="M"/>
    <s v="Fusao/Vazamento - T2"/>
    <s v="Karine Parise"/>
    <n v="2"/>
    <x v="1"/>
    <s v="Colaborador vem ao CSR do seu setor de origem, deambulando, relata que foi retirar um ferro do carretão que estava trancado, quando acabou ocasionando corte pequeno dos dedo polegar e indicador direito realizado limpeza do local, avaliado mobilidade preservada, sem presença de edema, realizado curativo de pequeno porte superficial, liberado ao setor com orientações de cuidado TST ciente (Katry)"/>
    <x v="0"/>
    <s v="Não classificado"/>
    <s v="Não classificado"/>
    <s v="Manuseio de ferramentas e peças"/>
    <s v="Mão direita"/>
    <s v="1º E 2º DEDO"/>
    <m/>
    <m/>
    <n v="5"/>
    <s v="Quarta-Feira"/>
  </r>
  <r>
    <n v="344"/>
    <n v="1"/>
    <x v="460"/>
    <x v="33"/>
    <x v="374"/>
    <s v="Vilmar Leander Romeiro"/>
    <s v="M"/>
    <s v="Rebarbacao - T1"/>
    <s v="Maiquel Silveira da Cruz"/>
    <n v="1"/>
    <x v="3"/>
    <s v="Colaborador vem ao CSR relata que ao operar uma lixadeira  um corpo estranho entrou em seu olho E, realizado higiene ocular com SF0.9% e removido um corpo estranho som sucesso , foi liberado ao setor com orientações. TST Lucas ciente. Atendido por Diego."/>
    <x v="0"/>
    <s v="Não classificado"/>
    <s v="Não classificado"/>
    <s v="Corpo estranho"/>
    <s v="Olhos"/>
    <s v="Olho esquerdo"/>
    <m/>
    <m/>
    <n v="6"/>
    <s v="Quinta-Feira"/>
  </r>
  <r>
    <n v="345"/>
    <n v="1"/>
    <x v="460"/>
    <x v="33"/>
    <x v="205"/>
    <s v="Ivete Girotto"/>
    <s v="F"/>
    <s v="Almoxarifado Usinagem T1"/>
    <s v="Erick Peruzzo"/>
    <n v="1"/>
    <x v="2"/>
    <s v="Colaboradora vem ao CSR referindo que ao descer da empilhadeira acabou batendo o joelho direito, mobilidade preservada, sem corte sem edema, dor moderada,  aplicado biofenac, não quis tomar medicação para dor. TST Alessandro ciente."/>
    <x v="0"/>
    <s v="Não classificado"/>
    <s v="Não classificado"/>
    <s v="Veículos Industriais"/>
    <s v="Perna direita"/>
    <s v="Joelho"/>
    <m/>
    <m/>
    <n v="6"/>
    <s v="Quinta-Feira"/>
  </r>
  <r>
    <n v="346"/>
    <n v="1"/>
    <x v="461"/>
    <x v="33"/>
    <x v="396"/>
    <s v="Gilberto Ferreira Martins"/>
    <s v="M"/>
    <s v="Rebarbacao T3"/>
    <s v="Sidivaldo Edson de Oliveira"/>
    <n v="3"/>
    <x v="3"/>
    <s v="Funcionário relata que estava pegando peças e colocando na caixa quando bateu com o cotovelo direito na lateral da caixa, vem para registro, sem edema ou hematoma no momento, medicado com paracetamol para dor, gelo local e biofenac. Liberado ao setor com orientações. TST Tiago ciente. Atendido por Vanessa "/>
    <x v="0"/>
    <s v="Não classificado"/>
    <s v="Não classificado"/>
    <s v="Manuseio de ferramentas e peças"/>
    <s v="Braço direito"/>
    <s v="Cotovelo"/>
    <m/>
    <m/>
    <n v="7"/>
    <s v="Sexta-Feira"/>
  </r>
  <r>
    <n v="347"/>
    <n v="1"/>
    <x v="461"/>
    <x v="33"/>
    <x v="397"/>
    <s v="Dialor Diop"/>
    <s v="M"/>
    <s v="Rebarbacao - T1"/>
    <s v="Maiquel Silveira da Cruz"/>
    <n v="1"/>
    <x v="3"/>
    <s v="Acionado ramal de emergência , que havia caido uma  peça na perna do colaborador, o mesmo se encontrava no ponto 2,  da Caster, no local o mesmo estava sentado, referindo dor na perna E. O mesmo levantou deambulou ate seu armário, após deambulou ate a ambulância, sem auxilio ou dificuldade. No CSR o mesmo refere que estava batendo a peça na linha pois a mesma estava presa, quando a peça caiu atingindo a perna esquerda. No local a uma leve escoriação, dor moderada, avaliada pelo Dr. Mauricio, medicado com Dipirona + Cetoprofeno EV + Gelo no local, curativo, após 1h de observação liberado ao setor com orientações. TST Alessandro Ciente.(Jeferson)"/>
    <x v="0"/>
    <s v="Não classificado"/>
    <s v="Não classificado"/>
    <s v="Manuseio de ferramentas e peças"/>
    <s v="Perna esquerda"/>
    <m/>
    <m/>
    <m/>
    <n v="7"/>
    <s v="Sexta-Feira"/>
  </r>
  <r>
    <n v="347"/>
    <n v="1"/>
    <x v="461"/>
    <x v="33"/>
    <x v="398"/>
    <s v="Bryan Lorenco da Silva"/>
    <s v="M"/>
    <s v="Abastecimento Usinagem - T1"/>
    <s v="Erick Peruzzo"/>
    <n v="1"/>
    <x v="2"/>
    <s v="Empilhadeira chocou -se ao fazer uma manobra próximo da parede do administrativo usinagem ,a mesma veio a chocar-se contra janela que estava aberta,somente danos materiais ."/>
    <x v="3"/>
    <s v="Veículos Industriais"/>
    <s v="Não classificado"/>
    <s v="Veículos Industriais"/>
    <m/>
    <m/>
    <n v="93"/>
    <m/>
    <n v="7"/>
    <s v="Sexta-Feira"/>
  </r>
  <r>
    <n v="349"/>
    <n v="1"/>
    <x v="462"/>
    <x v="33"/>
    <x v="399"/>
    <s v="Ernani Alves Pires Filho"/>
    <s v="M"/>
    <s v="Celula Conjuntos Montadoras T1"/>
    <s v="Felipe Becker Camelo"/>
    <n v="1"/>
    <x v="9"/>
    <s v="Funcionário relata que estava usinando cubo na máquina, e esse caiu da gancheira vindo a atingir sua perna direita. Apresenta corte superficial em 3 locais, com presença de escoriação, sem edema no momento. Realizado limpeza, curativo, medicado com paracetamol para dor, recusou gelo local. Liberado ao setor com orientações. TST Tiago ciente. Atendido por Igor"/>
    <x v="0"/>
    <s v="Não classificado"/>
    <s v="Não classificado"/>
    <s v="Manuseio de ferramentas e peças"/>
    <s v="Perna direita"/>
    <m/>
    <m/>
    <m/>
    <n v="8"/>
    <s v="Sábado"/>
  </r>
  <r>
    <n v="350"/>
    <n v="1"/>
    <x v="462"/>
    <x v="33"/>
    <x v="400"/>
    <s v="Jean Loubenson Ulysse"/>
    <s v="M"/>
    <s v="Rebarbacao T3"/>
    <s v="Sidivaldo Edson de Oliveira"/>
    <n v="3"/>
    <x v="3"/>
    <s v="Funcionário relata que estava colocando peças em uma bancada e que acabou esmagando o 3° dedo da mão esquerda entre duas peças sobre a mesa. Sem hematoma ou edema, movimentos preservados. Medicado com paracetamol, biofenac e gelo local. Liberado ao setor após melhora dos sintomas. TST Tiago ciente. Atendido por Igor "/>
    <x v="0"/>
    <s v="Não classificado"/>
    <s v="Não classificado"/>
    <s v="Manuseio de ferramentas e peças"/>
    <s v="Mão esquerda"/>
    <s v="3º Dedo"/>
    <m/>
    <m/>
    <n v="8"/>
    <s v="Sábado"/>
  </r>
  <r>
    <n v="351"/>
    <n v="1"/>
    <x v="463"/>
    <x v="33"/>
    <x v="401"/>
    <s v="Bruno Paim e Silva"/>
    <s v="M"/>
    <s v="Celula Conjuntos Montadoras T1"/>
    <s v="Felipe Becker Camelo"/>
    <n v="1"/>
    <x v="9"/>
    <s v="Colaborador vem ao CSR relata que estava em seu setor furando um tambor e ao deslocar o mesmo acabou prensando 0 2°, 3° e 4° dedo da mão E, entre o tambor e um suporte. Apresenta hematoma em região distal do 2° dedo e em região medial do 4°dedo da mão E. Encaminhado para consulta com médico do CSR, após consulta médica , encaminhado ao COC para realizações de exames radiológicos, foi com transporte da empresa,  foi  com requisições de exames e guias de farmácia carimbadas, orientado o mesmo a retornar ao CSR amanhã dia 11.10.2022 para revisão médica. Atendido pro Diego. Restrição por 07 dias."/>
    <x v="4"/>
    <s v="Não classificado"/>
    <s v="Não classificado"/>
    <s v="Manuseio de ferramentas e peças"/>
    <s v="Mão esquerda"/>
    <s v="2º, 3º E 4º DEDOS"/>
    <n v="94"/>
    <s v="201761306_x000a_"/>
    <n v="10"/>
    <s v="Segunda-Feira"/>
  </r>
  <r>
    <n v="352"/>
    <n v="1"/>
    <x v="464"/>
    <x v="33"/>
    <x v="402"/>
    <s v="Alexandre Da Silva"/>
    <s v="M"/>
    <s v="Abastecimento Usinagem - T2"/>
    <s v="Erick Peruzzo"/>
    <n v="2"/>
    <x v="2"/>
    <s v="Colaborador vem ao CSR relatando que foi trocar o botijão da empilhadeira e acabou batendo o 3° dedo da mão E, apresenta uma pequena escoriação, sem corte, sem hematoma, mobilidade preservada, aplicado BIOFENAC  e gelo local e liberado ao setor. TST Leonardo."/>
    <x v="0"/>
    <s v="Não classificado"/>
    <s v="Não classificado"/>
    <s v="Manuseio de ferramentas e peças"/>
    <s v="Mão esquerda"/>
    <s v="3º dedo"/>
    <m/>
    <m/>
    <n v="11"/>
    <s v="Terça-Feira"/>
  </r>
  <r>
    <n v="353"/>
    <n v="1"/>
    <x v="465"/>
    <x v="33"/>
    <x v="403"/>
    <s v="Shirlei Ramao da Silva"/>
    <s v="F"/>
    <s v="Revisao Final T1"/>
    <s v="Alexandre Zanardi"/>
    <n v="1"/>
    <x v="18"/>
    <s v="Acionado unidade interna pelo ramal de emergencia para prestar atendimento vitima de trauma de olho. Chagando no local, encontramos colaboradora de pé sendo amparada por colegas, com um chumaço de gazes em seu olho direito. Relata que enquanto inspecionava um torque, um colega estaria manuseando uma lixadeira pneumática e uma faisca teria se projetado contra seu rosto. Após teria iniciado um desconforto em olho direito. No CSR avaliada pelo médico, apresentava um fragmento, sem aderência ao olho, em olho direito, sendo o mesmo removido pelo médico ddo CSR. Após medicada conforme prescrição médica, mantida em repouso reavaliada e liberada para casa na data de hoje. Retorno na segunda para revisão. TST Lucas ciente. Atendida por Diego "/>
    <x v="0"/>
    <s v="Não classificado"/>
    <s v="Não classificado"/>
    <s v="Corpo estranho"/>
    <s v="Olhos"/>
    <s v="Olho direito"/>
    <m/>
    <m/>
    <n v="14"/>
    <s v="Sexta-Feira"/>
  </r>
  <r>
    <n v="354"/>
    <n v="1"/>
    <x v="466"/>
    <x v="33"/>
    <x v="120"/>
    <s v="Evandro Jose Da Silva"/>
    <s v="M"/>
    <s v="Celula Suportes Fundidos - T2"/>
    <s v="Marcelo Camargo"/>
    <n v="1"/>
    <x v="14"/>
    <s v="Relata que estava trabalhando com a lixadeira pneumática e sentiu um corpo estranho em seu olho direito , Realizado higiene com sucesso colaborador segue com desconforto avaliado por Dr Vinicius medicado com maxitrol  e liberado ao setor com orientações de cuidados .Atendido por Roger TST Ronaldo ciente"/>
    <x v="0"/>
    <s v="Não classificado"/>
    <s v="Não classificado"/>
    <s v="Corpo estranho"/>
    <s v="Olhos"/>
    <s v="Olho direito"/>
    <m/>
    <m/>
    <n v="15"/>
    <s v="Sábado"/>
  </r>
  <r>
    <n v="355"/>
    <n v="1"/>
    <x v="466"/>
    <x v="33"/>
    <x v="404"/>
    <s v="Lucas da Silva Barbosa"/>
    <s v="M"/>
    <s v="Celula Conjuntos Montadoras - T3"/>
    <s v="Marcelo Camargo"/>
    <n v="3"/>
    <x v="9"/>
    <s v="Funcionário relata que sofre de uveíte em ambos os olhos e esta sem colírio , vem relatando ardência e com hiperemia em olho direito , relata que estava na lavadora e o vapor subiu e atingiu os olhos , principalmente o direito , realizado lavagem abundante com soro fisiológico compressas frias e queríamos realizar encaminhamento ao hospital mas o mesmo relata que essa ardência  é normal durante suas crises , permanece em repouso e  liberado ao setor em condições . TST Tiago ciente "/>
    <x v="0"/>
    <s v="Não classificado"/>
    <s v="Não classificado"/>
    <s v="*Outros"/>
    <s v="Olhos"/>
    <s v="Olho direito"/>
    <m/>
    <m/>
    <n v="15"/>
    <s v="Sábado"/>
  </r>
  <r>
    <n v="356"/>
    <n v="1"/>
    <x v="467"/>
    <x v="33"/>
    <x v="65"/>
    <s v="Ronaldo de Oliveira Stumpf"/>
    <s v="M"/>
    <s v="Fusão/Vazamento - T1"/>
    <s v="Cilandro Da Silva Tavares"/>
    <n v="1"/>
    <x v="1"/>
    <s v="Colisão entre empilhadeiras da fusão e logística (27604 Paulo Vitor Pereira). As duas estavam em ré e acabaram colidindo. Empilhadeira da fusão estava transportando panela com metal. Apenas danos materiais."/>
    <x v="3"/>
    <s v="Veículos Industriais"/>
    <s v="Não classificado"/>
    <s v="Veículos Industriais"/>
    <m/>
    <m/>
    <n v="95"/>
    <m/>
    <n v="17"/>
    <s v="Segunda-Feira"/>
  </r>
  <r>
    <n v="357"/>
    <n v="1"/>
    <x v="467"/>
    <x v="33"/>
    <x v="10"/>
    <m/>
    <s v="M"/>
    <s v="Empresa TCM / pátio USI"/>
    <s v="Erick Peruzzo"/>
    <n v="1"/>
    <x v="5"/>
    <s v="Carreta da transportadora TCM esbarrou em gaiolas com peças que estavam no pátio,a carroceria da carreta acabou esbarrando em embalagens, vindo a tombar as embalagens que estavam empilhadas."/>
    <x v="3"/>
    <s v="Veículos Industriais"/>
    <s v="Não classificado"/>
    <s v="Veículos Industriais"/>
    <m/>
    <m/>
    <n v="96"/>
    <m/>
    <n v="17"/>
    <s v="Segunda-Feira"/>
  </r>
  <r>
    <n v="358"/>
    <n v="1"/>
    <x v="467"/>
    <x v="33"/>
    <x v="288"/>
    <s v="William Lira"/>
    <s v="M"/>
    <s v="Celula Suportes Fundidos - T1_x000a_"/>
    <s v="Jovani Montagna"/>
    <n v="1"/>
    <x v="20"/>
    <s v="Funcionário vem hoje a enfermaria e relata que ontem na saída do trabalho por volta de 17:12 sofreu um acidente de moto x moto. Relata que quando foi entrar a direita, outra moto bateu nele. Vindo a cair ao solo. Removido de carro ao COC por uma pessoa que passava no local. Apresenta escoriação em pé, perna e braço direito, dificuldade de caminhar pela dor. Realizou RX no hospital e não apresenta fratura. Encaminhado para atendimento com médico do CSR. Orientado sobre BO para registro de ACT. TST Alessandro ciente._x000a_Atendido por Vanessa"/>
    <x v="5"/>
    <s v="Não classificado"/>
    <s v="Não classificado"/>
    <m/>
    <s v="Pé direito"/>
    <s v="Braço e Perna Direito"/>
    <m/>
    <m/>
    <n v="17"/>
    <s v="Segunda-Feira"/>
  </r>
  <r>
    <n v="359"/>
    <n v="1"/>
    <x v="468"/>
    <x v="33"/>
    <x v="10"/>
    <m/>
    <s v="M"/>
    <s v="Fusão/Vazamento - T1"/>
    <s v="Cilandro Da Silva Tavares"/>
    <n v="1"/>
    <x v="1"/>
    <s v="Foi identificado durante a operação de transferência de metal para o CAP um sinal de avermelhamento na panela de número 7. Sinal que é um indicativo de que a panela vai furar. No ato a panela foi segregada para verificação do problema. Foi visto que a panela tem em torno de 500 corridas (utilizações), sendo previsto uma vida útil de 600 corridas."/>
    <x v="3"/>
    <s v="Não classificado"/>
    <s v="Não classificado"/>
    <m/>
    <m/>
    <m/>
    <n v="97"/>
    <m/>
    <n v="19"/>
    <s v="Quarta-Feira"/>
  </r>
  <r>
    <n v="360"/>
    <n v="1"/>
    <x v="469"/>
    <x v="33"/>
    <x v="405"/>
    <s v="Ricardo De Liz"/>
    <s v="M"/>
    <s v="Revisao Final T1"/>
    <s v="Alexandre Zanardi"/>
    <n v="1"/>
    <x v="18"/>
    <s v="Colaborador vem ao CSR relata que estava no setor de qualidade revisando as peças ao virar uma peça a mesma atingiu o 5° dedo da mão E, no local hematoma sob a unha toda ( acumulo de sangue ) movimento prejudicado, sem corte, realizado jato de BIOFENAC, compressa de gelo, encaminhado para avaliação com médico do CSR o mesmo encaminhou ao COC para avaliação médica, foi com transporte próprio, retorna amanhã para revisão  no CSR, TST Lucas ciente. Atendido por Igor."/>
    <x v="4"/>
    <s v="Não classificado"/>
    <s v="Não classificado"/>
    <s v="Manuseio de ferramentas e peças"/>
    <s v="Mão esquerda"/>
    <s v="5º DEDO"/>
    <n v="100"/>
    <n v="201785235"/>
    <n v="20"/>
    <s v="Quinta-Feira"/>
  </r>
  <r>
    <n v="361"/>
    <n v="1"/>
    <x v="470"/>
    <x v="33"/>
    <x v="142"/>
    <s v="Rafael Kliper da Silva"/>
    <s v="M"/>
    <s v="Revisao Final T3"/>
    <s v="Alexandre Zanardi"/>
    <n v="3"/>
    <x v="18"/>
    <s v="Acionado unidade interna via ramal 3666 , para atendimento funcionário ponto 1 , Castertech , funcionário relata que estava movimentando uma tampa na esteira e ao apoiar a mesma em seu ponto de segurança a mesma tombou sobre seu 4° e 5°  dedos da mão direita causando corte profundo com necessidade de sutura , avaliado pelo  pelo médico da empresa que solicita emercorpara  realização de  sutura , solicitado rx , liberado para casa com atestado , retorno em 22/10 as 02 horas com rx.TST Tiago ciente"/>
    <x v="2"/>
    <s v="Não classificado"/>
    <s v="Não classificado"/>
    <s v="Manuseio de ferramentas e peças"/>
    <s v="Mão direita"/>
    <s v="4º E 5º DEDOS"/>
    <n v="99"/>
    <n v="201788730"/>
    <n v="21"/>
    <s v="Sexta-Feira"/>
  </r>
  <r>
    <n v="362"/>
    <n v="1"/>
    <x v="470"/>
    <x v="33"/>
    <x v="406"/>
    <s v="Eric Christian De Oliveira De Quadros"/>
    <s v="M"/>
    <s v="Rebarbacao - T2"/>
    <s v="David Teixeira Lima"/>
    <n v="2"/>
    <x v="3"/>
    <s v="Colaborador relata que estava colocando uma peça na mesa e a mesma caiu atingindo o 4º dedo da mão direita . no momento mobilidade preservada , leve hematoma sub ungueal . medicado com paracetamol e aplicado gelo, liberado ao setor com orientações de cuidados . Atendido por Leandro . TST Leonardo "/>
    <x v="0"/>
    <s v="Não classificado"/>
    <s v="Não classificado"/>
    <s v="Manuseio de ferramentas e peças"/>
    <s v="Mão direita"/>
    <s v="4º dedo"/>
    <m/>
    <m/>
    <n v="21"/>
    <s v="Sexta-Feira"/>
  </r>
  <r>
    <n v="363"/>
    <n v="1"/>
    <x v="471"/>
    <x v="33"/>
    <x v="10"/>
    <m/>
    <s v="F"/>
    <s v="Almoxarifado Usinagem - T2"/>
    <s v="Erick Peruzzo"/>
    <n v="2"/>
    <x v="2"/>
    <s v="Funcionária relata que estava fazendo a retirada de um palete com parafusos da prateleira, quando ao erguer os garfos da empilhadeira atingiu a travessa superior com a carga de parafusos, vindo a tombar o material. Houve apenas danos materiais, foi isolado o local, retirada as peças, embalagens e substituída a travessa."/>
    <x v="3"/>
    <s v="Armazenamento de material em altura"/>
    <s v="Não classificado"/>
    <s v="Movimentação de cargas suspensas"/>
    <m/>
    <m/>
    <n v="98"/>
    <m/>
    <n v="22"/>
    <s v="Sábado"/>
  </r>
  <r>
    <n v="364"/>
    <n v="1"/>
    <x v="472"/>
    <x v="33"/>
    <x v="341"/>
    <s v="Gerson dos Santos Machado"/>
    <s v="M"/>
    <s v="Celula Conjuntos Montadoras - T3"/>
    <s v="Marcelo Camargo"/>
    <n v="3"/>
    <x v="9"/>
    <s v="Relata que ao ajudar o colega para ajustar a peça dentro da máquina , a peça cedeu e caiu sobre seu joelho direito , sem edemas ou deformidades , mobilidade preservada , aplicado gelo biofenac e medicado com ibuprofeno liberado ao setor em condições. TST Tiago ciente"/>
    <x v="0"/>
    <s v="Não classificado"/>
    <s v="Não classificado"/>
    <s v="Manuseio de ferramentas e peças"/>
    <s v="Perna direita"/>
    <s v="Joelho"/>
    <m/>
    <m/>
    <n v="25"/>
    <s v="Terça-Feira"/>
  </r>
  <r>
    <n v="365"/>
    <n v="1"/>
    <x v="472"/>
    <x v="33"/>
    <x v="407"/>
    <s v="Cicero Augusto Benites dos Santos"/>
    <s v="M"/>
    <s v="Manutencao Usinagem - T3"/>
    <s v="Douglas de Souza Lisboa"/>
    <n v="3"/>
    <x v="11"/>
    <s v="Funcionário relata que ao descer da lavadora , o mesmo  resvalou e raspou a região torácica , posterior na lavadora , causando discreta escoriação local medicado com paracetamol e gelo .TST ciente  "/>
    <x v="0"/>
    <s v="Não classificado"/>
    <s v="Não classificado"/>
    <s v="Queda"/>
    <s v="Coluna / Tronco"/>
    <m/>
    <m/>
    <m/>
    <n v="25"/>
    <s v="Terça-Feira"/>
  </r>
  <r>
    <n v="366"/>
    <n v="1"/>
    <x v="473"/>
    <x v="33"/>
    <x v="10"/>
    <s v="Roberto Rossa"/>
    <s v="M"/>
    <s v="Empresa Fercon / Pavilhão de Sucata"/>
    <s v="Erick Peruzzo"/>
    <n v="1"/>
    <x v="24"/>
    <s v="Funcionário da empresa Fercon ao realizar o descarregamento de uma caçamba de sucata da NewFer, relata que no momento em que realizava a manobra, um fardo de sucata cai ao seu lado. Verificando o local, foi percebido que as caçambas provenientes da NewFer estão com carga de material acima do limite da caçamba."/>
    <x v="3"/>
    <s v="Armazenamento de material em altura"/>
    <s v="Não classificado"/>
    <s v="Movimentação de cargas suspensas"/>
    <s v="Perna esquerda"/>
    <m/>
    <n v="101"/>
    <m/>
    <n v="26"/>
    <s v="Quarta-Feira"/>
  </r>
  <r>
    <n v="367"/>
    <n v="1"/>
    <x v="473"/>
    <x v="33"/>
    <x v="408"/>
    <s v="Lucas Pereira Masotti"/>
    <s v="M"/>
    <s v="Celula Suportes Fundidos - T3"/>
    <s v="Marcelo Camargo"/>
    <n v="3"/>
    <x v="14"/>
    <s v="Funcionário  refere que após acionar o sistema hidráulico  abriu a porta de segurança para verificar o posicionamento da peça perseu. nessa verificação apoiou a mão entre esta peça e o dispositivo hidráulico , causando  lesão cortante em região do dorso e palma da mão direita com abaulamento na região de quinto metacarpo aplicado gelo local avaliado pelo médico da empresa , medicado com cetoprofeno VO e Duoflam im  encaminhado ao COC pela Emercor para avaliação e conduta . TST Tiago ciente"/>
    <x v="4"/>
    <s v="Máquinas NR12"/>
    <s v="Não classificado"/>
    <s v="Máquinas e equipamentos"/>
    <s v="Mão direita"/>
    <s v="Dorso e palma"/>
    <n v="102"/>
    <n v="201785236"/>
    <n v="26"/>
    <s v="Quarta-Feira"/>
  </r>
  <r>
    <n v="368"/>
    <n v="1"/>
    <x v="474"/>
    <x v="33"/>
    <x v="409"/>
    <s v="Felix Gustinvil"/>
    <s v="M"/>
    <s v="Rebarbacao - T2"/>
    <s v="David Teixeira Lima"/>
    <n v="2"/>
    <x v="3"/>
    <s v="Colaborador relata que estava trabalha na rebarbação e sentiu um corpo estranho no olho direito ,  realizado higiene com sucesso e liberado ao setor com orientações de cuidados e retorno se necessário . TST Leonardo ciente  "/>
    <x v="0"/>
    <s v="Não classificado"/>
    <s v="Não classificado"/>
    <s v="Corpo estranho"/>
    <m/>
    <m/>
    <m/>
    <m/>
    <n v="27"/>
    <s v="Quinta-Feira"/>
  </r>
  <r>
    <n v="369"/>
    <n v="1"/>
    <x v="475"/>
    <x v="33"/>
    <x v="410"/>
    <s v="Ironildo Pereira Martins "/>
    <s v="M"/>
    <s v="Rebarbacao - T1"/>
    <s v="Maiquel Silveira da Cruz"/>
    <n v="1"/>
    <x v="3"/>
    <s v="Colaborador vem ao CSR relata estar com corpo estranho no olho D após esmerilhar peça no setor de rebarbação. realizado lavagem do olho, retirado sujidade mas o mesmo o refere desconforto ainda, passou por consulta médica, foi encaminhado para VISIOCLINICA retorna dia 31.segunda para revisão médica no CSR, foi com transporte da empresa  ( UBER )  TST Alessandro ciente. Atendido por Igor."/>
    <x v="0"/>
    <s v="Não classificado"/>
    <s v="Não classificado"/>
    <s v="Corpo estranho"/>
    <s v="Olhos"/>
    <s v="Olho direito"/>
    <m/>
    <m/>
    <n v="28"/>
    <s v="Sexta-Feira"/>
  </r>
  <r>
    <n v="370"/>
    <n v="1"/>
    <x v="476"/>
    <x v="33"/>
    <x v="369"/>
    <s v="Tiago Soares"/>
    <s v="M"/>
    <s v="Celula Suportes Fundidos - T1"/>
    <s v="Jovani Montagna"/>
    <n v="1"/>
    <x v="14"/>
    <s v="Funcionário estava apertando um parafuso quando a chave escapou e o mesmo bateu sua testa contra a torre do torno causando pequeno corte contuso em região frontal , sangramento discreto sem necessidade de sutura , aplicado gelo e curativo e liberado ao setor em condições. TST Tiago ciente"/>
    <x v="0"/>
    <s v="Não classificado"/>
    <s v="Não classificado"/>
    <s v="Manuseio de ferramentas e peças"/>
    <s v="Cabeça"/>
    <s v="Frontal"/>
    <m/>
    <m/>
    <n v="29"/>
    <s v="Sábado"/>
  </r>
  <r>
    <n v="371"/>
    <n v="1"/>
    <x v="477"/>
    <x v="34"/>
    <x v="411"/>
    <s v="Roberto Carlos Nunes Da Silva"/>
    <s v="M"/>
    <s v="Rebarbacao - T1"/>
    <s v="Maiquel Silveira da Cruz"/>
    <n v="1"/>
    <x v="3"/>
    <s v="Acionada base interna pelo ramal de emergência referente a um colaborador que teria batido o dedo e não estava se sentindo bem, no local o mesmo estava em pé esperando a unidade, removido  até o CSR  onde passou por consulta médica, relata que foi largar o CANAL na função quando a mesma quebrou e acabou caindo sobre o dedo anelar da mão D, no local tem edema com hematoma, mobilidade prejudicada, aplicado gelo local, ofertado IBUPROFENO a pedido DR Mauricio que encaminha o mesmo para COC para avaliação e exames de imagem, foi com transporte  da empresa ( UBER ), retorna no dia 03.11.2022 ´para revisão médica. TST Lucas  ciente."/>
    <x v="4"/>
    <s v="Não classificado"/>
    <s v="Não classificado"/>
    <s v="Manuseio de ferramentas e peças"/>
    <s v="Mão direita"/>
    <s v="4º dedo"/>
    <n v="103"/>
    <n v="201796353"/>
    <n v="1"/>
    <s v="Terça-Feira"/>
  </r>
  <r>
    <n v="372"/>
    <n v="1"/>
    <x v="478"/>
    <x v="34"/>
    <x v="412"/>
    <s v="Kamila Mariano Da Silva"/>
    <s v="F"/>
    <s v="Rebarbacao T3"/>
    <s v="Sidivaldo Edson de Oliveira"/>
    <n v="3"/>
    <x v="3"/>
    <s v="Funcionária relata que estava guardando umas peças e uma das peças , atingiu seu 3° dedo da mão esquerda , sem edemas mobilidade preservada , sem hematomas aplicado gelo local biofenac e liberada ao setor em condições . TST Tiago ciente"/>
    <x v="0"/>
    <s v="Não classificado"/>
    <s v="Não classificado"/>
    <s v="Manuseio de ferramentas e peças"/>
    <s v="Mão esquerda"/>
    <s v="3º DEDO"/>
    <m/>
    <m/>
    <n v="3"/>
    <s v="Quinta-Feira"/>
  </r>
  <r>
    <n v="373"/>
    <n v="1"/>
    <x v="478"/>
    <x v="34"/>
    <x v="413"/>
    <s v="Rafael Godinho Santos"/>
    <s v="M"/>
    <s v="Celula Conjuntos Montadoras T1"/>
    <s v="Felipe Becker Camelo"/>
    <n v="1"/>
    <x v="4"/>
    <s v="Funcionário relata que estava no setor soltando a peça da máquina e a mesma caiu atingido o 3° dedo da mão direita, sem corte, com hematoma entre a unha, movimentos preservados, realizado jato de biofenac, paracetamol, avaliado pelo médico do CSR, encaminhado ao COC para exames com guias carimbadas, retorno amanha para revisão. Tentado contato com TST sem sucesso._x000a_Atendido por Igor"/>
    <x v="4"/>
    <s v="Não classificado"/>
    <s v="Não classificado"/>
    <s v="Manuseio de ferramentas e peças"/>
    <s v="Mão direita"/>
    <s v="3º DEDO"/>
    <n v="104"/>
    <n v="201791216"/>
    <n v="3"/>
    <s v="Quinta-Feira"/>
  </r>
  <r>
    <n v="374"/>
    <n v="1"/>
    <x v="479"/>
    <x v="34"/>
    <x v="414"/>
    <s v="Makendy Aristo"/>
    <s v="M"/>
    <s v="Rebarbacao - T1"/>
    <s v="Maiquel Silveira da Cruz"/>
    <n v="1"/>
    <x v="3"/>
    <s v="Colaborador vem ao CSR relata que estava lixando a peça quando sentiu algo cair no olho  D, no local foi lavado e retirado sujidade, em seguida liberado ao setor. Tst Alessandro ciente._x000a_Atendido por Jeferson."/>
    <x v="0"/>
    <s v="Não classificado"/>
    <s v="Não classificado"/>
    <s v="Corpo estranho"/>
    <s v="Olhos"/>
    <s v="Olho Direito"/>
    <m/>
    <m/>
    <n v="10"/>
    <s v="Quinta-Feira"/>
  </r>
  <r>
    <n v="375"/>
    <n v="1"/>
    <x v="480"/>
    <x v="34"/>
    <x v="9"/>
    <s v="Luiz Carlos Pedroso Junior"/>
    <s v="M"/>
    <s v="Rebarbacao - T1"/>
    <s v="Maiquel Silveira da Cruz"/>
    <n v="1"/>
    <x v="3"/>
    <s v="Funcionário relata corpo estranho no olho esquerdo, realizado lavagem ocular com SF0,9%, localizado porém o mesmo se encontra aderido. Avaliado pela médica do CSR e após encaminhado a visio clinica com guias carimbadas. Retorno na segunda para revisão. TST - Lucas ciente._x000a_Atendido por Igor"/>
    <x v="0"/>
    <s v="Não classificado"/>
    <s v="Não classificado"/>
    <s v="Corpo estranho"/>
    <s v="Olhos"/>
    <s v="Olho Esquerdo"/>
    <m/>
    <m/>
    <n v="11"/>
    <s v="Sexta-Feira"/>
  </r>
  <r>
    <n v="376"/>
    <n v="1"/>
    <x v="481"/>
    <x v="34"/>
    <x v="415"/>
    <s v="Klaus Kuwer"/>
    <s v="M"/>
    <s v="Rebarbacao T3"/>
    <s v="Sidivaldo Edson de Oliveira"/>
    <n v="3"/>
    <x v="3"/>
    <s v="Funcionário relata que estava manuseando uma peça , quando a mesma escorregou e atingiu o 3° dedo da mão esquerda , falange média ,  entre duas peças , causando contusão local ,com discreto edema ,mobilidade preservada sem deformidades ou hematomas , aplicado gelo local , biofenac e paracetamol e liberado ao setor em condições e em condições . TST Tiago ciente"/>
    <x v="0"/>
    <s v="Não classificado"/>
    <s v="Não classificado"/>
    <s v="Manuseio de ferramentas e peças"/>
    <s v="Mão esquerda"/>
    <s v="3º Dedo"/>
    <m/>
    <m/>
    <n v="12"/>
    <s v="Sábado"/>
  </r>
  <r>
    <n v="377"/>
    <n v="1"/>
    <x v="482"/>
    <x v="34"/>
    <x v="416"/>
    <s v="Erick Martello de Morais"/>
    <s v="M"/>
    <s v="Rebarbação T2"/>
    <s v="David Teixeira Lima"/>
    <n v="2"/>
    <x v="3"/>
    <s v="Colaborador relata que estava movimentando uma peça na mesa e a mesma caiu atingindo o primeiro dedo da mão direita,  aplicado gelo medicado com paracetamol  segue com queixa de dor e dormência  movimentos preservados . avaliado por Dr Luciana e encaminhado para realizar exames no COC , retorno dia 16/11/2022 . TST Leonardo . "/>
    <x v="0"/>
    <s v="Não classificado"/>
    <s v="Não classificado"/>
    <s v="Manuseio de ferramentas e peças"/>
    <s v="Braço direito"/>
    <s v="1º Dedo"/>
    <m/>
    <m/>
    <n v="14"/>
    <s v="Segunda-Feira"/>
  </r>
  <r>
    <n v="378"/>
    <n v="1"/>
    <x v="483"/>
    <x v="34"/>
    <x v="417"/>
    <s v="Fabiano do Nascimento Velho"/>
    <s v="M"/>
    <s v="CSF - T2"/>
    <s v="Marcelo Camargo"/>
    <n v="2"/>
    <x v="14"/>
    <s v="Colaborador relata que estava manuseando a talha e o quarto dedo da mão esquerda ficou preso na corrente , apresenta escoriação na falange distal , sem edema movimentos preservados realizado curativo e liberado ao setor com orientações de cuidados . TST Leonardo ciente."/>
    <x v="0"/>
    <s v="Não classificado"/>
    <s v="Não classificado"/>
    <s v="Manuseio de ferramentas e peças"/>
    <s v="Mão esquerda"/>
    <s v="4º dedo"/>
    <m/>
    <m/>
    <n v="17"/>
    <s v="Quinta-Feira"/>
  </r>
  <r>
    <n v="379"/>
    <n v="1"/>
    <x v="484"/>
    <x v="34"/>
    <x v="403"/>
    <s v="Shirlei Ramao da Silva"/>
    <s v="F"/>
    <s v="Revisao Final T1"/>
    <s v="Alexandre Zanardi"/>
    <n v="1"/>
    <x v="18"/>
    <s v="Colaboradora vem ao CSR referindo que ao fechar a porta do vestiário a maçaneta caiu e acabou cortando o 2° dedo da mão D, no local tem corte pequeno e superficial, realizado curativo e liberada ao setor. "/>
    <x v="0"/>
    <s v="Não classificado"/>
    <s v="Não classificado"/>
    <s v="Predial"/>
    <s v="Mão direita"/>
    <m/>
    <m/>
    <m/>
    <n v="18"/>
    <s v="Sexta-Feira"/>
  </r>
  <r>
    <n v="380"/>
    <n v="1"/>
    <x v="485"/>
    <x v="34"/>
    <x v="418"/>
    <s v="Angelo Rosmar De Oliveira Soares"/>
    <s v="M"/>
    <s v="Rebarbacao - T1"/>
    <s v="Maiquel Silveira da Cruz"/>
    <n v="1"/>
    <x v="3"/>
    <s v="Funcionário relata que compareceu na hora extra no dia 19/11 no setor de rebarbação, com uso de óculos, após chegar em casa, iniciou com incomodo em olho esquerdo, hoje procura o CSR para avaliação, realizado lavagem ocular com SF 0,9%, removido corpo estranho do olho esquerdo, sem mais queixas, liberado ao setor com orientações. Tentado contato com TST porem sem sucesso. Atendido por Igor."/>
    <x v="0"/>
    <s v="Não classificado"/>
    <s v="Não classificado"/>
    <s v="Corpo estranho"/>
    <s v="Olhos"/>
    <s v="Olho esquerdo"/>
    <m/>
    <m/>
    <n v="21"/>
    <s v="Segunda-Feira"/>
  </r>
  <r>
    <n v="381"/>
    <n v="1"/>
    <x v="486"/>
    <x v="34"/>
    <x v="10"/>
    <m/>
    <s v="M"/>
    <m/>
    <s v="Erick Peruzzo"/>
    <n v="1"/>
    <x v="2"/>
    <s v="Operador  da empilhadeira 3006 relata que após fazer o abastecimento do cilindo da mesma , notou que apresentava vazamento no cilindro,foi fechar o mesmo mas  a valvula estava sem a manopla de fechamento."/>
    <x v="3"/>
    <s v="Veículos Industriais"/>
    <s v="Não classificado"/>
    <s v="Veículos Industriais"/>
    <m/>
    <m/>
    <n v="105"/>
    <m/>
    <n v="8"/>
    <s v="Terça-Feira"/>
  </r>
  <r>
    <n v="382"/>
    <n v="1"/>
    <x v="483"/>
    <x v="34"/>
    <x v="10"/>
    <m/>
    <m/>
    <m/>
    <s v="Cilandro Da Silva Tavares"/>
    <n v="1"/>
    <x v="27"/>
    <s v="Houve a comunicação de que havia um pricípio de incêndio na mata próxima da via pública e ao chegar no local, foi verificado o descarte incorreto de escória ainda quente próximo da mata, o qual foi rapidamente controlado com a utilização de extintores e terra."/>
    <x v="3"/>
    <s v="Risco de explosão e incêndio"/>
    <s v="Não classificado"/>
    <s v="*Outros"/>
    <m/>
    <m/>
    <n v="106"/>
    <m/>
    <n v="17"/>
    <s v="Quinta-Feira"/>
  </r>
  <r>
    <n v="383"/>
    <n v="1"/>
    <x v="487"/>
    <x v="34"/>
    <x v="419"/>
    <s v="Rafael Jose Lucena Peniche"/>
    <s v="M"/>
    <s v="Abastecimento Fundicao - T2"/>
    <s v="Erick Peruzzo"/>
    <n v="2"/>
    <x v="2"/>
    <s v="Operador de empilhadeira ao retirar um rack de cubos da doly, tombou o mesmo  no setor CUC. Não houve feridos, apenas danos materiais."/>
    <x v="3"/>
    <s v="Carga suspensa"/>
    <s v="Não classificado"/>
    <s v="Movimentação de cargas suspensas"/>
    <m/>
    <m/>
    <n v="107"/>
    <m/>
    <n v="22"/>
    <s v="Terça-Feira"/>
  </r>
  <r>
    <n v="384"/>
    <n v="1"/>
    <x v="488"/>
    <x v="34"/>
    <x v="256"/>
    <s v="Alassane Fall"/>
    <s v="M"/>
    <s v="Rebarbacao - T2"/>
    <s v="David Teixeira Lima"/>
    <n v="2"/>
    <x v="3"/>
    <s v="Funcionário relata que prensou o 3° dedo da mão direita em um portão da rebarbação (TP03) , mobilidade preservada , pequeno hematoma local , aplicado gelo local biofenac e paracetamol , liberado em condições e com orientações de retorno se piora do quadro. Retorno em 05/12."/>
    <x v="2"/>
    <s v="Não classificado"/>
    <s v="Não classificado"/>
    <s v="Predial"/>
    <s v="Mão direita"/>
    <s v="3º DEDO"/>
    <n v="108"/>
    <n v="201802205"/>
    <n v="26"/>
    <s v="Sábado"/>
  </r>
  <r>
    <n v="385"/>
    <n v="1"/>
    <x v="488"/>
    <x v="34"/>
    <x v="301"/>
    <s v="Serigne Saliou Dieng"/>
    <s v="M"/>
    <s v="Rebarbacao T3"/>
    <s v="Sidivaldo Edson de Oliveira"/>
    <n v="3"/>
    <x v="3"/>
    <s v="Funcionário relata que estava movimentando tubos quando os mesmos se movimentaram , prensando o  2° e  o 5° dedos da mão direita , refere dor local dificuldade para movimentar , discreto edema local , medicado com cetoprofeno im , gelo local biofenac e encaminhado para avaliação radiológica no COC , retorno em 28/11 as 00:30 .TST Tiago ciente. Retorno em 30/11."/>
    <x v="2"/>
    <s v="Não classificado"/>
    <s v="Não classificado"/>
    <s v="Manuseio de ferramentas e peças"/>
    <s v="Mão direita"/>
    <s v="2º e 5º dedo"/>
    <n v="109"/>
    <n v="201806340"/>
    <n v="26"/>
    <s v="Sábado"/>
  </r>
  <r>
    <n v="386"/>
    <n v="1"/>
    <x v="489"/>
    <x v="34"/>
    <x v="420"/>
    <s v="Aline Poliana Balico"/>
    <s v="F"/>
    <s v="Celula Cubos Phevos - T2"/>
    <s v="Jovani Montagna"/>
    <s v="12x36"/>
    <x v="13"/>
    <s v="Relata que esta movimentando uma peça e a mesma trancou,  ocasionando entorse no ombro direito. Medicada com paracetamol biofenac mais gelo. Avaliada por Dr Vinicius, medicada com Cetoprofeno VO , não quis as guias para exames externos e não aguarda liberação do CSR e as orientações .TST Leonardo ciente. "/>
    <x v="0"/>
    <s v="Não classificado"/>
    <s v="Não classificado"/>
    <s v="Manuseio de ferramentas e peças"/>
    <s v="Braço direito"/>
    <s v="Ombro"/>
    <m/>
    <m/>
    <n v="29"/>
    <s v="Terça-Feira"/>
  </r>
  <r>
    <n v="387"/>
    <n v="1"/>
    <x v="490"/>
    <x v="35"/>
    <x v="421"/>
    <s v="Jairo Javier Duarte Zapata"/>
    <s v="M"/>
    <s v="Rebarbacao - T1"/>
    <s v="Maiquel Silveira da Cruz"/>
    <n v="1"/>
    <x v="3"/>
    <s v="Refere desconforto ocular lado esquerdo informa que estava utilizando EPI ,  realizado higiene não foi visualizado corpo estranho liberado ao setor com orientações de cuidados e melhora dos sintomas . Atendido por Igor TST Funny  ciente . Lesão com afastamento de 10 dias. Retorno dia 12/12. Edema intenso de cornea, pelo CE ou colírio da reação."/>
    <x v="2"/>
    <s v="Não classificado"/>
    <s v="Não classificado"/>
    <s v="Corpo estranho"/>
    <s v="Olhos"/>
    <s v="Olho Esquerdo"/>
    <n v="110"/>
    <n v="201810974"/>
    <n v="1"/>
    <s v="Quinta-Feira"/>
  </r>
  <r>
    <n v="388"/>
    <n v="1"/>
    <x v="491"/>
    <x v="35"/>
    <x v="120"/>
    <s v="Evandro Jose Da Silva"/>
    <s v="M"/>
    <s v="Celula Suportes Fundidos - T2"/>
    <s v="Marcelo Camargo"/>
    <n v="2"/>
    <x v="14"/>
    <s v="Funcionário relata que ao subir na plataforma bateu joelho direito no carrinho de peças causando discreta contusão local , sem edemas mobilidade preservada aplicado gelo local  biofenac e paracetamol , liberado ao setor em condições . TST Tiago ciente"/>
    <x v="0"/>
    <s v="Não classificado"/>
    <s v="Não classificado"/>
    <s v="Predial"/>
    <s v="Perna direita"/>
    <s v="Joelho"/>
    <m/>
    <m/>
    <n v="2"/>
    <s v="Sexta-Feira"/>
  </r>
  <r>
    <n v="389"/>
    <n v="1"/>
    <x v="492"/>
    <x v="35"/>
    <x v="422"/>
    <s v="Cristiano Calistro"/>
    <s v="M"/>
    <s v="Rebarbacao - T1"/>
    <s v="Maiquel Silveira da Cruz"/>
    <n v="1"/>
    <x v="3"/>
    <s v="Colaborador relata que estava no setor de quebra de canal e ao virar uma peça a mesma atingiu o 3° dedo da mão esquerda, ocasionando hematoma em região subungueal, sem corte, movimentos preservados, aplicado Biofenac e gelo local, medicado com Paracetamol, avaliado pelo médico do CSR, encaminhado ao COC para avaliação clínica e radiológica com guias Tiss e ordem de farmácia carimbadas, optou por transporte da empresa (Uber), orientado a retornar dia 06/12/22 ao CSR para revisão. TST Funny ciente, atendido por Igor."/>
    <x v="0"/>
    <s v="Não classificado"/>
    <s v="Não classificado"/>
    <s v="Manuseio de ferramentas e peças"/>
    <s v="Mão esquerda"/>
    <s v="3º DEDO"/>
    <n v="111"/>
    <m/>
    <n v="5"/>
    <s v="Segunda-Feira"/>
  </r>
  <r>
    <n v="390"/>
    <n v="1"/>
    <x v="492"/>
    <x v="35"/>
    <x v="423"/>
    <s v="Emerson do Amaral Duarte"/>
    <s v="M"/>
    <s v="Celula Conjuntos Implementadoras - T2"/>
    <s v="Marcelo Camargo"/>
    <n v="2"/>
    <x v="4"/>
    <s v="Relata que trabalha com torno CNC e ao limpar o alojamento do incerto entrou sujeira no olho esquerdo (por baixo do óculos). Apresenta corpo estranho aderido no globo ocular lado direito  de difícil remoção, Avaliado por Dr Luciane medicado com colírio anestésico e encaminhado para o COC , encaminhado com transporte oferecido por a empresa ordem de farmácia mais guias para atendimento . TST Leonardo ciente.  "/>
    <x v="2"/>
    <s v="Não classificado"/>
    <s v="Não classificado"/>
    <s v="Corpo estranho"/>
    <s v="Olhos"/>
    <s v="Olho Esquerdo"/>
    <n v="113"/>
    <n v="201814787"/>
    <n v="5"/>
    <s v="Segunda-Feira"/>
  </r>
  <r>
    <n v="391"/>
    <n v="1"/>
    <x v="492"/>
    <x v="35"/>
    <x v="165"/>
    <s v="Marcio Evandro de Souza Correa"/>
    <s v="M"/>
    <s v="Prep Areia - T1"/>
    <s v="Maiquel Silveira da Cruz"/>
    <n v="1"/>
    <x v="20"/>
    <s v="Colaborador relatado ACT (de trajeto no final do turno ontem 05/12 Giratur, BR116), com dor em perna direita, lombar e face, apresenta sutura em lábio inferior, o mesmo foi atendido no COC e hoje passou pelo DR Rafael, liberado para casa com transporte da empresa, retorno na sexta para revisão. TST Funny ciente. Atendido por Jeferson. Encontra-se inapto ao retorno para atividade habitual, ou realocada, com revisão em 09/12."/>
    <x v="5"/>
    <s v="Não classificado"/>
    <s v="Não classificado"/>
    <s v="Transporte fretado"/>
    <s v="Cabeça"/>
    <s v="Boca"/>
    <m/>
    <m/>
    <n v="5"/>
    <s v="Segunda-Feira"/>
  </r>
  <r>
    <n v="392"/>
    <n v="1"/>
    <x v="492"/>
    <x v="35"/>
    <x v="424"/>
    <s v="Alessandro Pereira Domingues "/>
    <s v="M"/>
    <s v="Celula Conjuntos Montadoras T1"/>
    <s v="Felipe Becker Camelo"/>
    <n v="1"/>
    <x v="20"/>
    <s v="ACT de trajeto no final do turno em 05/12, Giratur, BR116, relata dor em joelho direito, movimentos preservados, sem edema, sem escoriações, sem hematoma, medicado com paracetamol e biofenac. Liberado ao setor com orientações. TST Funny ciente. Atendido por Kerli "/>
    <x v="0"/>
    <s v="Não classificado"/>
    <s v="Não classificado"/>
    <s v="Transporte fretado"/>
    <s v="Perna direita"/>
    <s v="Joelho"/>
    <m/>
    <m/>
    <n v="5"/>
    <s v="Segunda-Feira"/>
  </r>
  <r>
    <n v="393"/>
    <n v="1"/>
    <x v="491"/>
    <x v="35"/>
    <x v="425"/>
    <s v="Julio Dornelles de July"/>
    <s v="M"/>
    <s v="Fusao/Vazamento - T3"/>
    <s v="Sidivaldo Edson de Oliveira"/>
    <n v="3"/>
    <x v="1"/>
    <s v="Registro DOME: realização de atividade fora do fluxo em desobstrução da bica na parte frontal do forno, para vazar o metal líquido na panela de transporte; não utilização dos equipamentos de proteção Avental aluminizado e viseira película ouro; não comunicado a ocorrência."/>
    <x v="3"/>
    <s v="Metal líquido"/>
    <s v="PSIF"/>
    <s v="Respingo de metal líquido"/>
    <m/>
    <m/>
    <n v="112"/>
    <n v="201812520"/>
    <n v="2"/>
    <s v="Sexta-Feira"/>
  </r>
  <r>
    <n v="394"/>
    <n v="1"/>
    <x v="493"/>
    <x v="35"/>
    <x v="426"/>
    <s v="Cristiane Barroso"/>
    <s v="F"/>
    <s v="Abastecimento Usinagem - T1"/>
    <s v="Israel Lima"/>
    <n v="1"/>
    <x v="0"/>
    <s v="Acionado Base Interna pelo ramal 3666 com demanda que uma funcionária machucou o dedo. Relata que que estava puxando uma peça na prateleira quando uma &quot;Cordoalha&quot; acabou caindo em cima do quinto dedo mão direita. Apresenta escoriação, dor moderada, mobilidade preservada. Avaliada pelo médico da empresa, encaminhada ao hospital do círculo, optou por ir com meios próprios com o marido. Retorno dia 07/12/2022 para revisão no CSR. Atendida por Jeferson -Emercor. TST João ciente. "/>
    <x v="0"/>
    <s v="Não classificado"/>
    <s v="Não classificado"/>
    <s v="Manuseio de ferramentas e peças"/>
    <s v="Mão direita"/>
    <s v="5º DEDO"/>
    <m/>
    <m/>
    <n v="6"/>
    <s v="Terça-Feira"/>
  </r>
  <r>
    <n v="395"/>
    <n v="1"/>
    <x v="494"/>
    <x v="35"/>
    <x v="427"/>
    <s v="Tatiane Oliveira Barbosa"/>
    <s v="F"/>
    <s v="Revisao Final T1"/>
    <s v="Alexandre Zanardi"/>
    <n v="1"/>
    <x v="18"/>
    <s v="Colaboradora relata que ao retirar uma peça da prensa, acabou virando a peça e seu 1° dedo da mão esquerda ficou preso entre a peça e o balcão, apresenta leve escoriação, dor, mobilidade preservada, aplicado gelo, medicado com Paracetamol, após 30 minutos, orientada e liberada ao setor, atendida por Jeferson. TST Funny ciente."/>
    <x v="0"/>
    <s v="Não classificado"/>
    <s v="Não classificado"/>
    <s v="Manuseio de ferramentas e peças"/>
    <s v="Mão esquerda"/>
    <s v="1º DEDO"/>
    <m/>
    <m/>
    <n v="8"/>
    <s v="Quinta-Feira"/>
  </r>
  <r>
    <n v="396"/>
    <n v="1"/>
    <x v="495"/>
    <x v="35"/>
    <x v="410"/>
    <s v="Ironildo Pereira Martins"/>
    <s v="M"/>
    <s v="Rebarbacao - T1"/>
    <s v="Maiquel Silveira da Cruz"/>
    <n v="1"/>
    <x v="3"/>
    <s v="Funcionário relata que no dia de ontem sentiu desconforto em olho direito enquanto trabalhava  na rebarbação  , e  estava , se deslocando ao centro de saúde , e no caminho teria encontrado , um chefe que orientou limpeza com água no banheiro , onde teria sentido melhora , vem hoje referindo ardência , com hiperemia , realizado lavagem abundante com soro , não  visualizado sujidade encaminhado ao hospital do Circulo para avaliação  , retorno em 12/12 as 07 hs para avaliação com médico da empresa  . TST Tiago ciente  "/>
    <x v="0"/>
    <s v="Não classificado"/>
    <s v="Não classificado"/>
    <s v="Corpo estranho"/>
    <s v="Olhos"/>
    <s v="Olho direito"/>
    <m/>
    <m/>
    <n v="10"/>
    <s v="Sábado"/>
  </r>
  <r>
    <n v="397"/>
    <n v="1"/>
    <x v="496"/>
    <x v="35"/>
    <x v="419"/>
    <s v="Rafael Jose Lucena Peniche"/>
    <s v="M"/>
    <s v="Abastecimento Fundicao - T2"/>
    <s v="Erick Peruzzo"/>
    <n v="2"/>
    <x v="2"/>
    <s v="Operador de emplhadeira relata que  ao realizar uma manobra na CTE colidiu com o rack na tubulação de água, vindo a quebrar a tubulação ocasionando vazamento de água no local.."/>
    <x v="3"/>
    <s v="Veículos Industriais"/>
    <s v="Não classificado"/>
    <s v="Veículos Industriais"/>
    <m/>
    <m/>
    <n v="114"/>
    <m/>
    <n v="12"/>
    <s v="Segunda-Feira"/>
  </r>
  <r>
    <n v="398"/>
    <n v="1"/>
    <x v="497"/>
    <x v="35"/>
    <x v="10"/>
    <m/>
    <s v="M"/>
    <m/>
    <s v="Felipe Becker Camelo"/>
    <n v="1"/>
    <x v="9"/>
    <s v="Operador relata que sua bancada de trabalho veio a virar quando o operador fazia um posicionamento na mesma,relatou que a movimentação era com o auxilio do KBK ( montagem CTD)."/>
    <x v="3"/>
    <s v="Carga suspensa"/>
    <s v="Não classificado"/>
    <s v="Movimentação de cargas suspensas"/>
    <m/>
    <m/>
    <n v="115"/>
    <m/>
    <n v="13"/>
    <s v="Terça-Feira"/>
  </r>
  <r>
    <n v="399"/>
    <n v="1"/>
    <x v="498"/>
    <x v="35"/>
    <x v="415"/>
    <s v="Klaus Kuwer"/>
    <s v="M"/>
    <s v="Rebarbacao T3"/>
    <s v="Maiquel Silveira da Cruz"/>
    <n v="3"/>
    <x v="3"/>
    <s v="Funcionário relata que estava retirando peças com a talha , quando uma peça teria escapado e atingido seu 3° dedo da mão direita , falange distal , apresenta mobilidade preservada , discreto hematoma sub ungueal e pequeno hematoma , realizado curativo , gelo local paracetamol e liberado em condições . TST Tiago ciente"/>
    <x v="0"/>
    <s v="Não classificado"/>
    <s v="Não classificado"/>
    <s v="Manuseio de ferramentas e peças"/>
    <s v="Mão direita"/>
    <s v="4º dedo"/>
    <m/>
    <m/>
    <n v="14"/>
    <s v="Quarta-Feira"/>
  </r>
  <r>
    <n v="400"/>
    <n v="1"/>
    <x v="499"/>
    <x v="35"/>
    <x v="341"/>
    <s v="Gerson dos Santos Machado"/>
    <s v="M"/>
    <s v="Celula Conjuntos Montadoras T2"/>
    <s v="Marcelo Camargo"/>
    <n v="2"/>
    <x v="9"/>
    <s v="Colaborador relata que estava descendo do magazine e bateu a região  do cóccix na suporte do mouse . apresenta escoriação . Avaliado por Dr Vinicius  e encaminhado para o COC com Emercor mais ordem de farmácia e orientações de para retorno dia 15/12/2022 no inicio do turno. TST Leonardo ciente  "/>
    <x v="0"/>
    <s v="Não classificado"/>
    <s v="Não classificado"/>
    <s v="Predial"/>
    <s v="Coluna / Tronco"/>
    <s v="Coccix"/>
    <m/>
    <m/>
    <n v="15"/>
    <s v="Quinta-Feira"/>
  </r>
  <r>
    <n v="401"/>
    <n v="1"/>
    <x v="499"/>
    <x v="35"/>
    <x v="428"/>
    <s v="Ricardo Sorgetz"/>
    <s v="M"/>
    <s v="Manutencao Usinagem - T1"/>
    <s v="Douglas de Souza Lisboa"/>
    <n v="1"/>
    <x v="11"/>
    <s v="Acionado unidade pelo ramal de emergência, funcionário estaria realizando manutenção da maquina quando caiu dentro da mesma (9311), chegando no local o mesmo encontrava-se já fora do local do ocorrido, na chegada da ambulância o mesmo deslocou por meios próprios deambulando juntamente com os brigadistas. Funcionário apresentando hematoma em lado esquerdo do corpo (região de arcos costais) e próximo a cintura. Sinais vitais: PA 130/70mmHg, Sat 99%, FC 75btm, T 36.1°, encaminhado para avaliação médica. Após avaliado, encaminhado ao COC de ambulância para exames com guias carimbadas, retorno amanha para revisão de ACT. Eng João ciente. Atendido por Igor"/>
    <x v="4"/>
    <s v="Não classificado"/>
    <s v="Não classificado"/>
    <s v="Queda"/>
    <s v="Coluna / Tronco"/>
    <m/>
    <n v="116"/>
    <n v="201819411"/>
    <n v="15"/>
    <s v="Quinta-Feira"/>
  </r>
  <r>
    <n v="402"/>
    <n v="1"/>
    <x v="499"/>
    <x v="35"/>
    <x v="429"/>
    <s v="Richard Rama de Ons"/>
    <s v="M"/>
    <s v="Celula Cubos Scania - T2"/>
    <s v="Jovani Montagna"/>
    <s v="12x36"/>
    <x v="13"/>
    <s v="Colaborador jornada 12X36,  procura o CSR deambulando, relata que ao pegar uma peça direto no rack com a talha a peça caiu, atingindo colaborador no cotovelo esquerdo (já possui cirurgia feita há mais ou menos um ano no local) e também atingiu joelho direito. No cotovelo apresenta escoriação e relata dor no joelho direito. Aplicado gelo local, ofertado paracetamol, fica em repouso na enfermaria, avaliado pelo médico do CSR que solicita exame de imagem no hospital do círculo e retorno para revisão 16/12 com médico do trabalho . TST Leonardo ciente"/>
    <x v="0"/>
    <s v="Não classificado"/>
    <s v="Não classificado"/>
    <s v="Manuseio de ferramentas e peças"/>
    <s v="Perna direita"/>
    <s v="Joelho + cotovelo esquerdo"/>
    <m/>
    <m/>
    <n v="15"/>
    <s v="Quinta-Feira"/>
  </r>
  <r>
    <n v="403"/>
    <n v="1"/>
    <x v="500"/>
    <x v="35"/>
    <x v="430"/>
    <s v="Carlo Fernando Onsi Hongaratti"/>
    <s v="M"/>
    <s v="Celula Conjuntos Montadoras T1"/>
    <s v="Felipe Becker Camelo"/>
    <n v="1"/>
    <x v="4"/>
    <s v="Setor- CTE O mesmo chega ao CSR, relatando que estava no setor  trabalhando com a talha, levantando o cubo, quando o cubo acertou a trava de liberação de carga. O cubo acabou caindo acertando o 5 dedo da mão esquerda, no local não apresenta edema, hematoma ou escoriação. Mobilidade preservada, dor leve,ofertado PARACETAMOL + BIOFENAC e gelo no local. TST Alessandro Ciente."/>
    <x v="0"/>
    <s v="Não classificado"/>
    <s v="Não classificado"/>
    <s v="Manuseio de ferramentas e peças"/>
    <s v="Mão esquerda"/>
    <s v="5º DEDO"/>
    <m/>
    <m/>
    <n v="16"/>
    <s v="Sexta-Feira"/>
  </r>
  <r>
    <n v="404"/>
    <n v="1"/>
    <x v="500"/>
    <x v="35"/>
    <x v="10"/>
    <m/>
    <m/>
    <m/>
    <s v="Guilherme Castro Magalhaes"/>
    <n v="1"/>
    <x v="0"/>
    <s v="Vazamento de gás natural na tubulação localizada na sala acima da Manutenção/Macharia. Bloqueado a tubulação da Macharia e Fusão.Monitorado com o detector de gases no ambiente, sendo os resultados: Oxigênio em 20.8%; CO máx.19ppm; H2S máx.02ppm; Comb/ex em 0%. Teste de estanqueidade e corretiva agendado e realizado em 18/12. "/>
    <x v="3"/>
    <s v="Risco de explosão e incêndio"/>
    <s v="Não classificado"/>
    <s v="Predial"/>
    <m/>
    <m/>
    <m/>
    <m/>
    <n v="16"/>
    <s v="Sexta-Feira"/>
  </r>
  <r>
    <n v="405"/>
    <n v="1"/>
    <x v="501"/>
    <x v="35"/>
    <x v="373"/>
    <s v="Juan Carlos Alvanoz"/>
    <s v="M"/>
    <s v="Revisao Final T3"/>
    <s v="Alexandre Zanardi"/>
    <n v="3"/>
    <x v="18"/>
    <s v="Colaborador procura o CSR deambulando, relata que ao girar a peça a mesma escorregou em cima da mão esquerda. Relata dor no terceiro dedo falange distal, mobilidade preservada, pele íntegra. Aplicado gelo local e biofenac, ofertado paracetamol. Fica em repouso na enfermaria e após foi liberado ao setor com orientações. TST Funny ciente."/>
    <x v="0"/>
    <s v="Não classificado"/>
    <s v="Não classificado"/>
    <s v="Máquinas e equipamentos"/>
    <s v="Mão esquerda"/>
    <m/>
    <m/>
    <m/>
    <n v="17"/>
    <s v="Sábado"/>
  </r>
  <r>
    <n v="406"/>
    <n v="1"/>
    <x v="502"/>
    <x v="35"/>
    <x v="404"/>
    <s v="Lucas da Silva Barbosa"/>
    <s v="M"/>
    <s v="Celula Conjuntos Montadoras T2"/>
    <s v="Marcelo Camargo"/>
    <n v="2"/>
    <x v="9"/>
    <s v="Colaborador relata que estava movimentando a torqueadeira e a mesma caiu atingindo o 5º dedo da mão direita .Apresenta pequeno hematoma na falange distal  pequeno movimentos preservado  medicado com paracetamol aplicado . TST Leonardo "/>
    <x v="0"/>
    <s v="Não classificado"/>
    <s v="Não classificado"/>
    <s v="Manuseio de ferramentas e peças"/>
    <s v="Mão direita"/>
    <s v="5º DEDO"/>
    <m/>
    <m/>
    <n v="19"/>
    <s v="Segunda-Feira"/>
  </r>
  <r>
    <n v="407"/>
    <n v="1"/>
    <x v="503"/>
    <x v="35"/>
    <x v="401"/>
    <s v="Bruno Paim e Silva"/>
    <s v="M"/>
    <s v="Celula Conjuntos Montadoras T1"/>
    <s v="Felipe Becker Camelo"/>
    <n v="1"/>
    <x v="9"/>
    <s v="Acionado base interna pelo ramal de emergência referente a um colaborador no ponto 09 da CASTER, no local o mesmo estava acompanhado pro um brigadista, foi removido até o CSR onde o mesmo relata que estava movimentando uma peça em cima do gabarito para encaixar a talha e ao tirar a peça acabou virando o carrinho e o CUBO IVECO e acabou caindo na lateral do pé D, no local tem hematoma e escoriações mais edema, mobilidade preservada, foi avaliado pelo médico CSR, aplicado gelo local, ofertado paracetamol foi encaminhado ao COC com unidade externa EMERCOR, retorna dia 21.12.2022 para revisão. TST Alessandro."/>
    <x v="0"/>
    <s v="Não classificado"/>
    <s v="Não classificado"/>
    <s v="Manuseio de ferramentas e peças"/>
    <s v="Pé direito"/>
    <m/>
    <n v="117"/>
    <n v="201818784"/>
    <n v="20"/>
    <s v="Terça-Feira"/>
  </r>
  <r>
    <n v="408"/>
    <n v="1"/>
    <x v="504"/>
    <x v="35"/>
    <x v="431"/>
    <s v="Klaus Kuwer"/>
    <s v="M"/>
    <s v="Rebarbacao T3"/>
    <s v="Sidivaldo Edson de Oliveira"/>
    <n v="3"/>
    <x v="3"/>
    <s v="Funcionário relata desconforto em olho esquerdo , enquanto realizava suas tarefas , removido sujidade e liberado ao setor . TST sem sucesso"/>
    <x v="0"/>
    <s v="Não classificado"/>
    <s v="Não classificado"/>
    <s v="Corpo estranho"/>
    <s v="Olhos"/>
    <s v="Olho Esquerdo"/>
    <m/>
    <m/>
    <n v="21"/>
    <s v="Quarta-Feira"/>
  </r>
  <r>
    <n v="409"/>
    <n v="1"/>
    <x v="505"/>
    <x v="35"/>
    <x v="432"/>
    <s v="Frelianny Yisett Moreno Marichales"/>
    <s v="F"/>
    <s v="Rebarbacao - T1"/>
    <s v="Maiquel Silveira da Cruz"/>
    <n v="1"/>
    <x v="3"/>
    <s v="Funcionária relata que estava embalando as peças e ao puxar uma peça, colega teria puxado a peça prensando o seu 5° dedo da mão direita entre duas peças. Sem edema, sem hematoma, movimentos preservados. Medicada com paracetamol, biofenac e gelo local, após liberada ao setor com orientações. TST Lucas ciente. Atendida por Vanessa "/>
    <x v="0"/>
    <s v="Não classificado"/>
    <s v="Não classificado"/>
    <s v="Manuseio de ferramentas e peças"/>
    <s v="Mão direita"/>
    <s v="5º DEDO"/>
    <m/>
    <m/>
    <n v="23"/>
    <s v="Sexta-Feira"/>
  </r>
  <r>
    <n v="410"/>
    <n v="1"/>
    <x v="506"/>
    <x v="35"/>
    <x v="10"/>
    <s v="Guincho Vanin"/>
    <m/>
    <m/>
    <s v="Guilherme Castro Magalhaes"/>
    <n v="1"/>
    <x v="0"/>
    <s v="Atividade de retirada da tampa acima do transformador do forno 2. Uso de guincho com duas cintas, uma cinta soltou as costuras e estourou o gancho na tentativa. Uso de cabos de aço, a manilha travou no vergalhão usado como olhal. Devido ao tempo e quantidade de sujeira + metal + peso do carretão, as tampas ficam bem presas e a tensão aplicada pelo guincho danifica os dispositivos de içamento. É necessário realizar limpeza com disco de corte para auxiliar e o guincheiro realizar movimentos controlados para tentar movimentar a tampa."/>
    <x v="3"/>
    <s v="Carga suspensa"/>
    <s v="Não classificado"/>
    <s v="Movimentação de cargas suspensas"/>
    <m/>
    <m/>
    <n v="119"/>
    <m/>
    <n v="26"/>
    <s v="Segunda-Feira"/>
  </r>
  <r>
    <n v="411"/>
    <n v="1"/>
    <x v="506"/>
    <x v="35"/>
    <x v="433"/>
    <s v="Max Sonn Joseph"/>
    <s v="M"/>
    <s v="Rebarbacao - T1"/>
    <s v="Maiquel Silveira da Cruz"/>
    <n v="1"/>
    <x v="3"/>
    <s v="Funcionário relata que estava trabalhando na rebarbação quando outro colega acabou atingindo seu braço esquerdo com uma peça, região acima do cotovelo, sem edema, sem hematoma, movimentos preservados. Medicado com paracetamol e gelo local. Após melhora dos sintomas liberado ao setor com orientações. TST Funny ciente. Atendido por Jeferson "/>
    <x v="0"/>
    <s v="Não classificado"/>
    <s v="Não classificado"/>
    <s v="Manuseio de ferramentas e peças"/>
    <s v="Braço esquerdo"/>
    <m/>
    <m/>
    <m/>
    <n v="26"/>
    <s v="Segunda-Feira"/>
  </r>
  <r>
    <n v="412"/>
    <n v="1"/>
    <x v="507"/>
    <x v="35"/>
    <x v="318"/>
    <s v="Adriano Lopes da Rocha Filho"/>
    <s v="M"/>
    <s v="Serralheria Fundicao T2"/>
    <s v="Guilherme Castro Magalhaes"/>
    <n v="2"/>
    <x v="16"/>
    <s v="Funcionário refere que por volta das 20:00 estava tirando um parafuso quando escapou a chave de boca e o dedo bateu num outro parafuso, atingindo seu 3º dedo da mão esquerda  na altura da articulação causando um corte, sem necessidade de sutura. Após estava perfurando uma calha quando a serra copo escapou e bateu no queixo, apresenta leve edema local, sem ferimento de corte. Orientado revisão da antitetânica. Realizado curativo e liberado ao setor com orientações. Leonardo ciente."/>
    <x v="0"/>
    <s v="Não classificado"/>
    <s v="Não classificado"/>
    <s v="Manuseio de ferramentas e peças"/>
    <s v="Mão esquerda"/>
    <s v="3º DEDO"/>
    <m/>
    <m/>
    <n v="27"/>
    <s v="Terça-Feira"/>
  </r>
  <r>
    <n v="413"/>
    <n v="1"/>
    <x v="507"/>
    <x v="35"/>
    <x v="10"/>
    <m/>
    <m/>
    <m/>
    <s v="Guilherme Castro Magalhaes"/>
    <n v="2"/>
    <x v="0"/>
    <s v="Queda de energia próximo às 23h. Identificado problema no transformador Subestação acima do adm Manut/Prod. Na vistoria, observado que os componentes estavam queimados. "/>
    <x v="3"/>
    <s v="Subestação"/>
    <s v="Não classificado"/>
    <s v="*Outros"/>
    <m/>
    <m/>
    <m/>
    <m/>
    <n v="27"/>
    <s v="Terça-Feira"/>
  </r>
  <r>
    <n v="414"/>
    <n v="1"/>
    <x v="508"/>
    <x v="35"/>
    <x v="382"/>
    <s v="Sebastiao da Silva"/>
    <s v="M"/>
    <s v="Rebarbacao - T1"/>
    <s v="Maiquel Silveira da Cruz"/>
    <n v="1"/>
    <x v="8"/>
    <s v="Colaborador vem ao CSR informa alergia em ambas as mãos após contato com produto de limpeza (não soube informar o nome) (DETERSOLV AC 60). Inicio há 1 dia (ontem) Informa que estava em uso de luva de proteção e produto não entrou nas luvas ??? Nega alergia de medicamentos Ao exame: Hiperemia de ambas as mãos e punhos com lesões urticadas. Retorna amanhã dia 29.12.2022 para nova revisão. TST Funny ciente."/>
    <x v="4"/>
    <s v="Não classificado"/>
    <s v="Não classificado"/>
    <s v="Produto químico"/>
    <s v="Mãos ambas"/>
    <m/>
    <n v="120"/>
    <n v="201825453"/>
    <n v="28"/>
    <s v="Quarta-Feira"/>
  </r>
  <r>
    <n v="415"/>
    <n v="1"/>
    <x v="508"/>
    <x v="35"/>
    <x v="434"/>
    <s v="Kennedy Teixeira dos Santos"/>
    <s v="M"/>
    <s v="Macharia - T1"/>
    <s v="Lucas Ferreira da Silva"/>
    <n v="1"/>
    <x v="8"/>
    <s v="Colaborador vem  ao CSR apresenta  alergia em ambas as mãos após contato com produto de limpeza (não soube informar o nome) (DETERSOLV AC 60). Inicio ha 1 dia (ontem) Relata que estava em uso de luva de proteção e produto não entrou nas luvas ??? Nega alergia de medicamentos, exceto AAS. Ao exame: Hiperemia de ambas as mãos e punhos com lesões. Retorna amanhã para revisão médica. TST Funny ciente."/>
    <x v="4"/>
    <s v="Não classificado"/>
    <s v="Não classificado"/>
    <s v="Produto químico"/>
    <s v="Mãos ambas"/>
    <m/>
    <n v="120"/>
    <n v="201825453"/>
    <n v="28"/>
    <s v="Quarta-Feira"/>
  </r>
  <r>
    <n v="416"/>
    <n v="1"/>
    <x v="508"/>
    <x v="35"/>
    <x v="359"/>
    <s v="Andrea de Araujo Altino"/>
    <s v="F"/>
    <s v="Macharia - T1"/>
    <s v="Lucas Ferreira da Silva"/>
    <n v="1"/>
    <x v="8"/>
    <s v=" Colaboradora vem ao CSR apresenta alergia em ambas as mãos após contato com produto de limpeza (não soube informar o nome) (DETERSOLV AC 60). Inicio há 3 dias Informa que estava em uso de luva de proteção e produto não entrou nas luvas ??? . Ao exame: Hiperemia de ambas as mãos e punhos com lesões urticadas. Retorna dia 02.01.2023 para revisão médica. TST Funny ciente."/>
    <x v="4"/>
    <s v="Não classificado"/>
    <s v="Não classificado"/>
    <s v="Produto químico"/>
    <s v="Mãos ambas"/>
    <m/>
    <n v="120"/>
    <n v="201825453"/>
    <n v="28"/>
    <s v="Quarta-Feira"/>
  </r>
  <r>
    <n v="417"/>
    <n v="1"/>
    <x v="508"/>
    <x v="35"/>
    <x v="435"/>
    <s v="Abdou Fall"/>
    <s v="M"/>
    <s v="Rebarbacao T3"/>
    <s v="Sidivaldo Edson de Oliveira"/>
    <n v="2"/>
    <x v="3"/>
    <s v="Colaborador relata que estava manuseando o rebolo e cortou o terceiro dedo da mão direita  apresenta escoriação na falange distal medicado com paracetamol e mais curativo com dersani e liberado ao setor com orientação de cuidados . TST "/>
    <x v="0"/>
    <s v="Não classificado"/>
    <s v="Não classificado"/>
    <s v="Manuseio de ferramentas e peças"/>
    <s v="Mão direita"/>
    <m/>
    <m/>
    <m/>
    <n v="28"/>
    <s v="Quarta-Feira"/>
  </r>
  <r>
    <n v="418"/>
    <n v="1"/>
    <x v="509"/>
    <x v="35"/>
    <x v="410"/>
    <s v="Ironildo Pereira Martins"/>
    <s v="M"/>
    <s v="Rebarbacao - T1"/>
    <s v="Maiquel Silveira da Cruz"/>
    <n v="1"/>
    <x v="3"/>
    <s v="Colaborador vem ao CSR relata que estava rebarbando quando sentiu um incomodo no olho E, realizado lavagem com SF0.9%,  e foi retirado sujidade do local, o mesmo relata que fazia o uso de EPIS, sem mais queixas foi liberado ao setor. TST Funny ciente. Atendido por Igor."/>
    <x v="0"/>
    <s v="Não classificado"/>
    <s v="Não classificado"/>
    <s v="Corpo estranho"/>
    <s v="Olhos"/>
    <s v="Olho Esquerdo"/>
    <m/>
    <m/>
    <n v="29"/>
    <s v="Quinta-Feira"/>
  </r>
  <r>
    <n v="419"/>
    <n v="1"/>
    <x v="510"/>
    <x v="36"/>
    <x v="205"/>
    <s v="Ivete Girotto"/>
    <s v="F"/>
    <s v="Almoxarifado Usinagem T1"/>
    <s v="Erick Peruzzo"/>
    <n v="1"/>
    <x v="2"/>
    <s v="Colaboradora vem ao CSR relata que foi erguer uma caixa quando sentiu um desconforto no braço direito, no local dor moderada, aplicado BIOFENAC ofertado paracetamol e retorna ao setor com orientações. TST Lucas ciente."/>
    <x v="0"/>
    <s v="Não classificado"/>
    <s v="Não classificado"/>
    <s v="Ergonômico"/>
    <s v="Braço direito"/>
    <m/>
    <m/>
    <m/>
    <n v="6"/>
    <s v="Sexta-Feira"/>
  </r>
  <r>
    <n v="420"/>
    <n v="1"/>
    <x v="511"/>
    <x v="36"/>
    <x v="436"/>
    <s v="Samara Fernanda de Oliveira Dias"/>
    <s v="F"/>
    <s v="Abastecimento Usinagem - T3"/>
    <s v="Erick Peruzzo"/>
    <n v="3"/>
    <x v="2"/>
    <s v="Funcionária relata que ao colocar a porta na empilhadeira a mesma caiu e atingiu o seu 3° dedo da mão direita , falange distal causando contusão em região ungueal com sangramento ativo , aplicado gelo local , curativo , e avaliada pelo médico da empresa e encaminhada ao hospital do círculo para avaliação , opta ir  por meios próprios , retorno em 09/01 ás 06 hs. TST Sem sucesso ."/>
    <x v="0"/>
    <s v="Não classificado"/>
    <s v="Não classificado"/>
    <s v="Manuseio de ferramentas e peças"/>
    <s v="Mão direita"/>
    <s v="3º dedo"/>
    <m/>
    <m/>
    <n v="7"/>
    <s v="Sábado"/>
  </r>
  <r>
    <n v="421"/>
    <n v="1"/>
    <x v="511"/>
    <x v="36"/>
    <x v="410"/>
    <s v="Ironildo Pereira Martins"/>
    <s v="M"/>
    <s v="Rebarbacao - T1"/>
    <s v="Maiquel Silveira da Cruz"/>
    <n v="1"/>
    <x v="3"/>
    <s v="Funcionário relata que trabalha na rebarbação e sentiu desconforto em olho direito , realizado remoção de sujidade  e lavagem ocular , liberado ao setor em condições  com orientações  . Tento contato TSTs sem sucesso."/>
    <x v="0"/>
    <s v="Não classificado"/>
    <s v="Não classificado"/>
    <s v="Corpo estranho"/>
    <s v="Olhos"/>
    <s v="Olho direito"/>
    <m/>
    <m/>
    <n v="7"/>
    <s v="Sábado"/>
  </r>
  <r>
    <n v="422"/>
    <n v="1"/>
    <x v="512"/>
    <x v="36"/>
    <x v="437"/>
    <s v="Felipe De Jesus Martins"/>
    <s v="M"/>
    <s v="Manutencao Usinagem - T1"/>
    <s v="Douglas de Souza Lisboa"/>
    <n v="1"/>
    <x v="11"/>
    <s v="Funcionário chega ao centro de saúde , acompanhado pela brigadista , o mesmo relata que estava na manutenção quando prensou 1° e 2° dedo da mão direita , causando corte em 2° dedo mão direita ,acionado emercor externa para sutura  , retorno em 09/01 ás  7:00 para reavaliação . TST Sem contato "/>
    <x v="4"/>
    <s v="Máquinas NR12"/>
    <s v="Não classificado"/>
    <s v="Máquinas e equipamentos"/>
    <s v="Mão direita"/>
    <s v="1º E 2º DEDOS"/>
    <n v="1"/>
    <n v="201825653"/>
    <n v="8"/>
    <s v="Domingo"/>
  </r>
  <r>
    <n v="423"/>
    <n v="1"/>
    <x v="513"/>
    <x v="36"/>
    <x v="438"/>
    <s v="Matheus de Assis Ribeiro"/>
    <s v="M"/>
    <s v="Empresa São Carlos"/>
    <s v="Guilherme Castro Magalhaes"/>
    <n v="1"/>
    <x v="24"/>
    <s v="Funcionário da empresa terceirizada São Carlos (responsável pela manutenção dos equipamentos de ar-condicionado) ao realizar um procedimento de retirada de vácuo do sistema de ar a ser instalado, encosta na mangueira que liga a bomba com o sistema de ar-condicionado para a realização do processo e recebe uma descarga elétrica de 220v . Foi evidenciado (verificando com um multímetro) que o &quot;motor-bomba&quot; responsável por realizar o processo de vácuo, apresentava uma fuga de energia em sua carcaça o que ocasiona o acidente. O equipamento de arcondicionado que estava sendo instalado encontrava-se desenergizado. Foi constatado que o funcionário fazia uso de uniforme retardante a_x000a_chamas, porém, não fazia uso de luvas de proteção e também fazia uso de adornos metálicos (relógio de pulso) o qual contraria as_x000a_normas/instruções de segurança para atividades em eletricidade (NR10)."/>
    <x v="3"/>
    <s v="Energias perigosas"/>
    <s v="Não classificado"/>
    <s v="Máquinas e equipamentos"/>
    <m/>
    <m/>
    <n v="2"/>
    <m/>
    <n v="12"/>
    <s v="Quinta-Feira"/>
  </r>
  <r>
    <n v="424"/>
    <n v="1"/>
    <x v="514"/>
    <x v="36"/>
    <x v="241"/>
    <s v="Alcendino Conceicao Dornelles"/>
    <s v="M"/>
    <s v="Prep Areia - T3"/>
    <s v="Sidivaldo Edson de Oliveira"/>
    <n v="3"/>
    <x v="10"/>
    <s v="Funcionário relata que estava no setor limpando seu ambiente de trabalho e chocou sua perna direita , região tibial , com o canto da esteira , realizado gelo local , relata dor e edema ,acionado emercor externo e removido ao hospital do COC para avaliação e conduta, retorno em  17/01 as 02 hs. TST Sem contato"/>
    <x v="0"/>
    <s v="Não classificado"/>
    <s v="Não classificado"/>
    <s v="Predial"/>
    <s v="Perna direita"/>
    <m/>
    <m/>
    <m/>
    <n v="15"/>
    <s v="Domingo"/>
  </r>
  <r>
    <n v="425"/>
    <n v="1"/>
    <x v="515"/>
    <x v="36"/>
    <x v="10"/>
    <m/>
    <s v="M"/>
    <m/>
    <s v="Maiquel Silveira da Cruz"/>
    <n v="1"/>
    <x v="7"/>
    <s v="Por volta das 13:30 ao realizar a retirada do vidro da sala de painéis da linha Savelli, o mesmo cai sobre a plataforma da linha. _x000a_Não houve feridos na ocorrência. Segundo informações, a troca foi realizada pela manutenção interna da Castertech e o funcionário (Carlos Rolão) não identificou que o material era de vidro."/>
    <x v="3"/>
    <s v="Não classificado"/>
    <s v="Não classificado"/>
    <s v="Predial"/>
    <m/>
    <m/>
    <n v="3"/>
    <m/>
    <n v="17"/>
    <s v="Terça-Feira"/>
  </r>
  <r>
    <n v="426"/>
    <n v="1"/>
    <x v="515"/>
    <x v="36"/>
    <x v="48"/>
    <s v="Claude Pierre"/>
    <s v="M"/>
    <s v="Rebarbacao T3"/>
    <s v="Sidivaldo Edson de Oliveira"/>
    <n v="3"/>
    <x v="3"/>
    <s v="Funcionário relata que estava limpando peças com a esmerilhadeira , quando sentiu desconforto em olho direito , removido sujidade e liberado ao setor em condições . TST Sem sucesso"/>
    <x v="0"/>
    <s v="Não classificado"/>
    <s v="Não classificado"/>
    <s v="Corpo estranho"/>
    <s v="Olhos"/>
    <s v="Olho direito"/>
    <m/>
    <m/>
    <n v="17"/>
    <s v="Terça-Feira"/>
  </r>
  <r>
    <n v="427"/>
    <n v="1"/>
    <x v="516"/>
    <x v="36"/>
    <x v="439"/>
    <s v="Cleber Januario De Lima"/>
    <s v="M"/>
    <s v="Celula Conjuntos Leves - T1"/>
    <s v="Felipe Becker Camelo"/>
    <n v="1"/>
    <x v="28"/>
    <s v="Funcionário relata que por volta das 09hs começou com uma irritação no olho esquerdo, não sabe em que momento adentrou corpo estranho no olho, vem com hiperemia e irritação, encontrado corpo estranho, encaminhado para avaliação médica com DRA Talita. Após encaminhado ao oftalmo para remoção de corpo estranho aderido. Retorno amanha para revisão. TST Lucas ciente._x000a_Atendido por Roger"/>
    <x v="0"/>
    <s v="Não classificado"/>
    <s v="Não classificado"/>
    <s v="Corpo estranho"/>
    <s v="Olhos"/>
    <s v="Olho esquerdo"/>
    <m/>
    <m/>
    <n v="18"/>
    <s v="Quarta-Feira"/>
  </r>
  <r>
    <n v="428"/>
    <n v="1"/>
    <x v="516"/>
    <x v="36"/>
    <x v="440"/>
    <s v="Odilonei Rankrape"/>
    <s v="M"/>
    <s v="M.A.S (Recimaster)"/>
    <s v="Erick Peruzzo"/>
    <n v="1"/>
    <x v="24"/>
    <s v="Atendimento a prestador de serviço: relata que estava organizando o material para conseguir baixar a tampa da caçamba. Tropeçou nos sacos ao lado da caçamba e escorregou no piso que estava molhado (área de limpeza das empilhadeiras e a White Martins havia realizado intervenção no Nitrogênio, causando umidade na área). O motorista caiu e com a queda bateu a face na caçamba, ficando desacordado por uns minutos. Ao retomar os sentidos, ligou para o setor de SSMA comunicando o fato.  Solicitado o atendimento da ambulância, realizado sutura em corte acima do olho esquerdo e encaminhado ao hospital pompeia para exames clínicos."/>
    <x v="3"/>
    <s v="Não classificado"/>
    <s v="Não classificado"/>
    <s v="Predial"/>
    <s v="Cabeça"/>
    <m/>
    <n v="4"/>
    <m/>
    <n v="18"/>
    <s v="Quarta-Feira"/>
  </r>
  <r>
    <n v="429"/>
    <n v="1"/>
    <x v="517"/>
    <x v="36"/>
    <x v="1"/>
    <s v="Julio Cesar Rodrigues de Souza"/>
    <s v="M"/>
    <s v="Fusao/Vazamento - T1"/>
    <s v="Lucas Ferreira da Silva"/>
    <n v="1"/>
    <x v="1"/>
    <s v="Colaborador vem ao CSR com corte em pulso D, relata que estava colocando fardo de sucata dentro do forno pois o carretão estava estragado, e ao empurrar o fardo uma lata acabou atingindo seu pulso, passado para avaliação com DR Talita, acionado base externa para realização de sutura, no local 03 pontos, realizado curativo e liberado para casa, retorna na segunda para nova revisão. TST Lucas ciente."/>
    <x v="4"/>
    <s v="Não classificado"/>
    <s v="Não classificado"/>
    <s v="Manuseio de ferramentas e peças"/>
    <s v="Mão direita"/>
    <s v="Pulso"/>
    <n v="5"/>
    <n v="201865122"/>
    <n v="20"/>
    <s v="Sexta-Feira"/>
  </r>
  <r>
    <n v="430"/>
    <n v="1"/>
    <x v="518"/>
    <x v="36"/>
    <x v="441"/>
    <s v="Jeff Elie Ermilus"/>
    <s v="M"/>
    <s v="Rebarbacao T3"/>
    <s v="Sidivaldo Edson de Oliveira"/>
    <n v="3"/>
    <x v="3"/>
    <s v="Funcionário relata que estava no setor de rebarbação e a peça do colega que trabalhava perto caiu da bancada e atingiu região posterior da perna direita , causando contusão , sem edemas ou hematomas mobilidade preservada aplicado gelo local , paracetamol e ibuprofeno biofenac , gelo local e liberado após referindo melhoras .Líder Sidivaldo ciente"/>
    <x v="0"/>
    <s v="Não classificado"/>
    <s v="Não classificado"/>
    <s v="Manuseio de ferramentas e peças"/>
    <s v="Perna direita"/>
    <s v="Posterior"/>
    <m/>
    <m/>
    <n v="21"/>
    <s v="Sábado"/>
  </r>
  <r>
    <n v="431"/>
    <n v="1"/>
    <x v="519"/>
    <x v="36"/>
    <x v="34"/>
    <s v="Joao Batista Miguel Matos"/>
    <s v="M"/>
    <s v="Almoxarifado Usinagem T1"/>
    <s v="Erick Peruzzo"/>
    <n v="1"/>
    <x v="2"/>
    <s v="Operador do almoxarifado relata que estava movimentando caixa com peças para colocar na parte inferior do almoxarifado.Operador relata que foi pegar a caixa com equipamento vector,neste momento a caixa escapou dos garfos do equipamento.A caixa caiu no chão vindo a causar danos materiais."/>
    <x v="3"/>
    <s v="Armazenamento de material em altura"/>
    <s v="Não classificado"/>
    <s v="Veículos Industriais"/>
    <m/>
    <m/>
    <n v="6"/>
    <n v="201884212"/>
    <n v="25"/>
    <s v="Quarta-Feira"/>
  </r>
  <r>
    <n v="432"/>
    <n v="1"/>
    <x v="519"/>
    <x v="36"/>
    <x v="10"/>
    <m/>
    <s v="M"/>
    <s v="Terceiros"/>
    <s v="Erick Peruzzo"/>
    <n v="2"/>
    <x v="6"/>
    <s v="Motorista da empresa terceirizada ao manusear o portão para realizar a coleta de cavaco, o mesmo se desprende do trilh- guia na parte superior e cai. Foi verificado que a roldana que serve como guia está danificado."/>
    <x v="3"/>
    <s v="Não classificado"/>
    <s v="Não classificado"/>
    <s v="Predial"/>
    <m/>
    <m/>
    <n v="7"/>
    <m/>
    <n v="25"/>
    <s v="Quarta-Feira"/>
  </r>
  <r>
    <n v="433"/>
    <n v="1"/>
    <x v="520"/>
    <x v="36"/>
    <x v="442"/>
    <s v="Alessandro Souza da Silva"/>
    <s v="M"/>
    <s v="Fusao/Vazamento - T3"/>
    <s v="Sidivaldo Edson de Oliveira"/>
    <n v="3"/>
    <x v="1"/>
    <s v="Funcionário relata que estava limpando forno, e ao colocar a concha estourou o metal quente, vindo a respingar em seu rosto, apresenta queimadura de primeiro grau em região abaixo do olho esquerdo e próximo ao couro cabeludo acima do olho esquerdo. Realizado limpeza e curativo com sulfa, recusou medicação para dor, após liberado ao setor com orientações.  Atendido por Vanessa  "/>
    <x v="0"/>
    <s v="Metal líquido"/>
    <s v="Não classificado"/>
    <s v="Respingo de metal líquido"/>
    <s v="Cabeça"/>
    <s v="Face"/>
    <m/>
    <m/>
    <n v="28"/>
    <s v="Sábado"/>
  </r>
  <r>
    <n v="434"/>
    <n v="1"/>
    <x v="521"/>
    <x v="36"/>
    <x v="374"/>
    <s v="Vilmar Leander Romeiro"/>
    <s v="M"/>
    <s v="Rebarbacao - T1"/>
    <s v="Maiquel Silveira da Cruz"/>
    <n v="1"/>
    <x v="3"/>
    <s v="Colaborador relata que dia 27/01/2023 trabalhou em seu setor e no final da tarde, sentiu desconforto nos olhos, ao chegar em casa sentiu coceira e dificuldade de abrir os olhos, hoje 30/01/2023 vem ao CSR apresentando hiperemia e prurido, foi avaliado pela médica do CSR,  e encaminhado a Visio Clínica para avaliação com oftalmologista, liberado com Guia Tiss e ordem de farmácia carimbadas, liberado com transporte da empresa (Uber), orientado a retornar ao CSR dia 31/01/2023 para revisão, atendido por Jeferson. TSTs Alesandro e Funny cientes. Liberar via ACT até investigação."/>
    <x v="0"/>
    <s v="Não classificado"/>
    <s v="Não classificado"/>
    <s v="Corpo estranho"/>
    <s v="Olhos"/>
    <m/>
    <m/>
    <m/>
    <n v="30"/>
    <s v="Segunda-Feira"/>
  </r>
  <r>
    <n v="435"/>
    <n v="1"/>
    <x v="521"/>
    <x v="36"/>
    <x v="443"/>
    <s v="Patricia Bertin"/>
    <s v="F"/>
    <s v="Abastecimento Usinagem - T2"/>
    <s v="Erick Peruzzo"/>
    <n v="2"/>
    <x v="2"/>
    <s v="Colaboradora relata que estava abrindo uma embalagem de luvas e cortou o segundo dedo da mão esquerda , apresenta um pequeno corte com sangramento ativo realizado curativo compressivo e liberada ao setor com orientações de cuidados . TST . "/>
    <x v="0"/>
    <s v="Não classificado"/>
    <s v="Não classificado"/>
    <s v="Manuseio de ferramentas e peças"/>
    <s v="Mão esquerda"/>
    <s v="2º dedo"/>
    <m/>
    <m/>
    <n v="30"/>
    <s v="Segunda-Feira"/>
  </r>
  <r>
    <n v="442"/>
    <n v="1"/>
    <x v="522"/>
    <x v="36"/>
    <x v="10"/>
    <m/>
    <s v="F"/>
    <m/>
    <s v="Karine Parise"/>
    <n v="2"/>
    <x v="8"/>
    <s v="Funcionária estava realizando a operação na laempe 2, quando a mesa baixou sem acionamento devido a falha no cilindro. _x000a__x000a_Observação: A mesa não chegou a atingir a funcionária."/>
    <x v="3"/>
    <s v="Máquinas NR12"/>
    <s v="Não classificado"/>
    <s v="Máquinas e equipamentos"/>
    <m/>
    <m/>
    <n v="11"/>
    <m/>
    <n v="27"/>
    <s v="Sexta-Feira"/>
  </r>
  <r>
    <n v="436"/>
    <n v="1"/>
    <x v="523"/>
    <x v="37"/>
    <x v="357"/>
    <s v="Andriel de Almeida Gilbert"/>
    <s v="M"/>
    <s v="Celula Conjuntos Implementadoras - T2"/>
    <s v="Marcelo Camargo"/>
    <n v="2"/>
    <x v="4"/>
    <s v="Colaborador relata que estava passando ar  para  limpeza do equipamento e sentou um corpo estranho em seu olho esquerdo, realizado higiene com SF e removido CE. TST . "/>
    <x v="0"/>
    <s v="Não classificado"/>
    <s v="Não classificado"/>
    <s v="Corpo estranho"/>
    <s v="Olhos"/>
    <s v="Olho"/>
    <m/>
    <m/>
    <n v="1"/>
    <s v="Quarta-Feira"/>
  </r>
  <r>
    <n v="437"/>
    <n v="1"/>
    <x v="523"/>
    <x v="37"/>
    <x v="444"/>
    <s v="Mateus da Silva Leoni"/>
    <s v="M"/>
    <s v="Prep Areia - T1"/>
    <s v="Maiquel Silveira da Cruz"/>
    <n v="1"/>
    <x v="7"/>
    <s v="Colaborador relata que seu colega estava furando as caixas de molde de areia com vergalhão e o mesmo não conseguiu tirar o vergalhão, e seu Mateus foi auxiliar, e acabou cortando seu 4° dedo da mão esquerda na régua, apresenta corte superficial em falange medial do dedo, não sente dor, realizado assepsia e curativo local, orientado e liberado ao setor, atendido por Marcos Paulo. TST Funny ciente."/>
    <x v="0"/>
    <s v="Não classificado"/>
    <s v="Não classificado"/>
    <s v="Manuseio de ferramentas e peças"/>
    <s v="Mão esquerda"/>
    <s v="4º dedo"/>
    <m/>
    <m/>
    <n v="1"/>
    <s v="Quarta-Feira"/>
  </r>
  <r>
    <n v="438"/>
    <n v="1"/>
    <x v="523"/>
    <x v="37"/>
    <x v="376"/>
    <s v="Alexandre Branco Dannenhauer"/>
    <s v="M"/>
    <s v="Revisao Final T2"/>
    <s v="Alexandre Zanardi"/>
    <n v="2"/>
    <x v="18"/>
    <s v="Colaborador relata que estava manuseando uma peça a mesma bateu no segundo dedo da mão direita. apresenta edema na falange distal e escoriação avaliado por Dr Vinicius  e encaminhado para realizar exames de imagem no  COC . retorna dia 02.02.2023 . liberado com transporte da empresa  guias d atendimento e ordem de farmácia .TST Leonardo "/>
    <x v="0"/>
    <s v="Não classificado"/>
    <s v="Não classificado"/>
    <s v="Manuseio de ferramentas e peças"/>
    <s v="Mão direita"/>
    <s v="2º dedo"/>
    <m/>
    <m/>
    <n v="1"/>
    <s v="Quarta-Feira"/>
  </r>
  <r>
    <n v="439"/>
    <n v="1"/>
    <x v="524"/>
    <x v="37"/>
    <x v="364"/>
    <s v="Emilly Taina Cavalheiro da Rosa"/>
    <s v="F"/>
    <s v="Celula Conjuntos Montadoras - T3"/>
    <s v="Marcelo Camargo"/>
    <n v="3"/>
    <x v="4"/>
    <s v="Acionado unidade interna ramal de emergência  para atendimento Caster , funcionária lúcida orientada com trauma corto contuso em falange distal com dor intensa , sangramento ativo e deformidade , removida ao CSR realizado retirada dos anéis ,PA 140/80 FC 78 SAT 99% realizado curativo puncionado com abocath 20 em MSE  e medicada com cetoprofeno ev conforme CRM dra Taina Emercor , acionado base externa para remoção ao COC , A mesma relata que estava acoplando tambor ao tubo e ao assentar o tambor atingiu o 3° e 4° dedos falange distal da mão direita, 3° dedo com hematoma subungueal e o 4° com corte contuso e sangramento ativo  . Retorno em 06/02 as 06;30 hs . TST Fanny ciente comunico grupo ACTs graves para acompanhamento."/>
    <x v="2"/>
    <s v="Não classificado"/>
    <s v="Não classificado"/>
    <s v="Manuseio de ferramentas e peças"/>
    <s v="Mão direita"/>
    <s v="3º E 4º DEDOS"/>
    <n v="8"/>
    <n v="202119705"/>
    <n v="4"/>
    <s v="Sábado"/>
  </r>
  <r>
    <n v="440"/>
    <n v="1"/>
    <x v="525"/>
    <x v="37"/>
    <x v="445"/>
    <s v="Cristofer Jean de Melo"/>
    <s v="M"/>
    <s v="Abastecimento Usinagem - T1"/>
    <s v="Erick Peruzzo"/>
    <n v="1"/>
    <x v="2"/>
    <s v="Operador de empilhadeira relata que tombou embalagem com peças quando o mesmo foi movimentar,operador relata que o palet estava quebrado. "/>
    <x v="3"/>
    <s v="Armazenamento de material em altura"/>
    <s v="Não classificado"/>
    <s v="Veículos Industriais"/>
    <m/>
    <m/>
    <n v="9"/>
    <m/>
    <n v="7"/>
    <s v="Terça-Feira"/>
  </r>
  <r>
    <n v="441"/>
    <n v="1"/>
    <x v="525"/>
    <x v="37"/>
    <x v="51"/>
    <s v="Alcemar Roos"/>
    <s v="M"/>
    <s v="Fusao/Vazamento - T2"/>
    <s v="Karine Parise"/>
    <n v="2"/>
    <x v="1"/>
    <s v="Fucionário ao abastecer o carretão do forno 5 com o palfinger, colidiu a garra do equipamento na canaleta de fiação que passa próximo do forno. Apenas danos materiais."/>
    <x v="3"/>
    <s v="Carga suspensa"/>
    <s v="Não classificado"/>
    <s v="Movimentação de cargas suspensas"/>
    <m/>
    <m/>
    <n v="10"/>
    <m/>
    <n v="7"/>
    <s v="Terça-Feira"/>
  </r>
  <r>
    <n v="443"/>
    <n v="1"/>
    <x v="526"/>
    <x v="37"/>
    <x v="10"/>
    <m/>
    <m/>
    <m/>
    <s v="David Teixeira Lima"/>
    <n v="2"/>
    <x v="3"/>
    <s v="Vazamento de emulsão oleosa das caçambas de cavaco no corredor próximo da rebarbação."/>
    <x v="3"/>
    <s v="Não classificado"/>
    <s v="Não classificado"/>
    <s v="Predial"/>
    <m/>
    <m/>
    <n v="12"/>
    <m/>
    <n v="9"/>
    <s v="Quinta-Feira"/>
  </r>
  <r>
    <n v="444"/>
    <n v="1"/>
    <x v="527"/>
    <x v="37"/>
    <x v="446"/>
    <s v="Sandro Mattos dos Santos"/>
    <s v="M"/>
    <s v="Celula Conjuntos Montadoras T2"/>
    <s v="Marcelo Camargo"/>
    <n v="2"/>
    <x v="9"/>
    <s v="Colaborador procura o CSR deambulando, relata que estava trocando um broca e a chave escapou da sua mão, atingindo antebraço direito. Apresenta corte superficial sem sangramento ativo, mobilidade preservada. Realizado limpeza com SF0,9% e curativo com Dersani, liberado ao setor com orientações. Atendido por Igor, TST Leonardo. "/>
    <x v="0"/>
    <s v="Não classificado"/>
    <s v="Não classificado"/>
    <s v="Manuseio de ferramentas e peças"/>
    <s v="Braço direito"/>
    <m/>
    <m/>
    <m/>
    <n v="10"/>
    <s v="Sexta-Feira"/>
  </r>
  <r>
    <n v="445"/>
    <n v="1"/>
    <x v="528"/>
    <x v="37"/>
    <x v="10"/>
    <m/>
    <m/>
    <s v="Fusao/Vazamento - T3"/>
    <s v="Sidivaldo Edson de Oliveira"/>
    <n v="3"/>
    <x v="1"/>
    <s v="Empilhadeira 7 ton da fusão interditada , estava faltando algumas porcas na roda dianteira do lado direito."/>
    <x v="3"/>
    <s v="Veículos Industriais"/>
    <s v="Não classificado"/>
    <s v="Veículos Industriais"/>
    <m/>
    <m/>
    <n v="13"/>
    <m/>
    <n v="11"/>
    <s v="Sábado"/>
  </r>
  <r>
    <n v="446"/>
    <n v="1"/>
    <x v="529"/>
    <x v="37"/>
    <x v="10"/>
    <m/>
    <m/>
    <s v="Celula Conjuntos Implementadoras - T2"/>
    <s v="Marcelo Camargo"/>
    <n v="2"/>
    <x v="4"/>
    <s v="Funcionários estavam trabalhando na montagem CTE, quando a estrutura do KBK se desprendeu e caiu, não atingiu nenhum funcionário."/>
    <x v="3"/>
    <s v="Carga suspensa"/>
    <s v="Não classificado"/>
    <s v="Máquinas e equipamentos"/>
    <m/>
    <m/>
    <n v="14"/>
    <m/>
    <n v="13"/>
    <s v="Segunda-Feira"/>
  </r>
  <r>
    <n v="447"/>
    <n v="1"/>
    <x v="530"/>
    <x v="37"/>
    <x v="447"/>
    <s v="Gustavo Muller"/>
    <s v="M"/>
    <s v="Revisao Final T1"/>
    <s v="Alexandre Zanardi"/>
    <n v="1"/>
    <x v="18"/>
    <s v="Colaborador vem ao CSR relata que estava realizando inspeção de peça e ao virar uma peça a mesma caiu e atingiu o 5° dedo da mão E ocasionando hematoma com trauma sem corte, estava fazendo uso de EPIS, realizado jato de BOFENAC, compressa  e gelo ofertado 01 cp de paracetamol, foi encaminhado para consulta com DR Talita, o mesmo foi encaminhado para o COC para avaliação e exames de imagem, foi com transporte da empresa e retorna amanhã dia 15.02.2023 para revisão no CSR. TST Alessandro ciente."/>
    <x v="4"/>
    <s v="Não classificado"/>
    <s v="Não classificado"/>
    <s v="Manuseio de ferramentas e peças"/>
    <s v="Mão esquerda"/>
    <s v="5º DEDO"/>
    <n v="15"/>
    <n v="202243733"/>
    <n v="14"/>
    <s v="Terça-Feira"/>
  </r>
  <r>
    <n v="448"/>
    <n v="1"/>
    <x v="530"/>
    <x v="37"/>
    <x v="10"/>
    <m/>
    <s v="M"/>
    <s v="Suspensys"/>
    <s v="Erick Peruzzo"/>
    <n v="1"/>
    <x v="2"/>
    <s v="Operador de empilhadeira da logistica suspensys tombou algumas embalagens quando realizava a movimentação das mesmas,operador movimentava embalagens pela lateral das embalagens. "/>
    <x v="3"/>
    <s v="Armazenamento de material em altura"/>
    <s v="Não classificado"/>
    <s v="Veículos Industriais"/>
    <m/>
    <m/>
    <n v="16"/>
    <m/>
    <n v="14"/>
    <s v="Terça-Feira"/>
  </r>
  <r>
    <n v="449"/>
    <n v="1"/>
    <x v="531"/>
    <x v="37"/>
    <x v="448"/>
    <s v="Joao Augusto Ricardo da Rosa"/>
    <s v="M"/>
    <s v="Abastecimento Fundicao - T3"/>
    <s v="Erick Peruzzo"/>
    <n v="2"/>
    <x v="6"/>
    <s v="Operador de empilhadeira estava realizando a retirado da caçamba de cavaco na CSF, quando ao posicionar os garfos da empilhadeira a caçamba tombou. Operador relatou que o cavaco estava todo em um lado só da caçamba."/>
    <x v="3"/>
    <s v="Não classificado"/>
    <s v="Não classificado"/>
    <s v="Veículos Industriais"/>
    <m/>
    <m/>
    <n v="17"/>
    <m/>
    <n v="16"/>
    <s v="Quinta-Feira"/>
  </r>
  <r>
    <n v="450"/>
    <n v="1"/>
    <x v="532"/>
    <x v="37"/>
    <x v="324"/>
    <s v="Adriel Machado"/>
    <s v="M"/>
    <s v="Celula Suportes Fundidos - T1"/>
    <s v="Jovani Montagna"/>
    <n v="1"/>
    <x v="14"/>
    <s v="Colaborador vem ao CSR acompanhado por um colega, refere que ao trocar uma ferramenta do magazine, outra ferramenta que estava a cima acabou caindo atingindo a cabeça em região frontal no lado D, no local tem uma escoriação, edema, hematoma, realizado curativo e gelo local , ofertado 01 cp de paracetamol, passado para avaliação com DR Talita, o mesmo fica um pouco em observação na enfermaria. TST Funny ciente. Atendido por Jeferson."/>
    <x v="0"/>
    <s v="Não classificado"/>
    <s v="Não classificado"/>
    <s v="Manuseio de ferramentas e peças"/>
    <s v="Cabeça"/>
    <m/>
    <n v="18"/>
    <m/>
    <n v="17"/>
    <s v="Sexta-Feira"/>
  </r>
  <r>
    <n v="451"/>
    <n v="1"/>
    <x v="533"/>
    <x v="37"/>
    <x v="449"/>
    <s v="Paulo Henrique Fernandes Carvalho"/>
    <s v="M"/>
    <s v="Fusao/Vazamento - T2"/>
    <s v="Karine Parise"/>
    <n v="2"/>
    <x v="15"/>
    <s v="Funcionário chega ao csr deambulando relata que estava no setor de fusão tirando a tampa do corta fogo , e ao tirar a tampa saiu uma rajada de fogo , relata uso de luva corta fogo , relata que o produto óxido de magnésio atingiu baraço esquerdo causando queimadura de 2° grau com bolhas rompidas ,   realizado limpeza e compressas geladas acionado atendimento Emercor externa  que encaminha para consulta avaliação Hospitalar , formecido ordem de farmácia e orientado retorno em 20/01 início do turno TST Leonardo ciente"/>
    <x v="2"/>
    <s v="Energias perigosas"/>
    <s v="Não classificado"/>
    <s v="Máquinas e equipamentos"/>
    <s v="Braço esquerdo"/>
    <s v="Antebraço"/>
    <n v="19"/>
    <n v="202245071"/>
    <n v="18"/>
    <s v="Sábado"/>
  </r>
  <r>
    <n v="452"/>
    <n v="1"/>
    <x v="532"/>
    <x v="37"/>
    <x v="383"/>
    <s v="Velano Voltaire"/>
    <s v="M"/>
    <m/>
    <s v="David Teixeira Lima"/>
    <n v="2"/>
    <x v="20"/>
    <m/>
    <x v="5"/>
    <s v="Não classificado"/>
    <s v="Não classificado"/>
    <s v="Moto"/>
    <m/>
    <m/>
    <m/>
    <m/>
    <n v="17"/>
    <s v="Sexta-Feira"/>
  </r>
  <r>
    <n v="453"/>
    <n v="1"/>
    <x v="534"/>
    <x v="37"/>
    <x v="10"/>
    <s v="Irapuru"/>
    <s v="M"/>
    <s v="Irapuru"/>
    <s v="Erick Peruzzo"/>
    <n v="2"/>
    <x v="24"/>
    <s v="Motorista da Irapuru ao realizar uma manobra para sair das baias, colidiu com a carreta na coluna da porta."/>
    <x v="3"/>
    <s v="Veículos Industriais"/>
    <s v="Não classificado"/>
    <s v="Veículos Industriais"/>
    <m/>
    <m/>
    <n v="20"/>
    <m/>
    <n v="20"/>
    <s v="Segunda-Feira"/>
  </r>
  <r>
    <n v="454"/>
    <n v="1"/>
    <x v="535"/>
    <x v="37"/>
    <x v="10"/>
    <m/>
    <s v="M"/>
    <m/>
    <s v="Erick Peruzzo"/>
    <n v="2"/>
    <x v="6"/>
    <s v="No momento em que o operador de empilhadeira realizava a movimentação de um palete com tambores vindos da usinagem (Pavilhão fundição) 2 peças cairam do palete."/>
    <x v="3"/>
    <s v="Não classificado"/>
    <s v="Não classificado"/>
    <s v="Veículos Industriais"/>
    <m/>
    <m/>
    <n v="21"/>
    <m/>
    <n v="21"/>
    <s v="Terça-Feira"/>
  </r>
  <r>
    <n v="455"/>
    <n v="1"/>
    <x v="536"/>
    <x v="37"/>
    <x v="450"/>
    <s v="Lisiane Machado Jek"/>
    <s v="F"/>
    <s v="Rebarbacao - T2"/>
    <s v="David Teixeira Lima"/>
    <n v="2"/>
    <x v="3"/>
    <s v="Acionado Unidade Móvel Interna para atendimento na Caster ponto 01 para coloaboradora que teria virado pé. Chegando o local, a mesma encontrava-se lúcida, orientada, em posição ortostática acompanhada por colegas e pelo TST do local. Removida ao CSR, relata que estava retornando ao setor após ir buscar seus EPI's e tropeçou em uma caixa de metal no chão. Apresenta leve edema no tornozelo direito, mobilidade preservada e pele íntegra. Nega alergias, ofertado paracetamol, aplicado Biofenac e gelo local. Fica na enfermaria em repouso e após liberado ao setor com orientações. TST Leonardo ciente. "/>
    <x v="0"/>
    <s v="Não classificado"/>
    <s v="Não classificado"/>
    <s v="Predial"/>
    <s v="Pé direito"/>
    <s v="Tornozelo"/>
    <m/>
    <m/>
    <n v="22"/>
    <s v="Quarta-Feira"/>
  </r>
  <r>
    <n v="456"/>
    <n v="1"/>
    <x v="537"/>
    <x v="37"/>
    <x v="451"/>
    <s v="Dioenne de Souza da Silva"/>
    <s v="M"/>
    <s v="Qualidade Usinagem T1"/>
    <s v="Alexandre Zanardi"/>
    <n v="1"/>
    <x v="20"/>
    <s v="Colaborador relata que na data de ontem por volta das 07:00 ao se deslocar para empresa conduzindo sua moto sofreu acidente, não lembra de nada do ocorrido, somente de acordar e estar no Hospital do Círculo, sua esposa relatou para o mesmo que ele teria caído de sua moto, próximo a rua Moreira César e atendido pelo SAMU, não houve colisão com outra moto ou veículo, no Hospital fez exames e passou por consulta médica, fez registro de BO on-line, hoje vem até o CSR com braço esquerdo imobilizado, encaminhado para consulta médica no CSR, Dra. Talita encaminha o mesmo para avaliação com ortopedista ainda hoje, carimbado Guia Tiss e ordem de farmácia. Orientado a retornar dia 27/02/2023 ao CSR para revisão com medicina do trabalho, TST Funny ciente. Atendido por Joice."/>
    <x v="5"/>
    <s v="Não classificado"/>
    <s v="Não classificado"/>
    <s v="Moto"/>
    <s v="Braço esquerdo"/>
    <m/>
    <m/>
    <m/>
    <n v="23"/>
    <s v="Quinta-Feira"/>
  </r>
  <r>
    <n v="457"/>
    <n v="1"/>
    <x v="537"/>
    <x v="37"/>
    <x v="64"/>
    <s v="Altemir de Brito"/>
    <s v="M"/>
    <s v="Serralheria Usinagem T1"/>
    <s v="Douglas de Souza Lisboa"/>
    <n v="1"/>
    <x v="28"/>
    <s v="Colaborador chega ao CSR deambulando sozinho, relata que ao puxar duas caixas, uma delas estava mal acoplada e ao puxar a caixa que estava em baixo a de cima caiu e atingiu 5° dedo da mão direita, apresenta ferimento corto-contuso em falange média, sem edema, mobilidade preservada, realizado assepsia no local, avaliado pelo médico do CSR, puncionado em MSE com ABB 20, MCPM Cetoprofeno EV, Dipirona EV, SF 0,9% 100 ml EV, encaminhado ao Hospital do Círculo com Unidade Externa Emercor, para realizar exame de raio x e avaliação clínica, liberado com Guias Tiss e ordem de farmácia carimbadas, Dr. Tiago recebe o mesmo no Hospital, orientado a retornar dia 24/02/2023 no CSR para revisão, atendido por Leandro. TST Alesandro ciente."/>
    <x v="2"/>
    <s v="Não classificado"/>
    <s v="Não classificado"/>
    <s v="Manuseio de ferramentas e peças"/>
    <s v="Mão direita"/>
    <s v="5º DEDO"/>
    <n v="22"/>
    <n v="202248345"/>
    <n v="23"/>
    <s v="Quinta-Feira"/>
  </r>
  <r>
    <n v="458"/>
    <n v="1"/>
    <x v="538"/>
    <x v="37"/>
    <x v="264"/>
    <s v="Henrique Wolpatt"/>
    <s v="M"/>
    <s v="Celula Suportes Fundidos - T2"/>
    <s v="Marcelo Camargo"/>
    <n v="2"/>
    <x v="14"/>
    <s v="Colaborador procura o CSR deambulando, relata que ao tirar uma peça (caranguejo 711) da máquina (&quot;mazaki&quot;) a mesma se soltou e caiu em cima do antebraço direito. Apresenta leve edema, pele integra, mobilidade preservada. Aplicado Gelo local, ofertado paracetamol e liberado ao setor com orientações. TST Leonardo ciente. "/>
    <x v="0"/>
    <s v="Não classificado"/>
    <s v="Não classificado"/>
    <s v="Manuseio de ferramentas e peças"/>
    <s v="Braço direito"/>
    <s v="Antebraço"/>
    <m/>
    <m/>
    <n v="24"/>
    <s v="Sexta-Feira"/>
  </r>
  <r>
    <n v="459"/>
    <n v="1"/>
    <x v="539"/>
    <x v="37"/>
    <x v="452"/>
    <s v="Luis Henrique Garibaldi Junior"/>
    <s v="M"/>
    <s v="Celula Conjuntos Montadoras T2"/>
    <s v="Marcelo Camargo"/>
    <n v="2"/>
    <x v="9"/>
    <s v="Colaborador procura o CSR deambulando, relata que estava trabalhando com a paleteIra e prensou o pé direito contra um rack do setor. Mobilidade preservada, apresenta escoriação região plantar medial. Nega alergia, ofertado paracetamol, aplicado Biofenac e Avaliado por Dr Vinicius e encaminhado para o  COC realizar exames de imagem com ordem de farmácia mais guias para atendimento e transporte oferecido por a empresa . TST  Leonardo ciente "/>
    <x v="0"/>
    <s v="Veículos Industriais"/>
    <s v="Não classificado"/>
    <s v="Veículos Industriais"/>
    <s v="Pé direito"/>
    <m/>
    <m/>
    <m/>
    <n v="25"/>
    <s v="Sábado"/>
  </r>
  <r>
    <n v="460"/>
    <n v="1"/>
    <x v="540"/>
    <x v="37"/>
    <x v="410"/>
    <s v="Ironildo Pereira Martins"/>
    <s v="M"/>
    <s v="Rebarbacao - T1"/>
    <s v="Maiquel Silveira da Cruz"/>
    <n v="1"/>
    <x v="3"/>
    <s v="Colaborador relata que ao realizar trabalho de rebarbação, ao fazer movimento de rotação sentiu mal jeito na coluna, apresenta movimentos restritos, relata dor, medicado com Paracetamol, avaliado pela médica do CSR, aplicado Duoflam IM, Dra. Talita CRM 47940, orientado e liberado ao setor com receita médica e medicações para dor, atendido por Igor. TST Lucas ciente."/>
    <x v="0"/>
    <s v="Não classificado"/>
    <s v="Não classificado"/>
    <s v="Ergonômico"/>
    <s v="Coluna / Tronco"/>
    <m/>
    <m/>
    <m/>
    <n v="28"/>
    <s v="Terça-Feira"/>
  </r>
  <r>
    <n v="461"/>
    <n v="1"/>
    <x v="540"/>
    <x v="37"/>
    <x v="10"/>
    <m/>
    <s v="M"/>
    <m/>
    <s v="Erick Peruzzo"/>
    <n v="2"/>
    <x v="2"/>
    <s v="Operador de empilhadeira relata que estava descarregando uma carreta com paletes de tambores, descarregou 2 paletes foi ao caminhão buscar mais 1 palete e quando retornou ao estoque um palete havia se quebrado, ao tentar ajustar o palete o mesmo se partiu e os tambores cairam no chão."/>
    <x v="3"/>
    <s v="Armazenamento de material em altura"/>
    <s v="Não classificado"/>
    <s v="Veículos Industriais"/>
    <m/>
    <m/>
    <n v="23"/>
    <m/>
    <n v="28"/>
    <s v="Terça-Feira"/>
  </r>
  <r>
    <n v="462"/>
    <n v="1"/>
    <x v="541"/>
    <x v="38"/>
    <x v="453"/>
    <s v="Juliano Pinto"/>
    <s v="M"/>
    <s v="Manutencao Fundicao - T1"/>
    <s v="Guilherme Castro Magalhaes"/>
    <n v="1"/>
    <x v="0"/>
    <s v="Colaborador relata que ao passar o trabalho para colega da serralheria, se escorou na bancada e na bancada tinha uma chapa com canto vivo e cortou o 1° dedo da mão esquerda na mesma, apresenta corte profundo em falange proximal do dedo, sem edema ou hematoma, realizado assepsia local, avaliado pela médica do CSR, acionado base externa Emercor para realização de sutura, realizado 02 pontos, realizado curativo, retorna amanhã  para revisão no CSR.  TST Lucas ciente."/>
    <x v="0"/>
    <s v="Não classificado"/>
    <s v="Não classificado"/>
    <s v="Manuseio de ferramentas e peças"/>
    <s v="Mão esquerda"/>
    <s v="1º dedo"/>
    <m/>
    <m/>
    <n v="2"/>
    <s v="Quinta-Feira"/>
  </r>
  <r>
    <n v="463"/>
    <n v="1"/>
    <x v="541"/>
    <x v="38"/>
    <x v="10"/>
    <s v="JOSE ALDO BATISTA FERREIRA "/>
    <s v="M"/>
    <s v="Irapuru"/>
    <s v="Erick Peruzzo"/>
    <n v="2"/>
    <x v="2"/>
    <s v="Motorista estava a caminho da Suspensys  para descarregar embalagens, quando colidiu na coluna do pavilhão da expedição usinagem._x000a_Chamado CSC 3209578: Caminhão QIW-1355 estava esperando uma empilhadeira passar e quando liberou o espaço ele seguiu em frente e se descuidou no final da carroceria que por fim acabou batendo na coluna do pavilhão. "/>
    <x v="3"/>
    <s v="Veículos Industriais"/>
    <s v="Não classificado"/>
    <s v="Veículos Industriais"/>
    <m/>
    <m/>
    <n v="24"/>
    <m/>
    <n v="2"/>
    <s v="Quinta-Feira"/>
  </r>
  <r>
    <n v="464"/>
    <n v="1"/>
    <x v="542"/>
    <x v="38"/>
    <x v="454"/>
    <s v="Josue Ribeiro de Andrade"/>
    <s v="M"/>
    <s v="Rebarbacao - T1"/>
    <s v="Maiquel Silveira da Cruz"/>
    <n v="1"/>
    <x v="3"/>
    <s v="Colaborador vem ao CSR deambulando, relata que estava embalando peças quando seu colega jogou uma peça para ele pegar e acabou batendo contra sua mão E atingindo o 3° dedo, no local sem corte, mobilidade preservada, leve edema, sem hematoma, aplicado gelo local, retorna ao setor com orientações. TST João ciente."/>
    <x v="0"/>
    <s v="Não classificado"/>
    <s v="Não classificado"/>
    <s v="Manuseio de ferramentas e peças"/>
    <s v="Mão esquerda"/>
    <s v="3º Dedo"/>
    <m/>
    <m/>
    <n v="3"/>
    <s v="Sexta-Feira"/>
  </r>
  <r>
    <n v="465"/>
    <n v="1"/>
    <x v="543"/>
    <x v="38"/>
    <x v="147"/>
    <s v="Jair Correia"/>
    <s v="M"/>
    <s v="Serralheria Fundicao T1"/>
    <s v="Guilherme Castro Magalhaes"/>
    <n v="1"/>
    <x v="16"/>
    <s v="Acionado Unidade Interna Emercor para atendimento a colaborador na Caster que teria esmagado o dedo, chegando ao local o mesmo estava acompanho de brigadistas, removido ao CSR relata que ao realizar troca de colarinho do forno, ao deslocar a chapa escapou atingindo o 2º e 3º dedos da mão direita. Apresenta edema e movimento prejudicado em 2º dedo, aplicado gelo e Biofenac, medicado com Paracetamol, encaminhado ao Hospital do Círculo para realizar exame e avaliação clínica, com transporte da empresa (Uber), liberado com Guias Tiss e ordem de farmácia carimbadas, orientado a retornar dia 07/03/2023 no início do turno para revisão, atendido por Igor. TST Funny ciente."/>
    <x v="2"/>
    <s v="Não classificado"/>
    <s v="Não classificado"/>
    <s v="Manuseio de ferramentas e peças"/>
    <s v="Mão direita"/>
    <s v="2º e 3º dedo"/>
    <n v="25"/>
    <n v="202258140"/>
    <n v="6"/>
    <s v="Segunda-Feira"/>
  </r>
  <r>
    <n v="466"/>
    <n v="1"/>
    <x v="544"/>
    <x v="38"/>
    <x v="455"/>
    <s v="Jocelyn Desrosiers"/>
    <s v="M"/>
    <s v="Rebarbacao - T2"/>
    <s v="David Teixeira Lima"/>
    <n v="2"/>
    <x v="3"/>
    <s v="Colaborador relata que estava &quot;tirando canal&quot; e uma peça bateu no antebraço direito em torno das 03:00hs enquanto estava em jornada extra.  Mobilidade reduzida , apresenta edema local, aplicado gelo local, encaminhado para consulta médica, encaminhado ao Hospital do Círculo para exames, retorno dia 13/03 no CSR. TST Leonardo ciente. "/>
    <x v="0"/>
    <s v="Não classificado"/>
    <s v="Não classificado"/>
    <s v="Manuseio de ferramentas e peças"/>
    <s v="Braço direito"/>
    <s v="Antebraço Direito"/>
    <m/>
    <m/>
    <n v="10"/>
    <s v="Sexta-Feira"/>
  </r>
  <r>
    <n v="467"/>
    <n v="1"/>
    <x v="545"/>
    <x v="38"/>
    <x v="456"/>
    <s v="Reginald Michel"/>
    <s v="M"/>
    <s v="Rebarbacao - T2"/>
    <s v="David Teixeira Lima"/>
    <n v="2"/>
    <x v="3"/>
    <s v="Colaborador relata que estava manuseando uma lixadeira e o disco da mesma atingiu o segundo dedo da mão direita, avaliado por Dr Vinícius, Solicitado atendimento Emercor para realizar sutura. Liberado com ordem de farmácia e receita, reavalia no inicio do turno, TST Leonardo ciente."/>
    <x v="4"/>
    <s v="Não classificado"/>
    <s v="Não classificado"/>
    <s v="Manuseio de ferramentas e peças"/>
    <s v="Mão direita"/>
    <s v="2º dedo"/>
    <n v="26"/>
    <n v="202264123"/>
    <n v="14"/>
    <s v="Terça-Feira"/>
  </r>
  <r>
    <n v="468"/>
    <n v="1"/>
    <x v="545"/>
    <x v="38"/>
    <x v="457"/>
    <s v="Indianara Macedo Guedes"/>
    <s v="F"/>
    <s v="Manutencao Usinagem - T1"/>
    <s v="Douglas de Souza Lisboa"/>
    <n v="1"/>
    <x v="11"/>
    <s v="Colaboradora vem acompanhada de Brigadista. Setor Manutenção, Líder Douglas. A mesma relata que estava realizando a preventiva da lavadora, quando ao retirar o tanque de sugar,  o tanque prensou no pilar e apertou a mão direita entre o 4° e 5° dedo ocasionando pequeno corte. Apresenta sangramento, edema, mobilidade preservada. Realizado limpeza do local, ofertado Gelo e 1 CP de paracetamol. Encaminhada para consulta médica. Atendida por Katry. Acionado base externa Emercor para realizar sutura, 02 pontos ( Dra. Luísa Demore), após liberada para casa com receita e ordem de farmácia carimbadas, vai com transporte da empresa (Uber), orientada a retornar ao CSR dia 15/03/2023 no início do turno para revisão, atendida por Katry. TST Lucas ciente."/>
    <x v="0"/>
    <s v="Não classificado"/>
    <s v="Não classificado"/>
    <s v="Manuseio de ferramentas e peças"/>
    <s v="Mão direita"/>
    <s v="4º E 5º DEDOS"/>
    <m/>
    <m/>
    <n v="14"/>
    <s v="Terça-Feira"/>
  </r>
  <r>
    <n v="469"/>
    <n v="1"/>
    <x v="545"/>
    <x v="38"/>
    <x v="458"/>
    <s v="Mauricio Sberse"/>
    <s v="M"/>
    <s v="Abastecimento Usinagem - T2"/>
    <s v="Erick Peruzzo"/>
    <n v="2"/>
    <x v="2"/>
    <s v="Acionado Unidade Móvel da Emercor para atendimento no ponto 07 da Caster, a um funcionário que teria um corte na perna com sangramento ativo. Chegando no local, funcionário amparado por brigadistas, apresenta ferimento região da perna esquerda anterior, realizado contenção para sangramento e removido ao centro de saúde. Relata que estava trabalhando com seu colega no setor picking e seu colega empurrou o carrinho que acabou o atingindo. Avaliado pelo médico do centro de saúde, realizado limpeza da lesão e curativo compreensivo. Afastado por três dias, retorno dia 16/03 no centro de saúde para revisão. TST Leonardo ciente. "/>
    <x v="2"/>
    <s v="Não classificado"/>
    <s v="Não classificado"/>
    <s v="Manuseio de ferramentas e peças"/>
    <s v="Perna esquerda"/>
    <s v="Anterior perna"/>
    <n v="27"/>
    <n v="202271734"/>
    <n v="14"/>
    <s v="Terça-Feira"/>
  </r>
  <r>
    <n v="470"/>
    <n v="1"/>
    <x v="546"/>
    <x v="38"/>
    <x v="459"/>
    <s v="Jhonatan Almeida Freitas"/>
    <s v="M"/>
    <s v="Cel de Usinag Cubos Mercedes - T2 12x36"/>
    <s v="Jovani Montagna"/>
    <n v="2"/>
    <x v="25"/>
    <s v="Funcionário busca atendimento por desconforto em olho esquerdo onde não foi possível a remoção. Funcionário encaminhado para avaliação em especialista com retorno para nova avaliação dia 17/03 às 19h."/>
    <x v="0"/>
    <s v="Não classificado"/>
    <s v="Não classificado"/>
    <s v="Corpo estranho"/>
    <s v="Olhos"/>
    <s v="Olho esquerdo"/>
    <m/>
    <m/>
    <n v="16"/>
    <s v="Quinta-Feira"/>
  </r>
  <r>
    <n v="471"/>
    <n v="1"/>
    <x v="546"/>
    <x v="38"/>
    <x v="410"/>
    <s v="Ironildo Pereira Martins"/>
    <s v="M"/>
    <s v="Rebarbacao - T1"/>
    <s v="Maiquel Silveira da Cruz"/>
    <n v="1"/>
    <x v="3"/>
    <s v="Colaborador relata que por volta das 13:20 relata que estava colocando os EPIS quando sentiu algo estranho sair da própria mascara e entrou no seu olho E, realizado limpeza e retirado sujidade, liberado ao setor com orientações. Eng João ciente."/>
    <x v="0"/>
    <s v="Não classificado"/>
    <s v="Não classificado"/>
    <s v="Corpo estranho"/>
    <s v="Olhos"/>
    <s v="Olho esquerdo"/>
    <m/>
    <m/>
    <n v="16"/>
    <s v="Quinta-Feira"/>
  </r>
  <r>
    <n v="472"/>
    <n v="1"/>
    <x v="547"/>
    <x v="38"/>
    <x v="460"/>
    <s v="Kleiton de Jesus da Silva"/>
    <s v="M"/>
    <s v="Rebarbacao - T2"/>
    <s v="David Teixeira Lima"/>
    <n v="2"/>
    <x v="3"/>
    <s v="Colaborador relata que estava trabalhando na rebarbação e sentiu um corpo estranho em olho esquerdo, realizado higiene com sucesso , liberado ao setor com orientações de cuidados e retorno se necessário . TST "/>
    <x v="0"/>
    <s v="Não classificado"/>
    <s v="Não classificado"/>
    <s v="Corpo estranho"/>
    <s v="Olhos"/>
    <s v="Olho esquerdo"/>
    <m/>
    <m/>
    <n v="23"/>
    <s v="Quinta-Feira"/>
  </r>
  <r>
    <n v="473"/>
    <n v="1"/>
    <x v="548"/>
    <x v="38"/>
    <x v="461"/>
    <s v="Mamadou Laye Gaye"/>
    <s v="M"/>
    <s v="Rebarbacao - T2"/>
    <s v="David Teixeira Lima"/>
    <n v="2"/>
    <x v="3"/>
    <s v="Acionado Unidade Móvel de emergência 3666 para atender funcionário na Caster ponto 02. Removido ao CSR, relata que estava manuseando as peças no rebolo quando prensou terceiro dedo mão esquerda. Mobilidade prejudicada, encaminhado para consulta médica, "/>
    <x v="0"/>
    <s v="Não classificado"/>
    <s v="Não classificado"/>
    <s v="Manuseio de ferramentas e peças"/>
    <s v="Mão esquerda"/>
    <s v="3º Dedo"/>
    <m/>
    <m/>
    <n v="24"/>
    <s v="Sexta-Feira"/>
  </r>
  <r>
    <n v="474"/>
    <n v="1"/>
    <x v="549"/>
    <x v="38"/>
    <x v="10"/>
    <m/>
    <s v="M"/>
    <s v="Fusão/Vazamento - T3"/>
    <s v="Sidivaldo Edson de Oliveira"/>
    <n v="3"/>
    <x v="1"/>
    <s v="No carregamento do forno 5, houve projeção de metal líquido contra o parabrisa da empilhadeira que estava em frente ao forno. No momento estava sendo carregado material de retorno que estava molhado, causando a reação do metal e a projeção."/>
    <x v="3"/>
    <s v="Metal líquido"/>
    <s v="Não classificado"/>
    <s v="Respingo de metal líquido"/>
    <m/>
    <m/>
    <n v="28"/>
    <m/>
    <n v="27"/>
    <s v="Segunda-Feira"/>
  </r>
  <r>
    <n v="475"/>
    <n v="1"/>
    <x v="549"/>
    <x v="38"/>
    <x v="453"/>
    <s v="Juliano Pinto"/>
    <s v="M"/>
    <s v="Manutencao Fundição - T1"/>
    <s v="Guilherme Castro Magalhaes"/>
    <n v="1"/>
    <x v="0"/>
    <s v="Durante o teste diário do gerador, a mangueira de água rompeu e com o efeito tipo &quot;chicote&quot; respingou água em direção aos cúbiculos dos disjuntores. O técnico desligou imediatamento o gerador e comunicou. O sistema desarmou a energia do pavilhão da Fundição, gradativamente._x000a_Foi acionado o prestador de serviço Megawatts para verificação interna do cúbiculo, secagem e limpeza dos dispositivos que molharam, garantindo a ligação segura novamente."/>
    <x v="3"/>
    <s v="Energias perigosas"/>
    <s v="Não classificado"/>
    <s v="Máquinas e equipamentos"/>
    <m/>
    <m/>
    <n v="29"/>
    <m/>
    <n v="27"/>
    <s v="Segunda-Feira"/>
  </r>
  <r>
    <n v="476"/>
    <n v="1"/>
    <x v="550"/>
    <x v="38"/>
    <x v="462"/>
    <s v="Geronil Da Silva Maia"/>
    <s v="M"/>
    <s v="Celula Conjuntos Leves - T3"/>
    <s v="Marcelo Camargo"/>
    <n v="3"/>
    <x v="19"/>
    <s v="Funcionário relata relata que foi colocar a peça (tambor)  na maquina que se chama cuma e ao colocar a peça bateu o terceiro dedo da mão esquerda. Local com hematoma, com leve edema. Colocado biofenac e gelo local, funcionário não aceitou medicação acha que não estava com suficiente para a mesma. Ficou fazendo gelo e após foi liberado ao setor. Líder Jose Fernando ciente e sem TST no terceiro turno."/>
    <x v="0"/>
    <s v="Não classificado"/>
    <s v="Não classificado"/>
    <s v="Manuseio de ferramentas e peças"/>
    <s v="Mão esquerda"/>
    <s v="3º Dedo"/>
    <m/>
    <m/>
    <n v="29"/>
    <s v="Quarta-Feira"/>
  </r>
  <r>
    <n v="477"/>
    <n v="1"/>
    <x v="551"/>
    <x v="39"/>
    <x v="388"/>
    <s v="Anderson Padilha"/>
    <s v="M"/>
    <s v="Celula Cubos Scania - T1"/>
    <s v="Jovani Montagna"/>
    <s v="12x36"/>
    <x v="13"/>
    <s v="Paciente do Setor Usinagem Automatizada, Lider Jovane, TST Alesandro, relata que por volta das 15:30 estava apertando o grampo dos incertos, quando a chave escapou e ele bateu a mão contra o VDI, corte pequeno porem profundo no dorso da mão E, acionado unidade externa emercor para sutura, liberado para casa, atendido por TE Cristian-Emercor Coren:1757464."/>
    <x v="0"/>
    <s v="Não classificado"/>
    <s v="Não classificado"/>
    <s v="Manuseio de ferramentas e peças"/>
    <s v="Mão esquerda"/>
    <s v="Dorso"/>
    <m/>
    <m/>
    <n v="2"/>
    <s v="Domingo"/>
  </r>
  <r>
    <n v="478"/>
    <n v="1"/>
    <x v="552"/>
    <x v="39"/>
    <x v="164"/>
    <s v="Lucas Bispo"/>
    <s v="M"/>
    <s v="Celula Conjuntos Montadoras T2"/>
    <s v="Marcelo Camargo"/>
    <n v="2"/>
    <x v="9"/>
    <s v="Colaborador relata que o colega de setor estava retrabalhando uma peça e saltou um fragmento de ferro atingindo o antebraço direito, realizado curativo e liberado ao setor com orientações de cuidados TST Leonardo ciente. Em 14/04 encaminhado para raio x."/>
    <x v="0"/>
    <s v="Não classificado"/>
    <s v="Não classificado"/>
    <s v="Manuseio de ferramentas e peças"/>
    <s v="Braço direito"/>
    <s v="Antebraço"/>
    <m/>
    <m/>
    <n v="11"/>
    <s v="Terça-Feira"/>
  </r>
  <r>
    <n v="479"/>
    <n v="1"/>
    <x v="553"/>
    <x v="39"/>
    <x v="432"/>
    <s v="Frelianny Yisett Moreno Marichales "/>
    <s v="F"/>
    <s v="Rebarbacao - T1"/>
    <s v="Maiquel Silveira da Cruz"/>
    <n v="1"/>
    <x v="3"/>
    <s v="Relata que ao lavar o rosto para tomar café as 09:40h sentiu corpo estranho no olho direito. Veio ao centro de saúde ontem e foi encaminhada para oftalmologista para retirada do mesmo hoje pela manhã._x000a_Atestado em 14/04  e retorno dia 17/04 no centro de saúde."/>
    <x v="0"/>
    <s v="Não classificado"/>
    <s v="Não classificado"/>
    <s v="Corpo estranho"/>
    <s v="Olhos"/>
    <s v="Olho direito"/>
    <m/>
    <m/>
    <n v="13"/>
    <s v="Quinta-Feira"/>
  </r>
  <r>
    <n v="480"/>
    <n v="1"/>
    <x v="554"/>
    <x v="39"/>
    <x v="410"/>
    <s v="Ironildo Pereira Martins"/>
    <s v="M"/>
    <s v="Rebarbacao - T1"/>
    <s v="Maiquel Silveira da Cruz"/>
    <n v="1"/>
    <x v="3"/>
    <s v="Colaborador vem ao CSR com corpo estranho em olho D, relata que estava  REBARBANDO uma peça antes do meio dia, sentiu desconforto mas não veio na hora, agora com piora do desconforto foi retirado sujidade, relata que fazia uso de EPI. TST Lucas ciente."/>
    <x v="0"/>
    <s v="Não classificado"/>
    <s v="Não classificado"/>
    <s v="Corpo estranho"/>
    <s v="Olhos"/>
    <s v="Olho direito"/>
    <m/>
    <m/>
    <n v="14"/>
    <s v="Sexta-Feira"/>
  </r>
  <r>
    <n v="481"/>
    <n v="1"/>
    <x v="555"/>
    <x v="39"/>
    <x v="64"/>
    <s v="Altemir de Brito"/>
    <s v="M"/>
    <s v="Serralheria Usinagem T1"/>
    <s v="Israel Lima"/>
    <n v="1"/>
    <x v="28"/>
    <s v="Funcionário chega ao CSR referindo que estava cortando uma peça com a esmirilhadeira, e refere que estrava usando os EPIs, quando sentiu algo entrar no olhos direito, no local foi realizado lavagem com SR0,9% e retirando corpo estranho no olho, após liberado com orientações, atendido por Jeferson. Não foi avisado nenhum TST por ser Domingo.  "/>
    <x v="0"/>
    <s v="Não classificado"/>
    <s v="Não classificado"/>
    <s v="Corpo estranho"/>
    <s v="Olhos"/>
    <s v="Olho direito"/>
    <m/>
    <m/>
    <n v="16"/>
    <s v="Domingo"/>
  </r>
  <r>
    <n v="482"/>
    <n v="1"/>
    <x v="556"/>
    <x v="39"/>
    <x v="385"/>
    <s v="Welida Lira"/>
    <s v="F"/>
    <s v="Celula Conjuntos Montadoras - T3"/>
    <s v="Marcelo Camargo"/>
    <n v="3"/>
    <x v="9"/>
    <s v="Acionado Unidade Móvel de emergência pelo ramal 3666 para atender colaboradora com a perna prensada no ponto 9 da Caster. Chegando ao local, colaboradora sentada amparada por colegas, removida ao centro de saúde, relata que colocando o gancho na talha quando o gancho se soltou e a peça bateu na perna esquerda. Mobilidade prejudicada pela dor, apresenta edema e escoriação na região. Ofertado paracetamol, aplicado gelo local, encaminhado para consulta médica que solicita exame de imagem no hospital do círculo. Encaminhada com Unidade Móvel da Emercor aos cuidados Dr. Peter. Retorno dia 18/04/2023 para reavaliação. TST  e líder sem contato telefônico."/>
    <x v="0"/>
    <s v="Não classificado"/>
    <s v="Não classificado"/>
    <s v="Manuseio de ferramentas e peças"/>
    <s v="Perna esquerda"/>
    <m/>
    <m/>
    <m/>
    <n v="17"/>
    <s v="Segunda-Feira"/>
  </r>
  <r>
    <n v="483"/>
    <n v="1"/>
    <x v="556"/>
    <x v="39"/>
    <x v="415"/>
    <s v="Klaus Kuwer"/>
    <s v="M"/>
    <s v="Rebarbacao T3"/>
    <s v="Sidivaldo Edson de Oliveira"/>
    <n v="3"/>
    <x v="1"/>
    <s v="Colaborador relata que estava sentado trabalhando com uma ponte rolante (cabine da briquetadeira) e sentiu mal jeito na perna direita( relata que a perna esticou sozinha, involuntariamente). Relata dor região posterior do joelho, mobilidade prejudicada pela dor, encaminhado para consulta médica, que solicita exame de imagem no Hospital do Círculo. Retorno dia 18/04/2023 para reavaliação. TST sem contato telefônico. _x000a_Realocado por restrição assistencial, pós cirurgia em 10/04/2023."/>
    <x v="0"/>
    <s v="Não classificado"/>
    <s v="Não classificado"/>
    <s v="Ergonômico"/>
    <s v="Perna direita"/>
    <m/>
    <m/>
    <m/>
    <n v="17"/>
    <s v="Segunda-Feira"/>
  </r>
  <r>
    <n v="484"/>
    <n v="1"/>
    <x v="556"/>
    <x v="39"/>
    <x v="10"/>
    <m/>
    <m/>
    <s v="Irapuru"/>
    <s v="Erick Peruzzo"/>
    <n v="1"/>
    <x v="27"/>
    <s v="Por volta das 15:30 havia 01 carreta estacionada na lateral do prédio da usinagem (trasportadora irapuru),veiculo aguardava o fluxo para o carregamento,neste momento outra carreta passou pela lateral vindo a colidir na lateral do veiculo estacionado. (espelho),o veiculo era da mesma transportador.  "/>
    <x v="3"/>
    <s v="Veículos Industriais"/>
    <s v="Não classificado"/>
    <s v="Veículos Industriais"/>
    <m/>
    <m/>
    <n v="30"/>
    <m/>
    <n v="17"/>
    <s v="Segunda-Feira"/>
  </r>
  <r>
    <n v="485"/>
    <n v="1"/>
    <x v="557"/>
    <x v="39"/>
    <x v="10"/>
    <m/>
    <m/>
    <s v="Pintura - T1"/>
    <s v="Maiquel Silveira da Cruz"/>
    <n v="1"/>
    <x v="3"/>
    <s v="Por volta das 10:45 min começou um incêndio na cabine de pintura da rebarbação, onde a DIC entrou em combate. De imediato a área foi evacuada. O fogo ficou apenas na parte interna da cabine. A atuação durou cerca de 50 min até o fogo ser contido. No momento da ocorrência, na atividade estava sendo utilizada tinta base d'água (não inflamável). Não houve pessoas feridas pelo fogo. Houve monitoramento de saúde de 9 pessoas devido a fumaça."/>
    <x v="3"/>
    <s v="Risco de explosão e incêndio"/>
    <s v="PSIF"/>
    <s v="Máquinas e equipamentos"/>
    <m/>
    <m/>
    <n v="31"/>
    <n v="202279860"/>
    <n v="18"/>
    <s v="Terça-Feira"/>
  </r>
  <r>
    <n v="486"/>
    <n v="1"/>
    <x v="557"/>
    <x v="39"/>
    <x v="80"/>
    <s v="Luiz Carlos dos Santos Lopes"/>
    <s v="M"/>
    <s v="Prep Areia - T1"/>
    <s v="Maiquel Silveira da Cruz"/>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50x90, SAT: 95 e FC: 110,  refere irritação de garganta, realizado O2 01 litro/mim, encaminhado ao Hospital do Círculo Dr. Tiago Perineto. Encaminhado com Emercor."/>
    <x v="0"/>
    <s v="Não classificado"/>
    <s v="Não classificado"/>
    <s v="Produto químico"/>
    <s v="Digestivo / Respiratório"/>
    <m/>
    <n v="31"/>
    <m/>
    <n v="18"/>
    <s v="Terça-Feira"/>
  </r>
  <r>
    <n v="487"/>
    <n v="1"/>
    <x v="557"/>
    <x v="39"/>
    <x v="463"/>
    <s v="Elizangela Cavalheiro Machado"/>
    <s v="F"/>
    <s v="Prep Areia - T1"/>
    <s v="Maiquel Silveira da Cruz"/>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20x80, SAT: 94, FC: 76,  refere irritação de garganta, tosse, realizado O2 02 litro/mim, encaminhado ao Hospital do Círculo Dr. Tiago Perineto. Encaminhado com Emercor."/>
    <x v="0"/>
    <s v="Não classificado"/>
    <s v="Não classificado"/>
    <s v="Produto químico"/>
    <s v="Digestivo / Respiratório"/>
    <m/>
    <n v="31"/>
    <m/>
    <n v="18"/>
    <s v="Terça-Feira"/>
  </r>
  <r>
    <n v="488"/>
    <n v="1"/>
    <x v="557"/>
    <x v="39"/>
    <x v="464"/>
    <s v="Josue Lira da Silva"/>
    <s v="M"/>
    <s v="Macharia - T1"/>
    <s v="Lucas Ferreira da Silva"/>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30x80, SAT: 99, FC: 78,    refere irritação de garganta, encaminhado ao Hospital do Círculo Dr. Tiago Perineto. Encaminhado com Emercor."/>
    <x v="0"/>
    <s v="Não classificado"/>
    <s v="Não classificado"/>
    <s v="Produto químico"/>
    <s v="Digestivo / Respiratório"/>
    <m/>
    <n v="31"/>
    <m/>
    <n v="18"/>
    <s v="Terça-Feira"/>
  </r>
  <r>
    <n v="489"/>
    <n v="1"/>
    <x v="557"/>
    <x v="39"/>
    <x v="255"/>
    <s v="Ebirsom Pereira Borges"/>
    <s v="M"/>
    <s v="Rebarbacao - T1"/>
    <s v="Maiquel Silveira da Cruz"/>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 que auxiliou no combate ao incêndio fazia uso de máscaras, encaminhados ao Centro de Saúde, avaliados pelo médico Dr. Luis e Dra. Karina, aos sinais vitais: PA: 160x100, SAT: 98, FC: 99, refere irritação de garganta, encaminhado ao Hospital do Círculo Dr. Tiago Perineto. Encaminhado com Emercor."/>
    <x v="0"/>
    <s v="Não classificado"/>
    <s v="Não classificado"/>
    <s v="Produto químico"/>
    <s v="Digestivo / Respiratório"/>
    <m/>
    <n v="31"/>
    <m/>
    <n v="18"/>
    <s v="Terça-Feira"/>
  </r>
  <r>
    <n v="490"/>
    <n v="1"/>
    <x v="557"/>
    <x v="39"/>
    <x v="465"/>
    <s v="Tiago Daros"/>
    <s v="M"/>
    <s v="Celula Suportes Fundidos - T1"/>
    <s v="Jovani Montagna"/>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60x100, SAT: 97 e FC:84 , refere irritação de garganta, ofertado  O2, 02 litros por/mim, encaminhado ao Hospital do Círculo Dr. Tiago Perineto. Encaminhado com Emercor."/>
    <x v="0"/>
    <s v="Não classificado"/>
    <s v="Não classificado"/>
    <s v="Produto químico"/>
    <s v="Digestivo / Respiratório"/>
    <m/>
    <n v="31"/>
    <m/>
    <n v="18"/>
    <s v="Terça-Feira"/>
  </r>
  <r>
    <n v="491"/>
    <n v="1"/>
    <x v="557"/>
    <x v="39"/>
    <x v="466"/>
    <s v="Alesandro Guimaraes dos Santos"/>
    <s v="M"/>
    <s v="Seguranca do Trabalho"/>
    <s v="Alexandre Zanardi"/>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Dr. Luis e Dra. Karina, aos sinais vitais: PA: 130/80, SAT: 96, FC: 100, colaborador Alesandro vem após o ocorrido ás 13:30, relata náuseas quando tosse, avaliado pela médica do CSR."/>
    <x v="0"/>
    <s v="Não classificado"/>
    <s v="Não classificado"/>
    <s v="Produto químico"/>
    <s v="Digestivo / Respiratório"/>
    <m/>
    <n v="31"/>
    <m/>
    <n v="18"/>
    <s v="Terça-Feira"/>
  </r>
  <r>
    <n v="492"/>
    <n v="1"/>
    <x v="557"/>
    <x v="39"/>
    <x v="467"/>
    <s v="Funny Schneider da Silva"/>
    <s v="F"/>
    <s v="Seguranca do Trabalho"/>
    <s v="Alexandre Zanardi"/>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avaliados pelo médico, colaboradora com queixas de ardência na garganta após as 13:30, realizado controle dos sinais SAT:95 FC:78 PA:120/80 ."/>
    <x v="0"/>
    <s v="Não classificado"/>
    <s v="Não classificado"/>
    <s v="Produto químico"/>
    <s v="Digestivo / Respiratório"/>
    <m/>
    <n v="31"/>
    <m/>
    <n v="18"/>
    <s v="Terça-Feira"/>
  </r>
  <r>
    <n v="493"/>
    <n v="1"/>
    <x v="557"/>
    <x v="39"/>
    <x v="1"/>
    <s v="Julio Cesar Rodrigues de Souza"/>
    <s v="M"/>
    <s v="Fusao/Vazamento - T1"/>
    <s v="Lucas Ferreira da Silva"/>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 que auxiliou no combate ao incêndio fazia uso de máscaras, encaminhados ao Centro de Saúde, avaliados pelo médico Dr. Luis e Dra. Karina, aos sinais vitais: PA: 160x100, SAT: 97 e FC:84 , refere irritação de garganta, ofertado O2, 02 litros por/mim, encaminhado ao Hospital do Círculo Dr. Tiago Perineto. Encaminhado com Emercor"/>
    <x v="0"/>
    <s v="Não classificado"/>
    <s v="Não classificado"/>
    <s v="Produto químico"/>
    <s v="Digestivo / Respiratório"/>
    <m/>
    <n v="31"/>
    <m/>
    <n v="18"/>
    <s v="Terça-Feira"/>
  </r>
  <r>
    <n v="494"/>
    <n v="1"/>
    <x v="557"/>
    <x v="39"/>
    <x v="468"/>
    <s v="Lucas Weischung Garcia"/>
    <s v="M"/>
    <s v="Seguranca do Trabalho"/>
    <s v="Alexandre Zanardi"/>
    <n v="1"/>
    <x v="29"/>
    <s v="Acionado base interna, informando que estava ocorrendo um princípio de incêndio no setor de pintura da Caster. A Base se desloca a unidade, juntamente com enfermeiro e técnico, no local chamas controladas, funcionários fazendo o resfriamento da máquina. Funcionários que auxiliaram no combate ao incêndio nem todos possuíam máscaras, encaminhados ao Centro de Saúde, o mesmo vem agora com sintomas de desconforto na garganta foi avaliado pela Dr Sabrina."/>
    <x v="0"/>
    <s v="Não classificado"/>
    <s v="Não classificado"/>
    <s v="Produto químico"/>
    <s v="Digestivo / Respiratório"/>
    <m/>
    <n v="31"/>
    <m/>
    <n v="18"/>
    <s v="Terça-Feira"/>
  </r>
  <r>
    <n v="495"/>
    <n v="1"/>
    <x v="557"/>
    <x v="39"/>
    <x v="469"/>
    <s v="Ismann Desir"/>
    <s v="M"/>
    <s v="Rebarbacao - T1"/>
    <s v="Maiquel Silveira da Cruz"/>
    <n v="1"/>
    <x v="3"/>
    <s v="Colaborador vem ao CSR deambulando refere que hoje por volta das 10:30 relata que estava trabalhando na lixadeira quando bateu uma peça em seu 4° dedo da mão esquerda, ele relata que fizeram um curativo ( BRIGADISTA ), mas não foi orientado a vir na hora para atendimento, agora vem com dor, mobilidade preservada, tem uma escoriação, foi passado para consulta com DR Karina, retorna amanhã para nova revisão no CSR. TST Lucas ciente."/>
    <x v="0"/>
    <s v="Não classificado"/>
    <s v="Não classificado"/>
    <s v="Manuseio de ferramentas e peças"/>
    <s v="Mão esquerda"/>
    <m/>
    <m/>
    <m/>
    <n v="18"/>
    <s v="Terça-Feira"/>
  </r>
  <r>
    <n v="496"/>
    <n v="1"/>
    <x v="558"/>
    <x v="39"/>
    <x v="470"/>
    <s v="Fabricio Veiga Soares"/>
    <s v="M"/>
    <s v="Rebarbacao - T2"/>
    <s v="David Teixeira Lima"/>
    <n v="2"/>
    <x v="3"/>
    <s v="Colaborador relata que estava embalando produto e o mesmo caiu atingindo o terceiro dedo da mão direita informa que utilizava luva de raspa  , Apresente leve hematoma sub ungueal  movimentos preservados, medicado com paracetamol e liberado ao setor com orientações de cuidados . TST Leonardo ciente  "/>
    <x v="0"/>
    <s v="Não classificado"/>
    <s v="Não classificado"/>
    <s v="Manuseio de ferramentas e peças"/>
    <s v="Mão direita"/>
    <m/>
    <m/>
    <m/>
    <n v="19"/>
    <s v="Quarta-Feira"/>
  </r>
  <r>
    <n v="497"/>
    <n v="1"/>
    <x v="559"/>
    <x v="39"/>
    <x v="450"/>
    <s v="Lisiane Machado Jek"/>
    <s v="F"/>
    <s v="Rebarbacao - T2"/>
    <s v="David Teixeira Lima"/>
    <n v="2"/>
    <x v="3"/>
    <s v="Colaboradora procura o CSR deambulando, relata que ao fechar uma caixa de metal utilizada para peças na saída da pintura prensou quarto dedo mão esquerda. Mobilidade reduzida, apresenta hematoma em falange distal, encaminhada para consulta médica, solicitado exame de imagem no hospital do Círculo. Retorno dia 25/04 17:00 CSR. TST Leonardo. Reencaminhada para novo rx; nova avaliação em 26/04."/>
    <x v="0"/>
    <s v="Não classificado"/>
    <s v="Não classificado"/>
    <s v="Manuseio de ferramentas e peças"/>
    <s v="Mão esquerda"/>
    <s v="4º dedo"/>
    <m/>
    <m/>
    <n v="25"/>
    <s v="Terça-Feira"/>
  </r>
  <r>
    <n v="498"/>
    <n v="1"/>
    <x v="560"/>
    <x v="39"/>
    <x v="393"/>
    <s v="Rogerio Marostica"/>
    <s v="M"/>
    <s v="Almoxarifado Usinagem T1"/>
    <s v="Erick Peruzzo"/>
    <n v="1"/>
    <x v="2"/>
    <s v="Colaborador relata que ao pregar um palhete com a pregadeira pneumática, um prego atingiu sua testa, acima da sobrancelha, entre os olhos, usava óculos de proteção, apresenta corte e edema, sentiu tontura no momento, verificado  PA: 140/90, aplicado gelo local, avaliado pela médica do CSR, realizado curativo, após liberado ao setor com orientações, atendido por Joice. TST Lucas ciente."/>
    <x v="0"/>
    <s v="Não classificado"/>
    <s v="Não classificado"/>
    <s v="Manuseio de ferramentas e peças"/>
    <s v="Cabeça"/>
    <m/>
    <n v="32"/>
    <m/>
    <n v="26"/>
    <s v="Quarta-Feira"/>
  </r>
  <r>
    <n v="499"/>
    <n v="1"/>
    <x v="561"/>
    <x v="39"/>
    <x v="10"/>
    <s v="Jeferson (Bagé)_x000a_Luis Flávio (Bagé)"/>
    <s v="M"/>
    <s v="RBR_x000a_VRG"/>
    <s v="Guilherme Castro Magalhaes"/>
    <n v="1"/>
    <x v="10"/>
    <s v="Por volta das 11h da manhã houve um incêndio na casa de exaustores dos Filtros 1 e 2, na central de areia. No momento era feito um serviço com solda e altura, por empresa terceira, em cima da estrutura da casa. A mesma contem espuma acústica em seu interior. A DIC foi acionada e combateu o incêndio. "/>
    <x v="3"/>
    <s v="Risco de explosão e incêndio"/>
    <s v="Não classificado"/>
    <s v="Máquinas e equipamentos"/>
    <m/>
    <m/>
    <n v="33"/>
    <n v="202279836"/>
    <n v="27"/>
    <s v="Quinta-Feira"/>
  </r>
  <r>
    <n v="500"/>
    <n v="1"/>
    <x v="561"/>
    <x v="39"/>
    <x v="95"/>
    <s v="Cenira Claudete Pinto Machado"/>
    <s v="F"/>
    <s v="Celula Conjuntos Montadoras T1"/>
    <s v="Felipe Becker Camelo"/>
    <n v="1"/>
    <x v="29"/>
    <s v="Acionado base interna Emercor para atendimento de princípio de sinistro na Caster, removida até o CSR, colaboradora relata que pegou fogo no filtro da Central de areia e a mesma estava próxima sinalizando para o lance de mangueira e ingeriu pequena quantidade de fumaça, verificado sinais vitais, FC: 109, SAT: 97%, PA: 130/80, relata estar bem, apenas com coceira na garganta, encaminhada para consulta médica no CSR."/>
    <x v="0"/>
    <s v="Não classificado"/>
    <s v="Não classificado"/>
    <s v="Produto químico"/>
    <s v="Digestivo / Respiratório"/>
    <m/>
    <m/>
    <m/>
    <n v="27"/>
    <s v="Quinta-Feira"/>
  </r>
  <r>
    <n v="501"/>
    <n v="1"/>
    <x v="562"/>
    <x v="39"/>
    <x v="471"/>
    <s v="Alberto Gomes"/>
    <s v="M"/>
    <s v="Fusao/Vazamento - T3"/>
    <s v="Sidivaldo Edson de Oliveira"/>
    <n v="3"/>
    <x v="15"/>
    <s v="Colaborador procura o CSR deambulando acompanhando pelo líder Sidivaldo , relata que estava fazendo limpeza na tubulação corta fogo do forno vazador. Ao realizar a abertura da tubulação a mesma &quot;explodiu&quot; no rosto do colaborador devido a pressão existente na tubulação. Apresenta queimadura no lado direito da face, coloração escura na pele sem bolhas até o momento. Aplicado compressa frias, gelo local com intercalações, avaliado pelo médico da empresa, MCPM com paracetamol e Cetoprofeno VO e após foi liberado para casa com atestado 05 dias e demais orientações. Optou ir por meios próprios.  Retorno dia 03/05/2023 ao centro de saúda de para avaliação. Lider ciente. "/>
    <x v="2"/>
    <s v="Energias perigosas"/>
    <s v="Não classificado"/>
    <s v="Máquinas e equipamentos"/>
    <s v="Cabeça"/>
    <s v="Rosto"/>
    <n v="34"/>
    <n v="202281416"/>
    <n v="28"/>
    <s v="Sexta-Feira"/>
  </r>
  <r>
    <n v="502"/>
    <n v="1"/>
    <x v="562"/>
    <x v="39"/>
    <x v="298"/>
    <s v="Claudio Roberto Correa"/>
    <s v="M"/>
    <s v="Manutencao Fundicao - T2"/>
    <s v="Guilherme Castro Magalhaes"/>
    <n v="2"/>
    <x v="0"/>
    <s v="Acionado unidade interna para socorrer o colaborador que teve uma queda em um buraco de aproximadamente de 60CM , no local o mesmo estava coerente deambulando, na queda bateu a as costas na altura do omoplata onde apresenta  2 escoriação pequenas  e uma escoriação pequena na região da canela lado direito , medicado com ibuprofeno , e realizado curativos, liberado com orientações de cuidados , TST Leonardo ciente   "/>
    <x v="0"/>
    <s v="Não classificado"/>
    <s v="Não classificado"/>
    <s v="Queda"/>
    <s v="Coluna / Tronco"/>
    <m/>
    <m/>
    <m/>
    <n v="28"/>
    <s v="Sexta-Feira"/>
  </r>
  <r>
    <n v="503"/>
    <n v="1"/>
    <x v="562"/>
    <x v="39"/>
    <x v="10"/>
    <m/>
    <m/>
    <s v="Manutencao Fundicao - T2"/>
    <s v="Karine Parise"/>
    <n v="2"/>
    <x v="1"/>
    <s v="Por volta das 17:00 horas aconteceu o rompimento da mangueira principal da tubulação de água do forno 2."/>
    <x v="3"/>
    <s v="Energias perigosas"/>
    <s v="Não classificado"/>
    <s v="Máquinas e equipamentos"/>
    <m/>
    <m/>
    <n v="35"/>
    <m/>
    <n v="28"/>
    <s v="Sexta-Feira"/>
  </r>
  <r>
    <n v="504"/>
    <n v="1"/>
    <x v="563"/>
    <x v="39"/>
    <x v="181"/>
    <s v="Cristian Kevin da Luz Santos"/>
    <s v="M"/>
    <s v="Fusao/Vazamento - T1"/>
    <s v="Lucas Ferreira da Silva"/>
    <n v="1"/>
    <x v="15"/>
    <s v="Funcionário chega ao CSR deambulando referido que por volta das 11:20 estava descendo da plataforma do CAP, quando acabou torcendo o tornozelo esquerdo, no local há leve edema, e dor moderada, aplicado gelo local, Biofenac, paracetamol VO, e enfaixado o pé, e liberado ao setor, e orientado a retornar dia 02/05 na primeira hora para revisão, atendido por Jeferson."/>
    <x v="1"/>
    <s v="Não classificado"/>
    <s v="Não classificado"/>
    <s v="Queda"/>
    <s v="Perna esquerda"/>
    <s v="Tornozelo"/>
    <n v="36"/>
    <n v="202281417"/>
    <n v="30"/>
    <s v="Domingo"/>
  </r>
  <r>
    <n v="505"/>
    <n v="1"/>
    <x v="553"/>
    <x v="39"/>
    <x v="472"/>
    <s v="Alex Sandro Brasil"/>
    <s v="M"/>
    <s v="Fusao/Vazamento - T1"/>
    <s v="Lucas Ferreira da Silva"/>
    <n v="1"/>
    <x v="20"/>
    <m/>
    <x v="5"/>
    <s v="Não classificado"/>
    <s v="Não classificado"/>
    <s v="Moto"/>
    <m/>
    <m/>
    <m/>
    <m/>
    <n v="13"/>
    <s v="Quinta-Feira"/>
  </r>
  <r>
    <n v="506"/>
    <n v="1"/>
    <x v="564"/>
    <x v="40"/>
    <x v="391"/>
    <s v="Iliones Polidor"/>
    <s v="M"/>
    <s v="Rebarbacao T3"/>
    <s v="Sidivaldo Edson de Oliveira"/>
    <n v="3"/>
    <x v="3"/>
    <s v="Colaborador procura o CSR deambulando, relata que estava furando disco fino e atingiu primeiro dedo mão esquerda. Apresenta corte abrasivo aprox. 02cm  em falange distal, mobilidade preservada, encaminhado para consulta médica, MCPM Dr. Vinicius com Cetoprofeno VO, realizado 03 pontos pela equipe externa da Emercor. Liberado para casa com ATM dia de hoje e receita carimbada, optou por transporte próprio. Retorno ao centro de saúde 05/05/2023 para revisão e curativos. Líder Sidivaldo ciente."/>
    <x v="4"/>
    <s v="Não classificado"/>
    <s v="Não classificado"/>
    <s v="Manuseio de ferramentas e peças"/>
    <s v="Mão esquerda"/>
    <s v="1º DEDO"/>
    <n v="38"/>
    <n v="202281989"/>
    <n v="4"/>
    <s v="Quinta-Feira"/>
  </r>
  <r>
    <n v="507"/>
    <n v="1"/>
    <x v="565"/>
    <x v="40"/>
    <x v="473"/>
    <s v="Cesar Sala Frigo"/>
    <s v="M"/>
    <s v="Almoxarifado Fundicao - T2"/>
    <s v="Erick Peruzzo"/>
    <n v="1"/>
    <x v="6"/>
    <s v="Funcionário colide com a torre da empilhadeira na parede da entrada da central de areia ao transportar bags de areia para descarte. Foi constatado que uma das seções da torre de elevação travou subindo junto com corpo da torre."/>
    <x v="3"/>
    <s v="Veículos Industriais"/>
    <s v="Não classificado"/>
    <s v="Veículos Industriais"/>
    <m/>
    <m/>
    <n v="37"/>
    <m/>
    <n v="3"/>
    <s v="Quarta-Feira"/>
  </r>
  <r>
    <n v="508"/>
    <n v="1"/>
    <x v="566"/>
    <x v="40"/>
    <x v="184"/>
    <s v="Alain Mertus"/>
    <s v="M"/>
    <s v="Rebarbacao - T1"/>
    <s v="Maiquel Silveira da Cruz"/>
    <n v="1"/>
    <x v="3"/>
    <s v="Colaborador relata que ao realizar rebarbação de peça, adentrou corpo estranho em olho esquerdo, apresenta hiperemia no mesmo, realizado lavagem ocular e removidoparte do corpo estranho, avaliado pela médica do CSR, encaminhado ao oftalmologista para avaliação, liberado com transporte da empresa (uber), guia Tiss e ordem de farmácia carimbadas, orientado a retornar dia 11/05/2023 para revisão com medicina do trabalho, atendido por Joice. TST Alesandro ciente"/>
    <x v="0"/>
    <s v="Não classificado"/>
    <s v="Não classificado"/>
    <s v="Corpo estranho"/>
    <s v="Olhos"/>
    <s v="Olho esquerdo"/>
    <m/>
    <m/>
    <n v="10"/>
    <s v="Quarta-Feira"/>
  </r>
  <r>
    <n v="509"/>
    <n v="1"/>
    <x v="567"/>
    <x v="40"/>
    <x v="474"/>
    <s v="Jean Pierre Paul"/>
    <s v="M"/>
    <s v="Rebarbacao T3"/>
    <s v="Sidivaldo Edson de Oliveira"/>
    <n v="3"/>
    <x v="3"/>
    <s v="Colaborador relata que estava retificando um cubo com o disco e o disco atingiu no abdomem. Fazia uso de avental, apresenta leve rubor região periumbical. Nega alergias, aplicado Biofenac, ofertado paracetamol, avaliado pelo Dr. Vinicius CRM 42253 e MCPM Cetoprofeno VO. Liberado ao setor com orientações. Líder Sidivaldo ciente. "/>
    <x v="0"/>
    <s v="Não classificado"/>
    <s v="Não classificado"/>
    <s v="Manuseio de ferramentas e peças"/>
    <s v="Coluna / Tronco"/>
    <s v="Abdomen"/>
    <n v="39"/>
    <m/>
    <n v="13"/>
    <s v="Sábado"/>
  </r>
  <r>
    <n v="510"/>
    <n v="1"/>
    <x v="568"/>
    <x v="40"/>
    <x v="264"/>
    <s v="Henrique Wolpatt"/>
    <s v="M"/>
    <s v="Celula Suportes Fundidos - T2"/>
    <s v="Marcelo Camargo"/>
    <n v="2"/>
    <x v="14"/>
    <s v="Colaborador relata que estava selecionando os separadores de madeira e uma felpa perfurou a luva de malha,  atingiu o segundo dedo da mão direita , removido corpo estranho com sucesso e liberado ao setor com orientações de cuidados TST leonardo ciente"/>
    <x v="0"/>
    <s v="Não classificado"/>
    <s v="Não classificado"/>
    <s v="Manuseio de ferramentas e peças"/>
    <s v="Mão direita"/>
    <s v="2º DEDO"/>
    <m/>
    <m/>
    <n v="15"/>
    <s v="Segunda-Feira"/>
  </r>
  <r>
    <n v="511"/>
    <n v="1"/>
    <x v="568"/>
    <x v="40"/>
    <x v="10"/>
    <m/>
    <m/>
    <m/>
    <s v="Erick Peruzzo"/>
    <n v="2"/>
    <x v="6"/>
    <s v="Operador de empilhadeira estava realizando a retirado da caçamba de cavaco na CTA (Pavilhão da fundição), quando ao posicionar os garfos da empilhadeira a caçamba tombou. Segregado a caçamba de cavaco para avaliação do estado de coservação da mesma na serralheria da usinagem._x000a_Isolado o local e acionado a Top service para realizar a limpeza do local."/>
    <x v="3"/>
    <s v="Não classificado"/>
    <s v="Não classificado"/>
    <s v="Veículos Industriais"/>
    <m/>
    <m/>
    <n v="40"/>
    <m/>
    <n v="15"/>
    <s v="Segunda-Feira"/>
  </r>
  <r>
    <n v="512"/>
    <n v="1"/>
    <x v="569"/>
    <x v="40"/>
    <x v="475"/>
    <s v="Rafael Prandi"/>
    <s v="M"/>
    <s v="Manutencao Usinagem - T1"/>
    <s v="Israel Lima"/>
    <n v="1"/>
    <x v="11"/>
    <s v="Colaborador relata  que ao sair pela porta do prédio, carregando uma talha, bateu sua testa na quina da porta, a porta se fechou enquanto ele passava, apresenta edema e pequeno corte superficial do lado direito da testa próximo ao couro cabeludo, nega tontura ou mal estar, realizado assepsia e aplicado gelo local, em observação, realizado curativo, após sem demais queixas orientado e liberado ao setor, atendido por Joice. TST Alesandro ciente."/>
    <x v="0"/>
    <s v="Não classificado"/>
    <s v="Não classificado"/>
    <s v="Predial"/>
    <s v="Cabeça"/>
    <m/>
    <m/>
    <m/>
    <n v="16"/>
    <s v="Terça-Feira"/>
  </r>
  <r>
    <n v="513"/>
    <n v="1"/>
    <x v="570"/>
    <x v="40"/>
    <x v="476"/>
    <s v="Alexsander Cristian Dartora"/>
    <s v="M"/>
    <s v="Celula Cubos Phevos - T2"/>
    <s v="Jovani Montagna"/>
    <s v="12x36"/>
    <x v="13"/>
    <s v="Atend. Ambulatorial - Ferimento de Corte Colaborador 00030706 - Colaborador vem ao CSR- relata que estava apertando uma ferramenta quando escapou a catraca do torquimetro, atingindo o polegar esquerdo e indicador esquerdo na porta superior do torno . No local apresenta corte nos 2 dedos, polegar com corte mais profundo. Avaliado por Dr Vinicius acionado atendimento da Emercor para realizar sutura. TST Ronaldo"/>
    <x v="0"/>
    <s v="Não classificado"/>
    <s v="Não classificado"/>
    <s v="Manuseio de ferramentas e peças"/>
    <s v="Mão esquerda"/>
    <s v="1º E 2º DEDOS"/>
    <m/>
    <m/>
    <n v="18"/>
    <s v="Quinta-Feira"/>
  </r>
  <r>
    <n v="514"/>
    <n v="1"/>
    <x v="571"/>
    <x v="40"/>
    <x v="10"/>
    <m/>
    <m/>
    <m/>
    <s v="Erick Peruzzo"/>
    <n v="1"/>
    <x v="2"/>
    <s v="Caminhão chegou com tambores de indaiatuba, na carga havia 01 palete com peças tombadas na parte interna da corroceria. Logistica atuou informando o fornecedor e com restriçôes no descarregamento,evitando que ao descarregar as peças que ambas viessem atingir algum operador. Logistica Matriz deverá informar Unidade de Indaiatuba sobre o ocorrido e melhorar na embalagem das peças vindas da unidade (Indaiatuba)."/>
    <x v="3"/>
    <s v="Não classificado"/>
    <s v="Não classificado"/>
    <s v="Movimentação de cargas suspensas"/>
    <m/>
    <m/>
    <n v="41"/>
    <m/>
    <n v="22"/>
    <s v="Segunda-Feira"/>
  </r>
  <r>
    <n v="515"/>
    <n v="1"/>
    <x v="572"/>
    <x v="40"/>
    <x v="477"/>
    <s v="Erick Martello de Morais"/>
    <s v="M"/>
    <s v="Moldagem - T2"/>
    <s v="David Teixeira Lima"/>
    <n v="2"/>
    <x v="20"/>
    <s v="Colaborador relata que no dia 20/05/2023 teve uma queda de moto em via publica,  encaminhado para avalição medica, apresenta fratura de cotovelo fechada com colocação de dispositivos metálicos de fixação e em uso de tala gessada, foi encaminhado ao INSS. TST Leonardo."/>
    <x v="5"/>
    <s v="Não classificado"/>
    <s v="Não classificado"/>
    <s v="Moto"/>
    <s v="Braço direito"/>
    <m/>
    <m/>
    <m/>
    <n v="25"/>
    <s v="Quinta-Feira"/>
  </r>
  <r>
    <n v="516"/>
    <n v="1"/>
    <x v="573"/>
    <x v="40"/>
    <x v="10"/>
    <m/>
    <s v="M"/>
    <s v="Rebarbacao T3"/>
    <s v="Sidivaldo Edson de Oliveira"/>
    <n v="3"/>
    <x v="3"/>
    <s v="Ao realizar operação de acabamento com a utilização de retífica, o rebolo rompeu-se. Não atingindo o operador."/>
    <x v="3"/>
    <s v="Não classificado"/>
    <s v="Não classificado"/>
    <s v="Manuseio de ferramentas e peças"/>
    <m/>
    <m/>
    <n v="42"/>
    <m/>
    <n v="24"/>
    <s v="Quarta-Feira"/>
  </r>
  <r>
    <n v="517"/>
    <n v="1"/>
    <x v="574"/>
    <x v="40"/>
    <x v="466"/>
    <s v="Alesandro Guimaraes dos Santos"/>
    <s v="M"/>
    <s v="Seguranca do Trabalho"/>
    <s v="Alexandre Zanardi"/>
    <n v="1"/>
    <x v="20"/>
    <s v="Ocorrência Policial n° 183349 / 2023 / 400010_x000a_Colaborador relata que no dia 27/05/2023 por volta dás 07:00, ao se deslocar para a empresa pela BR 116, acabou capotando seu veículo na Curva da Zona, foi procurar atendimento no Hospital do Círculo, passou por atendimento médico e realizou exames de Raio X, segundo ele sem fraturas, porém sente dor em ombro direito, engenheiro João Pedro está ciente. Hoje vem até o CSR para  realizar registro e passar por atendimento médico, encaminhado para consulta, atendido por Joice."/>
    <x v="5"/>
    <s v="Não classificado"/>
    <s v="Não classificado"/>
    <s v="Moto"/>
    <s v="Coluna / Tronco"/>
    <m/>
    <m/>
    <m/>
    <n v="27"/>
    <s v="Sábado"/>
  </r>
  <r>
    <n v="518"/>
    <n v="1"/>
    <x v="575"/>
    <x v="40"/>
    <x v="478"/>
    <s v="Thiago Silva Andrade"/>
    <s v="M"/>
    <s v="Rebarbacao - T2"/>
    <s v="David Teixeira Lima"/>
    <n v="2"/>
    <x v="3"/>
    <s v="Colaborador relata que estava puxando peças na quebra de cal e bateu o antebraço direito , Apresenta corte contuso , Avaliado por Dr Vinicius  e acionado Emercor para realizar sutura , Dr Francisco CRN 53007 realiza 2 pontos ,reavalia dia 30.05.2023 inicio do turno . Liberado com ordem de farmácia mais orientações . TST Leonardo ciente"/>
    <x v="0"/>
    <s v="Não classificado"/>
    <s v="Não classificado"/>
    <s v="Manuseio de ferramentas e peças"/>
    <s v="Braço direito"/>
    <m/>
    <m/>
    <m/>
    <n v="30"/>
    <s v="Terça-Feira"/>
  </r>
  <r>
    <n v="519"/>
    <n v="1"/>
    <x v="575"/>
    <x v="40"/>
    <x v="479"/>
    <s v="Daniel Pereira"/>
    <s v="M"/>
    <s v="Celula Conjuntos Implementadoras - T2"/>
    <s v="Marcelo Camargo"/>
    <n v="2"/>
    <x v="4"/>
    <s v="Acionado unidade interna para atendimento do colaborador que relata que estava passando próximo de um rach e trancou o pé esquerdo no mesmo. apresenta escoriação no dorso do pé e leve edema avaliado por Dr Vinicius, encaminhado ao Hospital do Círculo para exames com transporte ofertado pela empresa, retorno dia 31/05 17:00hs com Dra. Karina. TST Leonardo ciente."/>
    <x v="0"/>
    <s v="Não classificado"/>
    <s v="Não classificado"/>
    <s v="*Outros"/>
    <s v="Pé esquerdo"/>
    <m/>
    <m/>
    <m/>
    <n v="30"/>
    <s v="Terça-Feira"/>
  </r>
  <r>
    <n v="520"/>
    <n v="1"/>
    <x v="576"/>
    <x v="40"/>
    <x v="341"/>
    <s v="Gerson dos Santos Machado"/>
    <s v="M"/>
    <s v="Celula Conjuntos Implementadoras - T2"/>
    <s v="Marcelo Camargo"/>
    <n v="2"/>
    <x v="4"/>
    <s v="Colaborador relata que estava retirando as peças da maquina 486 e pisou no vão da plataforma, relata que procurou atendimento agora com o aumento da dor no joelho esquerdo e tornozelo direito , apresenta escoriação no joelho sem edema  e tornozelo refere dor sem edema ou hematoma pele integra, Avaliado por Dr Vinícius, encaminhado ao hospital do círculo para Rx com transporte ofertado pela empresa, retorno dia 01/06/2023 17:00hs para revisão.   TST Leonardo ciente."/>
    <x v="0"/>
    <s v="Não classificado"/>
    <s v="Não classificado"/>
    <s v="*Outros"/>
    <s v="Perna esquerda"/>
    <m/>
    <m/>
    <m/>
    <n v="31"/>
    <s v="Quarta-Feira"/>
  </r>
  <r>
    <n v="521"/>
    <n v="1"/>
    <x v="576"/>
    <x v="40"/>
    <x v="10"/>
    <m/>
    <m/>
    <m/>
    <s v="David Teixeira Lima"/>
    <n v="2"/>
    <x v="7"/>
    <s v="Durante a operação de moldagem, houve o rompimento de uma conexão da tubulação hidráulica atrás da prensa 5A. O vazamento de óleo em contato com o metal das caixas entrou em combustão causando um principio de incêndio. A brigada de emergência atuou de forma rápida e eficiente combatendo o principio de incêndio com o auxilio do hidrante da moldagem."/>
    <x v="3"/>
    <s v="Risco de explosão e incêndio"/>
    <s v="Não classificado"/>
    <s v="Máquinas e equipamentos"/>
    <m/>
    <m/>
    <n v="43"/>
    <m/>
    <n v="31"/>
    <s v="Quarta-Feira"/>
  </r>
  <r>
    <n v="522"/>
    <n v="1"/>
    <x v="577"/>
    <x v="41"/>
    <x v="480"/>
    <s v="Rovana da Rosa"/>
    <s v="F"/>
    <s v="Celula Conjuntos Montadoras T2"/>
    <s v="Marcelo Camargo"/>
    <n v="2"/>
    <x v="9"/>
    <s v="Colaborador relata que estava movimentando peças na esteira e foi destravar manualmente o processo de liberar as peças e apertou o segundo dedo da mão direita, apresenta hematoma e edema na falange distal , Avaliada por Dr Vinicius e encaminhada para realizar exames de imagem no COC  liberada com ordem de farmácia e guias de atendimento, e transporte ofertado por a empresa .retorno dia 02.006.2023 as 17:00. TST Leonardo ciente"/>
    <x v="0"/>
    <s v="Não classificado"/>
    <s v="Não classificado"/>
    <s v="Manuseio de ferramentas e peças"/>
    <s v="Mão direita"/>
    <m/>
    <m/>
    <m/>
    <n v="1"/>
    <s v="Quinta-Feira"/>
  </r>
  <r>
    <n v="523"/>
    <n v="1"/>
    <x v="578"/>
    <x v="41"/>
    <x v="10"/>
    <m/>
    <m/>
    <m/>
    <s v="Sidivaldo Edson de Oliveira"/>
    <n v="3"/>
    <x v="1"/>
    <s v="No momento em que a empilhadeira de tranferência vai até a projelta retirar uma panela com metal, o forno 2 inicia o carregamento de sucata onde provoca uma série de projeções de metal contra a empilhadeira causando um princípio de incêndio nas mangueiras de GLP."/>
    <x v="3"/>
    <s v="Risco de explosão e incêndio"/>
    <s v="PSIF"/>
    <s v="Veículos Industriais"/>
    <m/>
    <m/>
    <n v="44"/>
    <n v="202388390"/>
    <n v="2"/>
    <s v="Sexta-Feira"/>
  </r>
  <r>
    <n v="524"/>
    <n v="1"/>
    <x v="579"/>
    <x v="41"/>
    <x v="10"/>
    <s v="Leonardo Meneguel"/>
    <s v="M"/>
    <s v="LR Meneguel"/>
    <s v="Israel Lima"/>
    <n v="1"/>
    <x v="0"/>
    <s v="Funcionário da empresa LR Meneguel, ao movimentar uma talisca da DISA na prateleira do almoxarifado da manutenção, uma haste que estava junto da talisca projeta-se e atinge sua face causando um corte contuso. Acionado base móvel da EMERCOR para atendimento."/>
    <x v="3"/>
    <s v="Não classificado"/>
    <s v="Não classificado"/>
    <s v="Manuseio de ferramentas e peças"/>
    <s v="Cabeça"/>
    <m/>
    <n v="45"/>
    <m/>
    <n v="3"/>
    <s v="Sábado"/>
  </r>
  <r>
    <n v="525"/>
    <n v="1"/>
    <x v="580"/>
    <x v="41"/>
    <x v="481"/>
    <s v="Alexsandro Neves dos Santos"/>
    <s v="M"/>
    <s v="Rebarbacao T3"/>
    <s v="Sidivaldo Edson de Oliveira"/>
    <n v="3"/>
    <x v="3"/>
    <s v="Colaborador chega no CSR, desacompanhado relata que estava no setor de rebarba esmerilhando peças quando sentiu desconforto em olho esquerdo, em uso de óculos, no CSR realizado lavagem com soro fisiológico, retirado corpo estranho, após sem mais queixas liberado para setor com orientações, TST, Alessandro ciente."/>
    <x v="0"/>
    <s v="Não classificado"/>
    <s v="Não classificado"/>
    <s v="Corpo estranho"/>
    <s v="Olhos"/>
    <m/>
    <m/>
    <m/>
    <n v="8"/>
    <s v="Quinta-Feira"/>
  </r>
  <r>
    <n v="526"/>
    <n v="1"/>
    <x v="581"/>
    <x v="41"/>
    <x v="195"/>
    <s v="Rodrigo Boff"/>
    <s v="M"/>
    <s v="Manutencao Fundicao - T1"/>
    <s v="Guilherme Castro Magalhaes"/>
    <n v="1"/>
    <x v="0"/>
    <s v="Setor Manutenção, LIder Guilherme, TST Funny, Relata que um colega foi alcançar uma ferramenta, a ferramenta foi arremessada o acertando no rosto(lábio superior), acionada unidade externa Emercor para sutura, orientado a retornar ao CSR na segunda-feira para reavaliação, atendido por TE Cristian-Emercor."/>
    <x v="0"/>
    <s v="Não classificado"/>
    <s v="Não classificado"/>
    <s v="Manuseio de ferramentas e peças"/>
    <s v="Cabeça"/>
    <s v="FACE"/>
    <m/>
    <m/>
    <n v="11"/>
    <s v="Domingo"/>
  </r>
  <r>
    <n v="527"/>
    <n v="1"/>
    <x v="582"/>
    <x v="41"/>
    <x v="177"/>
    <s v="Louines Laguerre"/>
    <s v="M"/>
    <s v="Rebarbacao T3"/>
    <s v="Sidivaldo Edson de Oliveira"/>
    <n v="3"/>
    <x v="3"/>
    <s v="Refere que hoje por volta das 3h estava trabalhando com a lixadeira quando notou sensação de corpo estranho em olho direito. Encaminhado para consulta médica que solicita avaliação oftalmológica na vision clínica. Retorno dia 13/06 02:00hs no centro de saúde para avalição. TST Lucas ciente."/>
    <x v="0"/>
    <s v="Não classificado"/>
    <s v="Não classificado"/>
    <s v="Corpo estranho"/>
    <s v="Olhos"/>
    <m/>
    <m/>
    <m/>
    <n v="12"/>
    <s v="Segunda-Feira"/>
  </r>
  <r>
    <n v="528"/>
    <n v="1"/>
    <x v="583"/>
    <x v="41"/>
    <x v="410"/>
    <s v="Ironildo Pereira Martins"/>
    <s v="M"/>
    <s v="Rebarbacao - T1"/>
    <s v="Maiquel Silveira da Cruz"/>
    <n v="1"/>
    <x v="3"/>
    <s v="Funcionário chega no CSR desacompanhado relata que estava no setor de rebarba, rebarbando peça quando sentiu desconforto em olho direito, realizado lavagem, retirado corpo estranho, após sem mais queixas, liberado para setor com orientações, TST realizo contato sem sucesso."/>
    <x v="0"/>
    <s v="Não classificado"/>
    <s v="Não classificado"/>
    <s v="Corpo estranho"/>
    <s v="Olhos"/>
    <s v="Olho direito"/>
    <m/>
    <m/>
    <n v="14"/>
    <s v="Quarta-Feira"/>
  </r>
  <r>
    <n v="529"/>
    <n v="1"/>
    <x v="583"/>
    <x v="41"/>
    <x v="57"/>
    <s v="Claudinei Vieira da Silva"/>
    <s v="M"/>
    <s v="Fusao/Vazamento - T2"/>
    <s v="Karine Parise"/>
    <n v="2"/>
    <x v="1"/>
    <s v="Colaborador relata que estava limpando a  dentro da projeta e a tampa abriu caindo resíduo de ferro e cinza  atingindo o couro cabeludo e  pescoço região cervical . Apresenta queimadura de primeiro grau no  região cervical ,  e couro cabeludo região occipital , realizado curativo com sulfa , e liberado ao setor com orientações de cuidados . TST Leonardo ciente."/>
    <x v="0"/>
    <s v="Não classificado"/>
    <s v="Não classificado"/>
    <s v="*Outros"/>
    <s v="Cabeça"/>
    <m/>
    <m/>
    <m/>
    <n v="14"/>
    <s v="Quarta-Feira"/>
  </r>
  <r>
    <n v="530"/>
    <n v="1"/>
    <x v="582"/>
    <x v="41"/>
    <x v="10"/>
    <m/>
    <m/>
    <m/>
    <s v="Lucas Ferreira da Silva"/>
    <n v="1"/>
    <x v="1"/>
    <s v="Ao ser realizada manutenção do equipamento Briquetadeira foi aberta a tampa da central hidráulica do mesmo, resultando em um vazamento de óleo hidráulico no local."/>
    <x v="3"/>
    <s v="Não classificado"/>
    <s v="Não classificado"/>
    <s v="Máquinas e equipamentos"/>
    <m/>
    <m/>
    <n v="46"/>
    <m/>
    <n v="12"/>
    <s v="Segunda-Feira"/>
  </r>
  <r>
    <n v="531"/>
    <n v="1"/>
    <x v="584"/>
    <x v="41"/>
    <x v="19"/>
    <s v="Eduardo Andre da Rosa "/>
    <s v="M"/>
    <s v="Manutencao Fundicao - T1"/>
    <s v="Guilherme Castro Magalhaes"/>
    <n v="1"/>
    <x v="0"/>
    <s v="Técnico realizava manutenção na Central Hidráulica quando foi acionada partida de bomba de recirculação, resultando em vazamento de aproximadamente 2.000L de óleo hidráulico. O vazamento abrangeu piso da central hidráulica e se expandiu até a linha de moldagem, onde a mesma ficou brevemente parada para a realização da limpeza e contenção do produto."/>
    <x v="3"/>
    <s v="Não classificado"/>
    <s v="Não classificado"/>
    <s v="Máquinas e equipamentos"/>
    <m/>
    <m/>
    <n v="47"/>
    <m/>
    <n v="15"/>
    <s v="Quinta-Feira"/>
  </r>
  <r>
    <n v="532"/>
    <n v="1"/>
    <x v="585"/>
    <x v="41"/>
    <x v="482"/>
    <s v="Claudio Henrique Dresch Moreira"/>
    <s v="M"/>
    <s v="Celula Conjuntos Montadoras T1"/>
    <s v="Felipe Becker Camelo"/>
    <n v="1"/>
    <x v="4"/>
    <s v="Colaborador chega no CSR acompanhado do colega, relata que estava no setor de montagem, estava traqueando o prisioneiro, quando sentiu uma fisgada no punho da mão direita com leve dor, sem corte, sem hematoma, movimentos preservados, pele integra, realizado jato de biofenac, encaminhado para consulta médica TST, contato sem sucesso, Dr. Talita encaminha para avaliação em hospital do circulo."/>
    <x v="0"/>
    <s v="Não classificado"/>
    <s v="Não classificado"/>
    <s v="Manuseio de ferramentas e peças"/>
    <s v="Mão direita"/>
    <s v="Punho"/>
    <m/>
    <m/>
    <n v="16"/>
    <s v="Sexta-Feira"/>
  </r>
  <r>
    <n v="533"/>
    <n v="1"/>
    <x v="586"/>
    <x v="41"/>
    <x v="483"/>
    <s v="Jaime Jose Duarte Zapata"/>
    <s v="M"/>
    <s v="Abastecimento Fundicao - T2"/>
    <s v="Erick Peruzzo"/>
    <n v="2"/>
    <x v="20"/>
    <s v="Funcionario chega ao CSR acompanhado por colega da unidade implementos, o mesmo refere que estava na parada de ônibus no seu bairro esperando o ônibus da empresa, quando um veiculo passou arremessando uma laranja, vindo a acertar no olho direito, o mesmo usava óculos, e houve ferimento com escoriações ao redor do olho direito, há edema, hematoma, dor moderada, visão prejudicada, aplicado gelo local , Dr Karina avalia. entrado em contado com o TST Lucas e informado que é via assistencial, Enfª Kerli entra em contato como Eng. João no altera para acidente de trajeto. Colaborador já afia sido liberado como via assistencial, encaminhado nova guia com carimbo 88 por e-mail do hospital. Contusão - 16:49"/>
    <x v="5"/>
    <s v="Não classificado"/>
    <s v="Não classificado"/>
    <s v="*Outros"/>
    <s v="Cabeça"/>
    <m/>
    <m/>
    <m/>
    <n v="19"/>
    <s v="Segunda-Feira"/>
  </r>
  <r>
    <n v="534"/>
    <n v="1"/>
    <x v="587"/>
    <x v="41"/>
    <x v="484"/>
    <s v="Leticia Lopes Caitano"/>
    <s v="F"/>
    <s v="Abastecimento Usinagem - T1"/>
    <s v="Erick Peruzzo"/>
    <n v="1"/>
    <x v="2"/>
    <s v="Acionado base interna para o ponto 7 da castertch, aonde uma funcionaria havia torcido o pé esquerdo, no local a mesma estava sentada acompanhada por brigadista, a mesma deambulou até a ambulância sem dificuldade, no CSR a mesma relata que estava descendo as escadas no setor de usinagem  quando acabou resbalando e acabou torcendo o tornozelo esquerdo, no local há leve edema,  com dor  leve, avaliada pela dr Karina, aplicado gelo local. 1 CP Ibuprofeno, Imobilização,, encaminhada ao COC Pela unidade externa da Emercor, as guias e a ordem de farmácia seguem carimbadas e orientada a retornar no dia 22/06/23 no CSR para reavaliação, atendida por Jeferson TST Funny ciente"/>
    <x v="0"/>
    <s v="Não classificado"/>
    <s v="Não classificado"/>
    <s v="Predial"/>
    <s v="Pé esquerdo"/>
    <s v="Tornozelo"/>
    <n v="48"/>
    <m/>
    <n v="21"/>
    <s v="Quarta-Feira"/>
  </r>
  <r>
    <n v="535"/>
    <n v="1"/>
    <x v="588"/>
    <x v="41"/>
    <x v="10"/>
    <m/>
    <m/>
    <m/>
    <s v="Sidivaldo Edson de Oliveira"/>
    <n v="3"/>
    <x v="10"/>
    <s v="Ao utilizar a ponte para realizar o carregamento de Bentonita propulsor, o freio da ponte não segura o peso do bag e a carga cai da altura do propulsor."/>
    <x v="3"/>
    <s v="Carga suspensa"/>
    <s v="Não classificado"/>
    <s v="Movimentação de cargas suspensas"/>
    <m/>
    <m/>
    <n v="49"/>
    <m/>
    <n v="22"/>
    <s v="Quinta-Feira"/>
  </r>
  <r>
    <n v="536"/>
    <n v="1"/>
    <x v="589"/>
    <x v="41"/>
    <x v="485"/>
    <s v="Jeferson Luis Quintana Mello"/>
    <s v="M"/>
    <s v="Rebarbacao T3"/>
    <s v="Sidivaldo Edson de Oliveira"/>
    <n v="3"/>
    <x v="3"/>
    <s v="Colaborador procura o CSR deambulando orientado pelo líder David, relata na jornada de sábado 24/06/2023 em torno 12:20 estava trabalhando quebrando canal e prensou o quinto dedo mão direita  entre a gaiola e o cabo da marreta. Não veio fazer o registro no dia por estar terminando o turno, comentou com colega.  Nega alergias, ofertado paracetamol, mobilidade reduzida, apresenta hematoma sub ungueal falange distal. Relata dificuldade financeira e por isso não procurou atendimento médico. Converso com líder David pelo telefone e me diz que TST Lucas está ciente e que está investigando o caso. TST Lucas entra em contato e orienta a seguir como ACT, encaminhado ao Hospital do Círculo para realizar exame de imagem e avaliação clínica, vai com transporte da empresa (uber), guias Tiss e ordem de farmácia carimbadas, orientado a solicitar protocolo de retirada de exames para mostrar para médico do CSR no retorno dia 27/06/2023 ás 02:00, reforçamos a importância de realizar registro de ACT no momento que ocorre."/>
    <x v="0"/>
    <s v="Não classificado"/>
    <s v="Não classificado"/>
    <s v="Manuseio de ferramentas e peças"/>
    <s v="Mão direita"/>
    <s v="5º DEDO"/>
    <m/>
    <m/>
    <n v="26"/>
    <s v="Segunda-Feira"/>
  </r>
  <r>
    <n v="537"/>
    <n v="1"/>
    <x v="590"/>
    <x v="41"/>
    <x v="51"/>
    <s v="Alcemar Roos"/>
    <s v="M"/>
    <s v="Fusao/Vazamento - T2"/>
    <s v="Karine Parise"/>
    <n v="2"/>
    <x v="1"/>
    <s v="Colaborador relata que foi jogar sucatas dentro do forno e soltou pingo de metal dentro da sua luva. Metal quente escorregou e caiu em dorso de sua mão e outro pingo em punho esquerdo, local com queimadura de primeiro grau. Realizado curativo com gaze sulfazina de prata, colocado uma atadura no local e orientado a realizar os curativos nos próximos dias no centro de saúde e liberado ao setor de trabalho. TST Leonardo ciente."/>
    <x v="0"/>
    <s v="Metal líquido"/>
    <s v="Não classificado"/>
    <s v="Respingo de metal líquido"/>
    <s v="Mão esquerda"/>
    <m/>
    <m/>
    <m/>
    <n v="27"/>
    <s v="Terça-Feira"/>
  </r>
  <r>
    <n v="538"/>
    <n v="1"/>
    <x v="591"/>
    <x v="42"/>
    <x v="486"/>
    <s v="Floride Julien"/>
    <s v="M"/>
    <s v="Rebarbacao T3"/>
    <s v="Sidivaldo Edson de Oliveira"/>
    <n v="3"/>
    <x v="3"/>
    <s v="Colaborador procura o CSR deambulando orientado pelo líder, relata que estava retificando um disco e sentiu uma sujeira adentrar no olho esquerdo (fazia uso de óculos e viseira). Realizado limpeza com SF 0,9% e removido corpo estranho. Liberado ao setor com orientações. Líder Sidivaldo ciente, TST Leonardo."/>
    <x v="0"/>
    <s v="Não classificado"/>
    <s v="Não classificado"/>
    <s v="Corpo estranho"/>
    <s v="Olhos"/>
    <s v="Olho esquerdo"/>
    <n v="56"/>
    <n v="202760986"/>
    <n v="4"/>
    <s v="Terça-Feira"/>
  </r>
  <r>
    <n v="539"/>
    <n v="1"/>
    <x v="592"/>
    <x v="42"/>
    <x v="234"/>
    <s v="Rodrigo Xavier Cervelin"/>
    <s v="M"/>
    <s v="Fusao/Vazamento - T1"/>
    <s v="Lucas Ferreira da Silva"/>
    <n v="1"/>
    <x v="1"/>
    <s v="Colaborador chega no CSR desacompanhado relata que estava no setor de fusão, ao encher um balde de silício, forçou a pá no balde e a mão escapou da pá e acabou batendo  seu braço esquerdo na borda da caixa, ocasionando um pequeno trauma sem corte, sem hematoma, pele integra, movimentos preservados, realizado compressa de gelo, jato de biofenac, avaliado pela médica do CSR, MCPM Cetoprofeno IM, receita interna Dra. Karina de S. Grun CRM 32558, após liberado ao setor, orientado a retornar dia 07/07/2023 ao CSR para revisão, atendido por Igor. TST Funny ciente."/>
    <x v="0"/>
    <s v="Não classificado"/>
    <s v="Não classificado"/>
    <s v="Manuseio de ferramentas e peças"/>
    <s v="Braço esquerdo"/>
    <m/>
    <n v="55"/>
    <n v="202763125"/>
    <n v="6"/>
    <s v="Quinta-Feira"/>
  </r>
  <r>
    <n v="540"/>
    <n v="1"/>
    <x v="592"/>
    <x v="42"/>
    <x v="487"/>
    <s v="Lucia Simone Pezzi dos Santos"/>
    <s v="F"/>
    <s v="Macharia - T2"/>
    <s v="Karine Parise"/>
    <n v="2"/>
    <x v="8"/>
    <s v="Acionado unidade interna para atendimento da colaboradora que relata que estava operando a Vick manual e o carrinho deslocou atingindo o pé direito , apresenta edema  e hematoma  e escoriação na canela, Avaliada por Dr Vinicius medicada com duoflan e cetoprofeno VO e encaminhada para atendimento externo no COC realizar exames de imagem , liberada com transporte oferecido por empresa guias de atendimento e ordem de farmácia . TST leonardo ciente .  Reavaliação dia  11/07/23 em CSR. "/>
    <x v="2"/>
    <s v="Não classificado"/>
    <s v="Não classificado"/>
    <s v="Máquinas e equipamentos"/>
    <s v="Pé direito"/>
    <m/>
    <n v="50"/>
    <n v="202758834"/>
    <n v="6"/>
    <s v="Quinta-Feira"/>
  </r>
  <r>
    <n v="541"/>
    <n v="1"/>
    <x v="592"/>
    <x v="42"/>
    <x v="488"/>
    <s v="Wesley Erick Da Rosa Becher"/>
    <s v="M"/>
    <s v="Rebarbacao - T2"/>
    <s v="David Teixeira Lima"/>
    <n v="2"/>
    <x v="3"/>
    <s v="Acionado unidade interna para atendimento do colaborador, o mesmo relata que o colega estava abastecendo a linha e caiu uma peça atingindo a panturrilha , no local brigadistas imobilizaram o MIE apresenta edema leve e movimentos  diminuídos ,  Avaliado por Dr Ralfh e  e encaminhado para exames de imagem no COC .Encaminhado com Emercor  aos cuidados do DR Felipe mais  guias para atendimento e ordem de farmácia . TST Leonardo ciente. Retorno laboral a partir do dia 10/07/23 com restrição, em anexo: atividade com revezamento postural por 48h, após retorno as funções habituais."/>
    <x v="2"/>
    <s v="Não classificado"/>
    <s v="Não classificado"/>
    <s v="Manuseio de ferramentas e peças"/>
    <s v="Perna esquerda"/>
    <m/>
    <n v="51"/>
    <n v="202762268"/>
    <n v="6"/>
    <s v="Quinta-Feira"/>
  </r>
  <r>
    <n v="542"/>
    <n v="1"/>
    <x v="593"/>
    <x v="42"/>
    <x v="489"/>
    <s v="Odolir Camargo"/>
    <s v="M"/>
    <s v="Celula de Preset Usinagem - T1"/>
    <s v="Willian Jean Lange"/>
    <n v="1"/>
    <x v="12"/>
    <s v="Funcionário chega ao CSR referindo que estava verificando uma maquina (J-ZINGANO) pela abertura, quando acabou raspando a cabeça lado esquerdo na proteção da abertura. no local há um corte contuso de mais ou menos 4cm, avaliado pela Dra.  Karina, acionado base externa de Emercor para realizar sutura, realizado 03 pontos de sutura, Dra. Luisa Demori Emercor,  medicado com 1 CP Paracetamol VO, após orientado e liberado para casa com recita e ordem de farmácia carimbadas, retorno ao CSR dia 10/07/2023 no início do turno para revisão médica, atendido por Jeferson. TST Alesandro ciente."/>
    <x v="7"/>
    <s v="Não classificado"/>
    <s v="Não classificado"/>
    <s v="Máquinas e equipamentos"/>
    <s v="Cabeça"/>
    <m/>
    <n v="52"/>
    <n v="202737219"/>
    <n v="7"/>
    <s v="Sexta-Feira"/>
  </r>
  <r>
    <n v="543"/>
    <n v="1"/>
    <x v="594"/>
    <x v="42"/>
    <x v="490"/>
    <s v="Lamine Fall"/>
    <s v="M"/>
    <s v="Rebarbacao T3"/>
    <s v="Sidivaldo Edson de Oliveira"/>
    <n v="3"/>
    <x v="3"/>
    <s v="Colaborador procura o CSR deambulando, relata que estava trabalhando na rebarbarão quando bateu segundo dedo mão esquerda no tambor. Mobilidade prejudicada, relata dor local. Aplicado gelo local, biofenac, encaminhado ao hospital do círculo com transporte ofertado pela empresa guia TISS e ordem de farmácia carimbadas. Retorno dia 10/07/2023 06:00hs Dr. Rafael. TST Alesandro ciente."/>
    <x v="7"/>
    <s v="Não classificado"/>
    <s v="Não classificado"/>
    <s v="Manuseio de ferramentas e peças"/>
    <s v="Mão esquerda"/>
    <s v="2º dedo"/>
    <n v="53"/>
    <n v="203092575"/>
    <n v="8"/>
    <s v="Sábado"/>
  </r>
  <r>
    <n v="544"/>
    <n v="1"/>
    <x v="594"/>
    <x v="42"/>
    <x v="491"/>
    <s v="Hector Jose Rojas Flores"/>
    <s v="M"/>
    <s v="Rebarbacao - T1"/>
    <s v="Maiquel Silveira da Cruz"/>
    <n v="1"/>
    <x v="3"/>
    <s v="Colaborador do 1° turno esta realizado hora extra, chega no CSR acompanhado por bombeira interna Eliane, Hector Jose relata que estava no setor de rebarbarão, realizando a limpeza da cabine de pintura  de resíduos, quando a mesma explodiu em seu rosto saltando óleo quente e tinta na face e boca, exclama dizendo que após o incidente lavou o rosto com agua e sabão, avalio o mesmo ; no momento pelo integra, sem corte, sem edema e queimadura, olhos com pupilas isocóricas, ( fazia  uso de óculos e macacão de proteção), lúcido, orientado, comunicativo, deambulando, nega augia, sinais vitais estáveis &quot; PA 110/70 mm/hg, SAT 99 %, FC 81 bpm, TEMP 36º5, segue em observação, TST realizo tentativas de contato sem sucesso, as 14:45hs o mesmo relata que esta bem que quer voltar para o setor, libero o mesmo com pele da face integra, sem edema, comunicativo, lucido, Saturando 99 %, Frequência cardíaca 88 bpm, temperatura 36°3, oriento se sentir qualquer desconforto voltar ao centro de saúde, se precisar quando estiver em sua residência  procurar atendimento hospitalar( ligar no centro de saúde que disponibilizamos transporte até o hospital ) e na segunda feira quando chegar na empresa registrar o ponto e se direcionar para CSR realizar consulta médica."/>
    <x v="0"/>
    <s v="Energias perigosas"/>
    <s v="Não classificado"/>
    <s v="Máquinas e equipamentos"/>
    <s v="Cabeça"/>
    <s v="Face"/>
    <n v="54"/>
    <n v="203093776"/>
    <n v="8"/>
    <s v="Sábado"/>
  </r>
  <r>
    <n v="545"/>
    <n v="1"/>
    <x v="595"/>
    <x v="42"/>
    <x v="492"/>
    <s v="Ruben Alexander Ortiz Polo"/>
    <s v="M"/>
    <s v="Rebarbacao - T2"/>
    <s v="David Teixeira Lima"/>
    <n v="2"/>
    <x v="3"/>
    <s v="Colaborador vem ao CSR com o relata que estava passando uma peça para a caixa e ao mesmo tempo seu colega estava passando uma peça para sua mesa. Quando a peça do colega caiu em cima do seu quinto dedo da mão direita, local com edema e hematoma. Colocado gelo e biofenac, ofertado um paracetamol VO para dor. Encaminhado para atendimento com Dr Vinicius. Realizado uma fixação no quinto dedo conforme a solicitação médica do Dr Vinicius. Colaborador foi encaminhado para realizar raio X e avaliação no hospital do circulo, com guias carimbadas e orientação de retorno na segunda feira 17/07 as 17 horas no centro de saúde.  TST Leonardo ciente. Constatado fratura."/>
    <x v="4"/>
    <s v="Não classificado"/>
    <s v="Não classificado"/>
    <s v="Manuseio de ferramentas e peças"/>
    <s v="Mão direita"/>
    <s v="5º DEDO"/>
    <n v="57"/>
    <n v="203094377"/>
    <n v="14"/>
    <s v="Sexta-Feira"/>
  </r>
  <r>
    <n v="546"/>
    <n v="1"/>
    <x v="596"/>
    <x v="42"/>
    <x v="493"/>
    <s v="Andriele Da Silva Oliverio"/>
    <s v="F"/>
    <s v="Rebarbacao - T1"/>
    <s v="Maiquel Silveira da Cruz"/>
    <n v="1"/>
    <x v="20"/>
    <s v="Acionado base interna da emergência, pelo ramal, na empresa Castertech as 10:30h. Ao chegar no local a colaboradora supracitada estava sentada, acompanhada de brigadista. A mesma relata que estava entrando na empresa, no horário das 7h da manhã quando teve um entorse do pé esquerdo. Mobilidade prejudicada, relata dor ao mobilizar para ''dentro'' . Transladada para enfermaria, aplicado biofenac + gelo. Avaliada pela Médica, que solicita translado para hospital do COC de ambulancia. Recebe guia de farmácia, Guia TISS carimbo 88, 1 cp VO de paracetamol. Katry E JEFERSON -  TST Ciente Lucas"/>
    <x v="5"/>
    <s v="Não classificado"/>
    <s v="Não classificado"/>
    <s v="Predial"/>
    <s v="Pé esquerdo"/>
    <m/>
    <m/>
    <m/>
    <n v="17"/>
    <s v="Segunda-Feira"/>
  </r>
  <r>
    <n v="547"/>
    <n v="1"/>
    <x v="597"/>
    <x v="42"/>
    <x v="10"/>
    <m/>
    <m/>
    <s v="Rebarbacao - T1"/>
    <s v="Maiquel Silveira da Cruz"/>
    <n v="1"/>
    <x v="3"/>
    <s v="Ao realizar operação de acabamento da cinta do tambor, o parafuso de regulagem da mesa do rebolo quebra e a mesa de ajuste cai juntamente com a peça. Não atingiu o operador."/>
    <x v="3"/>
    <s v="Não classificado"/>
    <s v="Não classificado"/>
    <s v="Máquinas e equipamentos"/>
    <m/>
    <m/>
    <n v="58"/>
    <m/>
    <n v="18"/>
    <s v="Terça-Feira"/>
  </r>
  <r>
    <n v="548"/>
    <n v="1"/>
    <x v="598"/>
    <x v="42"/>
    <x v="12"/>
    <s v="Avelino da Silva Santos"/>
    <s v="M"/>
    <s v="Rebarbacao - T2"/>
    <s v="David Teixeira Lima"/>
    <n v="2"/>
    <x v="3"/>
    <s v="Colaborador relata que estava movimentando um carrinho e bateu o quinto dedo da mão esquerda , Apresenta hematoma sub ungueal , Avaliado por Dr Ralfh, e encaminhado para exames de imagem no COC , liberado com guias de atendimento ordem de farmácia transporte oferecido por empresa . TST Leonardo ciente"/>
    <x v="7"/>
    <s v="Não classificado"/>
    <s v="Não classificado"/>
    <s v="Manuseio de ferramentas e peças"/>
    <s v="Mão esquerda"/>
    <s v="5º DEDO"/>
    <n v="59"/>
    <n v="203094678"/>
    <n v="20"/>
    <s v="Quinta-Feira"/>
  </r>
  <r>
    <n v="549"/>
    <n v="1"/>
    <x v="599"/>
    <x v="42"/>
    <x v="356"/>
    <s v="Maikel Jose Palacios Marcano"/>
    <s v="M"/>
    <s v="Fusao/Vazamento - T1"/>
    <s v="Lucas Ferreira da Silva"/>
    <n v="1"/>
    <x v="15"/>
    <s v="Funcionário chega ao CSR deambulando referindo que estava limpando a bica de vazamento do CAP, com o auxilio de uma barra de ferro, e ao colocar a mesma na bica (BURACO), a caldeira acabou explodindo, arremessando metal liquido em cima do funcionário, o mesmo relata que estava usando EPIS, quando houve a explosão, o mesmo saiu correndo vindo a cair no chão, há diversa queimaduras pelo corpo de 1° e 2° grau, e escoriações nos cotovelos e braços por causa da queda, relara dor moderada para intensa, acionado base externa da Emercor, AVP, MSE ABB 18, Medicado com Tramal, e Plasil EV, conforme medico reguladora Tais da Emercor, até a chegada da unidade externa para auxiliar no atendimento. durante o atendimento o mesmo começo a sentir frio, foi realizada a exposição do funcionário para realizar a anamnese, e foi aquecido e ofertado oxigênio para conforto. o mesmo foi removido para o COC com a unidade avançada da Emercor, aonde o Dr Augusto acompanhou, encaminhado com as guias e a ordem de farmácia carimbada, e orientado a retorna no dia 24/07/23 para avaliação no CSR, o líder Lucas acompanhou o atendimento, enfermeira Katry ciente, atendido por Jeferson. SV PA:160x100, FC: 92, FR:18 e SAT: 96%. Avaliado em 23/07 com nova revisão em 31/07. Apresenta queimadura de 2º grau na região cervical à direita, abdomem e dorso do pé esquerdo."/>
    <x v="1"/>
    <s v="Metal líquido"/>
    <s v="PSIF"/>
    <s v="Respingo de metal líquido"/>
    <m/>
    <m/>
    <n v="60"/>
    <n v="203230251"/>
    <n v="23"/>
    <s v="Domingo"/>
  </r>
  <r>
    <n v="550"/>
    <n v="1"/>
    <x v="600"/>
    <x v="42"/>
    <x v="10"/>
    <m/>
    <m/>
    <s v="Fusao/Vazamento - T2"/>
    <s v="Karine Parise"/>
    <n v="2"/>
    <x v="15"/>
    <s v="Em decorrência do vazamento de metal líquido de uma caixa na linha de moldagem, houve um sinistro causando danos no cabeamento elétrico situado da região próxima a projelta. Brigada de emergência conteve o vazamento de metal líquido com areia e resfriaram o local com extintores."/>
    <x v="3"/>
    <s v="Metal líquido"/>
    <s v="Não classificado"/>
    <s v="Respingo de metal líquido"/>
    <m/>
    <m/>
    <n v="61"/>
    <m/>
    <n v="24"/>
    <s v="Segunda-Feira"/>
  </r>
  <r>
    <n v="551"/>
    <n v="1"/>
    <x v="599"/>
    <x v="42"/>
    <x v="10"/>
    <m/>
    <m/>
    <s v="Fusao/Vazamento - T3"/>
    <s v="Sidivaldo Edson de Oliveira"/>
    <n v="3"/>
    <x v="1"/>
    <s v="No abastecimento do forno 5 utilizando com a utilização do guindaste &quot;Palfinger&quot;, uma peça escapa das garras do equipamento, caindo sobre a cabine de comando dos fornos 4 e 5."/>
    <x v="3"/>
    <s v="Carga suspensa"/>
    <s v="Não classificado"/>
    <m/>
    <m/>
    <m/>
    <n v="62"/>
    <s v="?"/>
    <n v="23"/>
    <s v="Domingo"/>
  </r>
  <r>
    <n v="552"/>
    <n v="1"/>
    <x v="601"/>
    <x v="42"/>
    <x v="401"/>
    <s v="Bruno Paim e Silva"/>
    <s v="M"/>
    <s v="Celula Conjuntos Montadoras T1"/>
    <s v="Felipe Becker Camelo"/>
    <n v="1"/>
    <x v="9"/>
    <s v="Colaborador relata que ao movimentar a peça (cubo Iveco), escapou um dos lados na gancheira, a peça bateu na bancada e após na sua canela da perna direita, apresenta leve escoriação, sem edema ou hematoma, mobilidade preservada, aplicado Biofenac e gelo local, em observação, após orientado e liberado ao setor, atendido por Joice. TST Funny ciente."/>
    <x v="0"/>
    <s v="Não classificado"/>
    <s v="Não classificado"/>
    <s v="Manuseio de ferramentas e peças"/>
    <s v="Perna direita"/>
    <m/>
    <n v="63"/>
    <m/>
    <n v="28"/>
    <s v="Sexta-Feira"/>
  </r>
  <r>
    <n v="553"/>
    <n v="1"/>
    <x v="602"/>
    <x v="43"/>
    <x v="10"/>
    <m/>
    <m/>
    <m/>
    <s v="Sidivaldo Edson de Oliveira"/>
    <n v="3"/>
    <x v="1"/>
    <s v="Foi basculado no fosso o restante de metal do F1 pois o mesmo não podia ser transferido para os outros fornos que estavam sem capacidade. O motivo deste movimento foi que o F1 apresentou um vazamento de água ao qual comprometeu a bobina/forno, fato que não poderia ser corrigido com o mesmo ligado e/ou com metal._x000a_As áreas de manutenção e manufatura estão realizando as análises e tratativas para correção."/>
    <x v="3"/>
    <s v="Metal líquido"/>
    <s v="Não classificado"/>
    <m/>
    <m/>
    <m/>
    <n v="64"/>
    <s v="?"/>
    <n v="4"/>
    <s v="Sexta-Feira"/>
  </r>
  <r>
    <n v="554"/>
    <n v="1"/>
    <x v="603"/>
    <x v="43"/>
    <x v="494"/>
    <s v="Bernardo Barbosa Araujo"/>
    <s v="M"/>
    <s v="Rebarbacao - T1"/>
    <s v="Maiquel Silveira da Cruz"/>
    <n v="1"/>
    <x v="3"/>
    <s v="Colaborador relata que ao retirar uma peça da saída da embalagem, a mesma estava quente e encostou no antebraço direito, apresenta hiperemia no antebraço, sem bolhas, realizado assepsia e  curativo com Sulfadizida de Prata, liberado após ao setor, orientado a retornar dia 10/08/2023 para realizar curativo, atendido por Leonardo. TST Funny ciente."/>
    <x v="0"/>
    <s v="Não classificado"/>
    <s v="Não classificado"/>
    <s v="Manuseio de ferramentas e peças"/>
    <s v="Braço direito"/>
    <s v="Antebraço"/>
    <n v="65"/>
    <n v="203244895"/>
    <n v="9"/>
    <s v="Quarta-Feira"/>
  </r>
  <r>
    <n v="555"/>
    <n v="1"/>
    <x v="604"/>
    <x v="43"/>
    <x v="68"/>
    <s v="Dirceu Cioato de Campos"/>
    <s v="M"/>
    <s v="Manutencao Fundicao - T1"/>
    <s v="Guilherme Castro Magalhaes"/>
    <n v="1"/>
    <x v="0"/>
    <s v="O colaborador compareceu ao centro de saúde em torno do meio dia, final do turno, comunicando que ao realizar a troca de um cilindro da máquina, raspou o terceiro dedo da mão direita e teve um pequeno corte na primeira falange distal. Realizado assepsia do ferimento, curativo e liberado com orientações."/>
    <x v="0"/>
    <s v="Não classificado"/>
    <s v="Não classificado"/>
    <s v="Manuseio de ferramentas e peças"/>
    <s v="Mão direita"/>
    <s v="3º dedo"/>
    <n v="66"/>
    <n v="203287056"/>
    <n v="12"/>
    <s v="Sábado"/>
  </r>
  <r>
    <n v="556"/>
    <n v="1"/>
    <x v="605"/>
    <x v="43"/>
    <x v="450"/>
    <s v="Lisiane Machado Jek"/>
    <s v="F"/>
    <s v="Rebarbacao - T2"/>
    <s v="David Teixeira Lima"/>
    <n v="2"/>
    <x v="27"/>
    <s v="Acionado ramal de emergência solicitando deslocamento da EQP na empresa caster para atender a funcionária Lisiane, informado que a mesma teria tropeçado na escada e caído da própria altura, chegado ao local a mesma se encontrava consciente, identificando dores na região do joelho e braço direito. Joelho direito apresenta escoriação leve e edema, mobilidade  e força preservada. braço direito encontra-se com escoriações leve , sem corte, sem sangramento mobilidade e força  preservada. avaliada pela DR Karina, realizado gelo no local ofertado paracetamol + ibuprofeno VO. segue em observação. Avaliada em 18/08 e afastada até 21/08. Retorno em 22/08 com restrição. Avaliada em 30/08: com trauma contuso de hemitorax esquerdo. RX de tórax/costela dia 21/08/23: sem particularidade // TC de tórax dia 29/08/23: presença de fratura no 3º arco costal à esquerda. Retorno laboral a partir do dia 04/09/23, com restrição por 10 dias."/>
    <x v="2"/>
    <s v="Não classificado"/>
    <s v="Não classificado"/>
    <s v="Predial"/>
    <s v="Perna direita"/>
    <m/>
    <n v="67"/>
    <n v="203256122"/>
    <n v="17"/>
    <s v="Quinta-Feira"/>
  </r>
  <r>
    <n v="557"/>
    <n v="1"/>
    <x v="606"/>
    <x v="43"/>
    <x v="495"/>
    <s v="Terlangine Marie Wislene Pierre"/>
    <s v="F"/>
    <s v="Rebarbacao T3"/>
    <s v="Sidivaldo Edson de Oliveira"/>
    <n v="3"/>
    <x v="3"/>
    <s v="Colaboradora procura o CSR acompanhada por colega, relata que trabalha na rebarbação e bateu segundo dedo mão direita na seladora. Mobilidade preservada, sem edema/hematoma. Aplicado Biofenac e liberada ao setor com orientações. Eng. Segurança João ciente. Atendido por Fernando - Emercor."/>
    <x v="0"/>
    <s v="Não classificado"/>
    <s v="Não classificado"/>
    <s v="Manuseio de ferramentas e peças"/>
    <s v="Mão direita"/>
    <s v="2º dedo"/>
    <n v="70"/>
    <n v="203258669"/>
    <n v="19"/>
    <s v="Sábado"/>
  </r>
  <r>
    <n v="558"/>
    <n v="1"/>
    <x v="607"/>
    <x v="43"/>
    <x v="194"/>
    <s v="Junior Camara Faria"/>
    <s v="M"/>
    <s v="Celula Conjuntos Implementadoras - T1"/>
    <s v="Felipe Becker Camelo"/>
    <n v="1"/>
    <x v="4"/>
    <s v="Funcionário chega ao centro de saúde, sozinho, deambulando, refere que estava trabalhando na J zingano e ao colocar o dispositivo  anel  ABS soltou e atingiu a mão direita dedo médio. Possui mobilidade normal, sem edema, escoriação, leve hematoma. Aplicado biofenac spray e gelo no local.  Eng de segurança João ciente."/>
    <x v="0"/>
    <s v="Não classificado"/>
    <s v="Não classificado"/>
    <s v="Manuseio de ferramentas e peças"/>
    <s v="Mão direita"/>
    <s v="3º dedo"/>
    <n v="68"/>
    <n v="203260739"/>
    <n v="21"/>
    <s v="Segunda-Feira"/>
  </r>
  <r>
    <n v="559"/>
    <n v="1"/>
    <x v="608"/>
    <x v="43"/>
    <x v="496"/>
    <s v="Jocta Welington da Rosa"/>
    <s v="M"/>
    <s v="Celula de Preset Usinagem - T1"/>
    <s v="Willian Jean Lange"/>
    <n v="1"/>
    <x v="12"/>
    <s v="Colaborador procura CSR refere que trabalhando gravando nome do Preset na torqueadeira, onde um  cavaco de plástico entrou na vista esquerda, feito limpeza do mesmo com soro e retirado com cotonete. Avisado TST Funny . Fernando Emercor_x000a_Ocorrência às 10:50. Buscou atendimento às 12:56."/>
    <x v="0"/>
    <s v="Não classificado"/>
    <s v="Não classificado"/>
    <s v="Corpo estranho"/>
    <s v="Olhos"/>
    <s v="Olho esquerdo"/>
    <n v="69"/>
    <n v="203287055"/>
    <n v="23"/>
    <s v="Quarta-Feira"/>
  </r>
  <r>
    <n v="560"/>
    <n v="1"/>
    <x v="609"/>
    <x v="43"/>
    <x v="301"/>
    <s v="Serigne Saliou Dieng"/>
    <s v="M"/>
    <s v="Rebarbacao T3"/>
    <s v="Sidivaldo Edson de Oliveira"/>
    <n v="3"/>
    <x v="3"/>
    <s v="Colaborador procura o CSR deambulando, relata que estava virando uma peça na quebra de canal quando o mesmo caiu em cima do quinto dedo mão E. Mobilidade preservada, apresenta escoriação em falange proximal,  aplicado gelo local, ofertado paracetamol, realizado curativo e liberado ao setor com orientação. Líder Sidivaldo ciente. Reavaliado em 29/08 com trauma contuso no dorso da mão esquerda em região do quinto metacarpo apresentando edema e dor à palpação.Encaminhado a rx. Em 30/08 não foi constatado fratura, retorno as atividades sem restrição."/>
    <x v="7"/>
    <s v="Não classificado"/>
    <s v="Não classificado"/>
    <s v="Manuseio de ferramentas e peças"/>
    <s v="Mão esquerda"/>
    <m/>
    <n v="71"/>
    <n v="203264986"/>
    <n v="26"/>
    <s v="Sábado"/>
  </r>
  <r>
    <n v="561"/>
    <n v="1"/>
    <x v="610"/>
    <x v="43"/>
    <x v="164"/>
    <s v="Lucas Bispo"/>
    <s v="M"/>
    <s v="Celula Conjuntos Montadoras T2"/>
    <s v="Marcelo Camargo"/>
    <n v="2"/>
    <x v="9"/>
    <s v="Recebo pcte com trauma 4° dedo da mão direita, relata que estava acomodando a peça quando escapou batendo no dedo, apresenta hematoma e leve edema, encaminhado consulta com Dr. Vinicius, TST Leonardo ."/>
    <x v="7"/>
    <s v="Não classificado"/>
    <s v="Não classificado"/>
    <s v="Manuseio de ferramentas e peças"/>
    <s v="Mão direita"/>
    <s v="4º dedo"/>
    <n v="72"/>
    <n v="203264471"/>
    <n v="30"/>
    <s v="Quarta-Feira"/>
  </r>
  <r>
    <n v="562"/>
    <n v="1"/>
    <x v="611"/>
    <x v="44"/>
    <x v="10"/>
    <m/>
    <m/>
    <s v="Manutenção"/>
    <s v="Guilherme Castro Magalhaes"/>
    <n v="1"/>
    <x v="15"/>
    <s v="Foi realizado uma ampliação da instalação elétrica no CAP para ligação de um bebedouro e iluminação. A alimentação foi feita a partir do transformador do forno vazador, como o circuito não possuía proteção dimensionada (concepção original) de forma correta, permitiu a sobrecarga no transformador, ocasionando sua queima (princípio de incêndio). No momento estava ligados a rede uma máquina de solda e uma esmerilhadeira elétrica."/>
    <x v="3"/>
    <s v="Energias perigosas"/>
    <s v="Não classificado"/>
    <s v="Predial"/>
    <m/>
    <m/>
    <n v="73"/>
    <n v="203270187"/>
    <n v="2"/>
    <s v="Sábado"/>
  </r>
  <r>
    <n v="563"/>
    <n v="1"/>
    <x v="612"/>
    <x v="44"/>
    <x v="497"/>
    <s v="Fabiano Joao Santini"/>
    <s v="M"/>
    <s v="Logística"/>
    <s v="Erick Peruzzo"/>
    <n v="1"/>
    <x v="19"/>
    <s v="Operador de empilhadeira ao realizar uma manobra próximo da CAUII, colidiu a traseira da empilhadeira contra o bebedouro e o relógio ponto. No momento da ocorrência o piso estava molhado."/>
    <x v="3"/>
    <s v="Veículos Industriais"/>
    <s v="Não classificado"/>
    <s v="Veículos Industriais"/>
    <m/>
    <m/>
    <n v="74"/>
    <m/>
    <n v="4"/>
    <s v="Segunda-Feira"/>
  </r>
  <r>
    <n v="564"/>
    <n v="1"/>
    <x v="613"/>
    <x v="44"/>
    <x v="498"/>
    <s v="Karine Lopes dos Santos"/>
    <s v="F"/>
    <s v="Logística"/>
    <s v="Erick Peruzzo"/>
    <n v="1"/>
    <x v="2"/>
    <s v="Colaboradora do setor Fundição reporte procura CSR relata que ao ir no vestiário container ao pisar no chão achou que tinha degrau mas não tinha, pisou em falso e teve uma leve contusão na perna Direita, local sem hematoma, sem escoriação, sem edema, refere dor no joelho direito e na região lombar. TST Funny ciente.Fernando"/>
    <x v="0"/>
    <s v="Não classificado"/>
    <s v="Não classificado"/>
    <s v="Predial"/>
    <s v="Perna direita"/>
    <s v="Joelho Direito"/>
    <n v="75"/>
    <s v="CONECTA A3"/>
    <n v="12"/>
    <s v="Terça-Feira"/>
  </r>
  <r>
    <n v="565"/>
    <n v="1"/>
    <x v="614"/>
    <x v="44"/>
    <x v="184"/>
    <s v="Alain Mertus"/>
    <s v="M"/>
    <s v="Rebarbacao - T1"/>
    <s v="Maiquel Silveira da Cruz"/>
    <n v="1"/>
    <x v="3"/>
    <s v="Colaborador da Caster procura CSR refere que ontem dia 13/09/23 as 13h, ao bater em uma peça com um martelo errou a peça e pegou no primeiro dedo da mão esquerda, local com edema significativo, hematoma, com dificuldade na mobilidade, refere dor, avaliado pela médica do CSR. encaminhado ao Hospital do Circulo para realizar exame de imagem e avaliação clinica, liberado com transporte da empresa (Uber), guias Tiss e ordem de farmácias, orientado a retornar dia 15/09/23 ao CSR para revisão, colega Isma acompanha o mesmo conforme ajustado com a liderança (Maikel) carimbadas TST Funny ciente, aceito como ACT pois colaborador informou a liderança na data ocorrida.  At Fernando. Constatado fratura. Revisão em 18/09, afastado até 28/09."/>
    <x v="2"/>
    <s v="Não classificado"/>
    <s v="Não classificado"/>
    <s v="Manuseio de ferramentas e peças"/>
    <s v="Mão esquerda"/>
    <s v="1º dedo"/>
    <n v="76"/>
    <n v="203303060"/>
    <n v="14"/>
    <s v="Quinta-Feira"/>
  </r>
  <r>
    <n v="566"/>
    <n v="1"/>
    <x v="615"/>
    <x v="44"/>
    <x v="499"/>
    <s v="Joel Saintilma"/>
    <s v="M"/>
    <s v="Rebarbacao T3"/>
    <s v="Sidivaldo Edson de Oliveira"/>
    <n v="3"/>
    <x v="3"/>
    <s v="Colaborador procura o CSR deambulando, relata que estava trabalhando no setor rebarbação quando sentiu uma sujeira adentrar no olho E, foi realizado limpeza e removido sujidades. Líder Sidivaldo ciente."/>
    <x v="0"/>
    <s v="Não classificado"/>
    <s v="Não classificado"/>
    <s v="Corpo estranho"/>
    <s v="Olhos"/>
    <s v="Olho Esquerdo"/>
    <n v="77"/>
    <s v="CONECTA 566"/>
    <n v="18"/>
    <s v="Segunda-Feira"/>
  </r>
  <r>
    <n v="567"/>
    <n v="1"/>
    <x v="615"/>
    <x v="44"/>
    <x v="150"/>
    <s v="Filipe Farias dos Santos"/>
    <s v="M"/>
    <s v="Serralheria Fundicao T1"/>
    <s v="Guilherme Castro Magalhaes"/>
    <n v="1"/>
    <x v="16"/>
    <s v="Colaborador relata que na data de ontem (17/08/2023), trabalhou com manutenção, estava batendo uma chapa com marreta, próximo a um colega que trabalhava pontiando a mesma chapa, usava EPIs de proteção, hoje vem ao CSR apresentando hiperemia e edema bilateral, avaliado pela médica do CSR, aplicado pomada Regencel nos olhos, em observação, após liberado para casa com receita e ordem de farmácia carimbadas, retorno ao CSR dia 19/09/2023 no início do turno para revisão, atendido por Joice. TST Funny ciente."/>
    <x v="4"/>
    <s v="Não classificado"/>
    <s v="Não classificado"/>
    <s v="*Outros"/>
    <s v="Olhos"/>
    <s v="Ambos"/>
    <n v="79"/>
    <s v="CONECTA 567"/>
    <n v="18"/>
    <s v="Segunda-Feira"/>
  </r>
  <r>
    <n v="568"/>
    <n v="1"/>
    <x v="616"/>
    <x v="44"/>
    <x v="500"/>
    <s v="Kissber Novasky Hernandez Zapata"/>
    <s v="M"/>
    <s v="Rebarbacao - T2"/>
    <s v="David Teixeira Lima"/>
    <n v="2"/>
    <x v="3"/>
    <s v="Funcionario chega ao CSR referindo que estava no setor lixando uma peça, quando entrou sujeira nos olhos, realizado lavagem e retirado sujeira, liberado ao setor com orientações, atendido por Jeferson TST Leonardo ciente"/>
    <x v="0"/>
    <s v="Não classificado"/>
    <s v="Não classificado"/>
    <s v="Corpo estranho"/>
    <s v="Olhos"/>
    <s v="Ambos"/>
    <n v="78"/>
    <s v="CONECTA 568"/>
    <n v="21"/>
    <s v="Quinta-Feira"/>
  </r>
  <r>
    <n v="569"/>
    <n v="1"/>
    <x v="617"/>
    <x v="44"/>
    <x v="501"/>
    <s v="Leonir de Oliveira Cardoso"/>
    <s v="M"/>
    <s v="Celula Conjuntos Montadoras T1"/>
    <s v="Felipe Becker Camelo"/>
    <n v="1"/>
    <x v="9"/>
    <s v="Colaborador procura CSR funcionário da Castertech no setor CTT durante uma movimentação do rancho de componentes sentiu um estiramento muscular na região inguinal refere uma fisgada no local tipo um choque, nega dor, sem hematomas, sem edema. passara por avaliação médica. Dra avalia medicou com tandrilax, liberado ao setor com ordem de farmácia e recitas medicas carimbada, orientado a volta no CSR segunda feira pela manha. Tentado contato com TSTs sem sucesso  Fernando"/>
    <x v="0"/>
    <s v="Não classificado"/>
    <s v="Não classificado"/>
    <s v="Ergonômico"/>
    <s v="Coluna / Tronco"/>
    <m/>
    <n v="80"/>
    <s v="CONECTA 569"/>
    <n v="22"/>
    <s v="Sexta-Feira"/>
  </r>
  <r>
    <n v="570"/>
    <n v="1"/>
    <x v="617"/>
    <x v="44"/>
    <x v="502"/>
    <s v="Marco Antonio Cerbaro"/>
    <s v="M"/>
    <s v="Serralheria Fundicao T1"/>
    <s v="Guilherme Castro Magalhaes"/>
    <n v="1"/>
    <x v="16"/>
    <s v="Colaborador procura CSR refere que no seu setor estava com todos os Epis pisou em um cavaco e teve um leve furo no dorso do seu pé esquerdo, local sem hematomas, sem hiperemia, nega dor, feito curativo e liberado ao setor, Funny ciente. Fernando"/>
    <x v="0"/>
    <s v="Não classificado"/>
    <s v="Não classificado"/>
    <s v="Predial"/>
    <s v="Pé esquerdo"/>
    <m/>
    <n v="81"/>
    <s v="CONECTA 570"/>
    <n v="22"/>
    <s v="Sexta-Feira"/>
  </r>
  <r>
    <n v="571"/>
    <n v="1"/>
    <x v="618"/>
    <x v="44"/>
    <x v="503"/>
    <s v="Alcemir da Rosa"/>
    <s v="M"/>
    <s v="Celula Conjuntos Implementadoras - T1"/>
    <s v="Felipe Becker Camelo"/>
    <n v="1"/>
    <x v="9"/>
    <s v="Colaborador relata que ao movimentar um cubo, ao virar ele, seu 5º dedo da mão direita ficou embaixo do cubo, usava luva de proteção, apresenta hematoma subungueal, mobilidade preservada, aplicado Biofenac e gelo local, avaliado pela médica do CSR, medicado com Paracetamol VO, após encaminhado ao Hospital do Círculo para realizar exame de imagem e avaliação clínica, liberado com guias Tiss e ordem de farmácia carimbadas, vai com transporte da empresa (uber), orientado a retornar dia 28/09/2023 no início do turno para revisão, atendido por Joice. TST Funny ciente."/>
    <x v="2"/>
    <s v="Não classificado"/>
    <s v="Não classificado"/>
    <s v="Manuseio de ferramentas e peças"/>
    <s v="Mão direita"/>
    <s v="5º dedo"/>
    <n v="82"/>
    <s v="CONECTA 571"/>
    <n v="27"/>
    <s v="Quarta-Feira"/>
  </r>
  <r>
    <n v="572"/>
    <n v="1"/>
    <x v="619"/>
    <x v="44"/>
    <x v="502"/>
    <s v="Marco Antonio Cerbaro"/>
    <s v="M"/>
    <s v="Serralheria Fundicao T1"/>
    <s v="Guilherme Castro Magalhaes"/>
    <n v="1"/>
    <x v="16"/>
    <s v="Funcionario chega ao CSR referindo que estava ajeitando uma chapa de aço que estava sobre a outra e ao colocar uma cantoneira, e força-la para colocar na posição, a cantoneira acabou quebrando , vindo a acertar a testa, no local há um pequeno corte, nega tontura, nega dor, avaliado pela Dr Talita, acionado base externa da Emercor para sutura, realizado gelo local, e oferecido 1 CP Paracetamol VO, o mesmo optou em ir para casa com o próprio transporte, liberado com a ordem de farmácia carimbada e orientado a retorna no dia 02/09 na primeira hora da manha para avaliação com medico, atendido por Jeferson TST Funny Ciente"/>
    <x v="4"/>
    <s v="Não classificado"/>
    <s v="Não classificado"/>
    <s v="Manuseio de ferramentas e peças"/>
    <s v="Cabeça"/>
    <s v="Testa"/>
    <n v="83"/>
    <s v="CONECTA 572"/>
    <n v="29"/>
    <s v="Sexta-Feira"/>
  </r>
  <r>
    <n v="573"/>
    <n v="1"/>
    <x v="620"/>
    <x v="44"/>
    <x v="504"/>
    <s v="Wellington Davi Dos Santos Fagundes"/>
    <s v="M"/>
    <s v="Moldagem - T3"/>
    <s v="Sidivaldo Edson de Oliveira"/>
    <n v="3"/>
    <x v="8"/>
    <s v="Acionado Unidade Móvel interna pelo ramal de emergência 3666 para atender colaborador com corte profundo no dedo ponto 2 da Caster. Removido ao CSR, relata que estava limpando a máquina quando a prensa caiu em  primeiro dedo mão D (fazia uso de luvas). Mobilidade reduzida, corte aprox. 1,5cm com sangramento contido, encaminhado para consulta médica que solicta exame de Rx + sutura no hospital do Círculo. Retono dia 02/10 06:00hs com Dr. Rafael. Líder Sidivaldo ciente."/>
    <x v="2"/>
    <s v="Não classificado"/>
    <s v="Não classificado"/>
    <s v="Máquinas e equipamentos"/>
    <s v="Mão direita"/>
    <s v="1º dedo"/>
    <n v="84"/>
    <s v="CONECTA 573"/>
    <n v="30"/>
    <s v="Sábado"/>
  </r>
  <r>
    <n v="574"/>
    <n v="1"/>
    <x v="621"/>
    <x v="45"/>
    <x v="240"/>
    <s v="João da Silva Dutra Neto"/>
    <s v="M"/>
    <s v="Celula Suportes Fundidos - T1"/>
    <s v="Jovani Montagna"/>
    <n v="1"/>
    <x v="14"/>
    <s v="Colaborador (4406) vem ai CSR relatando queixas de sujidade em olho direito, relata que estava fazendo limpeza de peças, no momento não foi encontrado nada, realizado limpeza e liberado ao setor. Retorna no dia 03/10 com a mesma queixa, avaliado pela médica do CSR, encaminhado ao oftalmologista, retorna ao CSR 04/10/2023 para revisão. Eng.João ciente, liberado com carimbo 88."/>
    <x v="7"/>
    <s v="Não classificado"/>
    <s v="Não classificado"/>
    <s v="Corpo estranho"/>
    <s v="Olhos"/>
    <s v="Olho direito"/>
    <n v="85"/>
    <s v="CONECTA JOÃO"/>
    <n v="2"/>
    <s v="Segunda-Feira"/>
  </r>
  <r>
    <n v="575"/>
    <n v="1"/>
    <x v="622"/>
    <x v="45"/>
    <x v="505"/>
    <s v="Gabriel Silva De Oliveira"/>
    <s v="M"/>
    <s v="Moldagem - T3"/>
    <s v="Sidivaldo Edson de Oliveira"/>
    <n v="3"/>
    <x v="7"/>
    <s v="Funcionário chega ao CSR referindo  que estava na sala de epis, e ao retirar o óculos acabou entrando areia no olho esquerdo, realizado lavagem e retirado sujeira, o liberado ao setor com orientações. atendido por Jeferson TST Sem sucesso telefônico"/>
    <x v="0"/>
    <s v="Não classificado"/>
    <s v="Não classificado"/>
    <s v="Corpo estranho"/>
    <s v="Olhos"/>
    <s v="Olho esquerdo"/>
    <n v="86"/>
    <s v="CONECTA CORPO ESTRANHO NO OLHO"/>
    <n v="3"/>
    <s v="Terça-Feira"/>
  </r>
  <r>
    <n v="576"/>
    <n v="1"/>
    <x v="623"/>
    <x v="45"/>
    <x v="459"/>
    <s v="Jhonatan Almeida Freitas"/>
    <s v="M"/>
    <s v="Celula de Usinagem Cubos Mercedes - T3"/>
    <s v="Jovani Montagna"/>
    <n v="3"/>
    <x v="25"/>
    <s v="Colaborador procura o CSR deambulando, relata que estava pegando peças da carga para colocar na máquina com o gancho, quando uma peça caiu e atingiu MIE região joelho ( quebrou o gancho). Mobilidade preservada, apresenta escoriação na região, realizado limpeza e curativo com dersani. Liberado ao setor com orientações. Líder Diogo ciente."/>
    <x v="0"/>
    <s v="Não classificado"/>
    <s v="Não classificado"/>
    <s v="Manuseio de ferramentas e peças"/>
    <s v="Perna esquerda"/>
    <s v="Joelho Esquerdo"/>
    <n v="88"/>
    <s v="CONECTA 576"/>
    <n v="7"/>
    <s v="Sábado"/>
  </r>
  <r>
    <n v="577"/>
    <n v="1"/>
    <x v="624"/>
    <x v="45"/>
    <x v="506"/>
    <s v="Laercion Beck"/>
    <s v="M"/>
    <s v="Macharia - T2"/>
    <s v="Karine Parise"/>
    <n v="2"/>
    <x v="20"/>
    <s v="Colaborador relata que estava no trajeto de vir para a empresa na BR 116 próximo a entrada do bairro planalto conduzindo uma motocicleta e se envolveu com um acidente de transito  envolvendo um  veiculo apresenta escoriações nos dedos da mão direita . Avaliado por Dr Ralfh ."/>
    <x v="5"/>
    <s v="Não classificado"/>
    <s v="Não classificado"/>
    <s v="Moto/Veículo"/>
    <s v="Mão direita"/>
    <s v="Dedos"/>
    <m/>
    <m/>
    <n v="13"/>
    <s v="Sexta-Feira"/>
  </r>
  <r>
    <n v="578"/>
    <n v="1"/>
    <x v="625"/>
    <x v="45"/>
    <x v="441"/>
    <s v="Jeff Elie Ermilus"/>
    <s v="M"/>
    <s v="Rebarbacao - T3"/>
    <s v="Sidivaldo Edson de Oliveira"/>
    <n v="3"/>
    <x v="3"/>
    <s v="Colaborador procura o CSR deambulando acompanhado por colega. Relata que estava tirando peças da esteira TP002 para a esteira oval, quando prensou quinto dedo mão E entre o tambor (aprox 83kg) e a rampa. Mobilidade prejudicada, apresenta exposição de parte moles em falange proximal e distal. Passa por avaliação médica no centro de saúde, medicado com Cetoprofeo VO e Duoflam IM em glúteo D. Encaminhado ao Hospital do Círculo para realização de exames + sutura aos cuidados Dr. Francisco com a Unidade Móvel Externa  da Emercor. Retorno dia 18/10/2023. TST Leonardo/líder Sidivaldo ciente. RX fratura falange distal do quinto dedo da mão esquerda. Apresenta atestado do ortopedista especialista em mão Dr Vinicius Atti de 15 dias a partir de 17/10. Inapto ao retorno laboral. Será reavaliado no dia 01/11/2023. _x000a_Retorno com restrição até 15/11/2023."/>
    <x v="2"/>
    <s v="Não classificado"/>
    <s v="Não classificado"/>
    <s v="Manuseio de ferramentas e peças"/>
    <s v="Mão esquerda"/>
    <s v="5º dedo"/>
    <n v="87"/>
    <s v="CONECTA 578"/>
    <n v="17"/>
    <s v="Terça-Feira"/>
  </r>
  <r>
    <n v="579"/>
    <n v="1"/>
    <x v="626"/>
    <x v="45"/>
    <x v="10"/>
    <m/>
    <m/>
    <m/>
    <s v="Maiquel Silveira da Cruz"/>
    <n v="1"/>
    <x v="3"/>
    <s v="Cabos de aço, que sustentam a tubulação da exaustão da cabine de pintura, romperam. Um deles ficou exposto no corredor principal; operador da proximidade relatou que empilhadeira passou e enganchou no cabo balançando a estrutura._x000a_Foi realizado a inspeção visual dos cabos e verificado que a parte superior, próxima ao telhado, apresentam corrosão; e, a tubulação pode estar com peso excessivo por falta de limpeza."/>
    <x v="3"/>
    <s v="Carga suspensa"/>
    <s v="Não classificado"/>
    <s v="Máquinas e equipamentos"/>
    <m/>
    <m/>
    <n v="89"/>
    <m/>
    <n v="20"/>
    <s v="Sexta-Feira"/>
  </r>
  <r>
    <n v="580"/>
    <n v="1"/>
    <x v="627"/>
    <x v="45"/>
    <x v="10"/>
    <m/>
    <m/>
    <m/>
    <s v="Sidivaldo Edson de Oliveira"/>
    <n v="3"/>
    <x v="1"/>
    <s v="Princípio de incêndio devido a curto na base magnética do eletroímã da briquetadora. Próprio operador da máquina utilizou extintor para conter as chamas. "/>
    <x v="3"/>
    <s v="Risco de explosão e incêndio"/>
    <s v="Não classificado"/>
    <s v="Máquinas e equipamentos"/>
    <m/>
    <m/>
    <n v="90"/>
    <m/>
    <n v="21"/>
    <s v="Sábado"/>
  </r>
  <r>
    <n v="581"/>
    <n v="1"/>
    <x v="627"/>
    <x v="45"/>
    <x v="507"/>
    <s v="Marcio Cici de Farias"/>
    <s v="M"/>
    <s v="Celula de Usinagem Cubos Mercedes - T1"/>
    <s v="Jovani Montagna"/>
    <n v="1"/>
    <x v="4"/>
    <s v="Recebo colaborador CSR acompanhado pelo brigadista, relata que bateu a cabeça em um transportado de cavado, apresenta corte contuso com sangramento contido, realizado curativo, e liberado ao setor TST ciente, atendido por Diego._x000a_Operador da célula cubo mercedes atuando na CTE, relata que ao dirigir-se para fazer uma ligação, atalhou pelas máquinas 668 e 6483, distraído, bateu a cabeça no canto do transportador de cavaco. "/>
    <x v="0"/>
    <s v="Não classificado"/>
    <s v="Não classificado"/>
    <s v="Máquinas e equipamentos"/>
    <s v="Cabeça"/>
    <m/>
    <n v="91"/>
    <s v="CONECTA 581"/>
    <n v="21"/>
    <s v="Sábado"/>
  </r>
  <r>
    <n v="582"/>
    <n v="1"/>
    <x v="628"/>
    <x v="45"/>
    <x v="446"/>
    <s v="Sandro Mattos dos Santos"/>
    <s v="M"/>
    <s v="Celula Conjuntos Montadoras - T3"/>
    <s v="Marcelo Camargo"/>
    <n v="3"/>
    <x v="9"/>
    <s v="Funcionário chega ao CSR referindo que estava colocando o tambor na maquina com o auxilio da talha, e a talha acabou raspando em outra peça e o tambor escapou vindo a cair no pé esquerdo, no local há leve eperemia, mobilidade preservada, dor moderada, aplicado gelo local, o mesmo ficou por 15min, e após liberado  com orientações, atendido por Jeferson TST não tem. Líder: Jose ciente"/>
    <x v="0"/>
    <s v="Não classificado"/>
    <s v="Não classificado"/>
    <s v="Manuseio de ferramentas e peças"/>
    <s v="Pé esquerdo"/>
    <m/>
    <n v="92"/>
    <s v="CONECTA 582"/>
    <n v="23"/>
    <s v="Segunda-Feira"/>
  </r>
  <r>
    <n v="583"/>
    <n v="1"/>
    <x v="629"/>
    <x v="45"/>
    <x v="508"/>
    <s v="Dauber Luis Silva De Souza"/>
    <s v="M"/>
    <s v="Abastecimento Usinagem - T1"/>
    <s v="Erick Peruzzo"/>
    <n v="1"/>
    <x v="2"/>
    <s v="Operador relata que ao retirar a embalagem de cima da carreta, houve a queda do garfo da empilhadeira 3009, tombando a embalagem. Verificado pela Unidas que o alojamento estava desgastado. Retirado para conserto."/>
    <x v="3"/>
    <s v="Veículos Industriais"/>
    <s v="Não classificado"/>
    <s v="Veículos Industriais"/>
    <m/>
    <m/>
    <n v="93"/>
    <m/>
    <n v="24"/>
    <s v="Terça-Feira"/>
  </r>
  <r>
    <n v="584"/>
    <n v="1"/>
    <x v="629"/>
    <x v="45"/>
    <x v="500"/>
    <s v="Kissber Novasky Hernandez Zapata"/>
    <s v="M"/>
    <s v="Rebarbacao - T2"/>
    <s v="David Teixeira Lima"/>
    <n v="2"/>
    <x v="20"/>
    <s v="Colaborador relata que estava descendo a escada para ir ao refeitório e teve um entrose no pé direito  a,  deambulando claudicante avaliado por Dr Vinicius medicado com cetoprofeno Im e duoflan IM  encaminhado para realizar exames de imagem , liberado com ordem de farmácia e guia de atendimento , retorno dia 25/10/2023 as 17:00 . TST Leonardo  ciente"/>
    <x v="5"/>
    <s v="Não classificado"/>
    <s v="Não classificado"/>
    <s v="Predial"/>
    <s v="Pé direito"/>
    <m/>
    <m/>
    <m/>
    <n v="24"/>
    <s v="Terça-Feira"/>
  </r>
  <r>
    <n v="585"/>
    <n v="1"/>
    <x v="630"/>
    <x v="45"/>
    <x v="509"/>
    <s v="Carlos Daniel Guzman Guzman"/>
    <s v="M"/>
    <s v="Rebarbacao - T1"/>
    <s v="Maiquel Silveira da Cruz"/>
    <n v="1"/>
    <x v="3"/>
    <s v="Funcionário chega ao CSR referido que por volta das 10:20  estava no setor retirando o excesso da rebarba do cubo quando acabou batendo com a marreta no 1° dedo da mão esquerda, no local não há edema ou hematoma, dor leve , mobilidade preservada, avaliado pelo medico do CSR. O mesmo foi encaminhado ao COC com o transporte da empresa, com as guias e a ordem de farmácia carimbada, e orientado a retornar a empresa na dia 30/10 para reavaliação, atendido por Jeferson TST Lucas ciente"/>
    <x v="2"/>
    <s v="Não classificado"/>
    <s v="Não classificado"/>
    <s v="Manuseio de ferramentas e peças"/>
    <s v="Mão esquerda"/>
    <s v="1º DEDO"/>
    <n v="95"/>
    <s v="CONECTA CARLOS"/>
    <n v="27"/>
    <s v="Sexta-Feira"/>
  </r>
  <r>
    <n v="586"/>
    <n v="1"/>
    <x v="630"/>
    <x v="45"/>
    <x v="10"/>
    <m/>
    <s v="M"/>
    <s v="Rebarbacao - T1"/>
    <s v="Maiquel Silveira da Cruz"/>
    <n v="1"/>
    <x v="3"/>
    <m/>
    <x v="3"/>
    <s v="Armazenamento de material em altura"/>
    <s v="Não classificado"/>
    <m/>
    <m/>
    <m/>
    <n v="94"/>
    <m/>
    <n v="27"/>
    <s v="Sexta-Feira"/>
  </r>
  <r>
    <n v="587"/>
    <n v="1"/>
    <x v="631"/>
    <x v="45"/>
    <x v="510"/>
    <s v="Eugenio Cezar Soares Moura"/>
    <s v="M"/>
    <s v="Celula Conjuntos Montadoras - T3"/>
    <s v="Marcelo Camargo"/>
    <n v="1"/>
    <x v="20"/>
    <s v="12:56h Chamado de emergência batida moto e carro em via publica, funcionário sai de carro da Randon CASTERTECH após seu horário de trabalho, chegando na Randon Suspensy com seu carro (Fiat palio weekend branco) ao ir entrar no cruzamento sentido Rubens Bento Alves bate contra a moto de funcionário Mat: 46853 - Alisson Rodrigues Seiboth , colaborador encontra-se em bom estado geral não teve nenhuma fratura ou escoriações, todos os movimentos preservados, sem nenhum lesão pelo corpo, não relata nenhuma dor, diz que esta bem, preocupado com o colega de trabalho, peço se precisa de algum atendimento diz que não, irá ficar no local aguardando Brigada Militar para relatar o ocorrido. Oriento que se precisar de algum atendimento ou auxilio pode se encaminhar para CSR. Tentado contato com TST mas sem sucesso, pendente B.O. Fernando"/>
    <x v="3"/>
    <s v="Não classificado"/>
    <s v="Não classificado"/>
    <s v="Moto/Veículo"/>
    <m/>
    <m/>
    <m/>
    <m/>
    <n v="28"/>
    <s v="Sábado"/>
  </r>
  <r>
    <n v="588"/>
    <n v="1"/>
    <x v="632"/>
    <x v="45"/>
    <x v="511"/>
    <s v="Esdras Exilhomme"/>
    <s v="M"/>
    <s v="Rebarbacao T3"/>
    <s v="Sidivaldo Edson de Oliveira"/>
    <n v="3"/>
    <x v="3"/>
    <s v="Colaborador procura o CSR deambulando, relata que ao retirar a touca para fazer intervalo sentiu sujeira no olho E. Realizado limpeza com SF0,9% removido corpo estranho. Liberado ao setor com orientações. Líder Sidivaldo ciente."/>
    <x v="0"/>
    <s v="Não classificado"/>
    <s v="Não classificado"/>
    <s v="Corpo estranho"/>
    <s v="Olhos"/>
    <s v="Olho esquerdo"/>
    <n v="96"/>
    <s v="CONECTA 588"/>
    <n v="30"/>
    <s v="Segunda-Feira"/>
  </r>
  <r>
    <n v="589"/>
    <n v="1"/>
    <x v="632"/>
    <x v="45"/>
    <x v="512"/>
    <s v="Leonardo Nunes Mendonca"/>
    <s v="M"/>
    <s v="Rebarbacao - T1"/>
    <s v="Maiquel Silveira da Cruz"/>
    <n v="1"/>
    <x v="3"/>
    <s v="Colaborador do procura CSR estava pegando tambor dentro da caixa, foi pendurar e ao pegar prensou seu 1 dedo da mão direita, relata que estava com EPI's mas a luva da mão direita é sem dedeira, falange distal com corte superficial e sangramento, sem hematoma, sem edemas, relata que não sente dor, aplicado gelo no local e realizado curativo. Fernando. TST Funny ciente."/>
    <x v="0"/>
    <s v="Não classificado"/>
    <s v="Não classificado"/>
    <s v="Manuseio de ferramentas e peças"/>
    <s v="Mão esquerda"/>
    <s v="1º DEDO"/>
    <n v="97"/>
    <s v="CONECTA BATIDA DEDO ENT. PINTURA"/>
    <n v="30"/>
    <s v="Segunda-Feira"/>
  </r>
  <r>
    <n v="590"/>
    <n v="1"/>
    <x v="633"/>
    <x v="46"/>
    <x v="513"/>
    <s v="Matheus Pereira"/>
    <s v="M"/>
    <s v="Almoxarifado Manutencao Castertech"/>
    <s v="Israel Lima"/>
    <n v="1"/>
    <x v="0"/>
    <s v="Colaborador relata que ao ajustar a roda da ponte rolante, a outra roda possui um degrau, e ao empurrar seu 3º dedo da mão esquerda ficou entre elas no ponto cego, usava luva de proteção (couro), apresenta corte superficial, edema e hematoma em falange distal do dedo, avaliado pela médica do CSR, MCPM Ibuprofeno VO e Paracetamol VO, realizado assepsia e curativo local, liberado ao setor com receita médica e ordem de farmácia carimbadas, orientado a retornar ao CSR dia 03/11/2023 no início do turno para revisão ou antes S/N,  atendido por Joice. TST Funny ciente."/>
    <x v="7"/>
    <s v="Não classificado"/>
    <s v="Não classificado"/>
    <s v="Manuseio de ferramentas e peças"/>
    <s v="Mão esquerda"/>
    <s v="3º DEDO"/>
    <n v="98"/>
    <s v="CONECTA 590"/>
    <n v="1"/>
    <s v="Quarta-Feira"/>
  </r>
  <r>
    <n v="591"/>
    <n v="1"/>
    <x v="634"/>
    <x v="46"/>
    <x v="497"/>
    <s v="Fabiano João Santini"/>
    <s v="M"/>
    <s v="Abastecimento Fundição - 2"/>
    <s v="Erick Peruzzo"/>
    <n v="2"/>
    <x v="6"/>
    <s v="Colaborador relata que estava  descendo da empilhadeira e teve um entorse no pé direito refere dor para deambular , no momento sem edema , aplicado biofenac , avaliado por Dr Vinicius , medicado com cetoprofeno , e encaminhado para realizar exames de imagem no COC  liberado com guia de atendimento, ordem de farmácia e transporte oferecido por a empresa . TST Leonardo ciente retorno dia 07/11/2023."/>
    <x v="2"/>
    <s v="Não classificado"/>
    <s v="Não classificado"/>
    <s v="Manuseio de ferramentas e peças"/>
    <s v="Pé esquerdo"/>
    <m/>
    <n v="99"/>
    <s v="CONECTA 591"/>
    <n v="7"/>
    <s v="Terça-Feira"/>
  </r>
  <r>
    <n v="592"/>
    <n v="1"/>
    <x v="634"/>
    <x v="46"/>
    <x v="441"/>
    <s v="Jeff Elie Ermilus"/>
    <s v="M"/>
    <s v="Rebarbação - T3"/>
    <s v="Sidivaldo Edson de Oliveira"/>
    <n v="3"/>
    <x v="3"/>
    <s v="Colaborador procura o CSR deambulando acompanhado por brigadista, relata que seu colega estava pendurando um tambor e caiu em cima do pé E do colaborador. Mobilidade prejudicada, apresenta corte em região distal MIE próximo tornozelo. Realizado curativo, gelo local, aproximadamente 100 kg,  avaliado pela médica do CSR, encaminhado ao Hospital do Círculo para realizar exame de imagem e avaliação clínica, vai com Unidade Externa Emercor, liberado com Guias Tiss e ordem de farmácia carimbadas, orientado a retornar ao CSR no início do próximo turno de trabalho, atendido por Raquel. TST Lucas ciente."/>
    <x v="2"/>
    <s v="Não classificado"/>
    <s v="Não classificado"/>
    <s v="*Outros"/>
    <s v="Pé esquerdo"/>
    <m/>
    <n v="100"/>
    <s v="CONECTA 592"/>
    <n v="7"/>
    <s v="Terça-Feira"/>
  </r>
  <r>
    <n v="593"/>
    <n v="1"/>
    <x v="634"/>
    <x v="46"/>
    <x v="514"/>
    <s v="Adilio Valnei Colares"/>
    <s v="M"/>
    <s v="Abastecimento Fundição - T1"/>
    <s v="Erick Peruzzo"/>
    <n v="1"/>
    <x v="6"/>
    <s v="Colaborador procura CSR relata que ao descer da empilhadeira no setor de rebarbação, pisou de mal jeito no solo e torceu seu pé esquerdo, local com edema, sem hematoma, sente dificuldade para caminhar, refere dor no local. Aplicado Biofenac + gelo, avaliado pela médica do CSR, MCPM Ibuprofeno VO e Paracetamol VO, encaminhado ao Hospital do Círculo com Unidade Externa Emercor para realizar exames de imagem e avaliação clínica, aos cuidados do Dr. Felipe, liberado com guias Tiss e ordem de farmácia carimbadas, orientado a retornar dia 08/11/2023 ao CSR no início do turno para revisão, colaborador ciente, atendido por Fernando. TST Lucas ciente."/>
    <x v="7"/>
    <s v="Não classificado"/>
    <s v="Não classificado"/>
    <s v="*Outros"/>
    <s v="Pé esquerdo"/>
    <m/>
    <n v="101"/>
    <m/>
    <n v="7"/>
    <s v="Terça-Feira"/>
  </r>
  <r>
    <n v="594"/>
    <n v="1"/>
    <x v="635"/>
    <x v="46"/>
    <x v="515"/>
    <s v="Greibert Yosmer Nadiel Escalante"/>
    <s v="M"/>
    <s v="Manutenção Fundição - T1"/>
    <s v="Guilherme Castro Magalhaes"/>
    <n v="1"/>
    <x v="0"/>
    <s v="Colaborador vem ao CSR deambulando LOC, relata que por volta das 09:30 estava batendo com uma peça com a marreta quando a mesma escapou e acabou atingindo o 1° dedo da mão E, em falange distal, apresenta edema + hematoma, aplicado gelo local, realizado curativo, passado para atendimento médico, o mesmo foi encaminhado ao COC para avaliação médica, foi com guias carimbadas, foi com transporte próprio, retorna amanhã para nova revisão médica. TST Lucas ciente."/>
    <x v="2"/>
    <s v="Não classificado"/>
    <s v="Não classificado"/>
    <s v="Manuseio de ferramentas e peças"/>
    <s v="Mão esquerda"/>
    <s v="1º dedo"/>
    <n v="102"/>
    <s v="CONECTA 594"/>
    <n v="9"/>
    <s v="Quinta-Feira"/>
  </r>
  <r>
    <n v="595"/>
    <n v="1"/>
    <x v="636"/>
    <x v="46"/>
    <x v="447"/>
    <s v="Gustavo Muller"/>
    <s v="M"/>
    <s v="Qualidade Fundição - T1"/>
    <s v="Andre Luis da Silva dos Reis"/>
    <n v="1"/>
    <x v="18"/>
    <s v="Colaborador relata que ao revisar as peças, o colega da rebarbação jogou uma peça (pulia) e atingiu o 2º dedo da mão direita de Gustavo, usava luva de proteção, apresenta hematoma e sangramento em região subungueal do dedo, aplicado gelo local, avaliado pela médica do CSR, medicado com Cetoprofeno VO e Paracetamol VO, imobilizado dedo, encaminhado ao Hospital do Círculo para realizar exame de imagem e avaliação clínica, liberado com Guias Tiss e ordem de farmácia carimbadas, vai com transporte da empresa (uber), orientado a retornar dia 17/11/2023 no início do turno ao CSR para revisão com medicina do trabalho, atendido por Joice. TST Lucas ciente."/>
    <x v="7"/>
    <s v="Não classificado"/>
    <s v="Não classificado"/>
    <s v="Manuseio de ferramentas e peças"/>
    <s v="Mão direita"/>
    <s v="2° dedo"/>
    <n v="103"/>
    <m/>
    <n v="16"/>
    <s v="Quinta-Feira"/>
  </r>
  <r>
    <n v="596"/>
    <n v="1"/>
    <x v="637"/>
    <x v="46"/>
    <x v="474"/>
    <s v="Jean Pierre Paul"/>
    <s v="M"/>
    <s v="Rebarbação - T3"/>
    <s v="Sidivaldo Edson de Oliveira"/>
    <n v="3"/>
    <x v="3"/>
    <s v="Chamado pelo ramal de emergência, ( ambulância estava em outra chamada de acidente), chegando no local Jean estava sendo imobilizado pela equipe de bombeiro interno, o acidentado encontrava-se confuso, o líder Sindivaldo relata que o mesmo estava em sua maquina retirando rebarba de peças quando o rebolo da maquina solta e atingi o colaborador arremessando longe  ao cair bate a cabeça na região parietal com pequeno corte, trauma em membro superior esquerdo e em região abdominal, PA 140/90 SAT98 FC 78 TEMP 35,5, HGT 120, chamado equipe de apoio emercor onde é avaliado e deslocado para avaliação médica em hospital do circulo, o mesmo acompanhado pelo líder Sindivaldo ciente até o COC."/>
    <x v="1"/>
    <s v="Máquinas NR12"/>
    <s v="SIF"/>
    <s v="Máquinas e equipamentos"/>
    <s v="Coluna / Tronco"/>
    <s v="Região abdominal"/>
    <n v="104"/>
    <s v="Conecta 596"/>
    <n v="20"/>
    <s v="Segunda-Feira"/>
  </r>
  <r>
    <n v="597"/>
    <n v="1"/>
    <x v="637"/>
    <x v="46"/>
    <x v="516"/>
    <s v="Vinicius da Silva Wittckind"/>
    <s v="M"/>
    <s v="Rebarbação - T1"/>
    <s v="Maiquel Silveira da Cruz"/>
    <n v="1"/>
    <x v="3"/>
    <s v="Colaborador vem ao CSR deambulando relata que bateu o 3° dedo da mão D, relata que estava que estava batendo um canal de  uma peça quando escapou a peça e o dedo ficou cruzado na peça, dor+ edema local, aplico gelo e passado para avaliação médica, foi encaminhado ao COC para avaliação médica e exames de imagem, foi com guias carimbadas e vai com transporte próprio, retorna amanhã para nova avaliação médica no CSR. Enge. Seg. João ciente."/>
    <x v="7"/>
    <s v="Não classificado"/>
    <s v="Não classificado"/>
    <s v="Manuseio de ferramentas e peças"/>
    <s v="Mão direita"/>
    <s v="3º dedo"/>
    <n v="105"/>
    <s v="Conecta 597"/>
    <n v="20"/>
    <s v="Segunda-Feira"/>
  </r>
  <r>
    <n v="598"/>
    <n v="1"/>
    <x v="638"/>
    <x v="46"/>
    <x v="517"/>
    <s v="Carlos Leandro Stange Camargo"/>
    <s v="M"/>
    <s v="Celula Cubos Scania - T2"/>
    <s v="Jovani Montagna"/>
    <n v="2"/>
    <x v="13"/>
    <s v="Colaborador relata que estava trabalhando no torno e bateu o terceiro dedo da mão esquerda na &quot;castanha&quot; apresenta corte pequeno sem sangramento ativo realizado curativo e liberado ao setor de trabalho . TST Leonardo ciente"/>
    <x v="0"/>
    <s v="Não classificado"/>
    <s v="Não classificado"/>
    <s v="Manuseio de ferramentas e peças"/>
    <s v="Mão esquerda"/>
    <s v="3º dedo"/>
    <n v="106"/>
    <s v="Conecta 598"/>
    <n v="21"/>
    <s v="Terça-Feira"/>
  </r>
  <r>
    <n v="599"/>
    <n v="1"/>
    <x v="639"/>
    <x v="46"/>
    <x v="498"/>
    <s v="Karine Lopes dos Santos"/>
    <s v="F"/>
    <s v="Expedicao Usinagem T1"/>
    <s v="Erick Peruzzo"/>
    <n v="1"/>
    <x v="6"/>
    <s v="Acionado base interna pelo ramal de emergência que havia uma funcionaria no ponto 1 da castertech, e que ela havia sido picada por algum animal, chegando no local a mesma estava acompanhada por brigadista e pelo, trouxemos a mesma até o CSR e a mesma refere que após colocar a calça no vestiário sentiu uma coceira na coxa direita, e começou a sentir dificuldade para respirar, no momento a funcionaria esta com prurido pelo corpo, falta de ar, e eperemia na coxa direita, avaliada pela Dr Paola, MCPM com Adrenalina SC, Prometazina IM, Hidrocortisona EV, AVP MSE ABB20, SV, PA 130/90, FC 100 SAT 97, a mesma fica em observação do quadro, as 12:55 a funcionaria começou com taquicardia, e foi oferecido CMP 1 CP de rivotril SL, e encaminhada ao COC para avaliação com a unidade da Emercor externa, encaminhada com as guias carimbadas e guia de farmácia carimbada, e entrado em contato com o marido Josué pelo telefone  54 981210561 atendida por Jeferson. TST Lucas ciente"/>
    <x v="0"/>
    <s v="Não classificado"/>
    <s v="Não classificado"/>
    <s v="Animal peçonhento"/>
    <s v="Perna direita"/>
    <m/>
    <m/>
    <m/>
    <n v="24"/>
    <s v="Sexta-Feira"/>
  </r>
  <r>
    <n v="600"/>
    <n v="1"/>
    <x v="640"/>
    <x v="46"/>
    <x v="160"/>
    <s v="Heber Neemias Barreto"/>
    <s v="M"/>
    <s v="Manutencao Usinagem - T2"/>
    <s v="Willian Jean Lange"/>
    <n v="2"/>
    <x v="11"/>
    <s v="Chamado pelo ramal de emergência, Colaborador relata que estava no setor de tambor realizando manutenção de uma maquina CNC, no momento encontrava-se em cima de uma escada + ou - um metro e meio, quando teve uma queda, ' ocasionando trauma em membro superior direito com escoriações e hematoma, encaminhado para avaliação médica, TST Leonardo Ciente, conforme prescrição médica medicado com Duoflan IM em glúteo direito + cetoprofeno Via oral, realizado curativo em membro superior direito, após liberado com reavaliação no dia seguinte de trabalho, aqui no CSR."/>
    <x v="0"/>
    <s v="Não classificado"/>
    <s v="Não classificado"/>
    <s v="Predial"/>
    <s v="Braço direito"/>
    <m/>
    <n v="107"/>
    <s v="Conecta 600"/>
    <n v="28"/>
    <s v="Terça-Feira"/>
  </r>
  <r>
    <n v="601"/>
    <n v="1"/>
    <x v="641"/>
    <x v="47"/>
    <x v="10"/>
    <m/>
    <m/>
    <m/>
    <s v="Sidivaldo Edson de Oliveira"/>
    <n v="3"/>
    <x v="1"/>
    <s v="Forno 3 aparentemente estava com óleo na parte inferior, onde durante o basculamento ocorreu respingo metal líquido, vindo a gerar um princípio de incêndio que foi rapidamente controlado pela DIC com uso de areia para apagar as chamas. Ninguém estava próximo, não houve nenhum dano físico e nem dano ao equipamento."/>
    <x v="3"/>
    <s v="Risco de explosão e incêndio"/>
    <s v="Não classificado"/>
    <s v="Respingo de metal líquido"/>
    <m/>
    <m/>
    <n v="108"/>
    <m/>
    <n v="2"/>
    <s v="Sábado"/>
  </r>
  <r>
    <n v="602"/>
    <n v="1"/>
    <x v="641"/>
    <x v="47"/>
    <x v="518"/>
    <s v="Paulo Ricardo Tessele"/>
    <s v="M"/>
    <s v="Manutencao Usinagem - T1"/>
    <s v="Willian Jean Lange"/>
    <n v="1"/>
    <x v="11"/>
    <s v="Acionado ramal de emergência, chegando no local colaborador Paulo Ricardo Tessele o mesmo estava descendo de cima de uma plataforma onde ficou preso por uma maquina robô, relata que estava realizando manutenção da mesma, quando  uma outra maquina robô estava atrás e esta, foi acionada e veio contra ele e atingiu o membro inferior esquerdo ocasionando esmagamento do membro, no local há edema escoriação, dor intensa,  AVP MSE ABB 18, MCPM com a Dr. Julia da Emercor realizado pelo Jeferson da Emercor,  com 8mg de morfina , Ondansetrona EV, encontra -se lucido, orientado, colaborativo, membro imobilizado, PA 140/10, SAT 98, FC 100, TEMP 36.5, acionado base para apoio, onde foi deslocado para o hospital do circulo, Dr. Larissa do hospital do circulo ira receber o mesmo, encaminhado  com guia TISS, guia de farmácia e orientado, atendido por Jeferson. Engenheiro de segurança João Pedro ciente. Em 04/12 realocado em atividade home ofice, revisão em 07 dias."/>
    <x v="4"/>
    <s v="Energias perigosas"/>
    <s v="PSIF"/>
    <s v="Máquinas e equipamentos"/>
    <s v="Perna esquerda"/>
    <m/>
    <n v="109"/>
    <s v="Conecta 602"/>
    <n v="2"/>
    <s v="Sábado"/>
  </r>
  <r>
    <n v="603"/>
    <n v="1"/>
    <x v="642"/>
    <x v="47"/>
    <x v="519"/>
    <s v="Nathan Rech"/>
    <s v="M"/>
    <s v="Celula Conjuntos Implementadoras - T1"/>
    <s v="Felipe Becker Camelo"/>
    <n v="1"/>
    <x v="4"/>
    <s v="Funcionario chega ao CSR referindo que estava no setor , empurrando o cubo para encaixar a talha, quando o colega ao lado acabou empurrando outro cubo na mesa vindo a prensar a mão esquerda entre os cubos, no local nao apresenta edema ou hematoma, mobilidade preservada, dor leve, aplicado Biofenac e gelo local e liberado ao setor com orientações, atendido por Jeferson"/>
    <x v="0"/>
    <s v="Não classificado"/>
    <s v="Não classificado"/>
    <s v="Manuseio de ferramentas e peças"/>
    <s v="Mão esquerda"/>
    <m/>
    <m/>
    <s v="Conecta 603"/>
    <n v="6"/>
    <s v="Quarta-Feira"/>
  </r>
  <r>
    <n v="604"/>
    <n v="1"/>
    <x v="643"/>
    <x v="47"/>
    <x v="520"/>
    <s v="Maicon Nunes da Silva"/>
    <s v="M"/>
    <s v="Laboratorio Dimensional"/>
    <s v="Andre Luis da Silva dos Reis"/>
    <n v="3"/>
    <x v="18"/>
    <s v="Colaborador relata que ao colocar um cubo no carrinho por volta das 10:10 no final de sua jornada (hora extra), o cubo escorreu e caiu sobre o  4º dedo da mão esquerda, estava usando luva de proteção, apresenta pequena bolha de sangue em falange medial do dedo, sem edema, sem restrição de movimentos, avaliado pela médica do Centro de Saúde, MCPM Paracetamol VO, encaminhado ao Hospital do Círculo com transporte da empresa (uber), para realizar exame de imagem e avaliação clínica, liberado com Guias Tiss e ordem de farmácia carimbadas, orientado a retornar dia 12/12/2023 no início do seu turno para revisão, atendido por Joice. TST da área ciente. Trauma contuso 4QDE. Sem queixas álgicas retorna para mostrar rx - em anexo - o qual não evidenciou fratura. O. ao exame: 4°qde sem edema ou dor à palpação, sem restrição de movimento. Bolha hemática na região ventral do dedo- terço distal. receita pomada hirudoid. Apto ao retorno laboral sem restrição. retorno se sinais de alarme"/>
    <x v="7"/>
    <s v="Não classificado"/>
    <s v="Não classificado"/>
    <s v="Manuseio de ferramentas e peças"/>
    <s v="Mão esquerda"/>
    <s v="4º dedo"/>
    <n v="110"/>
    <s v="Pendente ações"/>
    <n v="11"/>
    <s v="Segunda-Feira"/>
  </r>
  <r>
    <n v="605"/>
    <n v="1"/>
    <x v="644"/>
    <x v="47"/>
    <x v="493"/>
    <s v="Andriele Da Silva Oliverio"/>
    <s v="F"/>
    <s v="Rebarbacao - T1"/>
    <s v="Maiquel Silveira da Cruz"/>
    <n v="1"/>
    <x v="3"/>
    <s v="Acionado base interna Emercor para atendimento a colaboradora na empresa Caster que teria esmagado o pé, chegando ao local sinalizado por equipe brigadista, colaboradora deitada em maca rígida com pé direito imobilizado, removida ao Centro de Saúde, relata que estava colocando etiquetas na gaiola, estava de costas e o carrinho da limpeza veio em sua direção e atingiu seu pé direito, o pé ficou entre a gaiola e a roda do carrinho, apresenta escoriação e hematoma próximo ao tornozelo, limitação de movimentos,  sem edema, verificado sinais vitais, PA: 120/80, FC: 100, TAX: 36,4, SAT: 98%, avaliada pela médica do Centro de Saúde, alérgica a Dipirona e Plasil, puncionada em MSD com Abocath 20, MCPM Tramal EV, Ondasentrona EV e SF 0,9% 100 ml, em observação, acionado base externa Emercor para levá-la ao Hospital do Círculo para realizar exame de Raio X, Ecografia e avaliação clínica e traumatológica, liberada com todas Guias Tiss, ordem de farmácia carimbadas, orientada a retornar ao Centro de Saúde dia 13/12/2023 no início do turno para revisão com medicina do trabalho, atendida por Jeferson. TST da área e liderança cientes. Inapta em 13/12. Reavaliada em 14/12 e encaminhada ao ortopedista; sem condições de retorno laboral no momento. _x000a_Revisão clínica em 18/12, inapta. Nova avaliação em dia 22/12 - RETORNO COM RESTRIÇÃO."/>
    <x v="2"/>
    <s v="Veículos Industriais"/>
    <s v="Não classificado"/>
    <s v="Veículos Industriais"/>
    <s v="Pé direito"/>
    <m/>
    <n v="111"/>
    <s v="Conecta Caster 605"/>
    <n v="12"/>
    <s v="Terça-Feira"/>
  </r>
  <r>
    <n v="606"/>
    <n v="1"/>
    <x v="644"/>
    <x v="47"/>
    <x v="330"/>
    <s v="Jean Carlo Lemos Antunes"/>
    <s v="M"/>
    <s v="Almoxarifado Manutencao Castertech"/>
    <s v="Israel Lima"/>
    <n v="1"/>
    <x v="20"/>
    <s v="Colaborador vem ao centro de saúde deambulando , relata que estava  saindo do turno de trabalho  dirigindo sua moto e um carro estacionado em frente ao estacionamento dos visitantes rua Abramo Randon  abriu a porta do motorista  e a mesma atingiu a sua  perna direita , apresenta escoriações  na perna direita tornozelo mesmo lado  e ambos os braços . Avaliado por DR Ralfh,  e encaminhado para o COC  com Emercor , liberado com  ordem de farmácia e guias de atendimento e orientado quanto ao transporte  após ao atendimento. TST Leonardo ciente"/>
    <x v="5"/>
    <s v="Não classificado"/>
    <s v="Não classificado"/>
    <s v="Moto/Veículo"/>
    <s v="Perna direita"/>
    <m/>
    <m/>
    <m/>
    <n v="12"/>
    <s v="Terça-Feira"/>
  </r>
  <r>
    <n v="607"/>
    <n v="1"/>
    <x v="645"/>
    <x v="47"/>
    <x v="521"/>
    <s v="Felipe Gabriel Clipes Montanha"/>
    <s v="M"/>
    <s v="Abastecimento Usinagem - T2"/>
    <s v="Erick Peruzzo"/>
    <n v="2"/>
    <x v="2"/>
    <s v="Colaborador relata que foi abastecer um bujão de gás e após abastecer foi sair e um dos lados que esta um pouco fora do nivel, voltou e acertou o terceiro e quarto dedo da mão direita. Ficou com hematoma subungueal nas duas primeiras falanges dos dedos, edema e o quarto dedo ficou com um pequeno corte nos lados das unha. Realizado limpeza colocado gaze e encaminhado para atendimento com Dr Vinicius. Que solicitou que colaborador fosse ao COC realizar raio X dos dedos e avaliação. Medicado conforme a solicitação médica com paracetamol e cetoprofeno VO. Encaminhado com guias carimbadas, transporte que a empresa solicitou e orientado como proceder em todas etapas. TST Leonardo ciente. Constatado fratura em 18/12. Em 19/12 apto ao retorno laboral, com restrição em não realizar atividade manuais com mão direita por 4 semanas. Reavaliação em CSR dia 12/01/24. _x000a_"/>
    <x v="2"/>
    <s v="Não classificado"/>
    <s v="Não classificado"/>
    <s v="Manuseio de ferramentas e peças"/>
    <s v="Mão direita"/>
    <s v="3º e 4º dedo"/>
    <n v="113"/>
    <s v="Conecta 607"/>
    <n v="15"/>
    <s v="Sexta-Feira"/>
  </r>
  <r>
    <n v="608"/>
    <n v="1"/>
    <x v="646"/>
    <x v="47"/>
    <x v="522"/>
    <s v="Cleiton Vanazzi"/>
    <s v="M"/>
    <s v="Abastecimento Fundicao - T1"/>
    <s v="Erick Peruzzo"/>
    <n v="1"/>
    <x v="6"/>
    <s v="Funcionário relata que foi ajudar um colega a retirar um vidro da sala da expedição que havia quebrado, quando o vidro veio atingir o rosto. Apresenta corte superficial em região lateral direita do rosto. Realizado assepsia com SF 0,9. Liberado com orientações. Atendido por Luciane Rech. TST Lucas ciente."/>
    <x v="0"/>
    <s v="Não classificado"/>
    <s v="Não classificado"/>
    <s v="Predial"/>
    <s v="Cabeça"/>
    <s v="Face"/>
    <n v="114"/>
    <m/>
    <n v="19"/>
    <s v="Terça-Feira"/>
  </r>
  <r>
    <n v="609"/>
    <n v="1"/>
    <x v="647"/>
    <x v="47"/>
    <x v="10"/>
    <m/>
    <m/>
    <m/>
    <s v="Sidivaldo Edson de Oliveira"/>
    <n v="3"/>
    <x v="3"/>
    <s v="Após efetuada a troca do ventilador da linha paralela C da rebarbação, o equipamento teve uma sobrecarga na chave de acionamento tendo um princípio de incêndio, o qual a Defesa Interna rápidamente extinguiu."/>
    <x v="3"/>
    <s v="Risco de explosão e incêndio"/>
    <s v="Não classificado"/>
    <s v="Predial"/>
    <m/>
    <m/>
    <n v="112"/>
    <m/>
    <n v="13"/>
    <s v="Quarta-Feira"/>
  </r>
  <r>
    <n v="610"/>
    <n v="1"/>
    <x v="648"/>
    <x v="48"/>
    <x v="165"/>
    <s v="Marcio Evandro de Souza Correa"/>
    <s v="M"/>
    <s v="Celula Conjuntos Implementadoras - T1"/>
    <s v="Felipe Becker Camelo"/>
    <n v="1"/>
    <x v="4"/>
    <s v="Colaborador vem ao CSR deambulando, relata que estava em seu setor quando foi fazer um encaixe do tambor e  bateu o 3° dedo da mão D na falange proximal, apresenta hematoma na região da unha (porém não é de hoje), sem corte, mobilidade prejudicada, aplico gelo local, passado para consulta para avaliação médica, após MCPM Paracetamol VO, receita interna Dra. Talita R. Marks, liberado ao setor com receita médica e ordem de farmácia carimbadas, orientado a retornar dia 12/01/2024 no início do turno ao Centro de Saúde para revisão, atendido por Leandro. TST da área ciente."/>
    <x v="0"/>
    <s v="Não classificado"/>
    <s v="Não classificado"/>
    <s v="Manuseio de ferramentas e peças"/>
    <s v="Mão direita"/>
    <s v="3º dedo"/>
    <n v="1"/>
    <s v="Conecta 610"/>
    <n v="11"/>
    <s v="Quinta-Feira"/>
  </r>
  <r>
    <n v="611"/>
    <n v="1"/>
    <x v="649"/>
    <x v="48"/>
    <x v="10"/>
    <m/>
    <s v="M"/>
    <s v="Rebarbacao - T1"/>
    <s v="Maiquel Silveira da Cruz"/>
    <n v="1"/>
    <x v="3"/>
    <s v="Ventilador entra em curto causando um princípio de incêndio, o qual a defesa interna atuou rapidamente na extinção."/>
    <x v="3"/>
    <s v="Risco de explosão e incêndio"/>
    <s v="Não classificado"/>
    <s v="Predial"/>
    <m/>
    <m/>
    <n v="2"/>
    <m/>
    <n v="12"/>
    <s v="Sexta-Feira"/>
  </r>
  <r>
    <n v="612"/>
    <n v="1"/>
    <x v="649"/>
    <x v="48"/>
    <x v="523"/>
    <s v="Delphe Alusma"/>
    <s v="M"/>
    <s v="Rebarbacao - T2"/>
    <s v="David Teixeira Lima"/>
    <n v="2"/>
    <x v="3"/>
    <s v="Colaborador vem com seu colega de setor com o relato que estava na maquina realizando a quebra de canal, quando soltou uma rebarba da peça em seu queixo. Realizado limpeza e encaminhado para atendimento com Dr Vinicius, que solicitou um paracetamol e cetoprofeno VO e que fosse acionado unidade externa para realizar sutura. Em observação até o final do turno. Retorna para reavaliação no dia 15/1/2024 no início do turno."/>
    <x v="4"/>
    <s v="Não classificado"/>
    <s v="Não classificado"/>
    <s v="Manuseio de ferramentas e peças"/>
    <s v="Cabeça"/>
    <s v="Queixo"/>
    <n v="3"/>
    <s v="Conecta 612"/>
    <n v="12"/>
    <s v="Sexta-Feira"/>
  </r>
  <r>
    <n v="613"/>
    <n v="1"/>
    <x v="650"/>
    <x v="48"/>
    <x v="10"/>
    <s v="Guinchos Vanin"/>
    <s v="M"/>
    <s v="Rebarbacao - T1"/>
    <s v="Maiquel Silveira da Cruz"/>
    <n v="1"/>
    <x v="3"/>
    <s v="- Havia um guincheiro dentro da área do Tamborão em funcionamento para a retirada de Bags. A situação foi corrigida assim que identificada pelo SESMT, retirando a pessoa envolvida do risco, porém já haviam sido retirados materiais; _x000a_- Permissão de Trabalho: foi informado que seria retirado Bags (atividades rotineira) – Na atividade específica não foram retirados apenas os Bags de resíduos normalmente retirados, e sim mais alguns provenientes de trabalhos ainda da parada das férias que estavam alocados do outro lado do tamborão, ou seja, APR e PT não foram realizadas conforme a atividade a ser realizada devido a falta de informações para a área do SESMT e talvez também do prestador;_x000a_- Atitude do prestador: acessou a área com o tamborão em funcionamento, assumindo o risco;_x000a_- Área contratante do serviço: precisa informar o prestador sobre todas atividades e principalmente a área de Segurança com o máximo de informações possíveis para que a APR e PT atinjam uma avaliação dos riscos reais e medidas necessárias para evitar alguma ocorrência, para que o trabalho seja realizado de maneira segura. Além disso, precisa acompanhar e orientar o prestador, e parar a atividade em caso de risco (o que não aconteceu)._x000a_"/>
    <x v="3"/>
    <s v="Máquinas NR12"/>
    <s v="Não classificado"/>
    <s v="Máquinas e equipamentos"/>
    <m/>
    <m/>
    <n v="5"/>
    <s v="Conecta 613"/>
    <n v="17"/>
    <s v="Quarta-Feira"/>
  </r>
  <r>
    <n v="614"/>
    <n v="1"/>
    <x v="650"/>
    <x v="48"/>
    <x v="10"/>
    <m/>
    <m/>
    <s v="Fusão / Vazamento - T2"/>
    <s v="Karine Parise"/>
    <n v="2"/>
    <x v="1"/>
    <s v="Funcionário estava realizando a movimentação de ferro silício, quando as alças do bag se romperam e o mesmo caiu sobre o carrinho de armazenamento que fica entre o forno 4 e forno 5."/>
    <x v="3"/>
    <s v="Carga suspensa"/>
    <s v="Não classificado"/>
    <s v="Movimentação de cargas suspensas"/>
    <m/>
    <m/>
    <n v="4"/>
    <m/>
    <n v="17"/>
    <s v="Quarta-Feira"/>
  </r>
  <r>
    <n v="615"/>
    <n v="1"/>
    <x v="651"/>
    <x v="48"/>
    <x v="524"/>
    <s v="Joel De Marcos Jardim"/>
    <s v="M"/>
    <s v="Melhoria Continua Fundicao"/>
    <s v="Maiquel Silveira da Cruz"/>
    <n v="1"/>
    <x v="30"/>
    <s v="Acionada unidade interna referente a um colaborador que havia batido pé, chegando no setor o mesmo estava sentado acompanhado TST Lucas, o mesmo relata que foi levar um carrinho de tinta com a empilhadeira sendo que o carrinho estava sem uma rodinha, quando foi descer o carrinho caiu tombou batendo contra pé D, no local sem corte, mobilidade pouco prejudicada, removemos a enfermaria, passou por avaliação médica, gelo local, biofenac, paracetamol + Ibuprofeno, vai ser encaminhado ao COC para avalição médica e exames de imagem. Retorno dia 19/01/24: inapto; retorno em 22/01/24 e 24/01/24: inapto; novos exames. Revisão em 25/01: inapto; nova revisão em 29/01"/>
    <x v="2"/>
    <s v="Não classificado"/>
    <s v="Não classificado"/>
    <s v="Predial"/>
    <s v="Pé direito"/>
    <m/>
    <n v="6"/>
    <s v="Conecta 615"/>
    <n v="18"/>
    <s v="Quinta-Feira"/>
  </r>
  <r>
    <n v="616"/>
    <n v="1"/>
    <x v="652"/>
    <x v="48"/>
    <x v="367"/>
    <s v="Luiz Pereira de Oliveira"/>
    <s v="M"/>
    <s v="Fusao/Vazamento - T2"/>
    <s v="Karine Parise"/>
    <n v="2"/>
    <x v="1"/>
    <s v="Colaborador Luiz de Oliveira chega no CSR, relata que estava no setor de fusão, carregando forno quando estourou metal e caiu dentro da luva ocasionando queimadura de segundo grau em dorso da mão direita, encaminhado para avaliação médica com Dr. Vinicius, medicado com cetoprofeno, realizado lavagem + curativo com sulfa de prata, liberado para casa com UBER + receita de medicação e guia de farmácia, com retorno na segunda feira 22/01/2024 para ser  reavaliado pela médica no inicio de sua jornada de trabalho ( turno).  TST ciente. Revisão em 25/01, inapto. Nova revisão em 30/01"/>
    <x v="2"/>
    <s v="Metal líquido"/>
    <s v="Não classificado"/>
    <s v="Respingo de metal líquido"/>
    <s v="Mão direita"/>
    <s v="Dorso"/>
    <n v="7"/>
    <s v="Conecta 616"/>
    <n v="20"/>
    <s v="Sábado"/>
  </r>
  <r>
    <n v="617"/>
    <n v="1"/>
    <x v="653"/>
    <x v="48"/>
    <x v="75"/>
    <s v="Mateus dos Santos Neves"/>
    <s v="M"/>
    <s v="Fusao/Vazamento - T3"/>
    <s v="Diogo Portolan"/>
    <n v="3"/>
    <x v="20"/>
    <s v="Acionado base interna do Centro de Saúde, referindo acidente de transito em frete a Caster. No local funcionário citado caído em frente a sua moto, consciente, refere dor em braço direito, escoriação em perna esquerda, realizado imobilização em maca rígida, removido ao Centro de Saúde.  Avaliado pela equipe médica, medicado com tramal, ondasetrona, cetoprofeno e dipirona., aos sinais vitais: PA: 140x70mmHg, FC: 107, SAT: 98% e T&gt; 36.4. Funcionário relata que trabalha no terceiro turno, estava saindo de moto do estacionamento onde ,um carro cortou sua frente, atingindo a moto. Encaminhado ao Hospital do Círculo, contato Dra. Naiara, removido pela Emercor.  Realizado contato com sua mãe Marines para que acompanhe seu filho no hospital. Acionado serviço social para acompanhamento. TST da área ciente._x000a_Ocorrência em frente ao estacionamento lateral da Sys. Carro foi entrar a direita para estacionar."/>
    <x v="5"/>
    <s v="Não classificado"/>
    <s v="Não classificado"/>
    <s v="Moto/Veículo"/>
    <s v="Mão direita"/>
    <s v="Punho"/>
    <m/>
    <m/>
    <n v="24"/>
    <s v="Quarta-Feira"/>
  </r>
  <r>
    <n v="618"/>
    <n v="1"/>
    <x v="654"/>
    <x v="48"/>
    <x v="501"/>
    <s v="Leonir de Oliveira Cardoso"/>
    <s v="M"/>
    <s v="Celula Conjuntos Montadoras T1"/>
    <s v="Felipe Becker Camelo"/>
    <n v="1"/>
    <x v="9"/>
    <s v="Colaborador relata que ao fechar a porta no seu setor (a mesma está com vidro quebrado), acabou cortando seu 1º dedo da mão direita, apresenta corte superficial em falange proximal do dedo, realizado assepsia e curativo local, orientado e liberado ao setor, atendido por Fernando. TST da área ciente."/>
    <x v="0"/>
    <s v="Não classificado"/>
    <s v="Não classificado"/>
    <s v="Predial"/>
    <s v="Mão direita"/>
    <m/>
    <n v="8"/>
    <s v="Conecta 618"/>
    <n v="25"/>
    <s v="Quinta-Feira"/>
  </r>
  <r>
    <n v="619"/>
    <n v="1"/>
    <x v="655"/>
    <x v="48"/>
    <x v="525"/>
    <s v="Irto Jose Matte"/>
    <s v="M"/>
    <s v="Manutencao Usinagem - T1"/>
    <s v="Willian Jean Lange"/>
    <n v="1"/>
    <x v="11"/>
    <s v="(54) 999946264 Colaborador chegar no CSR acompanhado do seu colega de setor Paulo Ricardo Tessele MAT: 8081 com o 2 dedo da mão direita envolto em uma pano, relata que estava fazendo a manutenção da maquina com a maior parte do corpo direita para dentro, tinha desligado todas as chaves que ativa o funcionamento da maquina, porém não se sabe o motivo pelo qual foi religada automaticamente que fez o movimento de rotação e atingiu o seu 2 dedo da mão direita, ao perceber já apertou a botoeira de emergência que a parou e conseguiu retirar sua mão, dedo indicador da mão direita com sangramento bem ativo, corte bem profundo, exposição cutânea, mas sem exposição óssea, refere bastante dor no local. Verificado sinais vitais PA 150/90 FC 107 SAT 96% TAX 35,7.  Entro em contato com Emercor para poder remover o paciente para o hospital para realizar exames de imagem e avaliação médica, após realizo tele orientação Dra Julia orienta fazer retirada da luva para na secar o sangre e grudar a luva, fazer curativo compressivo + aplicar gelo e medicar com Cetoprofeno EV + Dipirona EV em SF9% 100ml. Puncionado com ABB 20 no MSE e MCOM.  15:03h Unidade externa Emercor vem para remover o paciente para o hospital do circulo, vai com guias TISS, ordem de farmácia e orientação de retorno para reavaliação médica com médico Rafael Viezzer. Colaborador sem familiar na cidade no momento Líder Willian Lange MAT: 34050  (54) 999872894 diz que vai ficar com colaborador no hospital. TST s/ sucesso. Fernando"/>
    <x v="2"/>
    <s v="Energias perigosas"/>
    <s v="Não classificado"/>
    <s v="Máquinas e equipamentos"/>
    <s v="Mão direita"/>
    <s v="2º dedo"/>
    <n v="10"/>
    <s v="Conecta 619"/>
    <n v="27"/>
    <s v="Sábado"/>
  </r>
  <r>
    <n v="620"/>
    <n v="1"/>
    <x v="654"/>
    <x v="48"/>
    <x v="10"/>
    <m/>
    <m/>
    <s v="Celula Conjuntos Implementadoras T1"/>
    <s v="Felipe Becker Camelo"/>
    <n v="1"/>
    <x v="4"/>
    <s v="Funcionário operava a prensa 7345 e ao final do seu curso a ferramenta da mesma acabou quebrando, partindo em vários pedaços."/>
    <x v="3"/>
    <s v="Máquinas NR12"/>
    <s v="Não classificado"/>
    <s v="Máquinas e equipamentos"/>
    <m/>
    <m/>
    <n v="9"/>
    <m/>
    <n v="25"/>
    <s v="Quinta-Feira"/>
  </r>
  <r>
    <n v="621"/>
    <n v="1"/>
    <x v="656"/>
    <x v="48"/>
    <x v="526"/>
    <s v="Miriam Alves Dutra"/>
    <s v="F"/>
    <s v="Engenharia de Processo"/>
    <s v="Alexandre Zanardi"/>
    <n v="1"/>
    <x v="21"/>
    <s v="Acionado base interna Emercor para atendimento a colaboradora na empresa Caster, chegando ao  local a mesma encontrava-se de pé acompanhada de TST e colega de trabalho, removida ao Centro de Saúde, aplicado gelo local e Biofenac, relata que ao descer as escadas para acessar a fábrica, parou no último degrau para colocar o protetor auricular, quando pisou com pé esquerdo, o local estava com barro e ela acabou virando seu pé esquerdo, apresenta leve edema e pequeno hematoma, avaliada pela médica do CSR, medicada com Ibuprofeno VO, realizado imobilização do pé, acionado base externa Emercor para remoção ao Hospital do Círculo, liberada com guias Tiss para realizar exame de Raio X e Ecografia e guia de farmácia carimbadas, orientada a retornar ao CSR dia 31/01/2024 para revisão, atendida por Joice e Fernando. TST da área ciente."/>
    <x v="4"/>
    <s v="Não classificado"/>
    <s v="Não classificado"/>
    <s v="Predial"/>
    <s v="Pé esquerdo"/>
    <m/>
    <n v="11"/>
    <s v="Conecta 621"/>
    <n v="30"/>
    <s v="Terça-Feira"/>
  </r>
  <r>
    <n v="622"/>
    <n v="1"/>
    <x v="657"/>
    <x v="48"/>
    <x v="488"/>
    <s v="Wesley Erick Da Rosa Becher"/>
    <s v="M"/>
    <s v="Rebarbacao - T2"/>
    <s v="David Teixeira Lima"/>
    <n v="2"/>
    <x v="3"/>
    <s v="colaborador relata que estava movimentando um produto com auxilio da talha e a peça fez movimento de pendulo atingindo o terceiro dedo da mão direita . Avaliado por DR Vinicius  e encaminhado para o COC  com guias de atendimento ordem de farmácia e transporte oferecido por a empresa . Retorno dia 01/02/2024 as 17:00 TST Alessandro ciente"/>
    <x v="2"/>
    <s v="Não classificado"/>
    <s v="Não classificado"/>
    <s v="Manuseio de ferramentas e peças"/>
    <s v="Mão direita"/>
    <s v="3º dedo"/>
    <n v="12"/>
    <s v="Conecta 622"/>
    <n v="31"/>
    <s v="Quarta-Feira"/>
  </r>
  <r>
    <n v="623"/>
    <n v="1"/>
    <x v="657"/>
    <x v="48"/>
    <x v="10"/>
    <m/>
    <s v="M"/>
    <s v="Celula Conjuntos Montadoras T1"/>
    <s v="Felipe Becker Camelo"/>
    <n v="2"/>
    <x v="9"/>
    <s v="Operador de empilhadeira ao movimentar um pallet com peças, o mesmo acabou virando, pois o pallet estava quebrado e não havia percebido."/>
    <x v="3"/>
    <s v="Carga suspensa"/>
    <s v="Não classificado"/>
    <s v="Movimentação de cargas suspensas"/>
    <m/>
    <m/>
    <n v="13"/>
    <m/>
    <n v="31"/>
    <s v="Quarta-Feira"/>
  </r>
  <r>
    <n v="624"/>
    <n v="1"/>
    <x v="658"/>
    <x v="49"/>
    <x v="527"/>
    <s v="Beatriz De Fatima Maciel Lima"/>
    <s v="F"/>
    <s v="Celula Conjuntos Montadoras T2"/>
    <s v="Jovani Montagna"/>
    <n v="2"/>
    <x v="9"/>
    <s v="Colaboradora procura atendimento , com trauma em primeiro dedo da mão esquerda , informa que caiu uma peça , ao fechar a tampa da embalagem, apresenta  hematoma  e edema , Avaliada por DR Cristian e medicada com cetoprofeno IM e liberada ao setor com orientações de cuidados. TST Alessandro ciente. Em 06/02 encaminhada para raio x"/>
    <x v="4"/>
    <s v="Não classificado"/>
    <s v="Não classificado"/>
    <s v="Manuseio de ferramentas e peças"/>
    <s v="Mão esquerda"/>
    <s v="1º dedo"/>
    <n v="14"/>
    <s v="Conecta 642"/>
    <n v="5"/>
    <s v="Segunda-Feira"/>
  </r>
  <r>
    <n v="625"/>
    <n v="1"/>
    <x v="659"/>
    <x v="49"/>
    <x v="205"/>
    <s v="Ivete Girotto"/>
    <s v="F"/>
    <s v="Almoxarifado Usinagem T1"/>
    <s v="Erick Peruzzo"/>
    <n v="1"/>
    <x v="2"/>
    <s v="Funcionário relata que estava realizando a movimentação de uma embalagem, quando posicionou a mesma na prateleira e fez o movimento de retirada da empilhadeira, a embalagem caiu do segundo andar do porta paletes. Local: Picking"/>
    <x v="3"/>
    <s v="Armazenamento de material em altura"/>
    <s v="Não classificado"/>
    <s v="Movimentação de cargas suspensas"/>
    <m/>
    <m/>
    <n v="15"/>
    <s v="Conecta 625"/>
    <n v="6"/>
    <s v="Terça-Feira"/>
  </r>
  <r>
    <n v="626"/>
    <n v="1"/>
    <x v="660"/>
    <x v="49"/>
    <x v="10"/>
    <m/>
    <m/>
    <s v="Moldagem T3"/>
    <s v="Diogo Portolan"/>
    <n v="3"/>
    <x v="7"/>
    <s v="Vazamento de grande quantidade de óleo hidráulico na aréa da Moldagem, sendo necessário acionar a Defesa Interna para realizar a contenção do mesmo."/>
    <x v="8"/>
    <s v="Não classificado"/>
    <s v="Não classificado"/>
    <m/>
    <m/>
    <m/>
    <n v="16"/>
    <m/>
    <n v="7"/>
    <s v="Quarta-Feira"/>
  </r>
  <r>
    <n v="627"/>
    <n v="1"/>
    <x v="661"/>
    <x v="49"/>
    <x v="528"/>
    <s v="Luciano Calcada da Cunha"/>
    <s v="M"/>
    <s v="Manutencao Usinagem - T1"/>
    <s v="Willian Jean Lange"/>
    <n v="1"/>
    <x v="11"/>
    <s v="Colaborador Procura CSR com colega Brigadista, do setor Manutencao Usinagem - T1 do líder Willian Lange refere ao corta um parafuso com a maquina de corte e o disco pegou em seu 2º dedo da mão esquerda, fazia uso de EPI's, local com corte, sem edema, sem hematomas, sem hiperemia, Vai passar por avaliação médica, Dra Karina avalia e como o disco estava bem quente já cauterizou o local não haverá necessidade de sutura, medicado com Paracetamol 750mg VO e realizado curativo local com sulfa de prata, liberado das atividades de hoje com atestado, ordem de farmácia e orientação de retorno. TST ciente. Fernando"/>
    <x v="0"/>
    <s v="Não classificado"/>
    <s v="Não classificado"/>
    <s v="Manuseio de ferramentas e peças"/>
    <s v="Mão esquerda"/>
    <s v="2º dedo"/>
    <n v="17"/>
    <s v="Conecta 627"/>
    <n v="8"/>
    <s v="Quinta-Feira"/>
  </r>
  <r>
    <n v="628"/>
    <n v="1"/>
    <x v="662"/>
    <x v="49"/>
    <x v="529"/>
    <s v="Miguel Angel Astudillo Cova"/>
    <s v="M"/>
    <s v="Rebarbacao - T1"/>
    <s v="Maiquel Silveira da Cruz"/>
    <n v="1"/>
    <x v="3"/>
    <s v="Colaborador do setor Rebarbação - T1 líder Maikel, chega ao CSR acompanhado de sua colega de trabalho devido a dificuldade de linguagem (Venezuelano). Trabalha na quebra de canal e ao retirar a peça de dentro de um tambor prensou seu 3º dedo da mão esquerda. Apresenta Hematoma, edema, dificuldade de mobilização. Aplicado jatos de Biofenac, gelo e encaminhado a consulta médica, Dra Talita medica com Paracetamol 750mg e irá encaminha para exames de imagens e avaliação médica no hospital do Circulo, liberado com guias TISS, ordem de farmácia, transporte da empresa (UBER) e orientação de retorno. TST ciente. Fernando. Constatado fratura."/>
    <x v="4"/>
    <s v="Não classificado"/>
    <s v="Não classificado"/>
    <s v="Manuseio de ferramentas e peças"/>
    <s v="Mão esquerda"/>
    <s v="3º dedo"/>
    <n v="18"/>
    <s v="Conecta 628"/>
    <n v="9"/>
    <s v="Sexta-Feira"/>
  </r>
  <r>
    <n v="629"/>
    <n v="1"/>
    <x v="663"/>
    <x v="49"/>
    <x v="47"/>
    <s v="Alceu Rodrigues Miranda"/>
    <s v="M"/>
    <s v="Rebarbacao - T2"/>
    <s v="David Teixeira Lima"/>
    <n v="2"/>
    <x v="3"/>
    <s v="Colaborador relata que estava realizando a quebra de canal , e o canal saltou atingindo seu rosto, apresenta um corte  contuso no lado direito do rosto , Avaliado por Dr Paloma. acionado  Emercor para realizar sutura , liberado com receita e ordem de farmácia transporte oferecido por a empresa e retorno dia 12/02/20024, TST ."/>
    <x v="4"/>
    <s v="Não classificado"/>
    <s v="Não classificado"/>
    <s v="Manuseio de ferramentas e peças"/>
    <s v="Cabeça"/>
    <m/>
    <n v="21"/>
    <s v="Conecta 629"/>
    <n v="10"/>
    <s v="Sábado"/>
  </r>
  <r>
    <n v="630"/>
    <n v="1"/>
    <x v="662"/>
    <x v="49"/>
    <x v="357"/>
    <s v="Andriel de Almeida Gilbert"/>
    <s v="M"/>
    <s v="Celula Conjuntos Implementadoras - T1"/>
    <s v="Felipe Becker Camelo"/>
    <n v="1"/>
    <x v="4"/>
    <s v="Colaborador relata que ontem por volta das 11:40, sentiu algo entrar em seu pé direito no seu setor, estava usando sapato de proteção, veio até o Centro de Saúde por volta das 13:00 procurar atendimento, porém não foi entendido por parte da equipe da saúde que havia ocorrido na empresa. No dia de hoje 09/12 retorna ao CSR referindo que desconforto no pé permanece, onde foi retirado pequena ferpa de ferro do local, realizado curativo, orientado e liberado ao setor, atendido por Joice. TST da área ciente."/>
    <x v="0"/>
    <s v="Não classificado"/>
    <s v="Não classificado"/>
    <s v="Corpo estranho"/>
    <s v="Pé direito"/>
    <m/>
    <n v="19"/>
    <s v="Conecta 630"/>
    <n v="9"/>
    <s v="Sexta-Feira"/>
  </r>
  <r>
    <n v="631"/>
    <n v="1"/>
    <x v="662"/>
    <x v="49"/>
    <x v="530"/>
    <s v="Bruno Ricardo Arend De Azambuja"/>
    <s v="M"/>
    <s v="Abastecimento Usinagem - T1"/>
    <s v="Erick Peruzzo"/>
    <n v="1"/>
    <x v="6"/>
    <s v="Funcionário relata que estava movimentando uma embalagem, e no momento em que realizou uma manobra para direita a embalagem caiu do garfo da empilhadeira. Local: pátio Expedição Fundição"/>
    <x v="3"/>
    <s v="Veículos Industriais"/>
    <s v="Não classificado"/>
    <s v="Movimentação de cargas suspensas"/>
    <m/>
    <m/>
    <n v="20"/>
    <m/>
    <n v="9"/>
    <s v="Sexta-Feira"/>
  </r>
  <r>
    <n v="632"/>
    <n v="1"/>
    <x v="664"/>
    <x v="49"/>
    <x v="531"/>
    <s v="Barbara Wammes Abadi"/>
    <s v="F"/>
    <s v="Abastecimento Usinagem - T1"/>
    <s v="Erick Peruzzo"/>
    <n v="1"/>
    <x v="2"/>
    <s v="Funcionário relata que ao movimentar uma ferramenta da CUC 4 até o recebimento, colidiu com a empilhadeira na manivela de abertura dos vidros do pavilhão, causando a quebra do vidro traseiro da empilhadeira."/>
    <x v="3"/>
    <s v="Veículos Industriais"/>
    <s v="Não classificado"/>
    <s v="Veículos Industriais"/>
    <m/>
    <m/>
    <n v="22"/>
    <m/>
    <n v="13"/>
    <s v="Terça-Feira"/>
  </r>
  <r>
    <n v="633"/>
    <n v="1"/>
    <x v="665"/>
    <x v="49"/>
    <x v="532"/>
    <s v="Luis David Herrera Fernandez"/>
    <s v="M"/>
    <s v="Rebarbação  - T1"/>
    <s v="Maiquel Silveira da Cruz"/>
    <n v="1"/>
    <x v="3"/>
    <s v="Colaborador vem ao CSR deambulando, loc, relata que estava em seu setor quando foi levantar uma peça e a mesma caiu contra seu 3° dedo da mão D, mobilidade prejudicada, sem corte ou hematoma, gelo e biofenac local, passado para avaliação médica, foi encaminhado ao COC para exames de imagem e consulta médica, vai com transporte da empresa UBER retorna dia 19.02 para nova revisão no CSR, TST setor ciente."/>
    <x v="4"/>
    <s v="Não classificado"/>
    <s v="Não classificado"/>
    <s v="Manuseio de ferramentas e peças"/>
    <s v="Mão direita"/>
    <s v="3º dedo"/>
    <n v="23"/>
    <s v="Conecta 633"/>
    <n v="16"/>
    <s v="Sexta-Feira"/>
  </r>
  <r>
    <n v="634"/>
    <n v="1"/>
    <x v="666"/>
    <x v="49"/>
    <x v="533"/>
    <s v="Jonas Mattos Kunz"/>
    <s v="M"/>
    <s v="Atendimento Manutencao Fundicao - T1"/>
    <s v="Josimar Edson Borges"/>
    <n v="4"/>
    <x v="0"/>
    <s v="Acionado unidade interna para socorrer o colaborador  que sofreu uma  queda da própria altura . n local o mesma estava coerente  relata que estava fazendo a manutenção  do forno e escorregou  e bateu a boca  na estrutura  , apresenta um corte contuso na boca e lesão no dente 11. avaliado por dentista e orientado  quanto ao TTO na Odontoclinica  externa dia 26.02.2024  , avaliado por DR Ralfh  e retorno dia 27/02/2024 manhã . TST Alessandro  ciente"/>
    <x v="4"/>
    <s v="Não classificado"/>
    <s v="Não classificado"/>
    <s v="Queda"/>
    <s v="Cabeça"/>
    <s v="Boca"/>
    <n v="24"/>
    <s v="Coecta 634"/>
    <n v="23"/>
    <s v="Sexta-Feira"/>
  </r>
  <r>
    <n v="635"/>
    <n v="1"/>
    <x v="667"/>
    <x v="49"/>
    <x v="534"/>
    <s v="TARCÍSIO HENRIQUE BRUCH"/>
    <s v="M"/>
    <s v="Macharia - T3"/>
    <s v="Diogo Portolan"/>
    <n v="3"/>
    <x v="8"/>
    <s v="Colaborador (33330) chega na enfermaria deambulando da empresa Caster tech, relata que estava no setor de macharia operando a paleteira pegando o molde, ao dar ré com a mesma prensou o pé  ( tornozelo ) esquerdo sem corte inchado com hiperemia, movimentos preservados, realizado jato de biofenac, compressa de gelo, encaminhado para avaliação médica o mesmo ira para hospital do circulo realizar exame da RX, encaminhado com transporte UBER  ofertado pela empresa + guia TISS e guia de farmácia, com retorno na segunda feira 26.02.2024, TST Wanderley ciente. Retorno com exame de imagem início do turno do dia 26/02/2024."/>
    <x v="4"/>
    <s v="Veículos Industriais"/>
    <s v="Não classificado"/>
    <s v="Veículos Industriais"/>
    <s v="Pé esquerdo"/>
    <m/>
    <n v="25"/>
    <s v="Conecta 635"/>
    <n v="24"/>
    <s v="Sábado"/>
  </r>
  <r>
    <n v="636"/>
    <n v="1"/>
    <x v="668"/>
    <x v="49"/>
    <x v="271"/>
    <s v="Stephanie Moraes Ceconi"/>
    <s v="F"/>
    <s v="Prep Areia - T2"/>
    <s v="David Teixeira Lima"/>
    <n v="2"/>
    <x v="31"/>
    <s v="Ocorrência na Expedição Caster Caxias 2; funcionária em transferência. Recebo a informação pela equipe da saúde que na madrugada, em torno das 00:30/01:00 o Hospital do Círculo entra em contato com o Centro de Saúde informando que receberam através da remoção da Emercor a colaboradora citada. Os mesmos referem ter sido um acidente no pé e gostariam de conformar se o ocorrido trata-se de um acidente de trabalho. Em torno das 01:30 o líder da empresa entra em contato com a equipe de saúde informando o ocorrido, relata que a colaboradora que está na atividade de inspeção e ao embalar as peças para agilizar o embarque expresso do dia teve um momento de descuido deixando cair a peça, atingindo o pé direito. Acionado base externa da Emercor e encaminhada para consulta e exame de imagem. Liberado guia tiss com carimbo CAT ao hospital. Ainda no dia de hoje é entrado em contato com a colaboradora a mesma refere que a lesão ocorreu no pé direito, não teve fratura. Agendado consulta com o médico do trabalho para amanhã 29/02."/>
    <x v="3"/>
    <s v="Não classificado"/>
    <s v="Não classificado"/>
    <s v="Manuseio de ferramentas e peças"/>
    <s v="Pé direito"/>
    <s v="Dorso"/>
    <m/>
    <s v="Caster Caxias 2"/>
    <n v="27"/>
    <s v="Terça-Feira"/>
  </r>
  <r>
    <n v="637"/>
    <n v="1"/>
    <x v="669"/>
    <x v="50"/>
    <x v="535"/>
    <s v="Marc Sony Sagesse"/>
    <s v="M"/>
    <s v="Rebarbacao T3"/>
    <s v="Diogo Portolan"/>
    <n v="3"/>
    <x v="3"/>
    <s v="Colaborador vem ao CSR com o relato que estava separando peças junto com um colega, quando deixou cair uma peça no quinto dedo da mão direita. Local ficou com edema, hematoma subungueal na ultima falange distal. Aplicado biofenac e gelo, encaminhado para avaliação com Dr Rafael, o mesmo encaminhado para realizar exame de RX em hospital do circulo disponibilizado transporte UBER guia TISS e de farmácia com retorno no dia 02.03.2024 as 02:15 horas para reavaliação médica, TST da área ciente."/>
    <x v="2"/>
    <s v="Não classificado"/>
    <s v="Não classificado"/>
    <s v="Manuseio de ferramentas e peças"/>
    <s v="Mão direita"/>
    <s v="5º dedo"/>
    <n v="26"/>
    <s v="Conecta 637"/>
    <n v="1"/>
    <s v="Sexta-Feira"/>
  </r>
  <r>
    <n v="638"/>
    <n v="1"/>
    <x v="670"/>
    <x v="50"/>
    <x v="10"/>
    <m/>
    <s v="M"/>
    <s v="Fusão - Vazamento T3"/>
    <s v="Diogo Portolan"/>
    <n v="3"/>
    <x v="1"/>
    <s v="Ao realizar abastecimento de MP em fardos com uso da ponte de transferência, houve duas fortes explosões no Forno 2, projetando metal líquido em torno da área. Ninguém ficou ferido. Possível impureza no meio dos fardos gerou as explosões."/>
    <x v="3"/>
    <s v="Metal líquido"/>
    <s v="Não classificado"/>
    <s v="Respingo de metal líquido"/>
    <m/>
    <m/>
    <n v="27"/>
    <s v="c/Produção"/>
    <n v="3"/>
    <s v="Domingo"/>
  </r>
  <r>
    <n v="639"/>
    <n v="1"/>
    <x v="671"/>
    <x v="50"/>
    <x v="536"/>
    <s v="Sidnei Paim da Rosa Junior"/>
    <s v="M"/>
    <s v="Revisao Final T1"/>
    <s v="Andre Luis da Silva dos Reis"/>
    <n v="1"/>
    <x v="18"/>
    <s v="Acionado base interna Emercor para atendimento no ponto 07 da Caster para colaborador que teria esmagado a mão, chegando ao local o mesmo estava acompanhado de colega brigadista, removido ao CSR, relata que ao inspecionar uma peça, bateu o 1º dedo da mão direita entre cubo e  parede, usava luva de proteção, apresenta pequeno ferimento superficial, edema,  hematoma e restrição de movimento em falange distal, relata dor, aplicado gelo local, avaliado pela médica do CSR. Avaliado pela DR Talita, adm de forma EV Cetoprofeno + dipirona em SF 100 ml. encaminhado ao COC, para exames de imagem e avaliação clínica, liberado com transporte da empresa (uber), guias Tiss e ordem de farmácia carimbadas, orientado a retornar ao CSR dia 05/03/2024 no início do turno para revisão com medicina do trabalho, atendido por Joice. TST da área ciente."/>
    <x v="4"/>
    <s v="Não classificado"/>
    <s v="Não classificado"/>
    <s v="Manuseio de ferramentas e peças"/>
    <s v="Mão direita"/>
    <s v="1º dedo"/>
    <n v="28"/>
    <s v="Conecta 639"/>
    <n v="4"/>
    <s v="Segunda-Feira"/>
  </r>
  <r>
    <n v="640"/>
    <n v="1"/>
    <x v="672"/>
    <x v="50"/>
    <x v="328"/>
    <s v="Anderson Tadiello de Castilhos"/>
    <s v="M"/>
    <s v="Celula Conjuntos Implementadoras - T2"/>
    <s v="Guilherme Bernardi"/>
    <n v="2"/>
    <x v="9"/>
    <s v="Colaborador vem ao ao CSR  com o relato que foi realizar a troca do cachimbo da torqueadeira e acabou escorainado o segundo dedo da mão esquerda. Ficou com uma escoriação na primeira falange proximal. Realizado limpeza e curativo, voltou para o setor com orientações. TST Alessandro ciente."/>
    <x v="0"/>
    <s v="Não classificado"/>
    <s v="Não classificado"/>
    <s v="Manuseio de ferramentas e peças"/>
    <s v="Mão esquerda"/>
    <s v="2º dedo"/>
    <n v="29"/>
    <s v="Conecta 640"/>
    <n v="7"/>
    <s v="Quinta-Feira"/>
  </r>
  <r>
    <n v="641"/>
    <n v="1"/>
    <x v="673"/>
    <x v="50"/>
    <x v="537"/>
    <s v="Oumar Diouf"/>
    <s v="M"/>
    <s v="Rebarbacao - T2"/>
    <s v="Maiquel Silveira da Cruz"/>
    <n v="2"/>
    <x v="3"/>
    <s v="Colaborador vem ao CSR com o relato que estava na maquina e o rebolo pegou em seu primeiro dedo da mão esquerda. Ficou com um abrasivo na unha e parte do dedo, realizado limpeza e encaminhado para avaliação médica com Dr Vinicius. Colaborador foi encaminhado para o COC realizar raio X e avalição médica, recebeu orientações e guais carimbadas. Foi encaminhado para o COC de uber solicitado pela empresa. TST Alesssandro._x000a_Rx de mão esquerda 15/03/24 (laudo formal): ausência de lesão óssea/articular, relacionado a trauma agudo. No momento, encontra-se inapto ao retorno laboral. Encaminhado ao HCO para estudo radiográfico.* reavaliação em CSR dia 18/03/24, com parecer de traumatologista."/>
    <x v="2"/>
    <s v="Não classificado"/>
    <s v="Não classificado"/>
    <s v="Manuseio de ferramentas e peças"/>
    <s v="Mão esquerda"/>
    <s v="1º dedo"/>
    <n v="30"/>
    <s v="Conecta 641"/>
    <n v="14"/>
    <s v="Quinta-Feira"/>
  </r>
  <r>
    <n v="642"/>
    <n v="1"/>
    <x v="674"/>
    <x v="50"/>
    <x v="538"/>
    <s v="Jackson Morais Pires"/>
    <s v="M"/>
    <s v="Celula Conjuntos Leves - T2"/>
    <s v="Guilherme Bernardi"/>
    <n v="2"/>
    <x v="4"/>
    <s v="Colaborador vem ao CSR com o relato que estava movimentando um cubo de roda, quando a estrela do cubo pegou na articulação proximal do terceiro dedo da mão esquerda. Realizado limpeza com clorexidina e fechado com um curativo. TST Vanderley."/>
    <x v="0"/>
    <s v="Não classificado"/>
    <s v="Não classificado"/>
    <s v="Manuseio de ferramentas e peças"/>
    <s v="Mão esquerda"/>
    <s v="3º dedo"/>
    <n v="31"/>
    <s v="Conecta 642"/>
    <n v="19"/>
    <s v="Terça-Feira"/>
  </r>
  <r>
    <n v="643"/>
    <n v="1"/>
    <x v="675"/>
    <x v="50"/>
    <x v="539"/>
    <s v="Alexandre Andrade"/>
    <s v="M"/>
    <s v="Fusao/Vazamento - T1"/>
    <s v="Karine Parise"/>
    <n v="1"/>
    <x v="15"/>
    <s v="Colaborador vem a enfermaria deambulando, loc, relata que por volta das 11:00 escorregou e acabou batendo as costas em um vergalhão, diz que na hora fizeram um curativo e seguiu trabalhando não orientaram a vir na enfermaria, agora procura com queixas de dor, no local tem um corte importante realizado limpeza no local, passado para avaliação médica, acionada base externa Emercor para realização de sutura, retorna amanhã para nova revisão no CSR. TST ciente. Realocado em 21/03. Em 22/03 retornou ao médico com queixa e foi afastado. Retornou em 25/03 apto as atividades e com nova revisão em 28/03."/>
    <x v="2"/>
    <s v="Não classificado"/>
    <s v="Não classificado"/>
    <s v="Predial"/>
    <s v="Coluna / Tronco"/>
    <s v="Costa"/>
    <n v="32"/>
    <s v="Conecta 643"/>
    <n v="20"/>
    <s v="Quarta-Feira"/>
  </r>
  <r>
    <n v="644"/>
    <n v="1"/>
    <x v="676"/>
    <x v="50"/>
    <x v="395"/>
    <s v="Isaias Gomes Guindani"/>
    <s v="M"/>
    <s v="Fusao/Vazamento - T2"/>
    <s v="Lucas Ferreira da Silva"/>
    <n v="2"/>
    <x v="1"/>
    <s v="Recebo colaborador CSR deambulando sem estar acompanhado pelo brigadista, relata que saltou material quente em sua cabeça e ombros, realizado curativo com sulfa , e liberado ao setor. tst ciente._x000a_Funcionário realizava a operação de retirada da bolachinha do forno 5 com auxílio a concha, e ao inserir na coquilhadeira, houve a projeção de metal, atingindo a parte de tras da cabeça e parte superior do ombro."/>
    <x v="0"/>
    <s v="Não classificado"/>
    <s v="Não classificado"/>
    <s v="Respingo de metal líquido"/>
    <s v="Cabeça"/>
    <s v="Pescoço"/>
    <n v="33"/>
    <s v="Conecta 644"/>
    <n v="21"/>
    <s v="Quinta-Feira"/>
  </r>
  <r>
    <n v="645"/>
    <n v="1"/>
    <x v="677"/>
    <x v="50"/>
    <x v="123"/>
    <s v="Luis Everton Da Silva"/>
    <s v="M"/>
    <s v="Fusao/Vazamento - T1"/>
    <s v="Karine Parise"/>
    <n v="1"/>
    <x v="1"/>
    <s v="Colaborador refere irritação no olho D, realizo aplicação de colirio anestesico mais inspeção manual, corpo estranho retirado sem intercorrências, atendido por TE Cristian-Emercor."/>
    <x v="0"/>
    <s v="Não classificado"/>
    <s v="Não classificado"/>
    <s v="Corpo estranho"/>
    <s v="Olhos"/>
    <s v="Olho direito"/>
    <n v="34"/>
    <s v="Conecta 645"/>
    <n v="22"/>
    <s v="Sexta-Feira"/>
  </r>
  <r>
    <n v="646"/>
    <n v="1"/>
    <x v="678"/>
    <x v="50"/>
    <x v="540"/>
    <s v="Yonny Javier Sierra Guevara"/>
    <s v="M"/>
    <s v="Celula Cubos Scania - T1"/>
    <s v="Grasiela Voigt"/>
    <n v="1"/>
    <x v="13"/>
    <s v="Colaborador relata que uma  placa  caiu  e atingiu a sua  mão direita , apresenta  uma  hematoma na palma da mão , movimentos preservados  aplicado gelo e biofenac   e liberado com orientações de cuidados . TST   ciente"/>
    <x v="0"/>
    <s v="Não classificado"/>
    <s v="Não classificado"/>
    <s v="Manuseio de ferramentas e peças"/>
    <s v="Mão direita"/>
    <m/>
    <n v="35"/>
    <s v="Conecta 646"/>
    <n v="25"/>
    <s v="Segunda-Feira"/>
  </r>
  <r>
    <n v="647"/>
    <n v="1"/>
    <x v="679"/>
    <x v="50"/>
    <x v="541"/>
    <s v="Eurole Joseph"/>
    <s v="M"/>
    <s v="Rebarbacao T3"/>
    <s v="Diogo Portolan"/>
    <n v="3"/>
    <x v="3"/>
    <s v="Colaborador Eurole relata que estava no setor de rebarbação lixando peça quando sentiu desconforto em olho esquerdo &quot;em uso de óculos de proteção&quot;, no CSR encaminhado para avaliação médica , realizado lavagem com soro fisiológico, retirado corpo estranho, após com orientação médica realizado colírio maxitrol, sem mais queixas liberado para setor com orientações, TST contato sem sucesso ramal 3634."/>
    <x v="0"/>
    <s v="Não classificado"/>
    <s v="Não classificado"/>
    <s v="Corpo estranho"/>
    <s v="Olhos"/>
    <s v="Olho esquerdo"/>
    <n v="36"/>
    <s v="Conecta 647"/>
    <n v="26"/>
    <s v="Terça-Feira"/>
  </r>
  <r>
    <n v="648"/>
    <n v="1"/>
    <x v="680"/>
    <x v="51"/>
    <x v="542"/>
    <s v="Gabriel Cipriano Leon Requena"/>
    <s v="M"/>
    <s v="Rebarbacao - T2"/>
    <s v="Maiquel Silveira da Cruz"/>
    <n v="2"/>
    <x v="3"/>
    <s v="Colaborador vem ao CSR com o relato que estava batendo com uma marreta em um produto, quando escapou a marreta e ficou com o segundo dedo da mão direita entre o produto e cabo da marreta. Ficou com edema na primeira falange proximal, aplicado biofenac e gelo após encaminhado para avaliação médica com Dr Vinicius. Colaborador foi encaminahdo para COC realizar avalição e raio X, foi guias carimbadas e uber solicitado pela empresa. TST Ciente"/>
    <x v="4"/>
    <s v="Não classificado"/>
    <s v="Não classificado"/>
    <s v="Manuseio de ferramentas e peças"/>
    <s v="Mão direita"/>
    <s v="1º dedo"/>
    <n v="37"/>
    <s v="Conecta 648"/>
    <n v="3"/>
    <s v="Quarta-Feira"/>
  </r>
  <r>
    <n v="649"/>
    <n v="1"/>
    <x v="681"/>
    <x v="51"/>
    <x v="496"/>
    <s v="Jocta Welington da Rosa"/>
    <s v="M"/>
    <s v="Celula de Preset Usinagem - T1"/>
    <s v="Willian Jean Lange"/>
    <n v="1"/>
    <x v="12"/>
    <s v="Colaborador relata que ao trocar o rebolo, ao encaixar a proteção móvel de ferro, a mesma escapou e atingiu o 3º dedo da mão esquerda, apresenta edema, hematoma e restrição de movimento o dedo (usava EPI de proteção), aplicado gelo e Biofenac no local,  avaliado pela médica do CSR, MCPM Paracetamol VO, encaminhado ao Hospital do Círculo para realizar exame de raio x e avaliação clínica, liberado com transporte da empresa (uber), guias Tiss e ordem de farmácia carimbadas, orientado a retornar ao CSR dia 05/04/2024 para revisão, atendido por Joice. TST da área ciente."/>
    <x v="4"/>
    <s v="Não classificado"/>
    <s v="Não classificado"/>
    <s v="Manuseio de ferramentas e peças"/>
    <s v="Mão esquerda"/>
    <s v="3º dedo"/>
    <n v="38"/>
    <s v="Conecta 649"/>
    <n v="4"/>
    <s v="Quinta-Feira"/>
  </r>
  <r>
    <n v="650"/>
    <n v="1"/>
    <x v="682"/>
    <x v="51"/>
    <x v="543"/>
    <s v="Edemar Knetz"/>
    <s v="M"/>
    <s v="Fusao/Vazamento - T3"/>
    <s v="Diogo Portolan"/>
    <n v="3"/>
    <x v="15"/>
    <s v="Colaborador chega no CSR as 07:30 horas, relata que estava no setor de fusão, limpando máquina ( CAP VAZADOR), por volta das 05:30, quando sentiu desconforto em coluna, ( o mesmo relata que já pino na coluna ), e no momento esta travada devido ao esforço que realizou no trabalho, encaminhado para avaliação médica, nega alergia medicamentosa, MCPM Duoflam IM (lote: 23100688- venc. 10/25) aplicado em glúteo esquerdo, após liberado para casa com transporte da empresa (uber), receita médica e ordem de farmácia carimbadas, orientado a retornar dia 09/04/2024 no início do turno para revisão, atendido por Igor e Joice. TST do primeiro turno ciente."/>
    <x v="0"/>
    <s v="Não classificado"/>
    <s v="Não classificado"/>
    <s v="Ergonômico"/>
    <s v="Coluna / Tronco"/>
    <s v="Coluna"/>
    <n v="41"/>
    <s v="Conecta 650"/>
    <n v="8"/>
    <s v="Segunda-Feira"/>
  </r>
  <r>
    <n v="651"/>
    <n v="1"/>
    <x v="682"/>
    <x v="51"/>
    <x v="544"/>
    <s v="Jean Marck ST Juste"/>
    <s v="M"/>
    <s v="Rebarbacao - T1"/>
    <s v="Diogo Portolan"/>
    <n v="1"/>
    <x v="3"/>
    <s v="Colaborador vem a enfermaria deambulando, loc, relata que estava em seu setor lixando uma peça  quando prensou o 4 ° dedo da mão E, no local sem corte ou hematoma, uma escoriação, aplicado gelo local, ofertado 01 cp de paracetamol e liberado ao setor com orientações, Leonardo, tst do setor ciente."/>
    <x v="0"/>
    <s v="Não classificado"/>
    <s v="Não classificado"/>
    <s v="Manuseio de ferramentas e peças"/>
    <s v="Mão esquerda"/>
    <s v="4º dedo"/>
    <n v="39"/>
    <s v="Conecta 6514"/>
    <n v="8"/>
    <s v="Segunda-Feira"/>
  </r>
  <r>
    <n v="652"/>
    <n v="1"/>
    <x v="682"/>
    <x v="51"/>
    <x v="545"/>
    <s v="Francilien Francois"/>
    <s v="M"/>
    <s v="Rebarbacao - T2"/>
    <s v="Maiquel Silveira da Cruz"/>
    <n v="2"/>
    <x v="3"/>
    <s v="Funcionário  do setor: Fundição, Líder: Marcos, relata que estava realizando a retifica quando veio a sentir um desconforto no olho esquerdo, local com vermelhidão, realizado limpeza com Sf. sem sinais de corpo estranho. Alega desconforto continuo. segue para avaliação médica."/>
    <x v="2"/>
    <s v="Não classificado"/>
    <s v="Não classificado"/>
    <s v="Corpo estranho"/>
    <s v="Olhos"/>
    <s v="Olho esquerdo"/>
    <n v="40"/>
    <s v="Conecta 652"/>
    <n v="8"/>
    <s v="Segunda-Feira"/>
  </r>
  <r>
    <n v="653"/>
    <n v="1"/>
    <x v="683"/>
    <x v="51"/>
    <x v="546"/>
    <s v="Vitor Guilherme Scariot"/>
    <s v="M"/>
    <s v="Celula Conjuntos Implementadoras - T2"/>
    <s v="Guilherme Bernardi"/>
    <n v="2"/>
    <x v="4"/>
    <s v="Funcionário do Setor: CTE, Líder: Guilherme, Relata que foi movimentar um cubo com mão, quando a peça veio a escorregar e acertar o 05 dedo da mão direita, local com edema, hematoma, movimentação prejudicada. realizado gelo + biofenac, segue para avaliação médica. Encaminhado para exames de imagem no hospital do COC, encaminhado com guia TISS carimbada, ordem de farmácia, Traslado de uber, orientado a retornar no dia 11/04 para reavaliação médica. _x000a_ TST Ciente"/>
    <x v="2"/>
    <s v="Não classificado"/>
    <s v="Não classificado"/>
    <s v="Manuseio de ferramentas e peças"/>
    <s v="Mão direita"/>
    <s v="5º dedo"/>
    <n v="42"/>
    <s v="Conecta 653"/>
    <n v="10"/>
    <s v="Quarta-Feira"/>
  </r>
  <r>
    <n v="654"/>
    <n v="1"/>
    <x v="684"/>
    <x v="51"/>
    <x v="547"/>
    <s v="Paulo Roberto Rodrigues De Souza"/>
    <s v="M"/>
    <s v="Celula Conjuntos Montadoras T2"/>
    <s v="Guilherme Bernardi"/>
    <n v="2"/>
    <x v="32"/>
    <s v="Funcionário CTA, Líder: Guilherme, Relata que estava no vestiário masculino, quando estava trocando de roupa e alguns armários vieram a cair e o mesmo ficar prensando no meio, desconforto em ombro direito, e lombar, passado spray em ombros D e E, Lombar. liberado ao setor com orientações."/>
    <x v="0"/>
    <s v="Não classificado"/>
    <s v="Não classificado"/>
    <s v="Predial"/>
    <s v="Braço direito"/>
    <s v="Ombro"/>
    <n v="44"/>
    <s v="Conecta 654"/>
    <n v="11"/>
    <s v="Quinta-Feira"/>
  </r>
  <r>
    <n v="655"/>
    <n v="1"/>
    <x v="685"/>
    <x v="51"/>
    <x v="548"/>
    <s v="Joel Josue Urdaneta Barbera"/>
    <s v="M"/>
    <s v="Rebarbacao - T1"/>
    <s v="David Teixeira Lima"/>
    <n v="1"/>
    <x v="3"/>
    <s v="Colaborador relata que  seu colega estava subindo uma peça com a talha e a peça caiu em sua perna direita, apresenta leves escoriações na perna, sem edema, sem hematoma, realizado curativo, orientado e liberado ao setor, atendido por Joice. TST da área ciente."/>
    <x v="0"/>
    <s v="Não classificado"/>
    <s v="Não classificado"/>
    <s v="Manuseio de ferramentas e peças"/>
    <s v="Perna direita"/>
    <m/>
    <n v="43"/>
    <s v="Conecta 655"/>
    <n v="12"/>
    <s v="Sexta-Feira"/>
  </r>
  <r>
    <n v="656"/>
    <n v="1"/>
    <x v="686"/>
    <x v="51"/>
    <x v="150"/>
    <s v="Filipe Farias dos Santos"/>
    <s v="M"/>
    <s v="Atendimento Serralheria Fundicao  -T1"/>
    <s v="Josimar Edson Borges"/>
    <n v="1"/>
    <x v="16"/>
    <s v="Funcionário do Setor: Manutenção, líder: Josemar, Relata que estava no setor realizando a troca de um cilindro PZ04A (MAQUINA), ao abrir o registro do cilindro quando uma base de ferro veio acertar o lado esquerdo do abdômen, acertando a costela esquerda, local com hematoma, sem  sinais de fratura aparente, ofegante, normo corado, lucido, orientado, veio a CSR deambulando e desacompanhado. Aferido SV: PA: 140/80, SAT: 95% em AA sem esforço, FC: 87 bpm,  acionado base externa da emercor para r atendimento e remoção ao COC, guia TISS entregue e carimbada, Ordem de farmácia carimbada. Orientado a retornar na segunda feira dia ( 15/04/24)  no inicio do turno para avaliação com o médico do trabalho. Em 15/04 encaminhado para realização de exame complementar (sem condições de retorno no momento); agendada revisão clínica em 16/04/24 no Centro de Saúde."/>
    <x v="2"/>
    <s v="Energias perigosas"/>
    <s v="PSIF"/>
    <s v="Máquinas e equipamentos"/>
    <s v="Coluna / Tronco"/>
    <s v="Torax"/>
    <n v="45"/>
    <s v="Conecta 656"/>
    <n v="13"/>
    <s v="Sábado"/>
  </r>
  <r>
    <n v="657"/>
    <n v="1"/>
    <x v="687"/>
    <x v="51"/>
    <x v="515"/>
    <s v="Greibert Yosmer Nadiel Escalante"/>
    <s v="M"/>
    <s v="Manutencao Fundicao - T1"/>
    <s v="Guilherme Castro Magalhaes"/>
    <n v="1"/>
    <x v="0"/>
    <s v="Foi acionado ramal de emergência(3666) para colaborador  na Caster no ponto dois, ou chegar no porto de acesso a empresa o guarda demorou para abrir, o pcte apresenta corte FAB( estilete) em dorso da mão esquerda ao cortar enforca gato, realizado limpeza assepsia, e acionado equipe externa Emercor para realizar sutura, tst ciente."/>
    <x v="4"/>
    <s v="Não classificado"/>
    <s v="Não classificado"/>
    <s v="Manuseio de ferramentas e peças"/>
    <s v="Mão esquerda"/>
    <s v="Dorso"/>
    <n v="46"/>
    <s v="Conecta 657"/>
    <n v="14"/>
    <s v="Domingo"/>
  </r>
  <r>
    <n v="658"/>
    <n v="1"/>
    <x v="688"/>
    <x v="51"/>
    <x v="459"/>
    <s v="Jhonatan Almeida Freitas"/>
    <s v="M"/>
    <s v="Celula de Montagem - T2"/>
    <s v="Guilherme Bernardi"/>
    <n v="2"/>
    <x v="9"/>
    <s v="Colaborador relata que puxou o a trava  de segurança da 101425 e um  arame  perfurou a polpa digital do primeiro dedo da mão esquerda . Apresenta perfuração  sangramento contido , aguarda avaliação medica."/>
    <x v="0"/>
    <s v="Não classificado"/>
    <s v="Não classificado"/>
    <s v="Manuseio de ferramentas e peças"/>
    <s v="Mão esquerda"/>
    <s v="1º dedo"/>
    <n v="47"/>
    <s v="Conecta 658"/>
    <n v="18"/>
    <s v="Quinta-Feira"/>
  </r>
  <r>
    <n v="659"/>
    <n v="1"/>
    <x v="689"/>
    <x v="51"/>
    <x v="549"/>
    <s v="Tiago Tarouco Pinto"/>
    <s v="M"/>
    <s v="Revisao Final T1"/>
    <s v="Andre Luis da Silva dos Reis"/>
    <n v="1"/>
    <x v="33"/>
    <s v="Colaborador relata que estava trabalhando na Veneto cedido por a Castertech,  relata que estava revisando um  produto  quando sentiu  desconforto em olho direito,  realizado higiene  com sucesso, liberado ao setor com orientações de cuidados. TST  Ciente"/>
    <x v="0"/>
    <s v="Não classificado"/>
    <s v="Não classificado"/>
    <s v="Corpo estranho"/>
    <s v="Olhos"/>
    <s v="Olho direito"/>
    <n v="48"/>
    <s v="Conecta 659"/>
    <n v="24"/>
    <s v="Quarta-Feira"/>
  </r>
  <r>
    <n v="660"/>
    <n v="1"/>
    <x v="683"/>
    <x v="51"/>
    <x v="550"/>
    <s v="Alice Gabrielli Lima De Quadros"/>
    <s v="F"/>
    <s v="Celula Conjuntos Leves - T2"/>
    <s v="Guilherme Bernardi"/>
    <n v="2"/>
    <x v="20"/>
    <s v="colaboradora relata que pegou o ônibus da castertech para jantar e foi picada por uma abelha no rosto, aplicado gelo no local atendido por TE Lucas coren 1806709 Aguarda avaliação Dr Vinicius medicada  com  hidrocortisona  e  alegra VO.  TST ciente"/>
    <x v="0"/>
    <s v="Não classificado"/>
    <s v="Não classificado"/>
    <s v="Animal peçonhento"/>
    <s v="Cabeça"/>
    <m/>
    <m/>
    <s v="Conecta 660"/>
    <n v="10"/>
    <s v="Quarta-Feira"/>
  </r>
  <r>
    <n v="661"/>
    <n v="1"/>
    <x v="690"/>
    <x v="52"/>
    <x v="259"/>
    <s v="Eduardo Cruz Maran"/>
    <s v="M"/>
    <s v="Almoxarifado Manutencao Castertech"/>
    <s v="Guilherme Castro Magalhaes"/>
    <n v="2"/>
    <x v="0"/>
    <s v="Colaborador vem ao CSR com o relato que estava indo ao setor de trabalho, quando tropeçou em um paralelepípedo e veio a cair batendo o joelho esquerdo. Ficou com um edema no joelho, com mobilidade preservada mas com dores ao se movimentar. Colaborador foi encaminhado para o COC após consulta médica com Dr Vinicius para realizar RX e avaliação médica. Foi encaminhado com uber solicitado pela empresa e com guias carimbadas. Foi realizado contato com a mãe do colaborador para esperar no COC. TST Alessandro ciente. Retorno em home office."/>
    <x v="4"/>
    <s v="Não classificado"/>
    <s v="Não classificado"/>
    <s v="Queda"/>
    <s v="Perna esquerda"/>
    <s v="Joelho"/>
    <n v="49"/>
    <s v="Conecta 661"/>
    <n v="8"/>
    <s v="Quarta-Feira"/>
  </r>
  <r>
    <n v="662"/>
    <n v="1"/>
    <x v="691"/>
    <x v="52"/>
    <x v="551"/>
    <s v="Sauvadieu Renfort"/>
    <s v="M"/>
    <s v="Rebarbacao T3"/>
    <s v="Diogo Portolan"/>
    <n v="3"/>
    <x v="3"/>
    <s v="Paciente relata que hoje enquanto estava trabalhando foi tirar o óculos para limpas as lentes quando sentiu que algo adentrou em seu olho direito, refere desconforto ocular, sem hiperemia, sem alteração da visão, realizada lavagem ocular. Realiza consulta com médica do trabalho que encaminha paciente para consultar com oftalmologista. TST do setor ciente."/>
    <x v="4"/>
    <s v="Não classificado"/>
    <s v="Não classificado"/>
    <s v="Corpo estranho"/>
    <s v="Olhos"/>
    <s v="Olho direito"/>
    <n v="50"/>
    <s v="Conecta 662"/>
    <n v="15"/>
    <s v="Quarta-Feira"/>
  </r>
  <r>
    <n v="663"/>
    <n v="1"/>
    <x v="692"/>
    <x v="52"/>
    <x v="57"/>
    <s v="Claudinei Vieira da Silva"/>
    <s v="M"/>
    <s v="Fusao/Vazamento - T2"/>
    <s v="Lucas Ferreira da Silva"/>
    <n v="2"/>
    <x v="1"/>
    <s v="Recebo colaborador CSR, deambulando sem estar acompanhado do brigadista, relara que estava  limpando material quando sentiu corpo estranho olho D, realizado limpeza e orientado , liberado ao  setor, tst ciente."/>
    <x v="0"/>
    <s v="Não classificado"/>
    <s v="Não classificado"/>
    <s v="Corpo estranho"/>
    <s v="Olhos"/>
    <s v="Olho direito"/>
    <n v="51"/>
    <s v="Conecta 663"/>
    <n v="20"/>
    <s v="Segunda-Feira"/>
  </r>
  <r>
    <n v="664"/>
    <n v="1"/>
    <x v="693"/>
    <x v="52"/>
    <x v="10"/>
    <s v="MTI"/>
    <s v="M"/>
    <s v="MTI"/>
    <s v="David Teixeira Lima"/>
    <n v="1"/>
    <x v="7"/>
    <s v="Funcionário da empresa terceirizada (MTI - Ralf Trindade) realizava limpeza (retirada de pó) da parte superior da correia transportadora TC04, onde utilizava um rodo e uma escada de fibra tipo tesoura. Ao realizar o movimento de descida da escada, o mesmo escorrega o pé de apoio no degrau sofrendo uma queda de aproximadamente 1,5 metros."/>
    <x v="3"/>
    <s v="Trabalho em altura"/>
    <s v="Não classificado"/>
    <s v="Queda"/>
    <m/>
    <m/>
    <n v="52"/>
    <m/>
    <n v="22"/>
    <s v="Quarta-Feira"/>
  </r>
  <r>
    <n v="665"/>
    <n v="1"/>
    <x v="693"/>
    <x v="52"/>
    <x v="552"/>
    <s v="Ezequiel da Fonseca Munari"/>
    <s v="M"/>
    <s v="Celula Conjuntos Montadoras T1"/>
    <s v="Grasiela Voigt"/>
    <n v="1"/>
    <x v="9"/>
    <s v="Acionado base interna pelo ramal 3666, referindo lesão em pé  na Suspensys. No local funcionário com membro inferior  mobilizado, encaminhado ao Centro de Saúde onde o mesmo relata  que estava movimentando a paletera  e outro colega com outra paletera carregado com palet colidiram, o garfo atingiu seu  pé direito. Refere dor, movimentos restritos, relata também dor nas costas. Encaminhado ara avaliação médica e posterior encaminhado com unidade móvel ao Hosp. do Círculo aos cuidados da Dra. Shaiane."/>
    <x v="4"/>
    <s v="Veículos Industriais"/>
    <s v="Não classificado"/>
    <s v="Veículos Industriais"/>
    <s v="Pé direito"/>
    <s v="Tornozelo"/>
    <n v="53"/>
    <s v="Conecta 665"/>
    <n v="22"/>
    <s v="Quarta-Feira"/>
  </r>
  <r>
    <n v="666"/>
    <n v="1"/>
    <x v="693"/>
    <x v="52"/>
    <x v="10"/>
    <m/>
    <s v="M"/>
    <s v="Rebarbação T1"/>
    <s v="David Teixeira Lima"/>
    <n v="1"/>
    <x v="3"/>
    <s v="Por volta das 15:30, houve a ocorrência de um princípio de incêndio na resistência da estufa da cabine de pintura. A situação foi rápidamente controlada pela DIC com o emprego de linhas de mangueira para o combate. O fogo ficou concentrado na carenagem da resistência da estufa. Não houve pessoas feridas no evento."/>
    <x v="3"/>
    <s v="Risco de explosão e incêndio"/>
    <s v="Não classificado"/>
    <s v="Máquinas e equipamentos"/>
    <m/>
    <m/>
    <n v="54"/>
    <s v="Conecta 666"/>
    <n v="22"/>
    <s v="Quarta-Feira"/>
  </r>
  <r>
    <n v="667"/>
    <n v="1"/>
    <x v="694"/>
    <x v="52"/>
    <x v="10"/>
    <m/>
    <s v="M"/>
    <s v="Fusão - Vazamento T1"/>
    <s v="Karine Parise"/>
    <n v="1"/>
    <x v="1"/>
    <s v="Por volta das 08:00 houve um princípio de incêndio na conexão do botijão. Houve a atuação da DIC onde foi utilizado extintor para sua extinção. Foi constatado que a conexão não estava com o aperto adequado."/>
    <x v="3"/>
    <s v="Risco de explosão e incêndio"/>
    <s v="Não classificado"/>
    <s v="Veículos Industriais"/>
    <m/>
    <m/>
    <n v="55"/>
    <m/>
    <n v="23"/>
    <s v="Quinta-Feira"/>
  </r>
  <r>
    <n v="668"/>
    <n v="1"/>
    <x v="695"/>
    <x v="52"/>
    <x v="460"/>
    <s v="Kleiton de Jesus da Silva"/>
    <s v="M"/>
    <s v="Rebarbacao - T1"/>
    <s v="David Teixeira Lima"/>
    <n v="1"/>
    <x v="33"/>
    <s v="Paciente relata que estava fazendo a embalagem da peça quando sentiu que algo adentrou em seu olho direito, realizada lavagem ocular com soro, retirado corpo estranho, paciente refere melhora, liberado ao setor e orientado a retornar caso sinta alterações da visão ou dor ocular. TST ciente."/>
    <x v="0"/>
    <s v="Não classificado"/>
    <s v="Não classificado"/>
    <s v="Corpo estranho"/>
    <s v="Olhos"/>
    <s v="Olho direito"/>
    <n v="62"/>
    <s v="Conecta 668"/>
    <n v="29"/>
    <s v="Quarta-Feira"/>
  </r>
  <r>
    <n v="669"/>
    <n v="1"/>
    <x v="696"/>
    <x v="52"/>
    <x v="553"/>
    <s v="Thierno Amadou Diaw"/>
    <s v="M"/>
    <s v="Macharia - T2"/>
    <s v="Lucas Ferreira da Silva"/>
    <n v="2"/>
    <x v="8"/>
    <s v="Recebo colaborador CSR deambulando sem estar acompanhado pelo brigadista, relata  que caiu apresentando escoriação em cotovelo D e tornozelo E,  realizado curativo e liberado ao setor, tst ciente._x000a_Funcionário (48135), relata estar pintando guarda corpo na superfície da automatic, pisou no buraco que serve para descartar a areia inutilizada,caiu e sofreu leve escoriação no cotovelo direito e tornozelo esquerdo._x000a_Em 03/06 buscou atendimento médico e foi afastado, encaminhado para exames no dia 04/06. Não compareceu na consulta."/>
    <x v="2"/>
    <s v="Não classificado"/>
    <s v="Não classificado"/>
    <s v="Queda"/>
    <s v="Braço direito"/>
    <s v="Cotovelo"/>
    <n v="57"/>
    <s v="Conecta 669"/>
    <n v="30"/>
    <s v="Quinta-Feira"/>
  </r>
  <r>
    <n v="670"/>
    <n v="1"/>
    <x v="697"/>
    <x v="52"/>
    <x v="10"/>
    <s v="Kalinca"/>
    <s v="M"/>
    <s v="Kalinca"/>
    <s v="Maicon Velho"/>
    <n v="3"/>
    <x v="27"/>
    <s v="Por volta das 03:40 quando estava retornando da Usinagem, encontrei a estrutura do Toldo do estacionamento da Diretoria danificado e retorcido, observei que havia um caminhão (placa ICZ9137) carreta (placa IPI7J18), na portaria aguardando para sair e me desloquei até o local para conversar com o motorista, perguntei ao mesmo se havia sido ele quem tivera colidido com o Toldo o mesmo me informou que não, pois não havia &quot;sentindo&quot;_x000a_nenhuma colisão, ao verificar a parte traseira do veiculo percebemos que a porta traseira da carreta estava amassada e a lona lateral estava rasgada, constatei então que de fato a carreta havia batido no Toldo, o motorista reforçou que não havia percebido a colisão, mas o mostorista me relatou ter bastante dificuldade para manobrar o veiculo pelo fato de haver dois caminhões estacionados na lateral do muro, limitando assim o espaço para manobrar veiculos grandes como aquele. Acredito que o motorista ao manobrar o veiculo, veio a colidir com a parte traseira da carreta na estrutura do Toldo danificando-o."/>
    <x v="3"/>
    <s v="Veículos Industriais"/>
    <s v="Não classificado"/>
    <s v="Veículos Industriais"/>
    <m/>
    <m/>
    <n v="56"/>
    <m/>
    <n v="28"/>
    <s v="Terça-Feira"/>
  </r>
  <r>
    <n v="671"/>
    <n v="1"/>
    <x v="698"/>
    <x v="53"/>
    <x v="554"/>
    <s v="Enedir Zanardi Da Rosa"/>
    <s v="M"/>
    <s v="Rebarbacao - T2"/>
    <s v="Maiquel Silveira da Cruz"/>
    <n v="2"/>
    <x v="3"/>
    <s v="Recebo ligação no ramal de emergência que colaborador no ponto 1 da caster, pcte apresenta queimadura 1 grau na canela aonde peça bateu encaminho para avaliacão com Dr. Vinicius, tst ciente."/>
    <x v="0"/>
    <s v="Não classificado"/>
    <s v="Não classificado"/>
    <s v="Manuseio de ferramentas e peças"/>
    <s v="Perna esquerda"/>
    <m/>
    <n v="58"/>
    <s v="Conecta 671"/>
    <n v="3"/>
    <s v="Segunda-Feira"/>
  </r>
  <r>
    <n v="672"/>
    <n v="1"/>
    <x v="699"/>
    <x v="53"/>
    <x v="93"/>
    <s v="Dilceu Bolson de Faria "/>
    <s v="M"/>
    <s v="Celula Conjuntos Montadoras T1"/>
    <s v="Grasiela Voigt"/>
    <n v="1"/>
    <x v="9"/>
    <s v="Funcionário relata que ao movimentar a talha para posicionar em uma peça, quando o equipamento de movimentação se desprendeu do carrinho e caiu dentro da embalagem de peças. Após a queda foi verificado que o pino de fixação da talha na estrutura  estava sem a trava de segurança e com a movimentação da talha o pino se deslocou do carrinho causando a queda._x000a_Cabo de aço de redundância estava intacto, o mesmo estava fixado no mesmo pino de fixação da talha."/>
    <x v="3"/>
    <s v="Carga suspensa"/>
    <s v="PSIF"/>
    <s v="Movimentação de cargas suspensas"/>
    <m/>
    <m/>
    <n v="60"/>
    <s v="Conecta 672"/>
    <n v="4"/>
    <s v="Terça-Feira"/>
  </r>
  <r>
    <n v="673"/>
    <n v="1"/>
    <x v="699"/>
    <x v="53"/>
    <x v="421"/>
    <s v="Jairo Javier Duarte Zapata"/>
    <s v="M"/>
    <s v="Celula Conjuntos Montadoras T2"/>
    <s v="Guilherme Bernardi"/>
    <n v="2"/>
    <x v="4"/>
    <s v="Colaborador vem ao CSR com o relato que foi abrir a porta dos disjuntor da presa, quando acabou cortando o primeiro dedo da mão esquerda. Ficou com um pequeno corte na primeira falange distal, realizado limpeza e acionado unidade externa da emercor para realizar sutura conforme a solicitação médica da Dra Paloma. Foi realizado três pontos por Dr Marco Aurélio CRM 42855 e após colaborador passou com a Dra Paloma para receber as orientações. Foi orientado a retornar no dia seguinte para reavaliação, realizar curativos diários, e retirar pontos em sete dias. Ficou também a orientação de revisão de antitetânica. Encaminhado para casa com uber solicitado pela empresa. TST Alessandro ciente."/>
    <x v="4"/>
    <s v="Não classificado"/>
    <s v="Não classificado"/>
    <s v="Manuseio de ferramentas e peças"/>
    <s v="Mão esquerda"/>
    <s v="1º dedo"/>
    <n v="59"/>
    <s v="Conecta 673"/>
    <n v="4"/>
    <s v="Terça-Feira"/>
  </r>
  <r>
    <n v="674"/>
    <n v="1"/>
    <x v="700"/>
    <x v="53"/>
    <x v="367"/>
    <s v="Luiz Pereira de Oliveira"/>
    <s v="M"/>
    <s v="Fusao/Vazamento - T2"/>
    <s v="Lucas Ferreira da Silva"/>
    <n v="2"/>
    <x v="32"/>
    <s v="Funcionário Do setor de Fusão, Líder: Lucas,  relata que estava no vestiário para colocar o uniforme veio a  bater  a região da bacia a direita, no armário,  dor para movimentar. realizado gelo+ biofenac. segue para avaliação médica."/>
    <x v="4"/>
    <s v="Não classificado"/>
    <s v="Não classificado"/>
    <s v="Predial"/>
    <s v="Coluna / Tronco"/>
    <s v="Bacia"/>
    <n v="61"/>
    <s v="Conecta 674"/>
    <n v="6"/>
    <s v="Quinta-Feira"/>
  </r>
  <r>
    <n v="675"/>
    <n v="1"/>
    <x v="701"/>
    <x v="53"/>
    <x v="555"/>
    <s v="Gabriel Cardoso Dos Santos"/>
    <s v="M"/>
    <s v="Celula Conjuntos Montadoras - T3"/>
    <s v="Guilherme Bernardi"/>
    <n v="3"/>
    <x v="20"/>
    <s v="Colaborador 00050771 Gabriel, chega no CSR deambulando, lucido, orientado, relata que estava indo para parada de ônibus na rua Marques do Herval para embarcar no transporte girartur até as empresas Randon, quando um cachorro desconhecido o ataca e morde em membro inferior esquerda ocasionando corte, com hiperemia, vermelhidão, encaminho para avaliação médica, após medicado conforme prescrição, retorna para setor com orientações, TST da área ciente."/>
    <x v="5"/>
    <s v="Não classificado"/>
    <s v="Não classificado"/>
    <s v="*Outros"/>
    <s v="Perna esquerda"/>
    <m/>
    <m/>
    <s v="x"/>
    <n v="5"/>
    <s v="Quarta-Feira"/>
  </r>
  <r>
    <n v="676"/>
    <n v="1"/>
    <x v="702"/>
    <x v="53"/>
    <x v="556"/>
    <s v="Claudinei Menegazzo"/>
    <s v="M"/>
    <s v="Celula Suportes Fundidos - T1"/>
    <s v="Grasiela Voigt"/>
    <n v="1"/>
    <x v="20"/>
    <s v="Colaborador relata que ao se deslocar para empresa de moto por volta das 06:45, na BR 116 próximo a entrada do bairro Planalto 2, um ônibus parou de repente por causa de buracos na via e o mesmo freou sua moto e acabou caindo, apresenta escoriação em cotovelo direito, joelho direito (esse o mesmo já tem problema), e polegar esquerdo, refere somente ardência nos ferimentos, nenhuma queixa óssea ou muscular, realizado assepsia e curativo local, orientado e liberado ao setor, oriento o mesmo a retornar ao CSR se necessário e realizar registro de BO para ser entregue para segurança do trabalho, atendido por Joice. TST da área ciente."/>
    <x v="5"/>
    <s v="Não classificado"/>
    <s v="Não classificado"/>
    <s v="Moto/Veículo"/>
    <s v="Braço direito"/>
    <m/>
    <m/>
    <s v="x"/>
    <n v="7"/>
    <s v="Sexta-Feira"/>
  </r>
  <r>
    <n v="677"/>
    <n v="1"/>
    <x v="703"/>
    <x v="53"/>
    <x v="557"/>
    <s v="Wesley Leonardo De Souza Barbosa"/>
    <s v="M"/>
    <s v="Celula Conjuntos Montadoras - T3"/>
    <s v="Guilherme Bernardi"/>
    <n v="3"/>
    <x v="4"/>
    <s v="Colaborador 00050694 Wesley, chega no CSR, deambulando, lucido, orientado, corado, relata que estava no setor de montagem, Ao girar o tambor do cubo ( peça) produto final em uso de luva de proteção, o mesmo atinge o 2º dedo da mão esquerda ocasionando trauma, sem hematoma, sem corte, com movimentos preservados, sem queixas álgicas, realizado jato de biofenac, compressa de gelo, em observação, após sem mais queixas e movimentos preservados, liberado para setor com orientações, ( se necessário retornar a enfermaria)"/>
    <x v="0"/>
    <s v="Carga suspensa"/>
    <s v="Não classificado"/>
    <s v="Manuseio de ferramentas e peças"/>
    <s v="Mão esquerda"/>
    <s v="2º dedo"/>
    <n v="64"/>
    <s v="Conecta 677"/>
    <n v="10"/>
    <s v="Segunda-Feira"/>
  </r>
  <r>
    <n v="678"/>
    <n v="1"/>
    <x v="704"/>
    <x v="53"/>
    <x v="536"/>
    <s v="Sidnei Paim da Rosa Junior"/>
    <s v="M"/>
    <s v="Revisao Final T1"/>
    <s v="Andre Luis da Silva dos Reis"/>
    <n v="1"/>
    <x v="18"/>
    <s v="Funcionário do setor: Qualidade, Lider: André, relata que ao liberar uma peça o colega veio a liberar uma peça e ao jogar veio a acertar a sua mão esquerda, acertando o dorso e o quinto dedo. sem corte ou edema até o momento,  movimentação preservada, realizado gelo e liberado ao setor com orientações."/>
    <x v="0"/>
    <s v="Não classificado"/>
    <s v="Não classificado"/>
    <s v="Manuseio de ferramentas e peças"/>
    <s v="Mão esquerda"/>
    <s v="5º dedo"/>
    <n v="65"/>
    <s v="Conecta 678"/>
    <n v="13"/>
    <s v="Quinta-Feira"/>
  </r>
  <r>
    <n v="679"/>
    <n v="1"/>
    <x v="704"/>
    <x v="53"/>
    <x v="558"/>
    <s v="Fabio Alexsandro Bennech do Amaral"/>
    <s v="M"/>
    <s v="Celula Conjuntos Montadoras T2"/>
    <s v="Guilherme Bernardi"/>
    <n v="2"/>
    <x v="4"/>
    <s v="Recebo ligação pelo telefone funcional no ramal 2878 para buscar um funcionário no ponto 08 na caster, orientei ligarem no ramal de emergência 3666, ao chegar no local  estava no ponto 09, colaborador relata que estava manuseando uma ponte prensando 2° dedo mão E, com uma peça, apresenta amputação da metade da unha, encaminho pra avaliação com Dr. Vinicius, e encaminhado para COC. tst ciente."/>
    <x v="4"/>
    <s v="Não classificado"/>
    <s v="Não classificado"/>
    <s v="Manuseio de ferramentas e peças"/>
    <s v="Mão esquerda"/>
    <m/>
    <n v="63"/>
    <s v="Conecta 679"/>
    <n v="13"/>
    <s v="Quinta-Feira"/>
  </r>
  <r>
    <n v="680"/>
    <n v="1"/>
    <x v="705"/>
    <x v="53"/>
    <x v="10"/>
    <s v="RBR"/>
    <s v="M"/>
    <s v="RBR"/>
    <s v="Israel Lima"/>
    <n v="1"/>
    <x v="11"/>
    <s v="Funcionários estavam realizando movimentação de máquinas desativadas, quando ocorreu o vazamento de óleo em piso sem contenção. Os funcionários seguiram carregando a máquina até o pátio de terra para que fosse desmontada neste local."/>
    <x v="8"/>
    <s v="Não classificado"/>
    <s v="Não classificado"/>
    <m/>
    <m/>
    <m/>
    <n v="66"/>
    <m/>
    <n v="14"/>
    <s v="Sexta-Feira"/>
  </r>
  <r>
    <n v="681"/>
    <n v="1"/>
    <x v="706"/>
    <x v="53"/>
    <x v="10"/>
    <m/>
    <s v="M"/>
    <m/>
    <s v="Erick Peruzzo"/>
    <n v="1"/>
    <x v="2"/>
    <s v="Paleteira elétrica utilizada no setor do Piking estava carregando a bateria em frente ao setor, quando o funcionário foi movimentar a paleteira após a carga estar completa, a mesma desliza no piso &quot;chapa&quot; e fica apoiada na estrutura. "/>
    <x v="3"/>
    <s v="Não classificado"/>
    <s v="Não classificado"/>
    <s v="Veículos Industriais"/>
    <m/>
    <m/>
    <n v="68"/>
    <m/>
    <n v="18"/>
    <s v="Terça-Feira"/>
  </r>
  <r>
    <n v="682"/>
    <n v="1"/>
    <x v="707"/>
    <x v="53"/>
    <x v="559"/>
    <s v="Jose Jocimar De Paula Oliveira"/>
    <s v="M"/>
    <s v="Rebarbacao - T1"/>
    <s v="David Teixeira Lima"/>
    <n v="1"/>
    <x v="3"/>
    <s v="Colaborador relata que ao martelar uma peça em seu setor, acabou batendo seu dedo 5º dedo da mão esquerda na esteira (usava luva de proteção no momento), relata dor local, apresenta restrição de movimento no dedo, sem edema ou hematoma, aplicado Biofenac e gelo local, avaliado pela médica do Centro de Saúde, nega alergia medicamentosa, MCPM Cetoprofeno VO, encaminhado a Vero Dellaudo para realizar exame de raio x, liberado com guia Tiss, receita médica e ordem de farmácia carimbadas, vai com transporte da empresa (uber), orientado a retornar ao CSR dia 20/06/2024 no início do turno para revisão, atendido por Joice. Encaminhado registro para grupo de ACTs."/>
    <x v="4"/>
    <s v="Não classificado"/>
    <s v="Não classificado"/>
    <s v="Manuseio de ferramentas e peças"/>
    <s v="Mão esquerda"/>
    <s v="5º dedo"/>
    <n v="67"/>
    <s v="Conecta 682"/>
    <n v="19"/>
    <s v="Quarta-Feira"/>
  </r>
  <r>
    <n v="683"/>
    <n v="1"/>
    <x v="708"/>
    <x v="53"/>
    <x v="395"/>
    <s v="Isaias Gomes Guindani"/>
    <s v="M"/>
    <s v="Fusao/Vazamento - T2"/>
    <s v="Lucas Ferreira da Silva"/>
    <n v="2"/>
    <x v="1"/>
    <s v="Colaborador vem ao CSR com o relato que foi destrancar um carretão com uma alavanca. Ao movimentar o carretão a alavanca escapou e acertou o quinto dedo da mão direita. Ficou hematoma e edema na falange do meio, aplicado gelo, biofenac e encaminhado para consulta médica com Dr Vinicius. Colaborador foi encaminhado para o COC, não aceitou ir com uber relatou que ia de carro próprio, foi com guias carimbadas e orientações de retorno ao CSR. TST Alessandro ciente."/>
    <x v="4"/>
    <s v="Não classificado"/>
    <s v="Não classificado"/>
    <s v="Manuseio de ferramentas e peças"/>
    <s v="Mão direita"/>
    <s v="5º dedo"/>
    <n v="69"/>
    <s v="Conecta 683"/>
    <n v="21"/>
    <s v="Sexta-Feira"/>
  </r>
  <r>
    <n v="684"/>
    <n v="1"/>
    <x v="709"/>
    <x v="53"/>
    <x v="423"/>
    <s v="Emerson do Amaral Duarte"/>
    <s v="M"/>
    <s v="Celula Usin Cubo MBB - T2"/>
    <s v="Guilherme Bernardi"/>
    <n v="2"/>
    <x v="9"/>
    <s v="Funcionário do setor CTA, Lider: Guilherme, Relata que ao cortar uma fita do palete a mesma veio a cortar a região do pescoço, realizado assepsia, corte superficial. liberado ao setor e orietação;"/>
    <x v="0"/>
    <s v="Não classificado"/>
    <s v="Não classificado"/>
    <s v="*Outros"/>
    <s v="Cabeça"/>
    <s v="Pescoço"/>
    <n v="70"/>
    <s v="Conecta 684"/>
    <n v="23"/>
    <s v="Domingo"/>
  </r>
  <r>
    <n v="685"/>
    <n v="1"/>
    <x v="710"/>
    <x v="53"/>
    <x v="135"/>
    <s v="Claudinei Da Silva Santos"/>
    <s v="M"/>
    <s v="Abastecimento Usinagem - T1"/>
    <s v="Erick Peruzzo"/>
    <n v="1"/>
    <x v="2"/>
    <s v="Colaborador vem a enfermaria, deambulando, loc, relata que estava em seu setor com a empilhadeira quando outro colega em uma empilhadeira acabou batendo de frente contra ele, colega diz que  estava contra o sol e não viu o colega, o mesmo apresenta dor na região do quadril e costas e em ombro E, encaminhado  para consulta médica, aplicado DUOFLAN IM L 23100688 V 10/25 com receita DR Talita, o mesmo vai encaminhado a VERO DELLAUDO para exames de imagem, vai com guias carimbadas e transporte da empresa UBER, retorna amanhã para nova revisão no CSR."/>
    <x v="4"/>
    <s v="Veículos Industriais"/>
    <s v="Não classificado"/>
    <s v="Veículos Industriais"/>
    <s v="Coluna / Tronco"/>
    <m/>
    <n v="71"/>
    <s v="Conecta 685"/>
    <n v="27"/>
    <s v="Quinta-Feira"/>
  </r>
  <r>
    <n v="686"/>
    <n v="1"/>
    <x v="711"/>
    <x v="53"/>
    <x v="51"/>
    <s v="Alcemar Roos"/>
    <s v="M"/>
    <s v="Fusao/Vazamento - T2"/>
    <s v="Lucas Ferreira da Silva"/>
    <n v="2"/>
    <x v="1"/>
    <s v="Por volta das 19:00 funcionário (12234) ao realizar o processo de retorno de metal para o forno 01 com a autilização de panela de voltante e ponte rolante, sua viseira se desprende do suporte fazendo com que o mesmo se assustasse. Nesse momento o funcionário solta a panela e a mesma começa a virar metal no forno sem controle. Ocasionando o derramamento de parte do metal líquido na plataforma do forno, causando danos às mangueiras e conexões elétricas do forno."/>
    <x v="3"/>
    <s v="Metal líquido"/>
    <s v="PSIF"/>
    <s v="Respingo de metal líquido"/>
    <m/>
    <m/>
    <n v="72"/>
    <s v="Conecta 686"/>
    <n v="29"/>
    <s v="Sábado"/>
  </r>
  <r>
    <n v="687"/>
    <n v="1"/>
    <x v="711"/>
    <x v="53"/>
    <x v="370"/>
    <s v="Rodrigo da Rosa"/>
    <s v="M"/>
    <s v="Fusao/Vazamento - T2"/>
    <s v="Lucas Ferreira da Silva"/>
    <n v="2"/>
    <x v="1"/>
    <s v="Funcionário (33051) foi auxiliar outro colega que estava usando um extintor devido ao derramamento de metal líquido, correu para ajudar e ao apoiar o braço sobre a grade de proteção frontal do forno, sofreu uma pequena descarga elétrica em seu braço esquerdo. Com o fato do derramamento de metal líquido sobre a plataforma, houve a queima de alguns cabos que alimentam a iluminação sob a plataforma."/>
    <x v="3"/>
    <s v="Energias perigosas"/>
    <s v="Não classificado"/>
    <s v="Predial"/>
    <m/>
    <m/>
    <n v="73"/>
    <s v="Conecta 687"/>
    <n v="29"/>
    <s v="Sábado"/>
  </r>
  <r>
    <n v="688"/>
    <n v="1"/>
    <x v="712"/>
    <x v="54"/>
    <x v="10"/>
    <s v="Kalinca"/>
    <s v="M"/>
    <s v="Kalinca"/>
    <s v="Erick Peruzzo"/>
    <n v="1"/>
    <x v="6"/>
    <s v="Rafael Rodrigues relata que o almoxarife estava carregando algumas caixas com a empilhadeira quando uma delas caiu sobre seu pé esquerdo, por volta das 12h sofreu contusão do tornozelo esquerdo. Dor local ao apoio do pé no chão. Encaminhado para atendimento e informado a empresa."/>
    <x v="3"/>
    <s v="Armazenamento de material em altura"/>
    <s v="Não classificado"/>
    <s v="Veículos Industriais"/>
    <s v="Pé esquerdo"/>
    <s v="Tornozelo"/>
    <n v="74"/>
    <m/>
    <n v="4"/>
    <s v="Quinta-Feira"/>
  </r>
  <r>
    <n v="689"/>
    <n v="1"/>
    <x v="713"/>
    <x v="54"/>
    <x v="560"/>
    <s v="Caroline Lopes da Silva"/>
    <s v="F"/>
    <s v="Celula Conjuntos Montadoras T1"/>
    <s v="Jhony Padilha Silva"/>
    <n v="1"/>
    <x v="9"/>
    <s v="Colaboradora vem a enfermaria deambulando, loc, acompanhada por um colega, relata que estava em seu setor montando os rachs quando um rach bateu no 1° dedo da mão D, no local hematoma distal na ponta do dedo, sem hematoma, dor moderada, mobilidade preservada, aplicado gelo e biofenac , ofertado 01 cp de paracetamol, encaminhada para avaliação médica, foi encaminhada para exames de imagem, vai com guias carimbadas e transporte da empresa, retorna amanhã para nova revisão, aviso segurança pelo grupo."/>
    <x v="4"/>
    <s v="Não classificado"/>
    <s v="Não classificado"/>
    <s v="Manuseio de ferramentas e peças"/>
    <s v="Mão direita"/>
    <s v="1º dedo"/>
    <n v="75"/>
    <s v="Conecta 689"/>
    <n v="9"/>
    <s v="Terça-Feira"/>
  </r>
  <r>
    <n v="690"/>
    <n v="1"/>
    <x v="714"/>
    <x v="54"/>
    <x v="10"/>
    <m/>
    <s v="M"/>
    <s v="Central de Areia"/>
    <s v="Maiquel Silveira da Cruz"/>
    <n v="2"/>
    <x v="10"/>
    <s v="Colaborador realizava o içamento de bag betonita com a ponte rolante, quando as alças do bag estouraram e o mesmo veio a cair,somente danos materiais. Esse é o procedimento de carregamento alternativo de insumos quando prepulsor não está funcionando."/>
    <x v="3"/>
    <s v="Carga suspensa"/>
    <s v="PSIF"/>
    <s v="Movimentação de cargas suspensas"/>
    <m/>
    <m/>
    <n v="76"/>
    <s v="Conecta 690"/>
    <n v="12"/>
    <s v="Sexta-Feira"/>
  </r>
  <r>
    <n v="691"/>
    <n v="1"/>
    <x v="715"/>
    <x v="54"/>
    <x v="51"/>
    <s v="Alcemar Roos"/>
    <s v="M"/>
    <s v="Fusão/Vazamento - T2"/>
    <s v="Lucas Ferreira da Silva"/>
    <n v="2"/>
    <x v="1"/>
    <s v="Colaborador vem ao CSR com o relato que estava colocando sucata no forno e algumas estavam molhadas, acabou que saltaram fagulhas de metal em seu quinto dedo da mão esquerda e no seu pé esquerdo. Ficou com queimaduras de primeiro grau e foi realizado limpeza e colocado sulfazina de prata e encaminhado para Dra Paloma. Que deixou receituário médico para fazer uso e orientação de retorno se caso fosse necessário. TST Alessandro ciente."/>
    <x v="0"/>
    <s v="Metal líquido"/>
    <s v="Não classificado"/>
    <s v="Respingo de metal líquido"/>
    <s v="Mão esquerda"/>
    <m/>
    <n v="77"/>
    <s v="Conecta 691"/>
    <n v="13"/>
    <s v="Sábado"/>
  </r>
  <r>
    <n v="692"/>
    <n v="1"/>
    <x v="715"/>
    <x v="54"/>
    <x v="561"/>
    <s v="Hector Ventura Carreta"/>
    <s v="M"/>
    <s v="Rebarbação - T3"/>
    <s v="Diogo Portolan"/>
    <n v="3"/>
    <x v="3"/>
    <s v="Funcionario relata que hoje por volta das 07:50 estava colocando as peças na máquina  e acabou raspando a peça em seu dedo mínimo e cortando, apresenta corte profundo, sangramento ativo, realizada lavagem do ferimento e aplicado gelo local, acionada unidade EMERCOR, curativo pela equipe de enfermagem, paciente aguarda na enfermaria. Realizada sutura pela médica plantonista da EMERCOR, curativo pela equipe de enfermagem, paciente liberado com atestado, receita médica e guia farmácia fornecida pela equipe do ambulatório Randon. Orientado a retornar na segunda dia 15/07 ao início de seu turno de seu turno para passar por reavaliação médica."/>
    <x v="4"/>
    <s v="Não classificado"/>
    <s v="Não classificado"/>
    <s v="Manuseio de ferramentas e peças"/>
    <s v="Mão esquerda"/>
    <s v="5º dedo"/>
    <n v="78"/>
    <s v="Conecta 692"/>
    <n v="13"/>
    <s v="Sábado"/>
  </r>
  <r>
    <n v="693"/>
    <n v="1"/>
    <x v="716"/>
    <x v="54"/>
    <x v="562"/>
    <s v="Pablo Cabreira Da Silva"/>
    <s v="M"/>
    <s v="Manutenção Fundição - T1"/>
    <s v="Guilherme Castro Magalhaes"/>
    <n v="1"/>
    <x v="0"/>
    <s v="Funcionário do setor MANUTENÇÃO, Relata que encerrando uma manutenção quando veio a se desequilibrar e cair sentado sobre a mão direita,  sem corte, leve edema, movimentação preservada, realizado gelo e liberado ao setor com orientações. informado no grupo de ACT do Whats CASTER."/>
    <x v="0"/>
    <s v="Não classificado"/>
    <s v="Não classificado"/>
    <s v="Queda"/>
    <s v="Mão direita"/>
    <m/>
    <n v="79"/>
    <s v="Conecta 693"/>
    <n v="17"/>
    <s v="Quarta-Feira"/>
  </r>
  <r>
    <n v="694"/>
    <n v="1"/>
    <x v="717"/>
    <x v="54"/>
    <x v="563"/>
    <s v="Edson Abrão Brasil"/>
    <s v="M"/>
    <s v="Celula Conjuntos Montadoras T3"/>
    <s v="Guilherme Bernardi"/>
    <n v="3"/>
    <x v="9"/>
    <s v="Colaborador 51845 - Edson, chega no CSR, deambulando, lucido, orientado, corado, hidratado, relata que estava no setor de montagem de componentes, e estava com uma gancheira e a mesma estava sem a trava, escapou e fechou fazendo sentido tesoura, causando corte em 5º dedo da mão esquerda, realizado limpeza, curativo, encaminhado para avaliação medica, em contato com a emercor (base) para realizar sutura, realizado 3 pontos, reavaliado pelo Dr Vinicius liberado ao setor realocado de suas atividades atuais, TST ciente através do grupo ACTs."/>
    <x v="4"/>
    <s v="Não classificado"/>
    <s v="Não classificado"/>
    <s v="Manuseio de ferramentas e peças"/>
    <s v="Mão esquerda"/>
    <s v="5º dedo"/>
    <n v="80"/>
    <s v="Conecta 694 - montagem CTT"/>
    <n v="18"/>
    <s v="Quinta-Feira"/>
  </r>
  <r>
    <n v="695"/>
    <n v="1"/>
    <x v="717"/>
    <x v="54"/>
    <x v="195"/>
    <s v="Rodrigo Boff"/>
    <s v="M"/>
    <s v="Engenharia de Manutencao Fundicao"/>
    <s v="Israel Lima"/>
    <n v="1"/>
    <x v="0"/>
    <s v="Ao realizar a ligação do compressor de ao sistema, a mangueira de ar  se desprende do &quot;espigão&quot; que dá fixação junto a mangueira, causando projeção de poeira no local. O sistema estava em funcionamento por arpoximadamente 10 min."/>
    <x v="3"/>
    <s v="Energias perigosas"/>
    <s v="Não classificado"/>
    <s v="Máquinas e equipamentos"/>
    <m/>
    <m/>
    <n v="81"/>
    <m/>
    <n v="18"/>
    <s v="Quinta-Feira"/>
  </r>
  <r>
    <n v="696"/>
    <n v="1"/>
    <x v="716"/>
    <x v="54"/>
    <x v="564"/>
    <s v="Cesar Isamir Yanez Blanco"/>
    <s v="M"/>
    <s v="Rebarbação T1"/>
    <s v="David Teixeira Lima"/>
    <n v="1"/>
    <x v="3"/>
    <s v="Funcionário relata que estava rebarbando uma peça quando veio a sentir um desconforto no olho direito, local com hiperemia e irritação, realizado limpeza e liberado ao setor com orientações."/>
    <x v="4"/>
    <s v="Não classificado"/>
    <s v="Não classificado"/>
    <s v="Corpo estranho"/>
    <s v="Olhos"/>
    <s v="Direito"/>
    <n v="82"/>
    <s v="Conecta 696"/>
    <n v="17"/>
    <s v="Quarta-Feira"/>
  </r>
  <r>
    <n v="697"/>
    <n v="1"/>
    <x v="718"/>
    <x v="54"/>
    <x v="565"/>
    <s v="Andrian David Maza Salazar"/>
    <s v="M"/>
    <s v="Fusão T3"/>
    <s v="Diogo Portolan"/>
    <n v="3"/>
    <x v="15"/>
    <s v="Colaborador (38586) chega ao CSR deambulando, lucido, orientado, relatando que estava trabalhando no forno do cap, estava cavando com uma escavadeira, quando trocou de braço para fazer forca e sentiu que deu um estalo no punho esquerdo, causando dor e edema no local, passado biofenac no local, e encaminhado para avaliação medica, encaminhado para exames de imagem com guia TISS, farmácia  e transporte Uber, orientado a retornar na enfermaria dia 23.07.2024 as 02:15 horas para reavaliação, comunico acidente no grupo de whatsApp téc. júnior vieira."/>
    <x v="4"/>
    <s v="Não classificado"/>
    <s v="Não classificado"/>
    <s v="Manuseio de ferramentas e peças"/>
    <s v="Mão esquerda"/>
    <s v="Punho"/>
    <n v="83"/>
    <s v="Conecta 697 - CAP"/>
    <n v="22"/>
    <s v="Segunda-Feira"/>
  </r>
  <r>
    <n v="698"/>
    <n v="1"/>
    <x v="719"/>
    <x v="54"/>
    <x v="10"/>
    <m/>
    <s v="M"/>
    <s v="Rebarbação T1"/>
    <s v="David Teixeira Lima"/>
    <n v="1"/>
    <x v="3"/>
    <s v="Funcionário identificou que o rebolo nº 07 da área de Rebarbação estava fazendo um ruído não habitual e na inspeção foi identificado um parafuso da pedra do equipamento frouxo. "/>
    <x v="3"/>
    <s v="Máquinas NR12"/>
    <s v="Não classificado"/>
    <s v="Máquinas e equipamentos"/>
    <m/>
    <m/>
    <n v="84"/>
    <s v="Conecta 698"/>
    <n v="23"/>
    <s v="Terça-Feira"/>
  </r>
  <r>
    <n v="699"/>
    <n v="1"/>
    <x v="720"/>
    <x v="54"/>
    <x v="566"/>
    <s v="Carlos Campos Cavalheiro"/>
    <s v="M"/>
    <s v="Moldagem - T3"/>
    <s v="Diogo Portolan"/>
    <n v="3"/>
    <x v="7"/>
    <s v="Acionado ramal de emergência, colaborador 48365 Carlos encontra- se na empresa Caster Tech sentado em uma sala, lucido, orientado, corado, hidratado, relata que estava no setor de moldagem, abastecendo peça no molde a peça cai e atinge 2º dedo da mão esquerda e direita após com tontura, PA 120/80, SAT 99, FC 88, TEMP 36.2 ocasionando trauma sem corte, sem hematoma, pele integra, movimentos preservados , na enfermaria realizado jato de biofenac, compressa de gelo, segue em observação após sem queixas álgicas liberado para setor com orientações, comunico grupo de ACTs."/>
    <x v="0"/>
    <s v="Não classificado"/>
    <s v="Não classificado"/>
    <s v="Manuseio de ferramentas e peças"/>
    <s v="Mão direita"/>
    <s v="2º dedo"/>
    <n v="85"/>
    <s v="Conecta 699 Moldagem"/>
    <n v="24"/>
    <s v="Quarta-Feira"/>
  </r>
  <r>
    <n v="700"/>
    <n v="1"/>
    <x v="721"/>
    <x v="54"/>
    <x v="281"/>
    <s v="Valmir da Silva Santos"/>
    <s v="M"/>
    <s v="Prep Areia - T2"/>
    <s v="Maiquel Silveira da Cruz"/>
    <n v="2"/>
    <x v="10"/>
    <s v="Funcionário setor: Central de areia, Lider: Maiquel, Relata que estava no setor quando um cano de descarte veio ase desprender e cair sobre a mão direta, acertando o 02 dedo da mão, escoriação leve, perca da primeira camada de pele do dedo, sem edema ou corte, sangramento contido, movimentação preservada, sem deformidade ou desvio, realizado assepsia com SF curativo compressivo, segue para avaliação médica."/>
    <x v="4"/>
    <s v="Não classificado"/>
    <s v="Não classificado"/>
    <s v="Predial"/>
    <s v="Mão direita"/>
    <s v="2º dedo"/>
    <n v="87"/>
    <s v="Conecta 700"/>
    <n v="25"/>
    <s v="Quinta-Feira"/>
  </r>
  <r>
    <n v="701"/>
    <n v="1"/>
    <x v="720"/>
    <x v="54"/>
    <x v="10"/>
    <m/>
    <s v="M"/>
    <s v="Revisão Final - T1"/>
    <s v="Alexandre Zanardi"/>
    <n v="1"/>
    <x v="18"/>
    <s v="Funcionário relata que estava movimentando peças com o uso da talha para a esteira da rebarbação, quando duas embalagens vazias sendo movimentadas por uma empilhadeira cairam próximo a área que e ele estava."/>
    <x v="3"/>
    <s v="Veículos Industriais"/>
    <s v="Não classificado"/>
    <s v="Veículos Industriais"/>
    <m/>
    <m/>
    <n v="86"/>
    <s v="Conecta 701"/>
    <n v="24"/>
    <s v="Quarta-Feira"/>
  </r>
  <r>
    <n v="702"/>
    <n v="1"/>
    <x v="721"/>
    <x v="54"/>
    <x v="10"/>
    <s v="Kalinca"/>
    <s v="M"/>
    <s v="Kalinca"/>
    <s v="Maicon Velho"/>
    <n v="2"/>
    <x v="27"/>
    <s v="Por volta das 01:30 hrs, o caminhão da empresa Kalinka placas ICH 3722, conduzido pelo motorista Leocidio Graciano,realizava uma manobra e acabou colidindo contra o toldo do estacionamento da Gestão, danificando o mesmo."/>
    <x v="3"/>
    <s v="Veículos Industriais"/>
    <s v="Não classificado"/>
    <s v="Veículos Industriais"/>
    <m/>
    <m/>
    <n v="88"/>
    <m/>
    <n v="25"/>
    <s v="Quinta-Feira"/>
  </r>
  <r>
    <n v="703"/>
    <n v="1"/>
    <x v="722"/>
    <x v="54"/>
    <x v="567"/>
    <s v="Cesar Alberto Pinto Urbaez"/>
    <s v="M"/>
    <s v="Rebarbacao T3"/>
    <s v="Diogo Portolan"/>
    <n v="3"/>
    <x v="3"/>
    <s v="Colaborador 50945 Cesar, chega no CSR deambulando, lucido, orientado, relata que estava no setor de rebarbação esmerilhando peça em uso de óculos de proteção, relata que saltou corpo estranho dentro do olho esquerdo ocasionando hematoma, irritação continua, encaminho para avaliação médica, realizado lavagem com soro, colírio maxitrol, continua com sintomas, encaminhado para hospital do circulo realizar avaliação ocular, com guia TISS, farmácia e transporte UBER, orientado a retornar no dia 29.07.2024 as 00:15 horas na enfermaria para reavaliação, TST ciente grupo de ACTs."/>
    <x v="2"/>
    <s v="Não classificado"/>
    <s v="Não classificado"/>
    <s v="Corpo estranho"/>
    <s v="Olhos"/>
    <s v="Olho esquerdo"/>
    <n v="89"/>
    <s v="Conecta 703"/>
    <n v="27"/>
    <s v="Sábado"/>
  </r>
  <r>
    <n v="704"/>
    <n v="1"/>
    <x v="723"/>
    <x v="54"/>
    <x v="10"/>
    <m/>
    <s v="M"/>
    <s v="Rebarbacao T1"/>
    <s v="David Teixeira Lima"/>
    <n v="1"/>
    <x v="3"/>
    <s v="Ao realizar o desbaste da pedra do rebolo com o uso da ferramenta - entalhador, a bucha de fixação da lateral da ferramenta se soltou entrando na área de rotação do rebolo e gerando a quebra da pedra."/>
    <x v="3"/>
    <s v="Máquinas NR12"/>
    <s v="PSIF"/>
    <s v="Máquinas e equipamentos"/>
    <m/>
    <m/>
    <n v="90"/>
    <s v="Conecta 704"/>
    <n v="31"/>
    <s v="Quarta-Feira"/>
  </r>
  <r>
    <n v="705"/>
    <n v="1"/>
    <x v="723"/>
    <x v="54"/>
    <x v="207"/>
    <s v="Lucas Henriques da Silva"/>
    <s v="M"/>
    <s v="Celula Suportes Fundidos - T2"/>
    <s v="Guilherme Bernardi"/>
    <n v="2"/>
    <x v="14"/>
    <s v="Colaborador vem ao CSR com o relato que foi levantar uma mesa do setor que estava trocando de lugar e a mesma veio a cair e bater em seu terceiro dedo da mão esquerda. Ficou com uma escoriação na ultima falange, foi realizado limpeza e curativo. Após liberado ao setor de trabalho com orientação de realizar curativo no CSR, TST Alessandro ciente via WhatsApp da empresa."/>
    <x v="0"/>
    <s v="Não classificado"/>
    <s v="Não classificado"/>
    <s v="Manuseio de ferramentas e peças"/>
    <s v="Mão esquerda"/>
    <s v="3º dedo"/>
    <n v="91"/>
    <s v="Conecta 705"/>
    <n v="31"/>
    <s v="Quarta-Feira"/>
  </r>
  <r>
    <n v="706"/>
    <n v="1"/>
    <x v="712"/>
    <x v="54"/>
    <x v="568"/>
    <s v="Luigi Nilmar Messa Meus"/>
    <s v="M"/>
    <s v="Celula Conjuntos Implementadoras - T3"/>
    <s v="Guilherme Bernardi"/>
    <n v="3"/>
    <x v="20"/>
    <s v="Colaborador 50769 Luigi, chega no CSR, deambulando, lucido, orientado, relata que quando saiu da empresa Caster Tech dia 03.07.2024 em direção da sua casa quando sofreu acidente na rua Atílio Bransato por volta das 07:30 horas estava de moto quando um carro freou e o mesmo não conseguiu frear vindo a cair, ocasionado trauma com corte contuso em palma da mão esquerda, realizado lavagem, curativo,  pergunto se fez boletim de ocorrência Luigi relata que não, oriento o mesmo a realizar o BO,  encaminhado para avaliação médica, disponibilizado guia de exame de imagem, e receita médica, orientado a realizar o exames e retornar no dia 05.07.2024 as 02:15 horas."/>
    <x v="5"/>
    <s v="Não classificado"/>
    <s v="Não classificado"/>
    <s v="Moto/Veículo"/>
    <s v="Mão esquerda"/>
    <m/>
    <m/>
    <m/>
    <n v="4"/>
    <s v="Quinta-Feira"/>
  </r>
  <r>
    <n v="707"/>
    <n v="1"/>
    <x v="714"/>
    <x v="54"/>
    <x v="39"/>
    <s v="Claudionor De Matos Maciel"/>
    <s v="M"/>
    <m/>
    <s v="Lucas Ferreira da Silva"/>
    <n v="2"/>
    <x v="20"/>
    <s v="Funcionário Claudionor De Matos Maciel (matricula 23419) sofreu acidente de trajeto dia 11/07/24, por volta das 14:50h (sentido casa - empresa). Refere trauma entre região de coluna cervical e região posterior da cabeça, sendo referenciado ao HCO dia 11/07/24. Encaminho a equipe de segurança, com vias a investigação de nexo. Rx de coluna cervical 11/07/24 (laudo formal): ausência de lesão óssea/articular relacionada a trauma recente. No momento, encontra-se apto para retornar as funções habituais._x000a_* retorno em CSR se queixa relacionado ao incidente"/>
    <x v="5"/>
    <s v="Não classificado"/>
    <s v="Não classificado"/>
    <s v="Moto/Veículo"/>
    <s v="Coluna / Tronco"/>
    <m/>
    <m/>
    <m/>
    <n v="12"/>
    <s v="Sexta-Feira"/>
  </r>
  <r>
    <n v="708"/>
    <n v="1"/>
    <x v="713"/>
    <x v="54"/>
    <x v="569"/>
    <s v="Claudete"/>
    <s v="F"/>
    <m/>
    <s v="Diogo Portolan"/>
    <n v="3"/>
    <x v="20"/>
    <s v="Queda de escada em seu domicílio"/>
    <x v="5"/>
    <s v="Não classificado"/>
    <s v="Não classificado"/>
    <s v="*Outros"/>
    <s v="Perna esquerda"/>
    <m/>
    <m/>
    <m/>
    <n v="9"/>
    <s v="Terça-Feira"/>
  </r>
  <r>
    <n v="709"/>
    <n v="1"/>
    <x v="724"/>
    <x v="55"/>
    <x v="350"/>
    <s v="Valdomiro Batecini"/>
    <s v="M"/>
    <s v="Fusão - Vazamento T1"/>
    <s v="Karine Parise"/>
    <n v="1"/>
    <x v="1"/>
    <s v="Após a movimentação de panela para a área de reforma de panelas, a roda traseira esquerda da empilhadeira solta do eixo. No momento da movimentação, não era transportado carga no equipamento."/>
    <x v="3"/>
    <s v="Veículos Industriais"/>
    <s v="Não classificado"/>
    <s v="Veículos Industriais"/>
    <m/>
    <m/>
    <n v="92"/>
    <m/>
    <n v="2"/>
    <s v="Sexta-Feira"/>
  </r>
  <r>
    <n v="710"/>
    <n v="1"/>
    <x v="724"/>
    <x v="55"/>
    <x v="418"/>
    <s v="Angelo Rosmar De Oliveira Soares"/>
    <s v="M"/>
    <s v="Celula Robotizada - T1"/>
    <s v="David Teixeira Lima"/>
    <n v="1"/>
    <x v="3"/>
    <s v="Paciente relata que hoje por volta das 10:45 estava retirando rebarba das peças quando sentiu que algo adentrou em seu olho esquerdo, refere desconforto ocular, apresenta hiperemia e nega visão turva, realizo lavagem ocular com SF e paciente relata melhora, oriento que se caso volte a sentir desconforto retornar ao centro de saúde, liberado ao setor. TST ciente via grupo de ACT."/>
    <x v="0"/>
    <s v="Não classificado"/>
    <s v="Não classificado"/>
    <s v="Corpo estranho"/>
    <s v="Olhos"/>
    <s v="Olho esquerdo"/>
    <n v="93"/>
    <s v="Conecta 710"/>
    <n v="2"/>
    <s v="Sexta-Feira"/>
  </r>
  <r>
    <n v="711"/>
    <n v="1"/>
    <x v="724"/>
    <x v="55"/>
    <x v="570"/>
    <s v="Guilherme Sebastiao Alves Dos Santos"/>
    <s v="M"/>
    <s v="Rebarbacao - T2"/>
    <s v="Lucas Ferreira da Silva"/>
    <n v="2"/>
    <x v="3"/>
    <s v="Colaborador vem ao CSR com o relato que estava trabalhando com a lixadeira, quando sentiu que entrou um corpo estranho em seu olho esquerdo. Foi realizado limpeza com soro e retirado dois corpo estranho. Após foi liberado ao trabalho com orientações. TST Alessandro ciente via WhatsApp da empresa."/>
    <x v="0"/>
    <s v="Não classificado"/>
    <s v="Não classificado"/>
    <s v="Corpo estranho"/>
    <s v="Olhos"/>
    <s v="Olho esquerdo"/>
    <n v="94"/>
    <s v="Conecta 711"/>
    <n v="2"/>
    <s v="Sexta-Feira"/>
  </r>
  <r>
    <n v="712"/>
    <n v="1"/>
    <x v="725"/>
    <x v="55"/>
    <x v="538"/>
    <s v="Jackson Morais Pires"/>
    <s v="M"/>
    <s v="Celula Conjuntos Leves - T2"/>
    <s v="Guilherme Bernardi"/>
    <n v="2"/>
    <x v="9"/>
    <s v="Colaborador vem ao CSR com o relato que estava retirando um freio de ABS que estava virado e quando estava batendo com um martelo acertou o dorso da mão esquerda. Ficou com pouca dores locais, leve edema local, aplicado biofenac e encaminhado para consulta médica com Dra Paloma._x000a_Foi orientado a bater o ponto no final do turno e no dia seguinte realizar exame de imagem na vero de laudo. Com orientações para o retorno no CSR e TST Alessandro ciente via WhatsApp da empresa."/>
    <x v="4"/>
    <s v="Não classificado"/>
    <s v="Não classificado"/>
    <s v="Manuseio de ferramentas e peças"/>
    <s v="Mão esquerda"/>
    <s v="Dorso"/>
    <n v="95"/>
    <s v="Conecta 712"/>
    <n v="3"/>
    <s v="Sábado"/>
  </r>
  <r>
    <n v="713"/>
    <n v="1"/>
    <x v="726"/>
    <x v="55"/>
    <x v="571"/>
    <s v="Rogerio Padilha Pereira"/>
    <s v="M"/>
    <s v="Abastecimento Fundicao - T1"/>
    <s v="Erick Peruzzo"/>
    <n v="1"/>
    <x v="2"/>
    <s v="Chamado 4051426; 05/08/2024 - 16:28: Conforme data e hora citados a cima, registro para fim de conhecimento, o operador de empilhadeira Rogerio Padilha Pereira Mat:50476 empresa Castertech. Ao efetuar o carregamento da mercadoria no caminhão, placa MAA5D11 motorista Mauri Jose Sestari cpf:70515034053, empresa Kalinca, acabou colidindo com a caixa que estava carregamento no caminhão, ocasionando danos no suporte que segura a lona lateral sider."/>
    <x v="3"/>
    <s v="Veículos Industriais"/>
    <s v="Não classificado"/>
    <s v="Veículos Industriais"/>
    <m/>
    <m/>
    <m/>
    <m/>
    <n v="5"/>
    <s v="Segunda-Feira"/>
  </r>
  <r>
    <n v="714"/>
    <n v="1"/>
    <x v="727"/>
    <x v="55"/>
    <x v="572"/>
    <s v="Felipe Antonio Carvalho Gedoz"/>
    <s v="M"/>
    <s v="Celula Conjuntos Implementadoras - T1"/>
    <s v="Jhony Padilha Silva"/>
    <n v="1"/>
    <x v="19"/>
    <s v="Paciente relata que hoje por volta das 11:40 estava puxando um carrinho de peças quando acabou batendo em outro em que estava em sua frente, cortou o dedo anelar direito, apresenta corte superficial, sangramento contido, movimentos preservados, realizo lavagem do ferimento e curativo. Libero paciente ao setor. TST ciente via grupo de ACT."/>
    <x v="0"/>
    <s v="Não classificado"/>
    <s v="Não classificado"/>
    <s v="Manuseio de ferramentas e peças"/>
    <s v="Mão direita"/>
    <s v="4º dedo"/>
    <n v="96"/>
    <s v="Conecta 714"/>
    <n v="9"/>
    <s v="Sexta-Feira"/>
  </r>
  <r>
    <n v="715"/>
    <n v="1"/>
    <x v="728"/>
    <x v="55"/>
    <x v="205"/>
    <s v="Ivete Girotto"/>
    <s v="F"/>
    <s v="Almoxarifado Usinagem T1"/>
    <s v="Erick Peruzzo"/>
    <n v="1"/>
    <x v="2"/>
    <s v="Paciente relata que hoje por volta das 07:10 estava caminhando pela fábrica quando escorregou e caiu no chão, bateu a cabeça em região temporal esquerda, apresenta edema leve e escoriação leve, bateu também o joelho esquerdo, apresenta edema leve e escoriação leve, sem hematoma, sem deformidades, movimentos preservados, aplicado gelo local, paciente orientada a ir para o hospital, ela se nega a ir e diz que não quer pois foi algo leve, liberada com orientações. TST ciente via grupo de ACT."/>
    <x v="0"/>
    <s v="Não classificado"/>
    <s v="Não classificado"/>
    <s v="Queda"/>
    <s v="Cabeça"/>
    <m/>
    <n v="97"/>
    <s v="Conecta 715"/>
    <n v="10"/>
    <s v="Sábado"/>
  </r>
  <r>
    <n v="716"/>
    <n v="1"/>
    <x v="728"/>
    <x v="55"/>
    <x v="573"/>
    <s v="Tony Lucas Brais Dutra"/>
    <s v="M"/>
    <s v="Abastecimento Usinagem - T1"/>
    <s v="Erick Peruzzo"/>
    <n v="1"/>
    <x v="2"/>
    <s v="Colaborador 35872 Tony, chega no CSR deambulando, lucido, orientado, corado, relata que estava no setor abastecimento realizando a operação da paleteira elétrica, colaborador ergueu a plataforma da mesma e travou continuou operando quando a plataforma se destrava e atinge a membro inferior direito ocasionando trauma com corte superficial, realizado limpeza, curativo, compressa de gelo, relato que vou encaminhar para hospital realizar exame de RX o mesmo diz não há necessidade, fica em observação após nega algia, liberado para setor com orientações. Funcionário sem atividade especial para Paleteira."/>
    <x v="0"/>
    <s v="Veículos Industriais"/>
    <s v="Não classificado"/>
    <s v="Veículos Industriais"/>
    <s v="Perna direita"/>
    <m/>
    <n v="98"/>
    <s v="Conecta 716"/>
    <n v="10"/>
    <s v="Sábado"/>
  </r>
  <r>
    <n v="717"/>
    <n v="1"/>
    <x v="729"/>
    <x v="55"/>
    <x v="288"/>
    <s v="William Lira"/>
    <s v="M"/>
    <s v="Celula Suportes Fundidos - T1"/>
    <s v="Grasiela Voigt"/>
    <n v="1"/>
    <x v="14"/>
    <s v="Ao realizar a movimentação do disposivito de setup do centro horizontal 9308 a talha apresentou falha no freio e acabou desarmando, não gerando nenhuma queda de material."/>
    <x v="3"/>
    <s v="Carga suspensa"/>
    <s v="Não classificado"/>
    <s v="Movimentação de cargas suspensas"/>
    <m/>
    <m/>
    <n v="99"/>
    <m/>
    <n v="14"/>
    <s v="Quarta-Feira"/>
  </r>
  <r>
    <n v="718"/>
    <n v="1"/>
    <x v="730"/>
    <x v="55"/>
    <x v="574"/>
    <s v="Lucas Daniel Gil"/>
    <s v="M"/>
    <s v="Revisao Final T3"/>
    <s v="Alexandre Zanardi"/>
    <n v="3"/>
    <x v="18"/>
    <s v="Colaborador 45639 Lucas, chega no CSR deambulando, lucido, orientado, relata que estava no setor de rebarbação, revisando peças ao puxar uma peça sentiu desconforto em pulso da mão direito, sem edema, sem corte, pele integra, movimentos preservados, encaminho para avaliação médica após medicado conforme prescrição, Dr. libera colaborador para casa com orientação de realizar exame de imagem a partir das 08:00 horas na vero dellaudo com guia TISS e de farmácia transporte UBER para sua casa, e forneço passagem de ônibus para se deslocar até a vero delleudo em horário comercial, comunico em grupo de ACT."/>
    <x v="4"/>
    <s v="Não classificado"/>
    <s v="Não classificado"/>
    <s v="Manuseio de ferramentas e peças"/>
    <s v="Mão direita"/>
    <s v="Pulso"/>
    <n v="100"/>
    <s v="Conecta 718"/>
    <n v="19"/>
    <s v="Segunda-Feira"/>
  </r>
  <r>
    <n v="719"/>
    <n v="1"/>
    <x v="730"/>
    <x v="55"/>
    <x v="575"/>
    <s v="Bruno de Jesus Martins"/>
    <s v="M"/>
    <s v="Celula Conjuntos Montadoras T1"/>
    <s v="Jhony Padilha Silva"/>
    <n v="1"/>
    <x v="9"/>
    <s v="Colaborador vem agora na enfermaria deambulando, loc, relata que no período da manhã bateu mão contra um tambor apresentando trauma por esmagamento das mãos, principalmente do 4º dedo da mão direita e 3º dedo da mão esquerda, por volta das 10:30h, Presença de edema e equimose da falange distal do 3º dedo da mão esquerda com leve limitação dos movimentos, diminuta escoriação da falange   distal do 4º dedo da mão direita, passado para para avaliação médica medicado com cetoprofeno e paracetamol, encaminhado a VERO DELLAUDO para exames de imagem, vai com guias carimbadas, transporte da empresa UBER, retorna amanhã para nova revisão no CSR, comunico grupo de ACTs."/>
    <x v="4"/>
    <s v="Não classificado"/>
    <s v="Não classificado"/>
    <s v="Manuseio de ferramentas e peças"/>
    <s v="Mão esquerda"/>
    <s v="3ºdedo"/>
    <n v="101"/>
    <s v="Conecta 719"/>
    <n v="19"/>
    <s v="Segunda-Feira"/>
  </r>
  <r>
    <n v="720"/>
    <n v="1"/>
    <x v="731"/>
    <x v="55"/>
    <x v="576"/>
    <s v="Eduardo Rafael Garcia Reyes"/>
    <s v="M"/>
    <s v="Rebarbacao - T1"/>
    <s v="David Teixeira Lima"/>
    <n v="1"/>
    <x v="3"/>
    <s v="Funcionário do setor - Rebarbacao - T1, Lider: David Teixeira Lima, Vem ao CSR relatando que estava no setor rebarbando uma peça quando veio a sentir um desconforto no olho direito, hiperemia, com desconforto, realizado assepsia do local encontrado corpo estranho. retirado o mesmo do local. liberado ao setor com orientações. Info. GP Whats."/>
    <x v="4"/>
    <s v="Não classificado"/>
    <s v="Não classificado"/>
    <s v="Corpo estranho"/>
    <s v="Olhos"/>
    <s v="Olho esquerdo"/>
    <n v="102"/>
    <s v="Conecta 720"/>
    <n v="20"/>
    <s v="Terça-Feira"/>
  </r>
  <r>
    <n v="721"/>
    <n v="1"/>
    <x v="731"/>
    <x v="55"/>
    <x v="577"/>
    <s v="Ronaldo Soares Boeira da Silva"/>
    <s v="M"/>
    <s v="Almoxarifado Usinagem T1"/>
    <s v="Erick Peruzzo"/>
    <n v="1"/>
    <x v="6"/>
    <s v="Conforme data e hora citados a cima, registro para fim de conhecimento, o operador de empilhadeira Ronaldo Soares Boeira da Silva matricula 52322 empresa Castertech. Ao efetuar o carregamento da mercadoria no caminhão, placa MAA5D11 motorista Mauri Jose Sestari cpf:70515034053, empresa Kalinca, acabou colidindo com a caixa que estava efetuando o carregamento no caminhão, ocasionando danos na lona e no suporte que segura a lona. Chamado  4080303."/>
    <x v="3"/>
    <s v="Veículos Industriais"/>
    <s v="Não classificado"/>
    <s v="Veículos Industriais"/>
    <m/>
    <m/>
    <m/>
    <m/>
    <n v="20"/>
    <s v="Terça-Feira"/>
  </r>
  <r>
    <n v="722"/>
    <n v="1"/>
    <x v="732"/>
    <x v="55"/>
    <x v="578"/>
    <s v="Jose Gregorio Bellorin Morales"/>
    <s v="M"/>
    <s v="Rebarbacao - T1"/>
    <s v="David Teixeira Lima"/>
    <n v="1"/>
    <x v="3"/>
    <s v="Paciente relata que hoje por volta das 15:00 estava embalando peças quando uma acabou caindo em sua mão esquerda, sem edema ou hematoma, movimento preservados, refere dor local leve, sem mais queixas, aplicado Biofenac e gelo local, liberado ao setor com orientações. TST ciente via grupo de ACT."/>
    <x v="0"/>
    <s v="Não classificado"/>
    <s v="Não classificado"/>
    <s v="Manuseio de ferramentas e peças"/>
    <s v="Mão esquerda"/>
    <s v="dorso"/>
    <n v="103"/>
    <s v="Conecta 722"/>
    <n v="26"/>
    <s v="Segunda-Feira"/>
  </r>
  <r>
    <n v="723"/>
    <n v="1"/>
    <x v="733"/>
    <x v="55"/>
    <x v="579"/>
    <s v="Nicole De Souza"/>
    <s v="F"/>
    <s v="Celula Conjuntos Montadoras T2"/>
    <s v="Guilherme Bernardi"/>
    <n v="2"/>
    <x v="9"/>
    <s v="Colaboradora vem ao CSR  com o colega de setor de trabalho com o relato que estava pegando cum cubo com a talha, para colocar no rack. Quando o mesmo prensou seu quinto dedo da mão direita deixando um pequeno corte na segunda falange no lado externo do dedo. Realizado limpeza com soro e encaminhada para consulta médica com Dr Vinicius. Colaboradora foi encaminhada para o COC realizar raio x e avalição médica, foi com Uber solicitado pela empresa. Ficou com guias carimbadas para compra da medicação, comunicado TST da área via WhatsApp da empresa."/>
    <x v="4"/>
    <s v="Não classificado"/>
    <s v="Não classificado"/>
    <s v="Manuseio de ferramentas e peças"/>
    <s v="Mão direita"/>
    <s v="5º dedo"/>
    <n v="104"/>
    <s v="Conecta 723"/>
    <n v="28"/>
    <s v="Quarta-Feira"/>
  </r>
  <r>
    <n v="724"/>
    <n v="1"/>
    <x v="734"/>
    <x v="55"/>
    <x v="580"/>
    <m/>
    <s v="M"/>
    <m/>
    <s v="Lucas Ferreira da Silva"/>
    <n v="2"/>
    <x v="1"/>
    <s v="Após finalizar o tratamento de nodularização, ao acionar a abertura da tampa, os funcionários perceberam  que havia um furo na lateral da panela, ocasionando derramamento de Metal Líquido."/>
    <x v="3"/>
    <s v="Metal líquido"/>
    <s v="Não classificado"/>
    <s v="Respingo de metal líquido"/>
    <m/>
    <m/>
    <n v="105"/>
    <s v="Conecta Furo panela"/>
    <n v="29"/>
    <s v="Quinta-Feira"/>
  </r>
  <r>
    <n v="725"/>
    <n v="1"/>
    <x v="735"/>
    <x v="56"/>
    <x v="581"/>
    <s v="Lucas Rodrigues Domingues"/>
    <s v="M"/>
    <s v="Abastecimento Usinagem - T2"/>
    <s v="Maicon Velho"/>
    <n v="2"/>
    <x v="2"/>
    <s v="Foi acionado unidade interna para atendimento do colaborador na empresa caster, colaborador estava no ponto sete da empresa com os colegas e o bombeiro do setor. Conforme relato do colaborador estava no setor abrindo caixas com um estilete  e acabou acertando o primeiro dedo da mão esquerda. Ficou com um corte contuso na primeira falange, foi acionado unidade externa da emercor para realizar sutara. Foi comunicado TST da área via wattszaap da empresa."/>
    <x v="4"/>
    <s v="Não classificado"/>
    <s v="Não classificado"/>
    <s v="Manuseio de ferramentas e peças"/>
    <s v="Mão esquerda"/>
    <s v="1º dedo"/>
    <n v="106"/>
    <s v="Conecta 725"/>
    <n v="7"/>
    <s v="Sábado"/>
  </r>
  <r>
    <n v="726"/>
    <n v="1"/>
    <x v="736"/>
    <x v="56"/>
    <x v="582"/>
    <s v="Heys Michell Arredondo Farias"/>
    <s v="M"/>
    <s v="Abastecimento Fundicao - T1"/>
    <s v="Maicon Velho"/>
    <n v="3"/>
    <x v="6"/>
    <s v="colaborador 50318 Heys  chega ao centro de saúde deambulando lucido orientado comunicativo, relata que estava operando a empilhadeira e ao arrumar a gaiola tropicou no separador de ferro vindo a cair joelhos sem edema sem hematoma sem escoriação passado biofenac mais compressa de gelo, movimentos preservados, orientado a retorna ao centro de saúde se necessário TST do setor ciente via watts"/>
    <x v="0"/>
    <s v="Não classificado"/>
    <s v="Não classificado"/>
    <s v="Manuseio de ferramentas e peças"/>
    <s v="Perna direita"/>
    <s v="Joelho"/>
    <n v="109"/>
    <m/>
    <n v="12"/>
    <s v="Quinta-Feira"/>
  </r>
  <r>
    <n v="727"/>
    <n v="1"/>
    <x v="736"/>
    <x v="56"/>
    <x v="544"/>
    <s v="Jean Marck ST Juste"/>
    <s v="M"/>
    <s v="Rebarbacao T3"/>
    <s v="Diogo Portolan"/>
    <n v="3"/>
    <x v="3"/>
    <s v="colaborador 45997 chega ao centro de saúde deambulando lucida orientada comunicativa, relata que estava pegando as peças e ao pegar duas peças de uma só vez uma esmagou o quinto dedo da mao direita sem edema sem hematoma sem escoriação passado biofenac mais compressa de gelo, liberado ao setor movimentos preservados encaminhado ao hospital do circulo com guias pra avaliação medica e raio x,  setor paralela  TST ciente via watts"/>
    <x v="2"/>
    <s v="Não classificado"/>
    <s v="Não classificado"/>
    <s v="Manuseio de ferramentas e peças"/>
    <s v="Mão direita"/>
    <s v="5º dedo"/>
    <n v="107"/>
    <s v="Conecta 727"/>
    <n v="12"/>
    <s v="Quinta-Feira"/>
  </r>
  <r>
    <n v="728"/>
    <n v="1"/>
    <x v="737"/>
    <x v="56"/>
    <x v="580"/>
    <m/>
    <m/>
    <m/>
    <s v="Erick Peruzzo"/>
    <n v="1"/>
    <x v="6"/>
    <s v="Colisão de empilhadeira na porta de acesso da CSF."/>
    <x v="3"/>
    <s v="Veículos Industriais"/>
    <s v="Não classificado"/>
    <s v="Veículos Industriais"/>
    <m/>
    <m/>
    <n v="108"/>
    <m/>
    <n v="13"/>
    <s v="Sexta-Feira"/>
  </r>
  <r>
    <n v="729"/>
    <n v="1"/>
    <x v="737"/>
    <x v="56"/>
    <x v="583"/>
    <s v="Jose Gregorio Gutierrez Hereira"/>
    <s v="M"/>
    <s v="Rebarbacao - T2"/>
    <s v="Lucas Ferreira da Silva"/>
    <n v="2"/>
    <x v="3"/>
    <s v="Funcionário do setor: Rebarbarção,  líder Lucas, vem ao CSR acompanhado pelo brigadista do setor, relatando que estava na esteira oval quando uma peça veio a cair em cima do 02 dedo da mão esquerda, local com escoriação, edema, sem hematoma até o momento, movimentação limitada , realizado gelo + biofenac, encaminhado  para avaliação médica. Avaliado pela DRa. Tati, encaminhado ao COC para exames de imagem,  Fornecido UBER + Guia TISS carimbada 88 + Ordem de farmácia 88, Orientado a retornar no dia 16/09 as 17:00 para reavaliação médica. GP do Whats Ciente. Rx de mão esquerda 13/09/24 (laudo formal): ausência de lesão óssea/articular relacionada a trauma recente. . No momento, encontra-se apto ao retorno laboral, sem restrições."/>
    <x v="4"/>
    <s v="Não classificado"/>
    <s v="Não classificado"/>
    <s v="Manuseio de ferramentas e peças"/>
    <s v="Mão esquerda"/>
    <s v="2ºdedo"/>
    <n v="110"/>
    <s v="Conecta 729"/>
    <n v="13"/>
    <s v="Sexta-Feira"/>
  </r>
  <r>
    <n v="730"/>
    <n v="1"/>
    <x v="738"/>
    <x v="56"/>
    <x v="565"/>
    <s v="Adrian David Maza Salazar"/>
    <s v="M"/>
    <s v="Vazamento Fusão - GHE 306"/>
    <s v="Diogo Portolan"/>
    <n v="3"/>
    <x v="1"/>
    <s v="colaborador relata que ao pegar as peças na área da fundição acabou pegando uma peça morta vindo a queimar o terceiro e e quarto dedo da mão direita tST  ciente via watts"/>
    <x v="0"/>
    <s v="Não classificado"/>
    <s v="Não classificado"/>
    <s v="Manuseio de ferramentas e peças"/>
    <s v="Mão direita"/>
    <s v="3º e 4º dedo"/>
    <n v="111"/>
    <s v="Conecta 730"/>
    <n v="14"/>
    <s v="Sábado"/>
  </r>
  <r>
    <n v="731"/>
    <n v="1"/>
    <x v="739"/>
    <x v="56"/>
    <x v="584"/>
    <s v="Edens Fenelon"/>
    <s v="M"/>
    <s v="Rebarbacao - T2"/>
    <s v="Lucas Ferreira da Silva"/>
    <n v="2"/>
    <x v="3"/>
    <s v="Colaborador vem ao CSR com o relato que foi movimentar um tambor, quando o mesmo caiu em cima do primeiro dedo da mão direita. Apresenta dor ao movimentar, pouco edema em primeira flange proximal, aplicado gelo e biofenac. Ficou em observação ate o horário de consulta médica. Colaborador foi encaminhado para o COC realizar raio x e avalição médica, foi encaminhado com Uber solicitado pela empresa e ficou com guias carimbadas. Comunicado TST no grupo de ACT da empresa."/>
    <x v="2"/>
    <s v="Não classificado"/>
    <s v="Não classificado"/>
    <s v="Manuseio de ferramentas e peças"/>
    <s v="Mão direita"/>
    <s v="1ºdedo"/>
    <n v="112"/>
    <s v="Conecta 731"/>
    <n v="16"/>
    <s v="Segunda-Feira"/>
  </r>
  <r>
    <n v="732"/>
    <n v="1"/>
    <x v="740"/>
    <x v="56"/>
    <x v="585"/>
    <s v="Eduardo Cazanato Rodrigues"/>
    <s v="M"/>
    <s v="Melhoria Continua Fundicao"/>
    <s v="David Teixeira Lima"/>
    <n v="1"/>
    <x v="30"/>
    <s v="Paciente relata que hoje por volta das 09:25 ao encaixar uma caixa ela acabou caindo em cima de seu polegar da mão direita, apresenta escoriação, edema e refere dor local intensa, não consegue movimentar, afirma que estava usando luvas.Paciente avaliado pela Dra Karina que solicita exames de imagem, realizo curativo, paciente encaminhada para a Vero Dellaudo de Uber e com guia TISS e guia farmácia carimbadas 88, orientado a retornar ao centro de saúde amanhã dia 18/09/2024 para reavaliação médica."/>
    <x v="4"/>
    <s v="Não classificado"/>
    <s v="Não classificado"/>
    <s v="Manuseio de ferramentas e peças"/>
    <s v="Mão direita"/>
    <s v="1ºdedo"/>
    <n v="113"/>
    <s v="Conecta 732"/>
    <n v="17"/>
    <s v="Terça-Feira"/>
  </r>
  <r>
    <n v="733"/>
    <n v="1"/>
    <x v="740"/>
    <x v="56"/>
    <x v="586"/>
    <s v="Mauricio Martins Andreolla"/>
    <s v="M"/>
    <s v="Rebarbacao - T1"/>
    <s v="David Teixeira Lima"/>
    <n v="1"/>
    <x v="3"/>
    <s v="Colaborador relata que estava realizando trabalho de pintura na cabine  a pedido de um colega e após sentiu cefaleia, tontura, ardência ocular, ( segundo ele estava cobrindo intervalo de um colega sem EPIs.apresenta hiperemia nos olhos, avaliado pela médica do Centro de Saúde, nega alergia medicamentosa, MCPM Ondansentrona vo e Buscopam vo, em observação, após melhoras, liberado para intervalo de almoço e setor, orientado a fazer bastante ingesta de água, e sinais de alarme retornar imediatamente ao Centro de Saúde."/>
    <x v="0"/>
    <s v="Não classificado"/>
    <s v="Não classificado"/>
    <s v="*Outros"/>
    <s v="Digestivo / Respiratório"/>
    <s v="Garganta"/>
    <n v="114"/>
    <s v="Conecta 733"/>
    <n v="17"/>
    <s v="Terça-Feira"/>
  </r>
  <r>
    <n v="734"/>
    <n v="1"/>
    <x v="741"/>
    <x v="56"/>
    <x v="587"/>
    <s v="Antônio Carlos Veloso"/>
    <s v="M"/>
    <s v="Almoxarifado Usinagem T1"/>
    <s v="Erick Peruzzo"/>
    <n v="1"/>
    <x v="6"/>
    <s v="Ao realizar a retirada de uma embalagem de cima da plataforma, o colaborador não percebeu que uma caixa com separadores havia enrosacado na que seria movimentada. Ao dar marcha ré a caixa veio a tombar espalhando os separadores no chão. Não havia ninguém próximo. O mesmo foi orientado a realizar com calma e observar sempre o seu redor, o mesmo está em aprendizado com um mês de empresa. Local: Moldagem"/>
    <x v="3"/>
    <s v="Veículos Industriais"/>
    <s v="Não classificado"/>
    <s v="Veículos Industriais"/>
    <m/>
    <s v="N/A"/>
    <m/>
    <m/>
    <n v="19"/>
    <s v="Quinta-Feira"/>
  </r>
  <r>
    <n v="735"/>
    <n v="1"/>
    <x v="742"/>
    <x v="56"/>
    <x v="588"/>
    <s v="Everson Reginato "/>
    <s v="M"/>
    <s v="Celula Usin Cubo MBB - T1"/>
    <s v="Grasiela Voigt"/>
    <n v="1"/>
    <x v="25"/>
    <s v="Colaborador Everson Reginato (matrícula 2082) apresenta avaliação clínica, exames complementares e parecer de otorrinolaringologista (datado em junho/2024) compatível com o diagnóstico de Perda Auditiva Neurossensorial Bilateral sugestivo de fator ocupacional (PAINPSE). A partir do fechamento da investigação auditiva do caso citado sugerimos a segurança a avaliação, com vias a abertura de CAT por doença ocupacional (PAIR)"/>
    <x v="6"/>
    <s v="Não classificado"/>
    <s v="Não classificado"/>
    <s v="*Outros"/>
    <s v="Cabeça"/>
    <s v="Audição"/>
    <m/>
    <s v="Conecta 735"/>
    <n v="24"/>
    <s v="Terça-Feira"/>
  </r>
  <r>
    <n v="736"/>
    <n v="1"/>
    <x v="742"/>
    <x v="56"/>
    <x v="589"/>
    <s v="Isok Antonio Omana Maita"/>
    <s v="M"/>
    <s v="Rebarbacao - T1"/>
    <s v="David Teixeira Lima"/>
    <n v="1"/>
    <x v="3"/>
    <s v="Colaborador relata estava limando peça na rotativa, quando virou a peça a mesma atingiu seu 1º dedo da mão esquerda, usava luva de proteção, local sem edema, sem hematoma, relata dificuldade de movimentar o dedo, aplicado gelo local e Biofenac, avaliado pela médica do CSR, nega alergia medicamentosa, MCPM Cetoprofeno vo e Paracetamol vo, após liberado ao setor com orientações, atendido por Joice. Registro encaminhado ao Grupo de ACTs."/>
    <x v="0"/>
    <s v="Não classificado"/>
    <s v="Não classificado"/>
    <s v="Manuseio de ferramentas e peças"/>
    <s v="Mão esquerda"/>
    <s v="1º dedo"/>
    <n v="115"/>
    <m/>
    <n v="24"/>
    <s v="Terça-Feira"/>
  </r>
  <r>
    <n v="737"/>
    <n v="1"/>
    <x v="743"/>
    <x v="56"/>
    <x v="590"/>
    <s v="Lizandra Do Carmo"/>
    <s v="F"/>
    <s v="CUC (Celulas novas) - Implementadora T1"/>
    <s v="Grasiela Voigt"/>
    <n v="1"/>
    <x v="25"/>
    <s v="Paciente relata que hoje estava limpando uma peça (cubo T) quando ao virar ela acabou caindo em cima de seu dedo anelar da mão esquerda, apresenta hematoma, edema, restrição de movimento, aplico gelo local e paciente aguarda por avaliação médica. Avaliada pela Dra Karina que solicita administração de Paracetamol VO, encaminhada de Uber para clínica Vero Dellaudo com guia TISS e guia farmácia carimbadas 88, orientada a retornar amanhã ao início de seu turno para reavaliação médica. TST ciente via grupo de ACT."/>
    <x v="4"/>
    <s v="Não classificado"/>
    <s v="Não classificado"/>
    <s v="Manuseio de ferramentas e peças"/>
    <s v="Mão esquerda"/>
    <s v="4º dedo"/>
    <n v="116"/>
    <s v="Conecta 737"/>
    <n v="25"/>
    <s v="Quarta-Feira"/>
  </r>
  <r>
    <n v="738"/>
    <n v="1"/>
    <x v="744"/>
    <x v="56"/>
    <x v="591"/>
    <s v="Andres Javier Maza Salazar"/>
    <s v="M"/>
    <s v="Rebarbacao T3"/>
    <s v="Diogo Portolan"/>
    <n v="3"/>
    <x v="3"/>
    <s v="Colaborador vem a enfermaria deambulando, LOC, relata que estava em seu setor quando ao puxar uma peça a mesma bateu contra seu braço esquerdo, no local sem corte, edema ou hematoma, tem uma pequena escoriação, movimentos preservados, aplicado gelo mais biofenac no local, fica um pouco em observação, liberado ao setor com melhora e orientações, comunico segurança pelo grupo de ACT."/>
    <x v="0"/>
    <s v="Não classificado"/>
    <s v="Não classificado"/>
    <s v="Manuseio de ferramentas e peças"/>
    <s v="Braço esquerdo"/>
    <m/>
    <n v="117"/>
    <m/>
    <n v="27"/>
    <s v="Sexta-Feira"/>
  </r>
  <r>
    <n v="739"/>
    <n v="1"/>
    <x v="745"/>
    <x v="56"/>
    <x v="592"/>
    <s v="Idiane Borges Vieira"/>
    <s v="F"/>
    <s v="Celula Conjuntos Montadoras - T3"/>
    <s v="Guilherme Bernardi"/>
    <n v="3"/>
    <x v="9"/>
    <s v="Funcionária do setor: Celula Conjuntos Montadoras, Lider: Guilherme, Vem ao CSR relatando que estava montando um Hack quando uma grade veio a cair em cima do ante- braço direito, local sem edema ou corte, movimentação preservada, realizado gelo no local, curativo com com atadura, segue para avalição medica. Avaliada pelo Dr. Vini, medicada  com decadron ev em MSD, liberada ao setor com  orientações. Info, GP WHATS"/>
    <x v="0"/>
    <s v="Não classificado"/>
    <s v="Não classificado"/>
    <s v="Manuseio de ferramentas e peças"/>
    <s v="Braço direito"/>
    <m/>
    <n v="118"/>
    <m/>
    <n v="30"/>
    <s v="Segunda-Feira"/>
  </r>
  <r>
    <n v="740"/>
    <n v="1"/>
    <x v="746"/>
    <x v="57"/>
    <x v="593"/>
    <s v="Eliza Karina Sousa Campos Da Silva"/>
    <s v="F"/>
    <s v="Celula Conjuntos Montadoras T1"/>
    <s v="Jhony Padilha Silva"/>
    <n v="1"/>
    <x v="9"/>
    <s v="Acionado Unidade Interna Emercor para atendimento a colaboradora da Caster que torceu o pulso, chegando ao local a mesma estava acompanhada de colegas brigadistas, removida ao CSR relata que ao ir colocar etiqueta no Rack, ao descer a escada, escorregou e caiu, acabou torcendo o punho esquerdo, local sem edema, sem hematoma, mobilidade preservada, refere pouco de dor ao movimentar sem demais queixas, aplicado gelo e Biofenac local, avaliada pela médica do CSR, MCPM Paracetamol vo e Ibuprofeno vo, liberada ao setor com restrição, orientada a retornar ao CSR dia 03/10/2024 no início do turno para revisão, atendida por Joice."/>
    <x v="0"/>
    <s v="Não classificado"/>
    <s v="Não classificado"/>
    <s v="Predial"/>
    <s v="Braço esquerdo"/>
    <m/>
    <n v="119"/>
    <m/>
    <n v="2"/>
    <s v="Quarta-Feira"/>
  </r>
  <r>
    <n v="741"/>
    <n v="1"/>
    <x v="747"/>
    <x v="57"/>
    <x v="594"/>
    <s v="Daniel Gajardo"/>
    <s v="M"/>
    <s v="Engenharia de Manutencao Fundicao"/>
    <s v="Israel Lima"/>
    <n v="1"/>
    <x v="0"/>
    <s v="Colaborador relata que estava fazendo inspeção de manutenção na linha de moldagem, ao conferir o alinhamento das rodas laterais da linha, uma das caixas de ferro caiu sobre o colaborador atingindo a perna esquerda. Solicitado a unidade móvel do ambulatório, ao chegar no local encontro o colaborador com imobilização padrão em maca rígida e perna esquerda imobilizado com tala na região da tíbia e fíbula, com o apoio dos brigadistas e transeuntes, transporto ele para a ambulância e para o ambulatório. Ao exame clinico encontra-se em perna esquerda com edema, dor forte, escoriação em região da tíbia, movimentação limitada da mesma. Realizo reforço de duas ataduras de 20 cm em perna, o mesmo não informa de mais queixas álgicas em outra região do corpo; Realizado contato com emercor, dr orienta para medica com tramadol ev l 2333282 v07/25, ondasetrona ev l 23090545 v09/25, avp 20 em msd. Protocolo do atendimento (180806). Paciente transferido com ambulância da emercor para hospital do círculo operário para melhor investigação da suspeita de fratura. Atendimento e evolução (Maicon)."/>
    <x v="1"/>
    <s v="Máquinas NR12"/>
    <s v="Não classificado"/>
    <s v="Manuseio de ferramentas e peças"/>
    <s v="Perna esquerda"/>
    <m/>
    <n v="120"/>
    <s v="Conecta 741"/>
    <n v="6"/>
    <s v="Domingo"/>
  </r>
  <r>
    <n v="742"/>
    <n v="1"/>
    <x v="748"/>
    <x v="57"/>
    <x v="595"/>
    <s v="Felipe Boeira Gorski"/>
    <s v="M"/>
    <s v="Abastecimento Fundicao - T3"/>
    <s v="Maicon Velho"/>
    <n v="3"/>
    <x v="20"/>
    <s v="Funcionário do setor  Abastecimento Fundicao - T3, Lider:  Maicon, Vem ao CSR no dia 09/10 por volta das 04:00 relatando que no dia 07/10 por volta das 07:10 da manhã, ao sair da empresa para ir pra casa com sua moto, veio a sofre um sinistro de transito, envolvendo carro,  o mesmo relata que o proprietário do  carro cortou sua frente, gerando uma queda ao solo,  gerando uma luxação no tornozelo esquerdo, movimentação preservada, sem corte, sem escoriação,  relata que foi ao COC por meios próprios. Vem ao CSR apresentando B.O, passou por avaliação médica para apresentação de exames de imagem. TST  Mônica entra em contato com o mesmo via Whats. para colher mais informações. colhido informações para reembolso, aguarda conduto do TST para avaliação de CAT."/>
    <x v="5"/>
    <s v="Não classificado"/>
    <s v="Não classificado"/>
    <s v="Moto/Veículo"/>
    <s v="Perna esquerda"/>
    <s v="Tornozelo"/>
    <m/>
    <m/>
    <n v="7"/>
    <s v="Segunda-Feira"/>
  </r>
  <r>
    <n v="743"/>
    <n v="1"/>
    <x v="749"/>
    <x v="57"/>
    <x v="596"/>
    <s v="Antonio Uigo Garcia Alves"/>
    <s v="M"/>
    <s v="Moldagem - T3"/>
    <s v="Diogo Portolan"/>
    <n v="3"/>
    <x v="20"/>
    <s v="Acionada unidade interna pelo ramal da enfermaria referente a uma colisão  envolvendo carro x moto, colaborador relata que estava saindo do seu horário de trabalho da empresa CASTERTECH estava vindo de moto pela vida quando sua frente foi cortada por um carro  frente a entrada do estacionamento da Suspensys, chegando no local colaborador estava LOC, referindo dor em seu ombro D e na região dos arcos costais, sem corte aparente, removemos até a enfermaria onde o mesmo vai passar por avalição médica. Avaliado pela Dra Talita que solicita administração de Cetoprofeno + Dipirona em SF 100 ml via endovenosa em acesso periférico membro superior esquerdo ABB 20, paciente encaminhado de ambulância ao hospital do círculo aos cuidados da Dra Giucilene, guia farmácia e guia TISS carimbadas 88, orientado a retornar amanhã ao início de seu turno ao centro de saúde para passar por reavaliação médica. TST ciente via grupo de ACT."/>
    <x v="5"/>
    <s v="Não classificado"/>
    <s v="Não classificado"/>
    <s v="Moto/Veículo"/>
    <s v="Braço direito"/>
    <s v="Ombro"/>
    <m/>
    <m/>
    <n v="10"/>
    <s v="Quinta-Feira"/>
  </r>
  <r>
    <n v="744"/>
    <n v="1"/>
    <x v="750"/>
    <x v="57"/>
    <x v="10"/>
    <m/>
    <m/>
    <s v="Fusão Vazamento T1"/>
    <s v="Karine Parise"/>
    <n v="1"/>
    <x v="15"/>
    <s v="Brigadistas foram acionados para controlar um princípio de incêndio, causado por um vazamento de óleo hidraulico de uma mangueira. "/>
    <x v="3"/>
    <s v="Risco de explosão e incêndio"/>
    <s v="Não classificado"/>
    <s v="Máquinas e equipamentos"/>
    <m/>
    <m/>
    <n v="121"/>
    <m/>
    <n v="11"/>
    <s v="Sexta-Feira"/>
  </r>
  <r>
    <n v="745"/>
    <n v="1"/>
    <x v="750"/>
    <x v="57"/>
    <x v="315"/>
    <s v="Vandir Machado Garcia"/>
    <s v="M"/>
    <s v="Atendimento Serralheria Fundicao - T2"/>
    <s v="Guilherme Castro Magalhaes"/>
    <n v="2"/>
    <x v="16"/>
    <s v="Colaborador vem ao CSR com o relato que estava realizando manutenção nas caixas de linha de moldagem. Quando foi empurrar para realizar o desbloqueio da caixa e sentiu dores na região dorsal mais ao lado direito. Aplicado biofenac e foi encaminhado para consulta médica, refere dores muito forte. Colaborador foi orientado para realizar um raio x na vero de laudo e ficou com guia para compra da medicação. Ofertado um cetoprofeno e realizado um duoflam IM em glúteo direito. Comunicado TST via grupo de wattszaap da empresa."/>
    <x v="2"/>
    <s v="Não classificado"/>
    <s v="Não classificado"/>
    <s v="Ergonômico"/>
    <s v="Coluna / Tronco"/>
    <m/>
    <n v="122"/>
    <s v="Conecta 745"/>
    <n v="11"/>
    <s v="Sexta-Feira"/>
  </r>
  <r>
    <n v="746"/>
    <n v="1"/>
    <x v="751"/>
    <x v="57"/>
    <x v="597"/>
    <s v="Flabiane Da Silva Pereira"/>
    <s v="F"/>
    <s v="Moldagem - T2"/>
    <s v="Eduardo Ferrari"/>
    <n v="2"/>
    <x v="7"/>
    <s v="Colaboradora vem ao CSR com o relato que estava pegando o ferramental com a talha e quando já estava em uma certa altura, balançou em sua direção e colaboradora foi segurar.   Colocou o braço direito e na mesma hora sentiu dores no braço, ficou com um leve edema próximo ao cotovelo e conforme  colaborador quando vai mexer sua mão sente dores exatamente aonde esta o edema. Aplicado biofenac, colocado gelo e encaminhada para consulta médica com Dra. Paloma. Colaboradora foi medicada conforme a solicitação médica, após foi encaminhada para casa e ficou com a orientação de realizar ecografia na vero de laudo e apresentar na empresa no próximo turno de taralho. Ficou com guia para compra de medicação e foi solicitado Uber para colaboradora via empresa. Comunicado TST  da área via grupo de wattszaap da empresa."/>
    <x v="4"/>
    <s v="Não classificado"/>
    <s v="Não classificado"/>
    <s v="Ergonômico"/>
    <s v="Braço direito"/>
    <m/>
    <n v="123"/>
    <s v="Conecta 746"/>
    <n v="15"/>
    <s v="Terça-Feira"/>
  </r>
  <r>
    <n v="747"/>
    <n v="1"/>
    <x v="752"/>
    <x v="57"/>
    <x v="580"/>
    <s v="R2SE"/>
    <m/>
    <s v="Terceiros"/>
    <s v="Israel Lima"/>
    <n v="1"/>
    <x v="32"/>
    <s v="Equipe da R2SE, estava realizando a concretagem na parte superior do vestiário fundição junto com sua equipe, quando o piso superior rompeu caindo na área interna do vestiário. "/>
    <x v="3"/>
    <s v="Não classificado"/>
    <s v="Não classificado"/>
    <s v="Predial"/>
    <m/>
    <m/>
    <n v="125"/>
    <s v="Conecta 747"/>
    <n v="16"/>
    <s v="Quarta-Feira"/>
  </r>
  <r>
    <n v="748"/>
    <n v="1"/>
    <x v="752"/>
    <x v="57"/>
    <x v="341"/>
    <s v="Gerson dos Santos Machado"/>
    <s v="M"/>
    <s v="Celula Conjuntos Implementadoras - T1"/>
    <s v="Jhony Padilha Silva"/>
    <n v="1"/>
    <x v="9"/>
    <s v="colaborador relata que ao cintar palet a cintadeira caiu nas costas regiao dorsal, apresenta escoriação, refere dor local, MCPM 1 cp vo tandrilax e liberado ao setor com receita médica atendido por TE Lucas emercor."/>
    <x v="0"/>
    <s v="Não classificado"/>
    <s v="Não classificado"/>
    <s v="Manuseio de ferramentas e peças"/>
    <s v="Coluna / Tronco"/>
    <m/>
    <n v="126"/>
    <s v="Conecta 748"/>
    <n v="16"/>
    <s v="Quarta-Feira"/>
  </r>
  <r>
    <n v="749"/>
    <n v="1"/>
    <x v="752"/>
    <x v="57"/>
    <x v="159"/>
    <s v="Carlos Cristiano Rodrigues Pereira"/>
    <s v="M"/>
    <s v="Atendimento Serralheria Fundicao - T2"/>
    <s v="Guilherme Castro Magalhaes"/>
    <n v="2"/>
    <x v="0"/>
    <s v="Foi acionado unidade interna para atendimento do colaborador que estava no ponto dois da caster, na chegada da equipe colaborador estava sentado em uma cadeira com um curativo no quinto dedo da mão esquerda. Foi colocado colaborador na unidade e quando retirado curativo estava com amputação parcial da ultima falange distal. Conforme colaborador foi abrir a porta do elevador que estava trancado e a corrêa pegou em seu dedo. Na chegada ao CSR durante ainda a limpeza Dr Vinicius solicitou que fosse acionado unidade externa e que fosse feito contato com COC. Foi realizado punção e medicado conforme a solicitação médica. Após foi encaminhado para o COC com unidade da emercor, foi encaminhado com guias carimbadas para avalição, raio x e compra de medicação. Foi comunicado TST da área via grupo de wattszaap da empresa."/>
    <x v="2"/>
    <s v="Não classificado"/>
    <s v="Não classificado"/>
    <s v="*Outros"/>
    <s v="Mão esquerda"/>
    <s v="5º dedo"/>
    <n v="124"/>
    <s v="Conecta 749"/>
    <n v="16"/>
    <s v="Quarta-Feira"/>
  </r>
  <r>
    <n v="750"/>
    <n v="1"/>
    <x v="753"/>
    <x v="57"/>
    <x v="598"/>
    <s v="Bianca De Oliveira Ribeiro"/>
    <s v="F"/>
    <s v="Abastecimento Usinagem - T1"/>
    <s v="Erick Peruzzo"/>
    <n v="1"/>
    <x v="2"/>
    <s v="Acionado via telefone de urgência, colaboradora setor Almoxarifado Usinagem, líder Erick, TST Ronaldo(ciente via telefone), colaboradora relata entorse em tornozelo D ao descer de plataforma, sem crepitação, dor ao movimento, avaliada por equipe externa Emercor, encaminhada ao H COC para exames de imagem, orientada a retornar ao CSR no dia 21/10/24, atendida por Enf Cassiano-Emercor."/>
    <x v="4"/>
    <s v="Não classificado"/>
    <s v="Não classificado"/>
    <s v="*Outros"/>
    <s v="Pé direito"/>
    <s v="Tornozelo"/>
    <n v="128"/>
    <s v="Conecta 750"/>
    <n v="19"/>
    <s v="Sábado"/>
  </r>
  <r>
    <n v="751"/>
    <n v="1"/>
    <x v="754"/>
    <x v="57"/>
    <x v="10"/>
    <s v="CIPA"/>
    <s v="M"/>
    <s v="Célula Suportes Fundidos - T3"/>
    <s v="Guilherme Bernardi"/>
    <n v="3"/>
    <x v="14"/>
    <s v="Colaborador relata que operava a máquina 990 (tambores) quando os cabos do motor da talha se romperam e o motor caiu sobre a máquina (colaborador não operava a talha no momento do ocorrido). "/>
    <x v="3"/>
    <s v="Carga suspensa"/>
    <s v="PSIF"/>
    <s v="Movimentação de cargas suspensas"/>
    <m/>
    <m/>
    <n v="127"/>
    <s v="Conecta 751"/>
    <n v="20"/>
    <s v="Domingo"/>
  </r>
  <r>
    <n v="752"/>
    <n v="1"/>
    <x v="755"/>
    <x v="57"/>
    <x v="599"/>
    <s v="Filipe Lemos Dos Santos"/>
    <s v="M"/>
    <s v="Fusao/Vazamento - T1"/>
    <s v="Karine Parise"/>
    <n v="1"/>
    <x v="1"/>
    <s v="Profissional procura atendimento no CSR, referindo que estava escoriando peças e acabou queimando a perna esquerda ao esquentar demais a roupa, na parte que o avental não cobre. Apresenta região avermelhada de +/- 5x2. Realizado curativo com sulfa e orientado a retornar caso necessário, liberado ao setor."/>
    <x v="0"/>
    <s v="Metal líquido"/>
    <s v="Não classificado"/>
    <s v="Respingo de metal líquido"/>
    <s v="Perna esquerda"/>
    <m/>
    <n v="129"/>
    <s v="Atendimento queimadura 1º grau"/>
    <n v="24"/>
    <s v="Quinta-Feira"/>
  </r>
  <r>
    <n v="753"/>
    <n v="1"/>
    <x v="756"/>
    <x v="57"/>
    <x v="600"/>
    <s v="Felipe Pegorini"/>
    <s v="M"/>
    <s v="Rebarbacao T3"/>
    <s v="Diogo Portolan"/>
    <n v="3"/>
    <x v="3"/>
    <s v="Colaborador vem a enfermaria deambulando, LOC, relata que estava em seu setor quando teve um torsão em tornozelo  E  ao descer de uma plataforma, no local, sem hematoma, edema ou corte, dor moderada, alérgico  AAS, realizado tele orientação para administrar medicação, aplicado DIPIRONA DP23H270 V 08/2025 CETOPROFENO IM L2409000 V:03/26 por solicitação do DR Artico, após liberado para casa, comunico segurança pelo grupo, atendido por Maicon."/>
    <x v="2"/>
    <s v="Não classificado"/>
    <s v="Não classificado"/>
    <s v="*Outros"/>
    <s v="Perna esquerda"/>
    <s v="Tornozelo"/>
    <n v="130"/>
    <s v="Conecta 753"/>
    <n v="26"/>
    <s v="Sábado"/>
  </r>
  <r>
    <n v="754"/>
    <n v="1"/>
    <x v="757"/>
    <x v="57"/>
    <x v="495"/>
    <s v="Terlangine Pierre"/>
    <s v="M"/>
    <s v="Macharia - T3"/>
    <s v="Diogo Portolan"/>
    <n v="3"/>
    <x v="8"/>
    <s v="Funcionária do setor Macharia - T3, Lider Diogo, vem ao CSR relatando que ao colocar o filtro de uma maquina o mesmo veio a desprender e acertar o seu ombro esquerdo e o peito esquerdo, local sem edema, ou corte, movimentação preservada, refere dor ao toque, segue para avaliação médica.  Avaliada pela DR. Rafa, medicada e liberada ao setor com orientações. Retorno dia 30/10 para reavaliação médica. GP Whats ciente."/>
    <x v="0"/>
    <s v="Não classificado"/>
    <s v="Não classificado"/>
    <s v="Manuseio de ferramentas e peças"/>
    <s v="Coluna / Tronco"/>
    <m/>
    <n v="131"/>
    <s v="Conecta 754"/>
    <n v="29"/>
    <s v="Terça-Feira"/>
  </r>
  <r>
    <n v="755"/>
    <n v="1"/>
    <x v="758"/>
    <x v="58"/>
    <x v="500"/>
    <s v="Kissber Novasky Hernandez Zapata"/>
    <s v="M"/>
    <s v="Rebarbacao T2"/>
    <s v="Eduardo Ferrari"/>
    <n v="2"/>
    <x v="3"/>
    <s v="Foi acionado unidade interna para atendimento do colaborador que estava no ponto um da caster, na chegada colaborador estava sentado dentro da empresa e quando viu a unidade veio ate a mesma mancando. Conforme relato do colaborador seu colega estava batendo em canal que se desprendeu e acertou seu pé direito, ficou com um edema em região dorsal, sem hiperemia ou escoriações. Foi encaminhado para consulta médica com Dra. Paloma. Após colaborador foi encaminhado para o COC conforme a solicitação da Dra. Paloma, foi com Uber solicitado pela empresa e com guias para compra da medicação. Foi orientado sobre seu retorno e comunicado TST  da área via grupo de wattszaap da empresa."/>
    <x v="2"/>
    <s v="Não classificado"/>
    <s v="Não classificado"/>
    <s v="*Outros"/>
    <s v="Pé direito"/>
    <m/>
    <n v="132"/>
    <s v="Ocorrência 755"/>
    <n v="7"/>
    <s v="Quinta-Feira"/>
  </r>
  <r>
    <n v="756"/>
    <n v="1"/>
    <x v="758"/>
    <x v="58"/>
    <x v="601"/>
    <s v="Vera Lucia Ruiz Garcia"/>
    <s v="F"/>
    <s v="Moldagem - T2"/>
    <s v="Eduardo Ferrari"/>
    <n v="2"/>
    <x v="7"/>
    <s v="Funcionária do setor de moldagem, Lider: Eduardo, vem ao CSR relatando que por volta das 21:00 foi descer da escada da fundição, e ao descer veio a deslizar e torcer a perna direta, refere desconforto em região da coxa e joelho, deambulando com dificuldade, faces de dor, relizado gelo + biofenac spray, segue para avaliação médica. avaliada pelo DR. VINICIUS, medicada com cetoprofeno Vo 01 cp + duoflam L: 50011993 em GD. liberada para casa e orientada a retornar no dia 08/11 as 17:00 para reavaliação médica. deixado ordem de farmácia carimbada 88 para retirada de medicação. GP whats ciente."/>
    <x v="0"/>
    <s v="Não classificado"/>
    <s v="Não classificado"/>
    <s v="Queda"/>
    <s v="Perna direita"/>
    <m/>
    <n v="133"/>
    <s v="Ocorrência 756 Moldagem"/>
    <n v="7"/>
    <s v="Quinta-Feira"/>
  </r>
  <r>
    <n v="757"/>
    <n v="1"/>
    <x v="759"/>
    <x v="59"/>
    <x v="602"/>
    <s v="Jaison Roberto de Prado"/>
    <s v="M"/>
    <s v="Fusao/Vazamento - T3"/>
    <s v="Diogo Portolan"/>
    <n v="3"/>
    <x v="1"/>
    <s v="Colaborador vem ao CSR com o colega de setor de trabalho, com o relato que estava realizado a quebra de ferro com a maquina e quando se descuidou acertou seu primeiro dedo da mão esquerda. Ficou com uma escoriação, edema e hematoma em primeira falange distal. Foi realizado limpeza com soro e aplicado gelo ate a hora da avalição médica com Dra Paloma. Após colaborador foi encaminhado para o COC realizar exame de imagem e avalição médica, foi com Uber solicitado pela empresa e com guias para compra de medicação. Comunicado TST via grupo de wattszaap da empresa."/>
    <x v="4"/>
    <s v="Não classificado"/>
    <s v="Não classificado"/>
    <s v="Manuseio de ferramentas e peças"/>
    <s v="Mão esquerda"/>
    <m/>
    <n v="134"/>
    <s v="Ocorrência 757"/>
    <n v="9"/>
    <s v="Sábado"/>
  </r>
  <r>
    <n v="758"/>
    <n v="1"/>
    <x v="759"/>
    <x v="59"/>
    <x v="603"/>
    <s v="Edson Itamar Gularte Anastacio"/>
    <s v="M"/>
    <s v="Abastecimento Fundicao - T3"/>
    <s v="Maicon Velho"/>
    <n v="3"/>
    <x v="6"/>
    <s v="Operador de empilhadeira retirava gaiola com peças e a mesma abriu vindo a cair sobre o parabrisas da empilhadeira, quebrando o mesmo. O funcionário não sofreu lesões. Abastecimento Rebarbação."/>
    <x v="3"/>
    <s v="Armazenamento de material em altura"/>
    <s v="Não classificado"/>
    <s v="Veículos Industriais"/>
    <m/>
    <m/>
    <n v="135"/>
    <s v="Conecta 758"/>
    <n v="9"/>
    <s v="Sábado"/>
  </r>
  <r>
    <n v="759"/>
    <n v="1"/>
    <x v="759"/>
    <x v="59"/>
    <x v="604"/>
    <s v="Wellington Hoffmann Costa"/>
    <s v="M"/>
    <s v="Atendimento Serralheria Fundicao  -T1"/>
    <s v="Guilherme Castro Magalhaes"/>
    <n v="1"/>
    <x v="16"/>
    <s v="Funcionário do setor:  Atendimento Serralheria Fundição  -T1, Líder: Guilherme, acionado ramal de emergência para deslocamento até a empresa caster para atendimento do funcionário,  o mesmo relata que manipular uma talha com uma peça a mesmo veio a bater o 05 dedo da mão esquerda entre a peça um adutor que estava proximo,  Ferimento contuso, sangramento ativo, movimentação preservada, acionado base externa da emercor para atendimento e remoção ao COC para exames de imagem, fornecido guia tiss carimbada 88 + ordem de farmácia 88 + orientado a retornar no dia 11/11 para reavaliação com o médico trabalho. GP Whats ACTS ciente."/>
    <x v="2"/>
    <s v="Não classificado"/>
    <s v="Não classificado"/>
    <s v="Manuseio de ferramentas e peças"/>
    <s v="Mão esquerda"/>
    <s v="5° dedo "/>
    <n v="136"/>
    <s v="Ocorrência 759"/>
    <n v="9"/>
    <s v="Sábado"/>
  </r>
  <r>
    <n v="760"/>
    <n v="1"/>
    <x v="760"/>
    <x v="60"/>
    <x v="458"/>
    <s v="Maurício Sberse"/>
    <s v="M"/>
    <s v="Abastecimento Usinagem - T2"/>
    <s v="Maicon Velho"/>
    <n v="2"/>
    <x v="2"/>
    <s v="Colaborador vem a enfermaria deambulando acompanhado por brigadista, LOC, BEG, com corte sem sangramento ativo, relata que estava no setor quando bateu em um PALETI na região do cotovelo do braço E, corte sem hematoma, edema, mobilidade preservada, dor moderada, realizo limpeza mais curativo no momento e aguardo avaliação médica, chamado unidade externa Emercor para sutura, realizado 02 pontos, limpeza e curativo, retorna amanhã para nova revisão médica, comunico segurança pelo grupo."/>
    <x v="2"/>
    <s v="Não classificado"/>
    <s v="Não classificado"/>
    <s v="Manuseio de ferramentas e peças"/>
    <s v="Braço esquerdo"/>
    <s v="cotovelo"/>
    <n v="138"/>
    <s v="Acidente Picking"/>
    <n v="12"/>
    <s v="Terça-Feira"/>
  </r>
  <r>
    <n v="761"/>
    <n v="1"/>
    <x v="760"/>
    <x v="60"/>
    <x v="605"/>
    <s v="Mamadou Niang"/>
    <s v="M"/>
    <s v="Revisao Final T3"/>
    <s v="Alexandre Zanardi"/>
    <n v="3"/>
    <x v="18"/>
    <s v="Funcionário do setor:  Revisão Final T3, Líder Alexandre, Vem ao CSR relatando que estava no setor de qualidade separando uma peça quando a mesma veio a cair da mão e acertar o 03 dedo da mão esquerda, escoriação leve, leve edema, movimentação com limitação e dor, realizado gelo + curativo, segue para avaliação médica. Avaliado pelo DR. Vinicius, medicado e liberado ao setor. GP Whats Ciente."/>
    <x v="4"/>
    <s v="Não classificado"/>
    <s v="Não classificado"/>
    <s v="Manuseio de ferramentas e peças"/>
    <s v="Mão esquerda"/>
    <s v="4° dedo"/>
    <n v="137"/>
    <s v="Conecta 761"/>
    <n v="12"/>
    <s v="Terça-Feira"/>
  </r>
  <r>
    <n v="762"/>
    <n v="1"/>
    <x v="760"/>
    <x v="60"/>
    <x v="606"/>
    <s v="Wislin Saint Germain"/>
    <s v="M"/>
    <s v="Rebarbacao T2"/>
    <s v="Eduardo Ferrari"/>
    <n v="2"/>
    <x v="3"/>
    <s v="Colaborador vem ao CSR com o colega de setor de trabalho, com o relato que estava realizado a quebra de ferro com a maquina e quando se descuidou acertou seu primeiro dedo da mão esquerda. Ficou com uma escoriação, edema e hematoma em primeira falange distal. Foi realizado limpeza com soro e aplicado gelo ate a hora da avalição médica com Dra Paloma. Após colaborador foi encaminhado para o COC realizar exame de imagem e avalição médica, foi com Uber solicitado pela empresa e com guias para compra de medicação. Comunicado TST via grupo de wattszaap da empresa."/>
    <x v="2"/>
    <s v="Máquinas NR12"/>
    <s v="Não classificado"/>
    <s v="Máquinas e equipamentos"/>
    <s v="Mão esquerda"/>
    <s v="1º dedo"/>
    <n v="139"/>
    <s v="Conecta 762"/>
    <n v="12"/>
    <s v="Terça-Feira"/>
  </r>
  <r>
    <n v="763"/>
    <n v="1"/>
    <x v="761"/>
    <x v="61"/>
    <x v="497"/>
    <s v="Fabiano Joao Santini"/>
    <s v="M"/>
    <s v="Abastecimento Fundicao - T2"/>
    <s v="Maicon Velho"/>
    <n v="2"/>
    <x v="2"/>
    <s v="Foi acionado a unidade interna para atendimento do colaborador que estava no seu setor de trabalho, conforme relato do colaborador estava descendo com umas cadeiras do auditório da suspensys e acabou caindo do quarto degrau, bateu os dois joelhos e seu punho direito. No punho ficou com uma escoriação, no joelho direito apenas hematomas e no joelho esquerdo uma escoriação e edema na parte da frontal do joelho. Após ser avaliado por  Dr Vinicius, foi medicado e liberado ao trabalho com a orientação de realizar o raio x e apresentar na segunda feira no CSR. Também ficou com guias para compra de medicação e caso SN retornar ao centro de saúde. Comunicado TST da área via grupo de wattszaap da empresa."/>
    <x v="4"/>
    <s v="Não classificado"/>
    <s v="Não classificado"/>
    <s v="Predial"/>
    <s v="Perna esquerda"/>
    <s v="Joelho"/>
    <n v="140"/>
    <s v="Conecta 763"/>
    <n v="14"/>
    <s v="Quinta-Feira"/>
  </r>
  <r>
    <n v="764"/>
    <n v="1"/>
    <x v="762"/>
    <x v="62"/>
    <x v="600"/>
    <s v="Felipe Pegorini"/>
    <s v="M"/>
    <s v="Rebarbacao T3"/>
    <s v="Diogo Portolan"/>
    <n v="3"/>
    <x v="3"/>
    <s v="Colaborador vem a enfermaria deambulando, LOC, BEG, relata que estava em seu setor quando ao pegar uma peça sentiu um mal jeito no pulso direito, dor moderada, sem edema ou hematoma, aplico gelo local biofenac, passado para consulta médica para avaliação, medicado com DUOFLAN IM L50011993 V 03/26 com receita DR Paloma, liberado ao setor com orientações, comunico segurança pelo grupo. Funcionário retornar ao CSR por volta das 07:20 alegando dor em MSD, Encaminhado ao COC para exames de imagem, fornecido  guia tiss carimbada 88 + ordem de farmácia carimbada 88 + uber para transporte. oriento a retornar no dia 17/11 as 00:00 para reavaliação médica.  GP do whats ciente."/>
    <x v="2"/>
    <s v="Não classificado"/>
    <s v="Não classificado"/>
    <s v="Ergonômico"/>
    <s v="Mão direita"/>
    <s v="pulso"/>
    <n v="141"/>
    <s v="Conecta 764"/>
    <n v="16"/>
    <s v="Sábado"/>
  </r>
  <r>
    <n v="765"/>
    <n v="1"/>
    <x v="763"/>
    <x v="63"/>
    <x v="578"/>
    <s v="Jose Gregorio Bellorin Morales"/>
    <s v="M"/>
    <s v="Rebarbacao - T1"/>
    <s v="David Teixeira Lima"/>
    <n v="1"/>
    <x v="3"/>
    <s v="Colaborador procura atendimento com acompanhante, relata que foi pegar uma peça e a mesma escapou da mão e bateu na canela. observo escoriações sem sangramento e sem edema ,  realizo assepsia e curativo com nebacetin. oriento retornar ao setor, e retornar no próximo turno antes de iniciar as atividades voltar na unidade e realizar curativo. Adriano emercor ."/>
    <x v="0"/>
    <s v="Não classificado"/>
    <s v="Não classificado"/>
    <s v="Manuseio de ferramentas e peças"/>
    <s v="Perna direita"/>
    <m/>
    <n v="143"/>
    <s v="Conecta 765"/>
    <n v="19"/>
    <s v="Terça-Feira"/>
  </r>
  <r>
    <n v="766"/>
    <n v="1"/>
    <x v="764"/>
    <x v="64"/>
    <x v="564"/>
    <s v="Cesar Isamir Yanez Blanco"/>
    <s v="M"/>
    <s v="Macharia - T2"/>
    <s v="Lucas Ferreira da Silva"/>
    <n v="2"/>
    <x v="8"/>
    <s v="Colaborador vem ao CSR com o relato que tirou uma peça da gaiola para realizar pintura e quando foi movimentar dentro da cabine de pintura bateu o segundo dedo da mão direita. Ficou com hematoma subungueal, leve edema e ficou referindo dor local. Aplicado biofenac, gelo e encaminhado para consulta médica com Dr Vinicius. Colaborador foi encaminhado para o COC realizar avalição e raio x, foi com uber solicitado pela empresa e com guia pra compra da medicação. Foi comunicado TST da área via grupo de wattszaap da empresa."/>
    <x v="4"/>
    <s v="Não classificado"/>
    <s v="Não classificado"/>
    <s v="Manuseio de ferramentas e peças"/>
    <s v="Mão direita"/>
    <s v="2º dedo"/>
    <n v="142"/>
    <s v="Conecta 766"/>
    <n v="20"/>
    <s v="Quarta-Feira"/>
  </r>
  <r>
    <n v="767"/>
    <n v="1"/>
    <x v="765"/>
    <x v="65"/>
    <x v="580"/>
    <m/>
    <s v="M"/>
    <s v="Abastecimento Fundicao - T1"/>
    <s v="Erick Peruzzo"/>
    <n v="1"/>
    <x v="6"/>
    <s v="Colaborador da logistica estava carregando duas caixas de peças na área da rebarbação , ao movimentar a empilhadeira de forma circular, as caixas cairam próximo ao corredor da paralela C. Verificado que o garfo não estava com a trava. Local: Rebarbação"/>
    <x v="3"/>
    <s v="Veículos Industriais"/>
    <s v="PSIF"/>
    <s v="Veículos Industriais"/>
    <m/>
    <m/>
    <n v="145"/>
    <s v="Conecta 767"/>
    <n v="25"/>
    <s v="Segunda-Feira"/>
  </r>
  <r>
    <n v="768"/>
    <n v="1"/>
    <x v="766"/>
    <x v="66"/>
    <x v="607"/>
    <s v="Cleiton Luiz Vigano Silveira"/>
    <s v="M"/>
    <s v="Abastecimento Usinagem - T2"/>
    <s v="Maicon Velho"/>
    <n v="2"/>
    <x v="2"/>
    <s v="Colaborador vem a enfermaria LOC, BEG, relata que após a janta sofreu uma queda da própria altura, refere que tropeçou em um palet em uma área sem iluminação, refere trauma contuso em hemitórax a esquerda, mobilidade preservada, sem corte, dor local, passado para consulta médica, fo medicado com BETATRINTA IM em GE com receita DR Vinicius, pedido de exames de imagem que ira fazer durante o dia, liberado ao setor, retorna no inicio do turno para revisão no CSR, comunico segurança pelo grupo."/>
    <x v="4"/>
    <s v="Não classificado"/>
    <s v="Não classificado"/>
    <s v="Queda"/>
    <s v="Coluna / Tronco"/>
    <m/>
    <n v="144"/>
    <s v="Conecta 768"/>
    <n v="26"/>
    <s v="Terça-Feira"/>
  </r>
  <r>
    <n v="769"/>
    <n v="1"/>
    <x v="767"/>
    <x v="67"/>
    <x v="580"/>
    <m/>
    <m/>
    <m/>
    <s v="Diogo Portolan"/>
    <n v="3"/>
    <x v="1"/>
    <s v="Operador da empilhadeira realizava processo de basculamento da panela para limpeza da escória da progelta quando o parabrisa sofreu choque térmico e acabou trincando."/>
    <x v="3"/>
    <s v="Metal líquido"/>
    <s v="Não classificado"/>
    <s v="Respingo de metal líquido"/>
    <m/>
    <m/>
    <n v="148"/>
    <m/>
    <n v="29"/>
    <s v="Sexta-Feira"/>
  </r>
  <r>
    <n v="770"/>
    <n v="1"/>
    <x v="767"/>
    <x v="67"/>
    <x v="608"/>
    <s v="Maicon Verlindo Schites Dos Santos"/>
    <s v="M"/>
    <s v="Rebarbacao T3"/>
    <s v="Diogo Portolan"/>
    <n v="3"/>
    <x v="3"/>
    <s v="relata que durante trajeto dentro do setor de trabalho o mesmo bateu com o dorso do pé direito em barra de ferro soldado em caixa de sucata, o mesmo com dor local, movimento e força preservada do pé o mesmo sem edema, aplicado biofenac, e gelo no local o mesmo informa que dor diminui-o, e libero da enfermaria, oriento que se dor retornar o voltar a enfermaria para novo atendimento."/>
    <x v="0"/>
    <s v="Não classificado"/>
    <s v="Não classificado"/>
    <s v="*Outros"/>
    <s v="Pé direito"/>
    <s v="Dorso"/>
    <n v="147"/>
    <m/>
    <n v="29"/>
    <s v="Sexta-Feira"/>
  </r>
  <r>
    <n v="771"/>
    <n v="1"/>
    <x v="767"/>
    <x v="67"/>
    <x v="536"/>
    <s v="Sidnei Paim da Rosa Junior"/>
    <s v="M"/>
    <s v="Revisao Final T1"/>
    <s v="Alexandre Zanardi"/>
    <n v="1"/>
    <x v="18"/>
    <s v="Funcionário vem ao CSR  relatando que ao inspecionar peças  sentiu corpo estranho em olho Direito, relata que estava com óculos de proteção no momento, apresenta leve hiperemia ocular, avaliado pela Dra. Katia, aplicado colírio anestésico, não visualiza corpo estanho, aplicado epitezam pomada, fica em obs no CSR, após relata que segue com sensação de corpo estanho,  reavaliado pela Dra Katia, que não visualiza corpo estanho, orientado e encaminho ao setor."/>
    <x v="0"/>
    <s v="Não classificado"/>
    <s v="Não classificado"/>
    <s v="Corpo estranho"/>
    <s v="Olhos"/>
    <s v="Olho direito"/>
    <n v="146"/>
    <m/>
    <n v="29"/>
    <s v="Sexta-Feira"/>
  </r>
  <r>
    <n v="772"/>
    <n v="1"/>
    <x v="768"/>
    <x v="68"/>
    <x v="553"/>
    <s v="Thierno Amadou Diaw"/>
    <s v="M"/>
    <s v="Macharia - T3"/>
    <s v="Diogo Portolan"/>
    <n v="3"/>
    <x v="3"/>
    <s v="relata estava pegando peças para passar a lixadeira, quando cair da mão esquerda uma peça sobre a mão direita, realizando trauma no dedo polegar da mão direita, movimento e força, preservada sem edema e sem desvio do membro, corte leve sobre o dedo polegar, realizado higiene do ferimento com soro fisiológico, realizado curativo e encaminho para Dr talita para reavaliação."/>
    <x v="4"/>
    <s v="Não classificado"/>
    <s v="Não classificado"/>
    <s v="Manuseio de ferramentas e peças"/>
    <s v="Mão direita"/>
    <s v="1º dedo"/>
    <n v="149"/>
    <s v="Conecta 772"/>
    <n v="3"/>
    <s v="Terça-Feira"/>
  </r>
  <r>
    <n v="773"/>
    <n v="1"/>
    <x v="769"/>
    <x v="68"/>
    <x v="609"/>
    <s v="Amos Geffrard"/>
    <s v="M"/>
    <s v="Revisao Final T2"/>
    <s v="Alexandre Zanardi"/>
    <n v="2"/>
    <x v="18"/>
    <s v="Colaborador vem ao CSR acompanhado do brigadista como relato que ao inspecionar uma peça ferro fundido a mesma virou e  prensou o5° dedo da mão direita. Ficou com edema, sem sangramento, encaminhado para consulta medica, após aplicar aplicar biofenac e gelo. PA:130x78 fc:75 sat:98. _x000a_Após avalição com Dra. Paloma foi encaminhado ao COC para realizar exame de imagem e avalição médica, foi com Uber solicitado pela empresa e com guias carimbadas para compra da medicação. Foi comunicado TST da área via wattszaap da empresa."/>
    <x v="4"/>
    <s v="Não classificado"/>
    <s v="Não classificado"/>
    <s v="Manuseio de ferramentas e peças"/>
    <s v="Mão direita"/>
    <s v="5º dedo"/>
    <n v="150"/>
    <s v="Conecta 773"/>
    <n v="5"/>
    <s v="Quinta-Feira"/>
  </r>
  <r>
    <n v="774"/>
    <n v="1"/>
    <x v="770"/>
    <x v="68"/>
    <x v="610"/>
    <s v="Ibra Nydisye"/>
    <s v="M"/>
    <s v="Rebarbacao T3"/>
    <s v="Diogo Portolan"/>
    <n v="3"/>
    <x v="3"/>
    <s v="Colaborador 49996 relata desconforto em olho esquerdo durante processo de rebolo da peça 1-226087( relata que a peça é comprida e precisa se esticar para se aproximar e  poder enxergar). Encaminhado as CSR onde foi retirado corpo estranho. Retornou ao setor de trabalho bem e com orientações."/>
    <x v="0"/>
    <s v="Não classificado"/>
    <s v="Não classificado"/>
    <s v="Corpo estranho"/>
    <s v="Olhos"/>
    <s v="Olho esquerdo"/>
    <n v="151"/>
    <m/>
    <n v="7"/>
    <s v="Sábado"/>
  </r>
  <r>
    <n v="775"/>
    <n v="1"/>
    <x v="771"/>
    <x v="68"/>
    <x v="611"/>
    <s v="Edmilson Lima da Silva"/>
    <s v="M"/>
    <s v="Serralheria Fundicao T1"/>
    <s v="Guilherme Castro Magalhaes"/>
    <n v="1"/>
    <x v="16"/>
    <s v="Colaborador chega ao CSR, relata que estava cortando peças por volta das 08:40 e sentiu que entrou corpo estranho no seu olho (d), usava EPIS de proteção,  realizado lavagem ocular com SF 09% e nada encontrado, avaliado pela médica do CSR, encaminhado para avaliação com oftalmologista (14:40 a consulta), liberado com transporte da empresa Uber, guia Tiss e ordem de farmácia carimbadas, orientado a retornar ao CSR dia 11/12/2024 no início do turno para revisão. AT EVONIR EMERCOR."/>
    <x v="4"/>
    <s v="Não classificado"/>
    <s v="Não classificado"/>
    <s v="Corpo estranho"/>
    <s v="Olhos"/>
    <s v="Olho direito"/>
    <n v="152"/>
    <s v="Conecta 775"/>
    <n v="10"/>
    <s v="Terça-Feira"/>
  </r>
  <r>
    <n v="776"/>
    <n v="1"/>
    <x v="772"/>
    <x v="68"/>
    <x v="612"/>
    <s v="Jocelyn Desrosiers"/>
    <s v="M"/>
    <s v="Rebarbacao - T1"/>
    <s v="David Teixeira Lima"/>
    <n v="1"/>
    <x v="3"/>
    <s v="Colaborador vem ao CSR ,relata que o colega foi virar uma peça (cubo galhardo) e bateu no dorso da mão (D) havendo um pequeno corte com leve edema , movimentos preservados, encaminhado para consulta medica. aguardo conduta. Após reavaliação DR solicitou um curativo de aproximação, feito assepsia e curativo, orientado a retornar ao setor. caso muita dor retornar ao CSR. entregue receita carimbada 88 para compra de medicamento sem custo. adriano emercor."/>
    <x v="0"/>
    <s v="Não classificado"/>
    <s v="Não classificado"/>
    <s v="Manuseio de ferramentas e peças"/>
    <s v="Mão direita"/>
    <s v="Dorso"/>
    <n v="153"/>
    <s v="Conecta 776"/>
    <n v="13"/>
    <s v="Sexta-Feira"/>
  </r>
  <r>
    <n v="777"/>
    <n v="1"/>
    <x v="773"/>
    <x v="68"/>
    <x v="580"/>
    <s v="Marison Coelho de Menezes"/>
    <s v="M"/>
    <s v="RBR"/>
    <s v="Guilherme Castro Magalhaes"/>
    <n v="1"/>
    <x v="1"/>
    <s v="Funcionário Marison Coelho de Menezes da empresa RBR estava realizando atividade de corte no borda do Forno 1 - denominada_x000a_colarinho. Ao movimentar chapa de aproximadamente 50 kg para seu colega realizar, a mesma acabou caindo e atingindo a mão esquerda: 2ºdedo com hematoma e bolha de sangue, terceiro e quarto dedo com corte e fratura exposta."/>
    <x v="3"/>
    <s v="Não classificado"/>
    <s v="Não classificado"/>
    <s v="Manuseio de ferramentas e peças"/>
    <s v="Mão esquerda"/>
    <m/>
    <n v="154"/>
    <s v="Conecta 777"/>
    <n v="17"/>
    <s v="Terça-Feira"/>
  </r>
  <r>
    <n v="778"/>
    <n v="1"/>
    <x v="774"/>
    <x v="68"/>
    <x v="613"/>
    <s v="Legius Antoine"/>
    <s v="M"/>
    <s v="Rebarbacao - T1"/>
    <s v="David Teixeira Lima"/>
    <n v="1"/>
    <x v="3"/>
    <s v="colaborador chega ao CSR, relata que ao pegar roupa no armário bateu a mão (e) na porta cortando seu primeiro dedo polegar na região dorsal, com sangramento, realizo assepsia, em caminhado para avaliação medica, DRA, katia , após realizado curativo, e liberado ao trabalho AT EVONIR EMERCOR."/>
    <x v="0"/>
    <s v="Não classificado"/>
    <s v="Não classificado"/>
    <s v="Predial"/>
    <s v="Mão esquerda"/>
    <s v="1º dedo"/>
    <n v="155"/>
    <s v="Conecta 778"/>
    <n v="27"/>
    <s v="Sexta-Feira"/>
  </r>
  <r>
    <n v="779"/>
    <n v="1"/>
    <x v="774"/>
    <x v="68"/>
    <x v="614"/>
    <s v="Javier Jesus Yanez Cedeno"/>
    <s v="M"/>
    <s v="Serralheria Fundicao T1"/>
    <s v="Guilherme Castro Magalhaes"/>
    <n v="1"/>
    <x v="16"/>
    <s v="colaborador chega ao CSR, relata que estava cortando uma chapa com a lixadeira e sentiu que entrou um corpo estranho no olho (d), realizo lavagem com SF 0,9%, e retiro um corpo estranho do olho, mas continua sentindo desconforto, em caminhado para avaliação medica, AT EVONIR EMERCOR. Conduta medica. Epitezan pomada + Colírio Aplicar colírio 01 gota OD após aplicar pomada em saco conjuntival OD. Ficou 20 min em observação, após liberado para o setor."/>
    <x v="0"/>
    <s v="Não classificado"/>
    <s v="Não classificado"/>
    <s v="Corpo estranho"/>
    <s v="Olhos"/>
    <s v="Olho direito"/>
    <n v="156"/>
    <s v="Conecta 779"/>
    <n v="27"/>
    <s v="Sexta-Feira"/>
  </r>
  <r>
    <n v="780"/>
    <n v="1"/>
    <x v="775"/>
    <x v="69"/>
    <x v="615"/>
    <s v="Genesis Guilherme Fidler"/>
    <s v="M"/>
    <s v="Engenharia do Produto"/>
    <s v="Fabio Rossi"/>
    <n v="1"/>
    <x v="34"/>
    <s v="Encosto da cadeira quebrou."/>
    <x v="3"/>
    <s v="Não classificado"/>
    <s v="Não classificado"/>
    <s v="Predial"/>
    <m/>
    <m/>
    <m/>
    <m/>
    <n v="8"/>
    <s v="Quarta-Feira"/>
  </r>
  <r>
    <n v="781"/>
    <n v="1"/>
    <x v="776"/>
    <x v="69"/>
    <x v="528"/>
    <s v="Luciano Calcada da Cunha"/>
    <s v="M"/>
    <s v="Oficina Central T1"/>
    <s v="Pedro Damasceno"/>
    <n v="2"/>
    <x v="20"/>
    <s v="Colaborador  chegou ao CSR com o relato que estava saindo de casa para vim ao trabalho, quando na esquina de casa foi fazer uma curva na rua Caetano betinelli , e veio a cair de moto. Colaborador deslizou no paralelepípedo e caiu, a moto veio a cair em cima do colaborador mas o guidom não deixou a mesma acerta ele, ficou com escoriações em,  cotovelo direito, mão direita e joelho direito. Ficou com dores muscular na região do ombro direito, aplicado biofenac e encaminho pra consulta medica com Dra. Paloma. Após consulta colaborador foi encaminhado ao COC para realizações de exame de imagem, acionado Uber para o colaborador e informado que deveria ir ate a delegacia para realizar um BO. Informado ao mesmo sobre todos os procedimentos que deveria segui e comunicado TST via WhatsApp da empresa."/>
    <x v="5"/>
    <s v="Não classificado"/>
    <s v="Não classificado"/>
    <s v="Moto/Veículo"/>
    <s v="Braço direito"/>
    <m/>
    <m/>
    <m/>
    <n v="10"/>
    <s v="Sexta-Feira"/>
  </r>
  <r>
    <n v="782"/>
    <n v="1"/>
    <x v="777"/>
    <x v="69"/>
    <x v="184"/>
    <s v="Alain Mertus"/>
    <s v="M"/>
    <s v="Rebarbacao - T1"/>
    <s v="David Teixeira Lima"/>
    <n v="1"/>
    <x v="3"/>
    <s v="Acionado unidade interna para attt na caster, colaborador relata, que estava carregando umas peças de ferro quando uma peça caiu batendo no dorso do pé E. observo edema no local, sem corte . Aplico Gelo, e realizo uma tele orientação DR Julia Emercor.. Conduta Medica, encaminhado para COC com guia teams e guia da farmácia carimbada 88. para realizar exames de imagem. Orientado  retornar na segunda no inicio do turno para avaliação medica. Adriano Emercor."/>
    <x v="4"/>
    <s v="Não classificado"/>
    <s v="Não classificado"/>
    <s v="Manuseio de ferramentas e peças"/>
    <s v="Pé esquerdo"/>
    <m/>
    <n v="1"/>
    <m/>
    <n v="11"/>
    <s v="Sábado"/>
  </r>
  <r>
    <n v="783"/>
    <n v="1"/>
    <x v="778"/>
    <x v="69"/>
    <x v="616"/>
    <s v="Talendieu Castelin"/>
    <s v="M"/>
    <s v="Rebarbacao - T2"/>
    <s v="Eduardo Ferrari"/>
    <n v="2"/>
    <x v="3"/>
    <s v="Colaborador vem ao CSR com o relato que foi ajudar seu colega de setor de trabalho colocar peças em uma gaiola. E quando seu colega foi colar uma destas peças bateu em sua linha de cintura, deixando uma pequena escoriação, sem edema mas com o relato de dores. Foi realizado limpeza com soro e aplicado um curativo com gaze. Após colaborador foi liberado ao trabalho com orientações de retorno caso SN. Comunicado TST da área via grupo de WhatsApp da empresa."/>
    <x v="0"/>
    <s v="Não classificado"/>
    <s v="Não classificado"/>
    <s v="Manuseio de ferramentas e peças"/>
    <s v="Coluna / Tronco"/>
    <s v="Cintura"/>
    <n v="2"/>
    <m/>
    <n v="15"/>
    <s v="Quarta-Feira"/>
  </r>
  <r>
    <n v="784"/>
    <n v="1"/>
    <x v="779"/>
    <x v="69"/>
    <x v="298"/>
    <s v="Claudio Roberto Correa"/>
    <s v="M"/>
    <s v="Oficina Corretiva Fundicao T2"/>
    <s v="Pedro Damasceno"/>
    <n v="2"/>
    <x v="0"/>
    <s v="Funcionário vem ao CSR relatando que ao desmontar  uma maquina no setor da empresa  uma peça veio cair e atingir a região da barriga, escoriação leve no local, realizado assepsia do local, mais curativo compressivo,  liberado para casa pois o mesma estava de serão, liberado com orientações de no caso de piorar buscar atendimento médico e retornar na empresa no dia 21/01 para reavaliação com o médico da empresa. GP whats ciente."/>
    <x v="0"/>
    <s v="Não classificado"/>
    <s v="Não classificado"/>
    <s v="Manuseio de ferramentas e peças"/>
    <s v="Coluna / Tronco"/>
    <s v="Barriga"/>
    <n v="3"/>
    <m/>
    <n v="18"/>
    <s v="Sábado"/>
  </r>
  <r>
    <n v="785"/>
    <n v="1"/>
    <x v="780"/>
    <x v="69"/>
    <x v="580"/>
    <m/>
    <m/>
    <m/>
    <m/>
    <m/>
    <x v="35"/>
    <m/>
    <x v="3"/>
    <s v="Carga suspensa"/>
    <s v="PSIF"/>
    <s v="Movimentação de cargas suspensas"/>
    <m/>
    <m/>
    <n v="4"/>
    <m/>
    <n v="19"/>
    <s v="Domingo"/>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r>
    <m/>
    <m/>
    <x v="781"/>
    <x v="70"/>
    <x v="580"/>
    <m/>
    <m/>
    <m/>
    <m/>
    <m/>
    <x v="35"/>
    <m/>
    <x v="9"/>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Tabela dinâmica4" cacheId="4184" applyNumberFormats="0" applyBorderFormats="0" applyFontFormats="0" applyPatternFormats="0" applyAlignmentFormats="0" applyWidthHeightFormats="1" dataCaption="Valores" updatedVersion="8" minRefreshableVersion="5" useAutoFormatting="1" itemPrintTitles="1" createdVersion="5" indent="0" outline="1" outlineData="1" multipleFieldFilters="0" chartFormat="8">
  <location ref="A3:D7" firstHeaderRow="1" firstDataRow="2" firstDataCol="1"/>
  <pivotFields count="22">
    <pivotField showAll="0"/>
    <pivotField dataField="1" showAll="0"/>
    <pivotField showAll="0">
      <items count="301">
        <item x="0"/>
        <item x="1"/>
        <item x="2"/>
        <item x="3"/>
        <item x="4"/>
        <item x="8"/>
        <item x="5"/>
        <item x="6"/>
        <item x="9"/>
        <item x="7"/>
        <item x="10"/>
        <item x="11"/>
        <item x="12"/>
        <item x="13"/>
        <item x="14"/>
        <item x="15"/>
        <item x="18"/>
        <item x="17"/>
        <item x="19"/>
        <item x="20"/>
        <item x="16"/>
        <item x="21"/>
        <item x="22"/>
        <item x="29"/>
        <item x="23"/>
        <item x="27"/>
        <item x="24"/>
        <item x="25"/>
        <item x="26"/>
        <item x="28"/>
        <item x="30"/>
        <item x="32"/>
        <item x="31"/>
        <item x="35"/>
        <item x="33"/>
        <item x="34"/>
        <item x="36"/>
        <item x="37"/>
        <item x="38"/>
        <item x="39"/>
        <item x="40"/>
        <item x="41"/>
        <item x="42"/>
        <item x="43"/>
        <item x="44"/>
        <item x="45"/>
        <item x="46"/>
        <item x="47"/>
        <item x="48"/>
        <item x="49"/>
        <item x="50"/>
        <item x="51"/>
        <item x="52"/>
        <item x="53"/>
        <item x="54"/>
        <item x="55"/>
        <item x="56"/>
        <item x="57"/>
        <item x="61"/>
        <item x="59"/>
        <item x="58"/>
        <item x="60"/>
        <item x="62"/>
        <item x="63"/>
        <item x="65"/>
        <item x="64"/>
        <item x="66"/>
        <item x="67"/>
        <item x="68"/>
        <item x="69"/>
        <item x="70"/>
        <item x="71"/>
        <item x="72"/>
        <item x="73"/>
        <item x="74"/>
        <item x="75"/>
        <item x="76"/>
        <item x="77"/>
        <item x="78"/>
        <item x="79"/>
        <item x="80"/>
        <item x="81"/>
        <item x="82"/>
        <item x="83"/>
        <item x="84"/>
        <item x="85"/>
        <item x="92"/>
        <item x="89"/>
        <item x="86"/>
        <item x="87"/>
        <item x="88"/>
        <item x="90"/>
        <item x="91"/>
        <item x="93"/>
        <item x="96"/>
        <item x="97"/>
        <item x="94"/>
        <item x="98"/>
        <item x="99"/>
        <item x="100"/>
        <item x="95"/>
        <item x="101"/>
        <item x="102"/>
        <item x="103"/>
        <item x="104"/>
        <item x="105"/>
        <item x="106"/>
        <item x="107"/>
        <item x="109"/>
        <item x="108"/>
        <item x="111"/>
        <item x="110"/>
        <item x="112"/>
        <item x="113"/>
        <item x="115"/>
        <item x="114"/>
        <item x="116"/>
        <item x="117"/>
        <item x="118"/>
        <item x="119"/>
        <item x="120"/>
        <item x="121"/>
        <item x="122"/>
        <item x="123"/>
        <item x="124"/>
        <item x="125"/>
        <item x="126"/>
        <item x="127"/>
        <item x="128"/>
        <item x="129"/>
        <item x="130"/>
        <item x="131"/>
        <item x="132"/>
        <item x="133"/>
        <item x="134"/>
        <item x="135"/>
        <item x="136"/>
        <item x="137"/>
        <item x="149"/>
        <item x="138"/>
        <item x="139"/>
        <item x="140"/>
        <item x="142"/>
        <item x="141"/>
        <item x="143"/>
        <item x="144"/>
        <item x="145"/>
        <item x="146"/>
        <item x="147"/>
        <item x="148"/>
        <item x="150"/>
        <item x="151"/>
        <item x="152"/>
        <item x="153"/>
        <item x="154"/>
        <item x="155"/>
        <item x="156"/>
        <item x="157"/>
        <item x="158"/>
        <item x="159"/>
        <item x="162"/>
        <item x="160"/>
        <item x="161"/>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27"/>
        <item x="214"/>
        <item x="215"/>
        <item x="216"/>
        <item x="217"/>
        <item x="218"/>
        <item x="219"/>
        <item x="220"/>
        <item x="221"/>
        <item x="222"/>
        <item x="223"/>
        <item x="224"/>
        <item x="225"/>
        <item x="226"/>
        <item x="229"/>
        <item x="230"/>
        <item x="231"/>
        <item x="232"/>
        <item x="233"/>
        <item x="234"/>
        <item x="235"/>
        <item x="236"/>
        <item x="237"/>
        <item x="238"/>
        <item x="228"/>
        <item x="239"/>
        <item x="240"/>
        <item x="241"/>
        <item x="242"/>
        <item x="243"/>
        <item x="248"/>
        <item x="244"/>
        <item x="247"/>
        <item x="245"/>
        <item x="246"/>
        <item x="249"/>
        <item x="250"/>
        <item x="256"/>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90"/>
        <item x="288"/>
        <item x="289"/>
        <item x="291"/>
        <item x="292"/>
        <item x="293"/>
        <item x="294"/>
        <item x="295"/>
        <item x="296"/>
        <item x="297"/>
        <item x="298"/>
        <item x="299"/>
        <item t="default"/>
      </items>
    </pivotField>
    <pivotField showAll="0"/>
    <pivotField showAll="0"/>
    <pivotField showAll="0"/>
    <pivotField showAll="0"/>
    <pivotField showAll="0"/>
    <pivotField showAll="0"/>
    <pivotField showAll="0"/>
    <pivotField axis="axisRow" multipleItemSelectionAllowed="1" showAll="0">
      <items count="24">
        <item h="1" x="15"/>
        <item h="1" x="13"/>
        <item h="1" x="10"/>
        <item h="1" x="14"/>
        <item h="1" x="9"/>
        <item h="1" x="4"/>
        <item h="1" x="19"/>
        <item h="1" x="1"/>
        <item h="1" x="6"/>
        <item h="1" x="2"/>
        <item x="8"/>
        <item h="1" x="0"/>
        <item h="1" x="11"/>
        <item x="7"/>
        <item h="1" x="5"/>
        <item h="1" m="1" x="22"/>
        <item h="1" x="12"/>
        <item h="1" x="18"/>
        <item h="1" x="3"/>
        <item h="1" x="16"/>
        <item h="1" x="20"/>
        <item h="1" m="1" x="21"/>
        <item h="1" x="17"/>
        <item t="default"/>
      </items>
    </pivotField>
    <pivotField showAll="0"/>
    <pivotField axis="axisCol" multipleItemSelectionAllowed="1" showAll="0">
      <items count="9">
        <item x="1"/>
        <item x="2"/>
        <item x="5"/>
        <item x="4"/>
        <item x="0"/>
        <item m="1" x="7"/>
        <item x="3"/>
        <item x="6"/>
        <item t="default"/>
      </items>
    </pivotField>
    <pivotField showAll="0"/>
    <pivotField showAll="0"/>
    <pivotField showAll="0"/>
    <pivotField showAll="0"/>
    <pivotField showAll="0"/>
    <pivotField showAll="0"/>
    <pivotField showAll="0"/>
    <pivotField showAll="0"/>
    <pivotField showAll="0"/>
  </pivotFields>
  <rowFields count="1">
    <field x="10"/>
  </rowFields>
  <rowItems count="3">
    <i>
      <x v="10"/>
    </i>
    <i>
      <x v="13"/>
    </i>
    <i t="grand">
      <x/>
    </i>
  </rowItems>
  <colFields count="1">
    <field x="12"/>
  </colFields>
  <colItems count="3">
    <i>
      <x v="1"/>
    </i>
    <i>
      <x v="4"/>
    </i>
    <i t="grand">
      <x/>
    </i>
  </colItems>
  <dataFields count="1">
    <dataField name="Contagem de Contador" fld="1" subtotal="count" baseField="0" baseItem="0"/>
  </dataFields>
  <chartFormats count="11">
    <chartFormat chart="0" format="0" series="1">
      <pivotArea type="data" outline="0" fieldPosition="0">
        <references count="1">
          <reference field="12" count="1" selected="0">
            <x v="0"/>
          </reference>
        </references>
      </pivotArea>
    </chartFormat>
    <chartFormat chart="0" format="1" series="1">
      <pivotArea type="data" outline="0" fieldPosition="0">
        <references count="1">
          <reference field="12" count="1" selected="0">
            <x v="1"/>
          </reference>
        </references>
      </pivotArea>
    </chartFormat>
    <chartFormat chart="0" format="2" series="1">
      <pivotArea type="data" outline="0" fieldPosition="0">
        <references count="1">
          <reference field="12" count="1" selected="0">
            <x v="2"/>
          </reference>
        </references>
      </pivotArea>
    </chartFormat>
    <chartFormat chart="0" format="3" series="1">
      <pivotArea type="data" outline="0" fieldPosition="0">
        <references count="1">
          <reference field="12" count="1" selected="0">
            <x v="3"/>
          </reference>
        </references>
      </pivotArea>
    </chartFormat>
    <chartFormat chart="0" format="4" series="1">
      <pivotArea type="data" outline="0" fieldPosition="0">
        <references count="1">
          <reference field="12" count="1" selected="0">
            <x v="4"/>
          </reference>
        </references>
      </pivotArea>
    </chartFormat>
    <chartFormat chart="0" format="5" series="1">
      <pivotArea type="data" outline="0" fieldPosition="0">
        <references count="1">
          <reference field="12" count="1" selected="0">
            <x v="5"/>
          </reference>
        </references>
      </pivotArea>
    </chartFormat>
    <chartFormat chart="0" format="6" series="1">
      <pivotArea type="data" outline="0" fieldPosition="0">
        <references count="1">
          <reference field="12" count="1" selected="0">
            <x v="6"/>
          </reference>
        </references>
      </pivotArea>
    </chartFormat>
    <chartFormat chart="0" format="15" series="1">
      <pivotArea type="data" outline="0" fieldPosition="0">
        <references count="2">
          <reference field="4294967294" count="1" selected="0">
            <x v="0"/>
          </reference>
          <reference field="12" count="1" selected="0">
            <x v="5"/>
          </reference>
        </references>
      </pivotArea>
    </chartFormat>
    <chartFormat chart="0" format="17" series="1">
      <pivotArea type="data" outline="0" fieldPosition="0">
        <references count="2">
          <reference field="4294967294" count="1" selected="0">
            <x v="0"/>
          </reference>
          <reference field="12" count="1" selected="0">
            <x v="6"/>
          </reference>
        </references>
      </pivotArea>
    </chartFormat>
    <chartFormat chart="0" format="20" series="1">
      <pivotArea type="data" outline="0" fieldPosition="0">
        <references count="2">
          <reference field="4294967294" count="1" selected="0">
            <x v="0"/>
          </reference>
          <reference field="12" count="1" selected="0">
            <x v="4"/>
          </reference>
        </references>
      </pivotArea>
    </chartFormat>
    <chartFormat chart="0" format="2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filters count="1">
    <filter fld="2" type="dateBetween" evalOrder="-1" id="74" name="Data">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Tabela dinâmica8" cacheId="4185" applyNumberFormats="0" applyBorderFormats="0" applyFontFormats="0" applyPatternFormats="0" applyAlignmentFormats="0" applyWidthHeightFormats="1" dataCaption="Valores" updatedVersion="8" minRefreshableVersion="5" useAutoFormatting="1" itemPrintTitles="1" createdVersion="5" indent="0" outline="1" outlineData="1" multipleFieldFilters="0" chartFormat="1">
  <location ref="A3:B9" firstHeaderRow="1" firstDataRow="1" firstDataCol="1"/>
  <pivotFields count="22">
    <pivotField showAll="0"/>
    <pivotField dataField="1" showAll="0"/>
    <pivotField showAll="0">
      <items count="783">
        <item x="0"/>
        <item x="1"/>
        <item x="2"/>
        <item x="3"/>
        <item x="4"/>
        <item x="8"/>
        <item x="5"/>
        <item x="6"/>
        <item x="9"/>
        <item x="7"/>
        <item x="10"/>
        <item x="11"/>
        <item x="12"/>
        <item x="13"/>
        <item x="14"/>
        <item x="15"/>
        <item x="18"/>
        <item x="17"/>
        <item x="19"/>
        <item x="20"/>
        <item x="16"/>
        <item x="21"/>
        <item x="22"/>
        <item x="29"/>
        <item x="23"/>
        <item x="27"/>
        <item x="24"/>
        <item x="25"/>
        <item x="26"/>
        <item x="28"/>
        <item x="30"/>
        <item x="32"/>
        <item x="31"/>
        <item x="35"/>
        <item x="33"/>
        <item x="34"/>
        <item x="36"/>
        <item x="37"/>
        <item x="38"/>
        <item x="39"/>
        <item x="40"/>
        <item x="41"/>
        <item x="42"/>
        <item x="43"/>
        <item x="44"/>
        <item x="45"/>
        <item x="46"/>
        <item x="47"/>
        <item x="48"/>
        <item x="49"/>
        <item x="50"/>
        <item x="51"/>
        <item x="52"/>
        <item x="53"/>
        <item x="54"/>
        <item x="55"/>
        <item x="56"/>
        <item x="57"/>
        <item x="61"/>
        <item x="59"/>
        <item x="58"/>
        <item x="60"/>
        <item x="62"/>
        <item x="63"/>
        <item x="65"/>
        <item x="64"/>
        <item x="66"/>
        <item x="67"/>
        <item x="68"/>
        <item x="69"/>
        <item x="70"/>
        <item x="71"/>
        <item x="72"/>
        <item x="73"/>
        <item x="74"/>
        <item x="75"/>
        <item x="76"/>
        <item x="77"/>
        <item x="78"/>
        <item x="79"/>
        <item x="80"/>
        <item x="81"/>
        <item x="82"/>
        <item x="83"/>
        <item x="84"/>
        <item x="85"/>
        <item x="92"/>
        <item x="89"/>
        <item x="86"/>
        <item x="87"/>
        <item x="88"/>
        <item x="90"/>
        <item x="91"/>
        <item x="93"/>
        <item x="96"/>
        <item x="97"/>
        <item x="94"/>
        <item x="98"/>
        <item x="99"/>
        <item x="100"/>
        <item x="95"/>
        <item x="101"/>
        <item x="102"/>
        <item x="103"/>
        <item x="104"/>
        <item x="105"/>
        <item x="106"/>
        <item x="107"/>
        <item x="109"/>
        <item x="108"/>
        <item x="111"/>
        <item x="110"/>
        <item x="112"/>
        <item x="113"/>
        <item x="115"/>
        <item x="114"/>
        <item x="116"/>
        <item x="117"/>
        <item x="118"/>
        <item x="119"/>
        <item x="120"/>
        <item x="121"/>
        <item x="122"/>
        <item x="123"/>
        <item x="124"/>
        <item x="125"/>
        <item x="126"/>
        <item x="127"/>
        <item x="128"/>
        <item x="129"/>
        <item x="130"/>
        <item x="131"/>
        <item x="132"/>
        <item x="133"/>
        <item x="134"/>
        <item x="135"/>
        <item x="136"/>
        <item x="137"/>
        <item x="149"/>
        <item x="138"/>
        <item x="139"/>
        <item x="140"/>
        <item x="142"/>
        <item x="141"/>
        <item x="143"/>
        <item x="144"/>
        <item x="145"/>
        <item x="146"/>
        <item x="147"/>
        <item x="148"/>
        <item x="150"/>
        <item x="151"/>
        <item x="152"/>
        <item x="153"/>
        <item x="154"/>
        <item x="155"/>
        <item x="156"/>
        <item x="157"/>
        <item x="158"/>
        <item x="159"/>
        <item x="162"/>
        <item x="160"/>
        <item x="161"/>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27"/>
        <item x="214"/>
        <item x="215"/>
        <item x="216"/>
        <item x="217"/>
        <item x="218"/>
        <item x="219"/>
        <item x="220"/>
        <item x="221"/>
        <item x="222"/>
        <item x="223"/>
        <item x="224"/>
        <item x="225"/>
        <item x="226"/>
        <item x="229"/>
        <item x="230"/>
        <item x="231"/>
        <item x="232"/>
        <item x="233"/>
        <item x="234"/>
        <item x="235"/>
        <item x="236"/>
        <item x="237"/>
        <item x="238"/>
        <item x="228"/>
        <item x="239"/>
        <item x="240"/>
        <item x="241"/>
        <item x="242"/>
        <item x="243"/>
        <item x="248"/>
        <item x="244"/>
        <item x="247"/>
        <item x="245"/>
        <item x="246"/>
        <item x="249"/>
        <item x="250"/>
        <item x="256"/>
        <item x="251"/>
        <item x="252"/>
        <item x="253"/>
        <item x="254"/>
        <item x="255"/>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90"/>
        <item x="288"/>
        <item x="289"/>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9"/>
        <item x="336"/>
        <item x="337"/>
        <item x="338"/>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6"/>
        <item x="395"/>
        <item x="397"/>
        <item x="398"/>
        <item x="399"/>
        <item x="400"/>
        <item x="401"/>
        <item x="402"/>
        <item x="403"/>
        <item x="404"/>
        <item x="407"/>
        <item x="405"/>
        <item x="406"/>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56"/>
        <item x="448"/>
        <item x="449"/>
        <item x="450"/>
        <item x="451"/>
        <item x="452"/>
        <item x="453"/>
        <item x="454"/>
        <item x="455"/>
        <item x="457"/>
        <item x="458"/>
        <item x="459"/>
        <item x="460"/>
        <item x="461"/>
        <item x="462"/>
        <item x="463"/>
        <item x="464"/>
        <item x="465"/>
        <item x="466"/>
        <item x="467"/>
        <item x="468"/>
        <item x="469"/>
        <item x="470"/>
        <item x="471"/>
        <item x="472"/>
        <item x="473"/>
        <item x="474"/>
        <item x="475"/>
        <item x="476"/>
        <item x="477"/>
        <item x="478"/>
        <item x="486"/>
        <item x="479"/>
        <item x="480"/>
        <item x="481"/>
        <item x="482"/>
        <item x="483"/>
        <item x="484"/>
        <item x="485"/>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2"/>
        <item x="520"/>
        <item x="521"/>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5"/>
        <item x="564"/>
        <item x="566"/>
        <item x="567"/>
        <item x="568"/>
        <item x="569"/>
        <item x="570"/>
        <item x="571"/>
        <item x="573"/>
        <item x="572"/>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7"/>
        <item x="645"/>
        <item x="646"/>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7"/>
        <item x="695"/>
        <item x="696"/>
        <item x="698"/>
        <item x="699"/>
        <item x="701"/>
        <item x="700"/>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t="default"/>
      </items>
    </pivotField>
    <pivotField axis="axisRow" showAll="0">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axis="axisRow" showAll="0" sortType="descending">
      <items count="618">
        <item h="1" x="10"/>
        <item h="1" x="228"/>
        <item h="1" x="394"/>
        <item h="1" x="286"/>
        <item h="1" x="324"/>
        <item h="1" x="133"/>
        <item h="1" x="128"/>
        <item h="1" x="137"/>
        <item h="1" x="33"/>
        <item h="1" x="399"/>
        <item h="1" x="92"/>
        <item h="1" x="7"/>
        <item h="1" x="366"/>
        <item h="1" x="73"/>
        <item h="1" x="87"/>
        <item h="1" x="105"/>
        <item h="1" x="120"/>
        <item h="1" x="8"/>
        <item h="1" x="313"/>
        <item h="1" x="284"/>
        <item h="1" x="240"/>
        <item h="1" x="114"/>
        <item h="1" x="556"/>
        <item h="1" x="24"/>
        <item h="1" x="53"/>
        <item h="1" x="288"/>
        <item h="1" x="152"/>
        <item h="1" x="547"/>
        <item h="1" x="135"/>
        <item h="1" x="4"/>
        <item h="1" x="205"/>
        <item h="1" x="518"/>
        <item h="1" x="188"/>
        <item h="1" x="248"/>
        <item h="1" x="439"/>
        <item h="1" x="462"/>
        <item h="1" x="272"/>
        <item h="1" x="15"/>
        <item h="1" x="123"/>
        <item h="1" x="23"/>
        <item h="1" x="63"/>
        <item h="1" x="292"/>
        <item h="1" x="51"/>
        <item h="1" x="84"/>
        <item h="1" x="41"/>
        <item h="1" x="489"/>
        <item h="1" x="111"/>
        <item h="1" x="80"/>
        <item h="1" x="527"/>
        <item h="1" x="514"/>
        <item h="1" x="74"/>
        <item h="1" x="16"/>
        <item h="1" x="308"/>
        <item h="1" x="361"/>
        <item h="1" x="97"/>
        <item h="1" x="20"/>
        <item h="1" x="153"/>
        <item h="1" x="223"/>
        <item h="1" x="238"/>
        <item h="1" x="423"/>
        <item h="1" x="320"/>
        <item h="1" x="22"/>
        <item h="1" x="424"/>
        <item h="1" x="473"/>
        <item h="1" x="44"/>
        <item x="298"/>
        <item h="1" x="176"/>
        <item h="1" x="117"/>
        <item h="1" x="503"/>
        <item h="1" x="508"/>
        <item h="1" x="70"/>
        <item h="1" x="76"/>
        <item h="1" x="323"/>
        <item h="1" x="264"/>
        <item h="1" x="498"/>
        <item h="1" x="393"/>
        <item h="1" x="208"/>
        <item h="1" x="19"/>
        <item h="1" x="11"/>
        <item h="1" x="100"/>
        <item h="1" x="172"/>
        <item h="1" x="39"/>
        <item h="1" x="281"/>
        <item h="1" x="183"/>
        <item h="1" x="62"/>
        <item h="1" x="471"/>
        <item h="1" x="468"/>
        <item h="1" x="365"/>
        <item h="1" x="13"/>
        <item h="1" x="32"/>
        <item h="1" x="57"/>
        <item h="1" x="552"/>
        <item h="1" x="79"/>
        <item h="1" x="377"/>
        <item h="1" x="93"/>
        <item h="1" x="122"/>
        <item h="1" x="121"/>
        <item h="1" x="168"/>
        <item h="1" x="68"/>
        <item h="1" x="402"/>
        <item h="1" x="159"/>
        <item h="1" x="465"/>
        <item h="1" x="149"/>
        <item h="1" x="34"/>
        <item h="1" x="14"/>
        <item h="1" x="109"/>
        <item h="1" x="77"/>
        <item h="1" x="59"/>
        <item h="1" x="417"/>
        <item h="1" x="56"/>
        <item h="1" x="145"/>
        <item h="1" x="65"/>
        <item h="1" x="66"/>
        <item h="1" x="50"/>
        <item h="1" x="2"/>
        <item h="1" x="31"/>
        <item h="1" x="189"/>
        <item h="1" x="175"/>
        <item h="1" x="102"/>
        <item h="1" x="21"/>
        <item h="1" x="36"/>
        <item h="1" x="95"/>
        <item h="1" x="302"/>
        <item h="1" x="108"/>
        <item h="1" x="81"/>
        <item h="1" x="46"/>
        <item h="1" x="49"/>
        <item h="1" x="388"/>
        <item h="1" x="463"/>
        <item h="1" x="195"/>
        <item h="1" x="0"/>
        <item h="1" x="98"/>
        <item h="1" x="467"/>
        <item h="1" x="220"/>
        <item h="1" x="266"/>
        <item h="1" x="72"/>
        <item h="1" x="54"/>
        <item h="1" x="42"/>
        <item h="1" x="101"/>
        <item h="1" x="47"/>
        <item h="1" x="138"/>
        <item h="1" x="25"/>
        <item h="1" x="83"/>
        <item h="1" x="244"/>
        <item h="1" x="1"/>
        <item h="1" x="391"/>
        <item h="1" x="466"/>
        <item h="1" x="85"/>
        <item h="1" x="497"/>
        <item h="1" x="12"/>
        <item h="1" x="261"/>
        <item h="1" x="132"/>
        <item h="1" x="445"/>
        <item h="1" x="386"/>
        <item h="1" x="371"/>
        <item h="1" x="26"/>
        <item h="1" x="43"/>
        <item h="1" x="52"/>
        <item h="1" x="60"/>
        <item h="1" x="167"/>
        <item h="1" x="64"/>
        <item h="1" x="147"/>
        <item h="1" x="353"/>
        <item h="1" x="369"/>
        <item h="1" x="67"/>
        <item h="1" x="306"/>
        <item h="1" x="55"/>
        <item h="1" x="510"/>
        <item h="1" x="38"/>
        <item h="1" x="347"/>
        <item h="1" x="124"/>
        <item h="1" x="58"/>
        <item h="1" x="340"/>
        <item h="1" x="451"/>
        <item h="1" x="213"/>
        <item h="1" x="89"/>
        <item h="1" x="293"/>
        <item h="1" x="296"/>
        <item h="1" x="127"/>
        <item h="1" x="199"/>
        <item h="1" x="6"/>
        <item h="1" x="40"/>
        <item h="1" x="150"/>
        <item h="1" x="61"/>
        <item h="1" x="140"/>
        <item h="1" x="103"/>
        <item h="1" x="28"/>
        <item h="1" x="106"/>
        <item h="1" x="29"/>
        <item h="1" x="368"/>
        <item h="1" x="75"/>
        <item h="1" x="27"/>
        <item h="1" x="3"/>
        <item h="1" x="525"/>
        <item h="1" x="130"/>
        <item h="1" x="71"/>
        <item h="1" x="18"/>
        <item h="1" x="161"/>
        <item h="1" x="243"/>
        <item h="1" x="476"/>
        <item h="1" x="134"/>
        <item h="1" x="259"/>
        <item h="1" x="350"/>
        <item h="1" x="196"/>
        <item h="1" x="30"/>
        <item h="1" x="17"/>
        <item h="1" x="444"/>
        <item h="1" x="110"/>
        <item h="1" x="263"/>
        <item h="1" x="69"/>
        <item h="1" x="5"/>
        <item h="1" x="9"/>
        <item h="1" x="209"/>
        <item h="1" x="225"/>
        <item h="1" x="218"/>
        <item h="1" x="316"/>
        <item h="1" x="45"/>
        <item h="1" x="154"/>
        <item h="1" x="78"/>
        <item h="1" x="156"/>
        <item h="1" x="420"/>
        <item h="1" x="35"/>
        <item h="1" x="82"/>
        <item h="1" x="37"/>
        <item h="1" x="48"/>
        <item h="1" x="297"/>
        <item h="1" x="204"/>
        <item h="1" x="309"/>
        <item h="1" x="86"/>
        <item h="1" x="194"/>
        <item h="1" x="131"/>
        <item h="1" x="425"/>
        <item h="1" x="141"/>
        <item h="1" x="193"/>
        <item h="1" x="325"/>
        <item h="1" x="88"/>
        <item h="1" x="157"/>
        <item h="1" x="113"/>
        <item h="1" x="96"/>
        <item h="1" x="270"/>
        <item h="1" x="91"/>
        <item h="1" x="166"/>
        <item h="1" x="216"/>
        <item h="1" x="126"/>
        <item h="1" x="330"/>
        <item h="1" x="370"/>
        <item h="1" x="118"/>
        <item h="1" x="94"/>
        <item h="1" x="534"/>
        <item h="1" x="104"/>
        <item h="1" x="90"/>
        <item h="1" x="319"/>
        <item h="1" x="442"/>
        <item h="1" x="119"/>
        <item h="1" x="171"/>
        <item h="1" x="197"/>
        <item h="1" x="345"/>
        <item h="1" x="538"/>
        <item h="1" x="125"/>
        <item h="1" x="144"/>
        <item h="1" x="392"/>
        <item h="1" x="116"/>
        <item h="1" x="202"/>
        <item h="1" x="155"/>
        <item h="1" x="99"/>
        <item h="1" x="227"/>
        <item h="1" x="139"/>
        <item h="1" x="143"/>
        <item h="1" x="198"/>
        <item h="1" x="408"/>
        <item h="1" x="317"/>
        <item h="1" x="429"/>
        <item h="1" x="107"/>
        <item h="1" x="151"/>
        <item h="1" x="454"/>
        <item h="1" x="506"/>
        <item h="1" x="187"/>
        <item h="1" x="164"/>
        <item h="1" x="207"/>
        <item h="1" x="112"/>
        <item h="1" x="162"/>
        <item h="1" x="279"/>
        <item h="1" x="160"/>
        <item h="1" x="344"/>
        <item h="1" x="129"/>
        <item h="1" x="169"/>
        <item h="1" x="185"/>
        <item h="1" x="115"/>
        <item h="1" x="142"/>
        <item h="1" x="148"/>
        <item h="1" x="221"/>
        <item h="1" x="136"/>
        <item h="1" x="237"/>
        <item h="1" x="490"/>
        <item h="1" x="165"/>
        <item h="1" x="260"/>
        <item h="1" x="146"/>
        <item h="1" x="214"/>
        <item h="1" x="573"/>
        <item h="1" x="179"/>
        <item h="1" x="180"/>
        <item h="1" x="158"/>
        <item h="1" x="226"/>
        <item h="1" x="367"/>
        <item h="1" x="289"/>
        <item h="1" x="285"/>
        <item h="1" x="329"/>
        <item h="1" x="236"/>
        <item h="1" x="181"/>
        <item h="1" x="295"/>
        <item h="1" x="464"/>
        <item h="1" x="549"/>
        <item h="1" x="173"/>
        <item h="1" x="222"/>
        <item h="1" x="186"/>
        <item h="1" x="360"/>
        <item h="1" x="170"/>
        <item h="1" x="177"/>
        <item h="1" x="174"/>
        <item h="1" x="200"/>
        <item h="1" x="282"/>
        <item h="1" x="256"/>
        <item h="1" x="346"/>
        <item h="1" x="184"/>
        <item h="1" x="163"/>
        <item h="1" x="211"/>
        <item h="1" x="230"/>
        <item h="1" x="348"/>
        <item h="1" x="190"/>
        <item h="1" x="448"/>
        <item h="1" x="210"/>
        <item h="1" x="249"/>
        <item h="1" x="192"/>
        <item h="1" x="191"/>
        <item h="1" x="357"/>
        <item h="1" x="178"/>
        <item h="1" x="283"/>
        <item h="1" x="182"/>
        <item h="1" x="501"/>
        <item h="1" x="304"/>
        <item h="1" x="203"/>
        <item h="1" x="395"/>
        <item h="1" x="526"/>
        <item h="1" x="520"/>
        <item h="1" x="496"/>
        <item h="1" x="326"/>
        <item h="1" x="246"/>
        <item h="1" x="452"/>
        <item h="1" x="201"/>
        <item h="1" x="212"/>
        <item h="1" x="381"/>
        <item h="1" x="480"/>
        <item h="1" x="275"/>
        <item h="1" x="224"/>
        <item h="1" x="206"/>
        <item h="1" x="536"/>
        <item h="1" x="472"/>
        <item h="1" x="242"/>
        <item h="1" x="229"/>
        <item h="1" x="254"/>
        <item h="1" x="267"/>
        <item h="1" x="339"/>
        <item h="1" x="215"/>
        <item h="1" x="290"/>
        <item h="1" x="235"/>
        <item h="1" x="342"/>
        <item h="1" x="217"/>
        <item h="1" x="219"/>
        <item h="1" x="332"/>
        <item h="1" x="255"/>
        <item h="1" x="232"/>
        <item h="1" x="276"/>
        <item h="1" x="271"/>
        <item h="1" x="234"/>
        <item h="1" x="241"/>
        <item h="1" x="257"/>
        <item h="1" x="265"/>
        <item h="1" x="351"/>
        <item h="1" x="565"/>
        <item h="1" x="247"/>
        <item h="1" x="331"/>
        <item h="1" x="277"/>
        <item h="1" x="291"/>
        <item h="1" x="268"/>
        <item h="1" x="335"/>
        <item h="1" x="278"/>
        <item h="1" x="318"/>
        <item h="1" x="262"/>
        <item h="1" x="253"/>
        <item h="1" x="250"/>
        <item h="1" x="245"/>
        <item h="1" x="363"/>
        <item h="1" x="354"/>
        <item h="1" x="422"/>
        <item h="1" x="251"/>
        <item h="1" x="233"/>
        <item h="1" x="301"/>
        <item h="1" x="258"/>
        <item h="1" x="231"/>
        <item h="1" x="484"/>
        <item h="1" x="239"/>
        <item h="1" x="300"/>
        <item h="1" x="252"/>
        <item h="1" x="307"/>
        <item h="1" x="447"/>
        <item h="1" x="273"/>
        <item h="1" x="403"/>
        <item h="1" x="398"/>
        <item h="1" x="294"/>
        <item h="1" x="274"/>
        <item h="1" x="280"/>
        <item h="1" x="269"/>
        <item h="1" x="515"/>
        <item h="1" x="482"/>
        <item h="1" x="364"/>
        <item h="1" x="315"/>
        <item h="1" x="299"/>
        <item h="1" x="287"/>
        <item h="1" x="436"/>
        <item h="1" x="413"/>
        <item h="1" x="475"/>
        <item h="1" x="321"/>
        <item h="1" x="310"/>
        <item h="1" x="303"/>
        <item h="1" x="407"/>
        <item h="1" x="531"/>
        <item h="1" x="314"/>
        <item h="1" x="456"/>
        <item h="1" x="327"/>
        <item h="1" x="343"/>
        <item h="1" x="349"/>
        <item h="1" x="305"/>
        <item h="1" x="385"/>
        <item h="1" x="491"/>
        <item h="1" x="372"/>
        <item h="1" x="322"/>
        <item h="1" x="355"/>
        <item h="1" x="358"/>
        <item h="1" x="433"/>
        <item h="1" x="434"/>
        <item h="1" x="479"/>
        <item h="1" x="519"/>
        <item h="1" x="474"/>
        <item h="1" x="443"/>
        <item h="1" x="336"/>
        <item h="1" x="446"/>
        <item h="1" x="312"/>
        <item h="1" x="311"/>
        <item h="1" x="401"/>
        <item h="1" x="455"/>
        <item h="1" x="426"/>
        <item h="1" x="483"/>
        <item h="1" x="387"/>
        <item h="1" x="328"/>
        <item h="1" x="457"/>
        <item h="1" x="380"/>
        <item h="1" x="341"/>
        <item h="1" x="338"/>
        <item h="1" x="337"/>
        <item h="1" x="513"/>
        <item h="1" x="333"/>
        <item h="1" x="359"/>
        <item h="1" x="389"/>
        <item h="1" x="428"/>
        <item h="1" x="521"/>
        <item h="1" x="528"/>
        <item h="1" x="382"/>
        <item h="1" x="421"/>
        <item h="1" x="352"/>
        <item h="1" x="449"/>
        <item h="1" x="356"/>
        <item h="1" x="375"/>
        <item h="1" x="502"/>
        <item h="1" x="458"/>
        <item h="1" x="487"/>
        <item h="1" x="460"/>
        <item h="1" x="511"/>
        <item h="1" x="435"/>
        <item h="1" x="470"/>
        <item h="1" x="374"/>
        <item h="1" x="569"/>
        <item h="1" x="404"/>
        <item h="1" x="461"/>
        <item h="1" x="376"/>
        <item h="1" x="541"/>
        <item h="1" x="415"/>
        <item h="1" x="373"/>
        <item h="1" x="378"/>
        <item h="1" x="450"/>
        <item h="1" x="409"/>
        <item h="1" x="432"/>
        <item h="1" x="379"/>
        <item h="1" x="414"/>
        <item h="1" x="507"/>
        <item h="1" x="486"/>
        <item h="1" x="390"/>
        <item h="1" x="396"/>
        <item h="1" x="400"/>
        <item h="1" x="441"/>
        <item h="1" x="383"/>
        <item h="1" x="406"/>
        <item h="1" x="397"/>
        <item h="1" x="405"/>
        <item h="1" x="427"/>
        <item h="1" x="412"/>
        <item h="1" x="430"/>
        <item h="1" x="418"/>
        <item h="1" x="410"/>
        <item h="1" x="469"/>
        <item h="1" x="411"/>
        <item h="1" x="459"/>
        <item h="1" x="416"/>
        <item h="1" x="419"/>
        <item h="1" x="453"/>
        <item h="1" x="437"/>
        <item h="1" x="517"/>
        <item h="1" x="488"/>
        <item h="1" x="524"/>
        <item h="1" x="523"/>
        <item h="1" x="478"/>
        <item h="1" x="574"/>
        <item h="1" x="494"/>
        <item h="1" x="516"/>
        <item h="1" x="485"/>
        <item h="1" x="481"/>
        <item h="1" x="544"/>
        <item h="1" x="509"/>
        <item h="1" x="499"/>
        <item h="1" x="504"/>
        <item h="1" x="492"/>
        <item h="1" x="548"/>
        <item h="1" x="512"/>
        <item h="1" x="495"/>
        <item h="1" x="493"/>
        <item h="1" x="505"/>
        <item h="1" x="500"/>
        <item h="1" x="539"/>
        <item h="1" x="529"/>
        <item h="1" x="522"/>
        <item h="1" x="533"/>
        <item h="1" x="543"/>
        <item h="1" x="530"/>
        <item h="1" x="561"/>
        <item h="1" x="551"/>
        <item h="1" x="537"/>
        <item h="1" x="535"/>
        <item h="1" x="532"/>
        <item h="1" x="553"/>
        <item h="1" x="578"/>
        <item h="1" x="566"/>
        <item h="1" x="550"/>
        <item h="1" x="545"/>
        <item h="1" x="546"/>
        <item h="1" x="564"/>
        <item h="1" x="540"/>
        <item h="1" x="542"/>
        <item h="1" x="579"/>
        <item h="1" x="562"/>
        <item h="1" x="570"/>
        <item h="1" x="560"/>
        <item h="1" x="554"/>
        <item h="1" x="571"/>
        <item h="1" x="572"/>
        <item h="1" x="557"/>
        <item h="1" x="576"/>
        <item h="1" x="558"/>
        <item h="1" x="568"/>
        <item h="1" x="555"/>
        <item h="1" x="567"/>
        <item h="1" x="559"/>
        <item h="1" x="575"/>
        <item h="1" x="563"/>
        <item h="1" x="577"/>
        <item h="1" x="438"/>
        <item h="1" x="384"/>
        <item h="1" x="440"/>
        <item h="1" x="334"/>
        <item h="1" x="362"/>
        <item h="1" x="431"/>
        <item h="1" x="477"/>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t="default"/>
      </items>
      <autoSortScope>
        <pivotArea dataOnly="0" outline="0" fieldPosition="0">
          <references count="1">
            <reference field="4294967294" count="1" selected="0">
              <x v="0"/>
            </reference>
          </references>
        </pivotArea>
      </autoSortScope>
    </pivotField>
    <pivotField showAll="0" sortType="ascending"/>
    <pivotField showAll="0"/>
    <pivotField showAll="0"/>
    <pivotField showAll="0"/>
    <pivotField showAll="0"/>
    <pivotField axis="axisRow" showAll="0">
      <items count="37">
        <item x="15"/>
        <item x="13"/>
        <item x="10"/>
        <item x="22"/>
        <item x="14"/>
        <item x="9"/>
        <item x="4"/>
        <item x="19"/>
        <item x="25"/>
        <item x="29"/>
        <item x="31"/>
        <item x="21"/>
        <item x="33"/>
        <item x="1"/>
        <item x="6"/>
        <item x="2"/>
        <item x="8"/>
        <item x="0"/>
        <item x="11"/>
        <item x="30"/>
        <item x="7"/>
        <item x="27"/>
        <item x="5"/>
        <item x="17"/>
        <item x="12"/>
        <item x="23"/>
        <item x="18"/>
        <item x="3"/>
        <item x="16"/>
        <item x="28"/>
        <item x="24"/>
        <item x="20"/>
        <item x="32"/>
        <item x="26"/>
        <item x="35"/>
        <item x="34"/>
        <item t="default"/>
      </items>
    </pivotField>
    <pivotField showAll="0"/>
    <pivotField showAll="0">
      <items count="11">
        <item x="1"/>
        <item x="2"/>
        <item h="1" x="5"/>
        <item x="4"/>
        <item x="0"/>
        <item h="1" x="7"/>
        <item h="1" x="6"/>
        <item h="1" x="3"/>
        <item h="1" x="8"/>
        <item h="1" x="9"/>
        <item t="default"/>
      </items>
    </pivotField>
    <pivotField showAll="0"/>
    <pivotField showAll="0"/>
    <pivotField showAll="0"/>
    <pivotField showAll="0"/>
    <pivotField showAll="0"/>
    <pivotField showAll="0"/>
    <pivotField showAll="0"/>
    <pivotField showAll="0"/>
    <pivotField showAll="0"/>
  </pivotFields>
  <rowFields count="3">
    <field x="4"/>
    <field x="10"/>
    <field x="3"/>
  </rowFields>
  <rowItems count="6">
    <i>
      <x v="65"/>
    </i>
    <i r="1">
      <x v="17"/>
    </i>
    <i r="2">
      <x v="24"/>
    </i>
    <i r="2">
      <x v="39"/>
    </i>
    <i r="2">
      <x v="69"/>
    </i>
    <i t="grand">
      <x/>
    </i>
  </rowItems>
  <colItems count="1">
    <i/>
  </colItems>
  <dataFields count="1">
    <dataField name="Contagem de Contador"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156" name="Data">
      <autoFilter ref="A1">
        <filterColumn colId="0">
          <customFilters and="1">
            <customFilter operator="greaterThanOrEqual" val="43831"/>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Tipo" xr10:uid="{00000000-0013-0000-FFFF-FFFF01000000}" sourceName="Tipo">
  <pivotTables>
    <pivotTable tabId="11" name="Tabela dinâmica8"/>
  </pivotTables>
  <data>
    <tabular pivotCacheId="1141479325">
      <items count="10">
        <i x="0" s="1"/>
        <i x="1" s="1" nd="1"/>
        <i x="2" s="1" nd="1"/>
        <i x="5" nd="1"/>
        <i x="4" s="1" nd="1"/>
        <i x="7" nd="1"/>
        <i x="6" nd="1"/>
        <i x="3" nd="1"/>
        <i x="8" nd="1"/>
        <i x="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o" xr10:uid="{00000000-0014-0000-FFFF-FFFF02000000}" cache="SegmentaçãodeDados_Tipo" caption="Tipo" rowHeight="241300"/>
</slicer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 xr10:uid="{00000000-0013-0000-FFFF-FFFF02000000}" sourceName="Data">
  <pivotTables>
    <pivotTable tabId="7" name="Tabela dinâmica4"/>
  </pivotTables>
  <state minimalRefreshVersion="6" lastRefreshVersion="6" pivotCacheId="2" filterType="dateBetween">
    <selection startDate="2020-01-01T00:00:00" endDate="2020-12-31T00:00:00"/>
    <bounds startDate="2020-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a1" xr10:uid="{00000000-0013-0000-FFFF-FFFF03000000}" sourceName="Data">
  <pivotTables>
    <pivotTable tabId="11" name="Tabela dinâmica8"/>
  </pivotTables>
  <state minimalRefreshVersion="6" lastRefreshVersion="6" pivotCacheId="1141479325" filterType="dateBetween">
    <selection startDate="2020-01-01T00:00:00" endDate="2025-12-31T00:00:00"/>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00000000-0014-0000-FFFF-FFFF01000000}" cache="NativeTimeline_Data" caption="Data" level="2" selectionLevel="0" scrollPosition="2020-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1" xr10:uid="{00000000-0014-0000-FFFF-FFFF03000000}" cache="NativeTimeline_Data1" caption="Data" level="0" selectionLevel="0"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3:D7"/>
  <sheetViews>
    <sheetView topLeftCell="I1" workbookViewId="0">
      <selection activeCell="J19" sqref="J19"/>
    </sheetView>
  </sheetViews>
  <sheetFormatPr defaultRowHeight="14.45"/>
  <cols>
    <col min="1" max="1" width="22.140625" bestFit="1" customWidth="1"/>
    <col min="2" max="2" width="28.7109375" bestFit="1" customWidth="1"/>
    <col min="3" max="3" width="25.7109375" bestFit="1" customWidth="1"/>
    <col min="4" max="4" width="11" bestFit="1" customWidth="1"/>
    <col min="5" max="6" width="10.7109375" customWidth="1"/>
    <col min="7" max="7" width="17.28515625" customWidth="1"/>
    <col min="8" max="8" width="21.7109375" customWidth="1"/>
    <col min="9" max="9" width="17.28515625" customWidth="1"/>
    <col min="10" max="10" width="26.7109375" customWidth="1"/>
    <col min="11" max="11" width="22.28515625" customWidth="1"/>
    <col min="12" max="13" width="10.7109375" customWidth="1"/>
    <col min="14" max="18" width="10.7109375" bestFit="1" customWidth="1"/>
    <col min="19" max="19" width="30.42578125" bestFit="1" customWidth="1"/>
    <col min="20" max="20" width="10.7109375" bestFit="1" customWidth="1"/>
    <col min="21" max="21" width="11.85546875" bestFit="1" customWidth="1"/>
    <col min="22" max="22" width="11.28515625" bestFit="1" customWidth="1"/>
    <col min="23" max="23" width="10.7109375" bestFit="1" customWidth="1"/>
    <col min="24" max="24" width="14.42578125" bestFit="1" customWidth="1"/>
    <col min="25" max="25" width="10.7109375" bestFit="1" customWidth="1"/>
  </cols>
  <sheetData>
    <row r="3" spans="1:4">
      <c r="A3" s="14" t="s">
        <v>0</v>
      </c>
      <c r="B3" s="14" t="s">
        <v>1</v>
      </c>
    </row>
    <row r="4" spans="1:4">
      <c r="A4" s="14" t="s">
        <v>2</v>
      </c>
      <c r="B4" t="s">
        <v>3</v>
      </c>
      <c r="C4" t="s">
        <v>4</v>
      </c>
      <c r="D4" t="s">
        <v>5</v>
      </c>
    </row>
    <row r="5" spans="1:4">
      <c r="A5" s="45" t="s">
        <v>6</v>
      </c>
      <c r="B5">
        <v>1</v>
      </c>
      <c r="C5">
        <v>8</v>
      </c>
      <c r="D5">
        <v>9</v>
      </c>
    </row>
    <row r="6" spans="1:4">
      <c r="A6" s="45" t="s">
        <v>7</v>
      </c>
      <c r="C6">
        <v>4</v>
      </c>
      <c r="D6">
        <v>4</v>
      </c>
    </row>
    <row r="7" spans="1:4">
      <c r="A7" s="45" t="s">
        <v>5</v>
      </c>
      <c r="B7">
        <v>1</v>
      </c>
      <c r="C7">
        <v>12</v>
      </c>
      <c r="D7">
        <v>13</v>
      </c>
    </row>
  </sheetData>
  <pageMargins left="0.511811024" right="0.511811024" top="0.78740157499999996" bottom="0.78740157499999996" header="0.31496062000000002" footer="0.31496062000000002"/>
  <drawing r:id="rId2"/>
  <extLs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92D050"/>
  </sheetPr>
  <dimension ref="A1:AE31"/>
  <sheetViews>
    <sheetView workbookViewId="0">
      <selection activeCell="W33" sqref="W33"/>
    </sheetView>
  </sheetViews>
  <sheetFormatPr defaultRowHeight="15" customHeight="1"/>
  <cols>
    <col min="1" max="1" width="5.28515625" bestFit="1" customWidth="1"/>
    <col min="2" max="2" width="8.5703125" style="4" bestFit="1" customWidth="1"/>
    <col min="3" max="3" width="5.7109375" style="4" bestFit="1" customWidth="1"/>
    <col min="4" max="4" width="8.28515625" style="4" bestFit="1" customWidth="1"/>
    <col min="5" max="5" width="5.85546875" style="4" bestFit="1" customWidth="1"/>
    <col min="6" max="6" width="7.7109375" style="4" bestFit="1" customWidth="1"/>
    <col min="7" max="7" width="5.85546875" style="4" bestFit="1" customWidth="1"/>
    <col min="8" max="8" width="8.42578125" style="4" bestFit="1" customWidth="1"/>
    <col min="9" max="9" width="5.85546875" style="4" bestFit="1" customWidth="1"/>
    <col min="10" max="10" width="7.42578125" style="4" customWidth="1"/>
    <col min="11" max="11" width="5.85546875" style="4" bestFit="1" customWidth="1"/>
    <col min="12" max="12" width="8.42578125" style="4" bestFit="1" customWidth="1"/>
    <col min="13" max="13" width="5.85546875" style="4" bestFit="1" customWidth="1"/>
    <col min="14" max="14" width="8.140625" style="4" bestFit="1" customWidth="1"/>
    <col min="15" max="15" width="5.85546875" style="4" bestFit="1" customWidth="1"/>
    <col min="16" max="16" width="8.42578125" style="4" bestFit="1" customWidth="1"/>
    <col min="17" max="17" width="5.85546875" style="4" bestFit="1" customWidth="1"/>
    <col min="18" max="18" width="9" style="4" bestFit="1" customWidth="1"/>
    <col min="19" max="19" width="5.85546875" style="4" bestFit="1" customWidth="1"/>
    <col min="20" max="20" width="8.42578125" style="4" bestFit="1" customWidth="1"/>
    <col min="21" max="21" width="5.85546875" style="4" bestFit="1" customWidth="1"/>
    <col min="22" max="22" width="10.5703125" style="4" customWidth="1"/>
    <col min="23" max="25" width="5.85546875" style="4" customWidth="1"/>
    <col min="26" max="26" width="10.42578125" style="4" bestFit="1" customWidth="1"/>
    <col min="27" max="27" width="5.85546875" style="4" customWidth="1"/>
    <col min="28" max="28" width="8.7109375" style="4" bestFit="1" customWidth="1"/>
    <col min="29" max="29" width="7.28515625" style="4" bestFit="1" customWidth="1"/>
    <col min="30" max="30" width="8.5703125" style="4" bestFit="1" customWidth="1"/>
    <col min="31" max="31" width="9.42578125" style="4" customWidth="1"/>
  </cols>
  <sheetData>
    <row r="1" spans="1:31" s="85" customFormat="1" ht="14.45">
      <c r="A1" s="413">
        <v>2024</v>
      </c>
      <c r="B1" s="414" t="s">
        <v>2554</v>
      </c>
      <c r="C1" s="415"/>
      <c r="D1" s="416"/>
      <c r="E1" s="417"/>
      <c r="F1" s="418" t="s">
        <v>2555</v>
      </c>
      <c r="G1" s="419"/>
      <c r="H1" s="420"/>
      <c r="I1" s="421"/>
      <c r="J1" s="422" t="s">
        <v>2556</v>
      </c>
      <c r="K1" s="423"/>
      <c r="L1" s="424"/>
      <c r="M1" s="425"/>
      <c r="N1" s="426" t="s">
        <v>2557</v>
      </c>
      <c r="O1" s="427"/>
      <c r="P1" s="428"/>
      <c r="Q1" s="429"/>
      <c r="R1" s="407" t="s">
        <v>2558</v>
      </c>
      <c r="S1" s="408"/>
      <c r="T1" s="408"/>
      <c r="U1" s="409"/>
      <c r="V1" s="430" t="s">
        <v>2559</v>
      </c>
      <c r="W1" s="431"/>
      <c r="X1" s="431"/>
      <c r="Y1" s="431"/>
      <c r="Z1" s="431"/>
      <c r="AA1" s="432"/>
    </row>
    <row r="2" spans="1:31" s="185" customFormat="1" ht="12">
      <c r="A2" s="413"/>
      <c r="B2" s="217" t="s">
        <v>2513</v>
      </c>
      <c r="C2" s="218" t="s">
        <v>2560</v>
      </c>
      <c r="D2" s="219" t="s">
        <v>2561</v>
      </c>
      <c r="E2" s="220" t="s">
        <v>2562</v>
      </c>
      <c r="F2" s="221" t="s">
        <v>2513</v>
      </c>
      <c r="G2" s="222" t="s">
        <v>2560</v>
      </c>
      <c r="H2" s="223" t="s">
        <v>2561</v>
      </c>
      <c r="I2" s="224" t="s">
        <v>2562</v>
      </c>
      <c r="J2" s="225" t="s">
        <v>2513</v>
      </c>
      <c r="K2" s="226" t="s">
        <v>2560</v>
      </c>
      <c r="L2" s="227" t="s">
        <v>2561</v>
      </c>
      <c r="M2" s="228" t="s">
        <v>2562</v>
      </c>
      <c r="N2" s="229" t="s">
        <v>2513</v>
      </c>
      <c r="O2" s="230" t="s">
        <v>2560</v>
      </c>
      <c r="P2" s="230" t="s">
        <v>2561</v>
      </c>
      <c r="Q2" s="231" t="s">
        <v>2562</v>
      </c>
      <c r="R2" s="232" t="s">
        <v>2513</v>
      </c>
      <c r="S2" s="233" t="s">
        <v>2560</v>
      </c>
      <c r="T2" s="233" t="s">
        <v>2561</v>
      </c>
      <c r="U2" s="234" t="s">
        <v>2562</v>
      </c>
      <c r="V2" s="236" t="s">
        <v>2513</v>
      </c>
      <c r="W2" s="236" t="s">
        <v>2563</v>
      </c>
      <c r="X2" s="236" t="s">
        <v>2561</v>
      </c>
      <c r="Y2" s="236" t="s">
        <v>2516</v>
      </c>
      <c r="Z2" s="235" t="s">
        <v>2564</v>
      </c>
      <c r="AA2" s="237" t="s">
        <v>2517</v>
      </c>
    </row>
    <row r="3" spans="1:31" ht="14.45">
      <c r="A3" s="282" t="s">
        <v>2565</v>
      </c>
      <c r="B3" s="283">
        <f>HHT!B50</f>
        <v>114035.1</v>
      </c>
      <c r="C3" s="284">
        <v>6</v>
      </c>
      <c r="D3" s="285">
        <v>0</v>
      </c>
      <c r="E3" s="286">
        <f>HHT!C50</f>
        <v>54</v>
      </c>
      <c r="F3" s="287">
        <f>[3]HHT!$B$26</f>
        <v>10137.129999999999</v>
      </c>
      <c r="G3" s="288">
        <v>0</v>
      </c>
      <c r="H3" s="289">
        <v>0</v>
      </c>
      <c r="I3" s="290">
        <f>[3]HHT!$C$26</f>
        <v>0</v>
      </c>
      <c r="J3" s="291">
        <f>[4]HHT!$B$26</f>
        <v>14530.68</v>
      </c>
      <c r="K3" s="292">
        <v>2</v>
      </c>
      <c r="L3" s="293">
        <v>0</v>
      </c>
      <c r="M3" s="294">
        <f>[4]HHT!$C$26</f>
        <v>62</v>
      </c>
      <c r="N3" s="295">
        <f>[5]HHT!$B$26</f>
        <v>43273.2</v>
      </c>
      <c r="O3" s="296">
        <v>0</v>
      </c>
      <c r="P3" s="297">
        <v>1</v>
      </c>
      <c r="Q3" s="298">
        <f>[5]HHT!$C$26</f>
        <v>0</v>
      </c>
      <c r="R3" s="299">
        <f>[6]HHT!$B$26</f>
        <v>21070.91</v>
      </c>
      <c r="S3" s="300">
        <v>0</v>
      </c>
      <c r="T3" s="301">
        <v>0</v>
      </c>
      <c r="U3" s="302">
        <f>[6]HHT!$C$26</f>
        <v>0</v>
      </c>
      <c r="V3" s="238">
        <f>SUM(B3+F3+J3+N3+R3)</f>
        <v>203047.02</v>
      </c>
      <c r="W3" s="310">
        <f>SUM(C3+G3+K3+O3+S3)</f>
        <v>8</v>
      </c>
      <c r="X3" s="310">
        <f>D3+H3+L3+P3+T3</f>
        <v>1</v>
      </c>
      <c r="Y3" s="238">
        <f>((SUM(C3,G3,K3,O3,S3)*1000000)/SUM(B3,F3,J3,N3,R3))</f>
        <v>39.399741005802504</v>
      </c>
      <c r="Z3" s="216">
        <f>((SUM(D3,H3,L3,P3,T3)*1000000)/SUM(B3,F3,J3,N3,R3))</f>
        <v>4.924967625725313</v>
      </c>
      <c r="AA3" s="239">
        <f>((SUM(E3,I3,M3,Q3,U3)*1000000)/SUM(B3,F3,J3,N3,R3))</f>
        <v>571.29624458413628</v>
      </c>
      <c r="AB3"/>
      <c r="AC3"/>
      <c r="AD3"/>
      <c r="AE3"/>
    </row>
    <row r="4" spans="1:31" ht="14.45">
      <c r="A4" s="282" t="s">
        <v>2566</v>
      </c>
      <c r="B4" s="283">
        <f>HHT!B51</f>
        <v>150401.76</v>
      </c>
      <c r="C4" s="284">
        <v>6</v>
      </c>
      <c r="D4" s="285">
        <v>0</v>
      </c>
      <c r="E4" s="286">
        <f>HHT!C51</f>
        <v>30</v>
      </c>
      <c r="F4" s="287">
        <f>[3]HHT!$B$27</f>
        <v>13938.51</v>
      </c>
      <c r="G4" s="288">
        <v>1</v>
      </c>
      <c r="H4" s="289">
        <v>0</v>
      </c>
      <c r="I4" s="290">
        <f>[3]HHT!$C$27</f>
        <v>2</v>
      </c>
      <c r="J4" s="291">
        <f>[4]HHT!$B$27</f>
        <v>18465</v>
      </c>
      <c r="K4" s="292">
        <v>5</v>
      </c>
      <c r="L4" s="293">
        <v>0</v>
      </c>
      <c r="M4" s="294">
        <f>[4]HHT!$C$27</f>
        <v>92</v>
      </c>
      <c r="N4" s="295">
        <f>[5]HHT!$B$27</f>
        <v>50682.76</v>
      </c>
      <c r="O4" s="296">
        <v>2</v>
      </c>
      <c r="P4" s="297">
        <v>0</v>
      </c>
      <c r="Q4" s="298">
        <f>[5]HHT!$C$27</f>
        <v>15</v>
      </c>
      <c r="R4" s="299">
        <f>[6]HHT!$B$27</f>
        <v>21681.42</v>
      </c>
      <c r="S4" s="300">
        <v>0</v>
      </c>
      <c r="T4" s="301">
        <v>0</v>
      </c>
      <c r="U4" s="302">
        <f>[6]HHT!$C$27</f>
        <v>0</v>
      </c>
      <c r="V4" s="238">
        <f t="shared" ref="V4:V14" si="0">SUM(B4+F4+J4+N4+R4)</f>
        <v>255169.45</v>
      </c>
      <c r="W4" s="310">
        <f t="shared" ref="W4:W14" si="1">SUM(C4+G4+K4+O4+S4)</f>
        <v>14</v>
      </c>
      <c r="X4" s="310">
        <f t="shared" ref="X4:X14" si="2">D4+H4+L4+P4+T4</f>
        <v>0</v>
      </c>
      <c r="Y4" s="238">
        <f>((SUM(C4,G4,K4,O4,S4)*1000000)/SUM(B4,F4,J4,N4,R4))</f>
        <v>54.86550212025773</v>
      </c>
      <c r="Z4" s="216">
        <f t="shared" ref="Z4:Z14" si="3">((SUM(D4,H4,L4,P4,T4)*1000000)/SUM(B4,F4,J4,N4,R4))</f>
        <v>0</v>
      </c>
      <c r="AA4" s="239">
        <f t="shared" ref="AA4:AA5" si="4">((SUM(E4,I4,M4,Q4,U4)*1000000)/SUM(B4,F4,J4,N4,R4))</f>
        <v>544.73605676541604</v>
      </c>
      <c r="AB4"/>
      <c r="AC4"/>
      <c r="AD4"/>
      <c r="AE4"/>
    </row>
    <row r="5" spans="1:31" ht="14.45">
      <c r="A5" s="282" t="s">
        <v>2567</v>
      </c>
      <c r="B5" s="283">
        <f>HHT!B52</f>
        <v>143262.93</v>
      </c>
      <c r="C5" s="284">
        <v>4</v>
      </c>
      <c r="D5" s="285">
        <v>0</v>
      </c>
      <c r="E5" s="286">
        <f>HHT!C52</f>
        <v>37</v>
      </c>
      <c r="F5" s="287">
        <f>[3]HHT!$B$28</f>
        <v>14854.42</v>
      </c>
      <c r="G5" s="288">
        <v>0</v>
      </c>
      <c r="H5" s="289">
        <v>0</v>
      </c>
      <c r="I5" s="290">
        <f>[3]HHT!$C$28</f>
        <v>31</v>
      </c>
      <c r="J5" s="291">
        <f>[4]HHT!$B$28</f>
        <v>17896</v>
      </c>
      <c r="K5" s="292">
        <v>1</v>
      </c>
      <c r="L5" s="293">
        <v>0</v>
      </c>
      <c r="M5" s="294">
        <f>[4]HHT!$C$28</f>
        <v>60</v>
      </c>
      <c r="N5" s="295">
        <f>[5]HHT!$B$28</f>
        <v>53100.31</v>
      </c>
      <c r="O5" s="296">
        <v>0</v>
      </c>
      <c r="P5" s="297">
        <v>0</v>
      </c>
      <c r="Q5" s="298">
        <f>[5]HHT!$C$28</f>
        <v>0</v>
      </c>
      <c r="R5" s="299">
        <f>[6]HHT!$B$28</f>
        <v>23645.97</v>
      </c>
      <c r="S5" s="300">
        <v>0</v>
      </c>
      <c r="T5" s="301">
        <v>0</v>
      </c>
      <c r="U5" s="302">
        <f>[6]HHT!$C$28</f>
        <v>0</v>
      </c>
      <c r="V5" s="238">
        <f t="shared" si="0"/>
        <v>252759.63</v>
      </c>
      <c r="W5" s="310">
        <f t="shared" si="1"/>
        <v>5</v>
      </c>
      <c r="X5" s="310">
        <f t="shared" si="2"/>
        <v>0</v>
      </c>
      <c r="Y5" s="238">
        <f t="shared" ref="Y5" si="5">((SUM(C5,G5,K5,O5,S5)*1000000)/SUM(B5,F5,J5,N5,R5))</f>
        <v>19.781639971541342</v>
      </c>
      <c r="Z5" s="216">
        <f t="shared" si="3"/>
        <v>0</v>
      </c>
      <c r="AA5" s="239">
        <f t="shared" si="4"/>
        <v>506.40998327145832</v>
      </c>
      <c r="AB5"/>
      <c r="AC5"/>
      <c r="AD5"/>
      <c r="AE5"/>
    </row>
    <row r="6" spans="1:31" ht="14.45">
      <c r="A6" s="282" t="s">
        <v>2568</v>
      </c>
      <c r="B6" s="283">
        <f>HHT!B53</f>
        <v>166307.72</v>
      </c>
      <c r="C6" s="284">
        <v>6</v>
      </c>
      <c r="D6" s="285">
        <v>1</v>
      </c>
      <c r="E6" s="286">
        <f>HHT!C53</f>
        <v>18</v>
      </c>
      <c r="F6" s="287">
        <f>[3]HHT!$B$29</f>
        <v>13758.44</v>
      </c>
      <c r="G6" s="288">
        <v>0</v>
      </c>
      <c r="H6" s="289">
        <v>0</v>
      </c>
      <c r="I6" s="290">
        <f>[3]HHT!$C$29</f>
        <v>30</v>
      </c>
      <c r="J6" s="291">
        <f>[4]HHT!$B$29</f>
        <v>19526</v>
      </c>
      <c r="K6" s="292">
        <v>1</v>
      </c>
      <c r="L6" s="293">
        <v>0</v>
      </c>
      <c r="M6" s="294">
        <f>[4]HHT!$C$29</f>
        <v>57</v>
      </c>
      <c r="N6" s="295">
        <f>[5]HHT!$B$29</f>
        <v>59620.12</v>
      </c>
      <c r="O6" s="296">
        <v>0</v>
      </c>
      <c r="P6" s="297">
        <v>0</v>
      </c>
      <c r="Q6" s="298">
        <f>[5]HHT!$C$29</f>
        <v>0</v>
      </c>
      <c r="R6" s="299">
        <f>[6]HHT!$B$29</f>
        <v>27249.5</v>
      </c>
      <c r="S6" s="300">
        <v>0</v>
      </c>
      <c r="T6" s="301">
        <v>0</v>
      </c>
      <c r="U6" s="302">
        <f>[6]HHT!$C$29</f>
        <v>0</v>
      </c>
      <c r="V6" s="238">
        <f t="shared" si="0"/>
        <v>286461.78000000003</v>
      </c>
      <c r="W6" s="310">
        <f t="shared" si="1"/>
        <v>7</v>
      </c>
      <c r="X6" s="310">
        <f t="shared" si="2"/>
        <v>1</v>
      </c>
      <c r="Y6" s="238">
        <f>((SUM(C6,G6,K6,O6,S6)*1000000)/SUM(B6,F6,J6,N6,R6))</f>
        <v>24.436069621573946</v>
      </c>
      <c r="Z6" s="216">
        <f t="shared" si="3"/>
        <v>3.4908670887962781</v>
      </c>
      <c r="AA6" s="239">
        <f>((SUM(E6,I6,M6,Q6,U6)*1000000)/SUM(B6,F6,J6,N6,R6))</f>
        <v>366.54104432360919</v>
      </c>
      <c r="AB6"/>
      <c r="AC6"/>
      <c r="AD6"/>
      <c r="AE6"/>
    </row>
    <row r="7" spans="1:31" ht="14.45">
      <c r="A7" s="282" t="s">
        <v>2569</v>
      </c>
      <c r="B7" s="311">
        <f>HHT!B54</f>
        <v>157022.37</v>
      </c>
      <c r="C7" s="284">
        <v>4</v>
      </c>
      <c r="D7" s="285">
        <v>0</v>
      </c>
      <c r="E7" s="286">
        <f>HHT!C54</f>
        <v>0</v>
      </c>
      <c r="F7" s="287">
        <f>[3]HHT!$B$30</f>
        <v>12998.06</v>
      </c>
      <c r="G7" s="288">
        <v>0</v>
      </c>
      <c r="H7" s="289">
        <v>0</v>
      </c>
      <c r="I7" s="290">
        <f>[3]HHT!$C$30</f>
        <v>19</v>
      </c>
      <c r="J7" s="291">
        <f>[4]HHT!$B$30</f>
        <v>17348.29</v>
      </c>
      <c r="K7" s="292">
        <v>1</v>
      </c>
      <c r="L7" s="293">
        <v>0</v>
      </c>
      <c r="M7" s="294">
        <f>[4]HHT!$C$30</f>
        <v>41</v>
      </c>
      <c r="N7" s="295">
        <f>[5]HHT!$B$30</f>
        <v>61394.31</v>
      </c>
      <c r="O7" s="296">
        <v>0</v>
      </c>
      <c r="P7" s="297">
        <v>0</v>
      </c>
      <c r="Q7" s="298">
        <f>[5]HHT!$C$30</f>
        <v>0</v>
      </c>
      <c r="R7" s="299">
        <f>[6]HHT!$B$30</f>
        <v>26478.25</v>
      </c>
      <c r="S7" s="300">
        <v>0</v>
      </c>
      <c r="T7" s="301">
        <v>0</v>
      </c>
      <c r="U7" s="302">
        <f>[6]HHT!$C$30</f>
        <v>0</v>
      </c>
      <c r="V7" s="238">
        <f t="shared" si="0"/>
        <v>275241.28000000003</v>
      </c>
      <c r="W7" s="310">
        <f t="shared" si="1"/>
        <v>5</v>
      </c>
      <c r="X7" s="310">
        <f t="shared" si="2"/>
        <v>0</v>
      </c>
      <c r="Y7" s="238">
        <f>((SUM(C7,G7,K7,O7,S7)*1000000)/SUM(B7,F7,J7,N7,R7))</f>
        <v>18.16587976919741</v>
      </c>
      <c r="Z7" s="216">
        <f t="shared" si="3"/>
        <v>0</v>
      </c>
      <c r="AA7" s="239">
        <f t="shared" ref="AA7:AA14" si="6">((SUM(E7,I7,M7,Q7,U7)*1000000)/SUM(B7,F7,J7,N7,R7))</f>
        <v>217.99055723036892</v>
      </c>
      <c r="AB7"/>
      <c r="AC7"/>
      <c r="AD7"/>
      <c r="AE7"/>
    </row>
    <row r="8" spans="1:31" ht="14.45">
      <c r="A8" s="282" t="s">
        <v>2570</v>
      </c>
      <c r="B8" s="283">
        <f>HHT!B55</f>
        <v>166837.26999999999</v>
      </c>
      <c r="C8" s="284">
        <v>6</v>
      </c>
      <c r="D8" s="285">
        <v>2</v>
      </c>
      <c r="E8" s="286">
        <f>HHT!C55</f>
        <v>1</v>
      </c>
      <c r="F8" s="287">
        <f>[3]HHT!$B$31</f>
        <v>13270.31</v>
      </c>
      <c r="G8" s="288">
        <v>0</v>
      </c>
      <c r="H8" s="289">
        <v>0</v>
      </c>
      <c r="I8" s="290">
        <f>[3]HHT!$C$31</f>
        <v>0</v>
      </c>
      <c r="J8" s="323">
        <f>[4]HHT!$B$31</f>
        <v>18763</v>
      </c>
      <c r="K8" s="292">
        <v>1</v>
      </c>
      <c r="L8" s="293">
        <v>0</v>
      </c>
      <c r="M8" s="294">
        <f>[4]HHT!$C$31</f>
        <v>30</v>
      </c>
      <c r="N8" s="295">
        <f>[5]HHT!$B$31</f>
        <v>58226.19</v>
      </c>
      <c r="O8" s="296">
        <v>0</v>
      </c>
      <c r="P8" s="297">
        <v>0</v>
      </c>
      <c r="Q8" s="298">
        <f>[5]HHT!$C$31</f>
        <v>0</v>
      </c>
      <c r="R8" s="299">
        <f>[6]HHT!$B$31</f>
        <v>25768.48</v>
      </c>
      <c r="S8" s="300">
        <v>0</v>
      </c>
      <c r="T8" s="301">
        <v>0</v>
      </c>
      <c r="U8" s="302">
        <f>[6]HHT!$C$31</f>
        <v>0</v>
      </c>
      <c r="V8" s="238">
        <f t="shared" si="0"/>
        <v>282865.25</v>
      </c>
      <c r="W8" s="310">
        <f t="shared" si="1"/>
        <v>7</v>
      </c>
      <c r="X8" s="310">
        <f t="shared" si="2"/>
        <v>2</v>
      </c>
      <c r="Y8" s="238">
        <f t="shared" ref="Y8:Y14" si="7">((SUM(C8,G8,K8,O8,S8)*1000000)/SUM(B8,F8,J8,N8,R8))</f>
        <v>24.746765465181742</v>
      </c>
      <c r="Z8" s="216">
        <f>((SUM(D8,H8,L8,P8,T8)*1000000)/SUM(B8,F8,J8,N8,R8))</f>
        <v>7.0705044186233552</v>
      </c>
      <c r="AA8" s="239">
        <f t="shared" si="6"/>
        <v>109.592818488662</v>
      </c>
      <c r="AB8"/>
      <c r="AC8"/>
      <c r="AD8"/>
      <c r="AE8"/>
    </row>
    <row r="9" spans="1:31" ht="14.45">
      <c r="A9" s="282" t="s">
        <v>2571</v>
      </c>
      <c r="B9" s="283">
        <f>HHT!B56</f>
        <v>162137.88</v>
      </c>
      <c r="C9" s="284">
        <v>7</v>
      </c>
      <c r="D9" s="285">
        <v>2</v>
      </c>
      <c r="E9" s="286">
        <f>HHT!C56</f>
        <v>4</v>
      </c>
      <c r="F9" s="287">
        <f>[3]HHT!$B$32</f>
        <v>15625.13</v>
      </c>
      <c r="G9" s="288">
        <v>1</v>
      </c>
      <c r="H9" s="289">
        <v>0</v>
      </c>
      <c r="I9" s="290">
        <f>[3]HHT!$C$32</f>
        <v>8</v>
      </c>
      <c r="J9" s="323">
        <f>[4]HHT!$B$32</f>
        <v>19540.080000000002</v>
      </c>
      <c r="K9" s="292">
        <v>1</v>
      </c>
      <c r="L9" s="293">
        <v>1</v>
      </c>
      <c r="M9" s="294">
        <f>[4]HHT!$C$32</f>
        <v>31</v>
      </c>
      <c r="N9" s="295">
        <f>[5]HHT!$B$32</f>
        <v>63462.25</v>
      </c>
      <c r="O9" s="296">
        <v>0</v>
      </c>
      <c r="P9" s="297">
        <v>0</v>
      </c>
      <c r="Q9" s="298">
        <f>[5]HHT!$C$32</f>
        <v>0</v>
      </c>
      <c r="R9" s="299">
        <f>[6]HHT!$B$32</f>
        <v>28212.03</v>
      </c>
      <c r="S9" s="300">
        <v>1</v>
      </c>
      <c r="T9" s="301">
        <v>1</v>
      </c>
      <c r="U9" s="302">
        <f>[6]HHT!$C$32</f>
        <v>10</v>
      </c>
      <c r="V9" s="238">
        <f t="shared" si="0"/>
        <v>288977.37</v>
      </c>
      <c r="W9" s="310">
        <f t="shared" si="1"/>
        <v>10</v>
      </c>
      <c r="X9" s="310">
        <f t="shared" si="2"/>
        <v>4</v>
      </c>
      <c r="Y9" s="238">
        <f t="shared" si="7"/>
        <v>34.604785834960019</v>
      </c>
      <c r="Z9" s="216">
        <f t="shared" si="3"/>
        <v>13.841914333984008</v>
      </c>
      <c r="AA9" s="239">
        <f t="shared" si="6"/>
        <v>183.4053649252881</v>
      </c>
      <c r="AB9"/>
      <c r="AC9"/>
      <c r="AD9"/>
      <c r="AE9"/>
    </row>
    <row r="10" spans="1:31" ht="14.45">
      <c r="A10" s="282" t="s">
        <v>2572</v>
      </c>
      <c r="B10" s="283">
        <f>HHT!B57</f>
        <v>159225.42000000001</v>
      </c>
      <c r="C10" s="284">
        <v>5</v>
      </c>
      <c r="D10" s="285">
        <v>0</v>
      </c>
      <c r="E10" s="286">
        <f>HHT!C57</f>
        <v>0</v>
      </c>
      <c r="F10" s="287">
        <f>[3]HHT!$B$33</f>
        <v>20587.05</v>
      </c>
      <c r="G10" s="288">
        <v>0</v>
      </c>
      <c r="H10" s="289">
        <v>0</v>
      </c>
      <c r="I10" s="290">
        <f>[3]HHT!$C$33</f>
        <v>0</v>
      </c>
      <c r="J10" s="323">
        <f>[4]HHT!$B$33</f>
        <v>20587</v>
      </c>
      <c r="K10" s="292">
        <v>2</v>
      </c>
      <c r="L10" s="293">
        <v>0</v>
      </c>
      <c r="M10" s="294">
        <f>[4]HHT!$C$33</f>
        <v>33</v>
      </c>
      <c r="N10" s="295">
        <f>[5]HHT!$B$33</f>
        <v>56235.5</v>
      </c>
      <c r="O10" s="296">
        <v>0</v>
      </c>
      <c r="P10" s="297">
        <v>0</v>
      </c>
      <c r="Q10" s="298">
        <f>[5]HHT!$C$33</f>
        <v>0</v>
      </c>
      <c r="R10" s="299">
        <f>[6]HHT!$B$33</f>
        <v>26061.85</v>
      </c>
      <c r="S10" s="300">
        <v>0</v>
      </c>
      <c r="T10" s="301">
        <v>0</v>
      </c>
      <c r="U10" s="302">
        <f>[6]HHT!$C$33</f>
        <v>0</v>
      </c>
      <c r="V10" s="238">
        <f t="shared" si="0"/>
        <v>282696.82</v>
      </c>
      <c r="W10" s="310">
        <f t="shared" si="1"/>
        <v>7</v>
      </c>
      <c r="X10" s="310">
        <f t="shared" si="2"/>
        <v>0</v>
      </c>
      <c r="Y10" s="238">
        <f t="shared" si="7"/>
        <v>24.761509521048026</v>
      </c>
      <c r="Z10" s="216">
        <f t="shared" si="3"/>
        <v>0</v>
      </c>
      <c r="AA10" s="239">
        <f t="shared" si="6"/>
        <v>116.7328305992264</v>
      </c>
      <c r="AB10"/>
      <c r="AC10"/>
      <c r="AD10"/>
      <c r="AE10"/>
    </row>
    <row r="11" spans="1:31" ht="14.45">
      <c r="A11" s="282" t="s">
        <v>2573</v>
      </c>
      <c r="B11" s="283">
        <f>HHT!B58</f>
        <v>147901.53999999998</v>
      </c>
      <c r="C11" s="284">
        <v>6</v>
      </c>
      <c r="D11" s="285">
        <v>0</v>
      </c>
      <c r="E11" s="286">
        <f>HHT!C58</f>
        <v>18</v>
      </c>
      <c r="F11" s="287">
        <f>[3]HHT!$B$34</f>
        <v>14701.81</v>
      </c>
      <c r="G11" s="288">
        <v>2</v>
      </c>
      <c r="H11" s="289">
        <v>0</v>
      </c>
      <c r="I11" s="290">
        <f>[3]HHT!$C$34</f>
        <v>19</v>
      </c>
      <c r="J11" s="323">
        <f>[4]HHT!$B$34</f>
        <v>19642</v>
      </c>
      <c r="K11" s="292">
        <v>0</v>
      </c>
      <c r="L11" s="293">
        <v>0</v>
      </c>
      <c r="M11" s="294">
        <f>[4]HHT!$C$34</f>
        <v>60</v>
      </c>
      <c r="N11" s="295">
        <f>[5]HHT!$B$34</f>
        <v>51142.86</v>
      </c>
      <c r="O11" s="296">
        <v>2</v>
      </c>
      <c r="P11" s="297">
        <v>1</v>
      </c>
      <c r="Q11" s="298">
        <f>[5]HHT!$C$34</f>
        <v>5</v>
      </c>
      <c r="R11" s="299">
        <f>[6]HHT!$B$34</f>
        <v>24636.58</v>
      </c>
      <c r="S11" s="300">
        <v>0</v>
      </c>
      <c r="T11" s="301">
        <v>0</v>
      </c>
      <c r="U11" s="302">
        <f>[6]HHT!$C$34</f>
        <v>0</v>
      </c>
      <c r="V11" s="238">
        <f t="shared" si="0"/>
        <v>258024.78999999998</v>
      </c>
      <c r="W11" s="310">
        <f t="shared" si="1"/>
        <v>10</v>
      </c>
      <c r="X11" s="310">
        <f t="shared" si="2"/>
        <v>1</v>
      </c>
      <c r="Y11" s="238">
        <f t="shared" si="7"/>
        <v>38.755966044968005</v>
      </c>
      <c r="Z11" s="216">
        <f t="shared" si="3"/>
        <v>3.8755966044968009</v>
      </c>
      <c r="AA11" s="239">
        <f t="shared" si="6"/>
        <v>395.31085365867369</v>
      </c>
      <c r="AB11"/>
      <c r="AC11"/>
      <c r="AD11"/>
      <c r="AE11"/>
    </row>
    <row r="12" spans="1:31" ht="14.45">
      <c r="A12" s="282" t="s">
        <v>2574</v>
      </c>
      <c r="B12" s="283">
        <f>HHT!B59</f>
        <v>162297.88</v>
      </c>
      <c r="C12" s="284">
        <v>6</v>
      </c>
      <c r="D12" s="285">
        <v>1</v>
      </c>
      <c r="E12" s="286">
        <f>HHT!C59</f>
        <v>42</v>
      </c>
      <c r="F12" s="287">
        <f>[3]HHT!$B$35</f>
        <v>16393.73</v>
      </c>
      <c r="G12" s="288">
        <v>1</v>
      </c>
      <c r="H12" s="289">
        <v>0</v>
      </c>
      <c r="I12" s="290">
        <f>[3]HHT!$C$35</f>
        <v>62</v>
      </c>
      <c r="J12" s="323">
        <f>[4]HHT!$B$35</f>
        <v>19509</v>
      </c>
      <c r="K12" s="292">
        <v>2</v>
      </c>
      <c r="L12" s="293">
        <v>1</v>
      </c>
      <c r="M12" s="294">
        <f>[4]HHT!$C$35</f>
        <v>68</v>
      </c>
      <c r="N12" s="295">
        <f>[5]HHT!$B$35</f>
        <v>54042.239999999998</v>
      </c>
      <c r="O12" s="296">
        <v>0</v>
      </c>
      <c r="P12" s="297">
        <v>0</v>
      </c>
      <c r="Q12" s="298">
        <f>[5]HHT!$C$35</f>
        <v>0</v>
      </c>
      <c r="R12" s="299">
        <f>[6]HHT!$B$35</f>
        <v>28597.55</v>
      </c>
      <c r="S12" s="300">
        <v>0</v>
      </c>
      <c r="T12" s="301">
        <v>0</v>
      </c>
      <c r="U12" s="302">
        <f>[6]HHT!$C$35</f>
        <v>0</v>
      </c>
      <c r="V12" s="238">
        <f t="shared" si="0"/>
        <v>280840.40000000002</v>
      </c>
      <c r="W12" s="310">
        <f t="shared" si="1"/>
        <v>9</v>
      </c>
      <c r="X12" s="310">
        <f t="shared" si="2"/>
        <v>2</v>
      </c>
      <c r="Y12" s="238">
        <f t="shared" si="7"/>
        <v>32.046671347854506</v>
      </c>
      <c r="Z12" s="216">
        <f t="shared" si="3"/>
        <v>7.1214825217454463</v>
      </c>
      <c r="AA12" s="239">
        <f t="shared" si="6"/>
        <v>612.44749687010835</v>
      </c>
      <c r="AB12"/>
      <c r="AC12"/>
      <c r="AD12"/>
      <c r="AE12"/>
    </row>
    <row r="13" spans="1:31" ht="14.45">
      <c r="A13" s="282" t="s">
        <v>2575</v>
      </c>
      <c r="B13" s="283">
        <f>HHT!B60</f>
        <v>153791.91</v>
      </c>
      <c r="C13" s="284">
        <v>10</v>
      </c>
      <c r="D13" s="285">
        <v>1</v>
      </c>
      <c r="E13" s="286">
        <f>HHT!C60</f>
        <v>53</v>
      </c>
      <c r="F13" s="287">
        <f>[3]HHT!$B$36</f>
        <v>14194.480000000001</v>
      </c>
      <c r="G13" s="288">
        <v>0</v>
      </c>
      <c r="H13" s="289">
        <v>0</v>
      </c>
      <c r="I13" s="290">
        <f>[3]HHT!$C$36</f>
        <v>60</v>
      </c>
      <c r="J13" s="323">
        <f>[4]HHT!$B$36</f>
        <v>17433.12</v>
      </c>
      <c r="K13" s="292">
        <v>0</v>
      </c>
      <c r="L13" s="293">
        <v>0</v>
      </c>
      <c r="M13" s="294">
        <f>[4]HHT!$C$36</f>
        <v>47</v>
      </c>
      <c r="N13" s="295">
        <f>[5]HHT!$B$36</f>
        <v>50653.7</v>
      </c>
      <c r="O13" s="296">
        <v>1</v>
      </c>
      <c r="P13" s="297">
        <v>0</v>
      </c>
      <c r="Q13" s="298">
        <f>[5]HHT!$C$36</f>
        <v>7</v>
      </c>
      <c r="R13" s="299">
        <f>[6]HHT!$B$36</f>
        <v>26480.69</v>
      </c>
      <c r="S13" s="300">
        <v>0</v>
      </c>
      <c r="T13" s="301">
        <v>0</v>
      </c>
      <c r="U13" s="302">
        <f>[6]HHT!$C$36</f>
        <v>0</v>
      </c>
      <c r="V13" s="238">
        <f t="shared" si="0"/>
        <v>262553.90000000002</v>
      </c>
      <c r="W13" s="310">
        <f t="shared" si="1"/>
        <v>11</v>
      </c>
      <c r="X13" s="310">
        <f t="shared" si="2"/>
        <v>1</v>
      </c>
      <c r="Y13" s="238">
        <f t="shared" si="7"/>
        <v>41.896159226734014</v>
      </c>
      <c r="Z13" s="216">
        <f t="shared" si="3"/>
        <v>3.8087417478849099</v>
      </c>
      <c r="AA13" s="239">
        <f t="shared" si="6"/>
        <v>636.05987189678001</v>
      </c>
      <c r="AB13"/>
      <c r="AC13"/>
      <c r="AD13"/>
      <c r="AE13"/>
    </row>
    <row r="14" spans="1:31" ht="14.45">
      <c r="A14" s="303" t="s">
        <v>2576</v>
      </c>
      <c r="B14" s="243">
        <f>HHT!B61</f>
        <v>110235.17</v>
      </c>
      <c r="C14" s="244">
        <v>3</v>
      </c>
      <c r="D14" s="245">
        <v>0</v>
      </c>
      <c r="E14" s="246">
        <f>HHT!C61</f>
        <v>4</v>
      </c>
      <c r="F14" s="247">
        <f>[3]HHT!$B$37</f>
        <v>12754.46</v>
      </c>
      <c r="G14" s="248">
        <v>0</v>
      </c>
      <c r="H14" s="249">
        <v>0</v>
      </c>
      <c r="I14" s="250">
        <f>[3]HHT!$C$37</f>
        <v>62</v>
      </c>
      <c r="J14" s="251">
        <f>[4]HHT!$B$37</f>
        <v>15692</v>
      </c>
      <c r="K14" s="252">
        <v>2</v>
      </c>
      <c r="L14" s="253">
        <v>0</v>
      </c>
      <c r="M14" s="254">
        <f>[4]HHT!$C$37</f>
        <v>36</v>
      </c>
      <c r="N14" s="377">
        <f>[5]HHT!$B$37</f>
        <v>38845.550000000003</v>
      </c>
      <c r="O14" s="255">
        <v>0</v>
      </c>
      <c r="P14" s="256">
        <v>0</v>
      </c>
      <c r="Q14" s="257">
        <f>[5]HHT!$C$37</f>
        <v>0</v>
      </c>
      <c r="R14" s="378">
        <f>[6]HHT!$B$37</f>
        <v>19104.79</v>
      </c>
      <c r="S14" s="258">
        <v>1</v>
      </c>
      <c r="T14" s="259">
        <v>0</v>
      </c>
      <c r="U14" s="260">
        <f>[6]HHT!$C$37</f>
        <v>7</v>
      </c>
      <c r="V14" s="238">
        <f t="shared" si="0"/>
        <v>196631.97</v>
      </c>
      <c r="W14" s="310">
        <f t="shared" si="1"/>
        <v>6</v>
      </c>
      <c r="X14" s="310">
        <f t="shared" si="2"/>
        <v>0</v>
      </c>
      <c r="Y14" s="240">
        <f t="shared" si="7"/>
        <v>30.513857944870306</v>
      </c>
      <c r="Z14" s="241">
        <f t="shared" si="3"/>
        <v>0</v>
      </c>
      <c r="AA14" s="304">
        <f t="shared" si="6"/>
        <v>554.33508599847721</v>
      </c>
      <c r="AB14"/>
      <c r="AC14"/>
      <c r="AD14"/>
      <c r="AE14"/>
    </row>
    <row r="15" spans="1:31" s="281" customFormat="1" ht="27" customHeight="1">
      <c r="A15" s="242" t="s">
        <v>2577</v>
      </c>
      <c r="B15" s="261">
        <f>SUM(B3:B14)</f>
        <v>1793456.95</v>
      </c>
      <c r="C15" s="262">
        <f t="shared" ref="C15:U15" si="8">SUM(C3:C14)</f>
        <v>69</v>
      </c>
      <c r="D15" s="263">
        <f t="shared" si="8"/>
        <v>7</v>
      </c>
      <c r="E15" s="264">
        <f t="shared" si="8"/>
        <v>261</v>
      </c>
      <c r="F15" s="265">
        <f t="shared" si="8"/>
        <v>173213.53</v>
      </c>
      <c r="G15" s="266">
        <f t="shared" si="8"/>
        <v>5</v>
      </c>
      <c r="H15" s="267">
        <f t="shared" si="8"/>
        <v>0</v>
      </c>
      <c r="I15" s="268">
        <f t="shared" si="8"/>
        <v>293</v>
      </c>
      <c r="J15" s="269">
        <f t="shared" si="8"/>
        <v>218932.16999999998</v>
      </c>
      <c r="K15" s="270">
        <f t="shared" si="8"/>
        <v>18</v>
      </c>
      <c r="L15" s="271">
        <f t="shared" si="8"/>
        <v>2</v>
      </c>
      <c r="M15" s="272">
        <f t="shared" si="8"/>
        <v>617</v>
      </c>
      <c r="N15" s="273">
        <f t="shared" si="8"/>
        <v>640678.99</v>
      </c>
      <c r="O15" s="274">
        <f t="shared" si="8"/>
        <v>5</v>
      </c>
      <c r="P15" s="275">
        <f t="shared" si="8"/>
        <v>2</v>
      </c>
      <c r="Q15" s="276">
        <f t="shared" si="8"/>
        <v>27</v>
      </c>
      <c r="R15" s="277">
        <f t="shared" si="8"/>
        <v>298988.01999999996</v>
      </c>
      <c r="S15" s="278">
        <f t="shared" si="8"/>
        <v>2</v>
      </c>
      <c r="T15" s="279">
        <f t="shared" si="8"/>
        <v>1</v>
      </c>
      <c r="U15" s="280">
        <f t="shared" si="8"/>
        <v>17</v>
      </c>
      <c r="V15" s="305">
        <f>SUM(V3:V14)</f>
        <v>3125269.66</v>
      </c>
      <c r="W15" s="324">
        <f>SUM(W3:W14)</f>
        <v>99</v>
      </c>
      <c r="X15" s="324">
        <f>SUM(X3:X14)</f>
        <v>12</v>
      </c>
      <c r="Y15" s="305">
        <f>((SUM(C15,G15,K15,O15,S15)*1000000)/SUM(B15,F15,J15,N15,R15))</f>
        <v>31.677266530658354</v>
      </c>
      <c r="Z15" s="306">
        <f>((SUM(D15,H15,L15,P15,T15)*1000000)/SUM(B15,F15,J15,N15,R15))</f>
        <v>3.8396686703828307</v>
      </c>
      <c r="AA15" s="307">
        <f>((SUM(E15,I15,M15,Q15,U15)*1000000)/SUM(B15,F15,J15,N15,R15))</f>
        <v>388.76645287626161</v>
      </c>
    </row>
    <row r="17" spans="1:31" ht="15" customHeight="1">
      <c r="A17" s="413">
        <v>2025</v>
      </c>
      <c r="B17" s="414" t="s">
        <v>2554</v>
      </c>
      <c r="C17" s="415"/>
      <c r="D17" s="416"/>
      <c r="E17" s="417"/>
      <c r="F17" s="418" t="s">
        <v>2555</v>
      </c>
      <c r="G17" s="419"/>
      <c r="H17" s="420"/>
      <c r="I17" s="421"/>
      <c r="J17" s="422" t="s">
        <v>2556</v>
      </c>
      <c r="K17" s="423"/>
      <c r="L17" s="424"/>
      <c r="M17" s="425"/>
      <c r="N17" s="426" t="s">
        <v>2557</v>
      </c>
      <c r="O17" s="427"/>
      <c r="P17" s="428"/>
      <c r="Q17" s="429"/>
      <c r="R17" s="407" t="s">
        <v>2558</v>
      </c>
      <c r="S17" s="408"/>
      <c r="T17" s="408"/>
      <c r="U17" s="409"/>
      <c r="V17" s="410" t="s">
        <v>2578</v>
      </c>
      <c r="W17" s="411"/>
      <c r="X17" s="411"/>
      <c r="Y17" s="412"/>
      <c r="Z17" s="379" t="s">
        <v>2559</v>
      </c>
      <c r="AA17" s="380"/>
      <c r="AB17" s="380"/>
      <c r="AC17" s="380"/>
      <c r="AD17" s="380"/>
      <c r="AE17" s="381"/>
    </row>
    <row r="18" spans="1:31" ht="15" customHeight="1">
      <c r="A18" s="413"/>
      <c r="B18" s="217" t="s">
        <v>2513</v>
      </c>
      <c r="C18" s="218" t="s">
        <v>2560</v>
      </c>
      <c r="D18" s="219" t="s">
        <v>2561</v>
      </c>
      <c r="E18" s="220" t="s">
        <v>2562</v>
      </c>
      <c r="F18" s="221" t="s">
        <v>2513</v>
      </c>
      <c r="G18" s="222" t="s">
        <v>2560</v>
      </c>
      <c r="H18" s="223" t="s">
        <v>2561</v>
      </c>
      <c r="I18" s="224" t="s">
        <v>2562</v>
      </c>
      <c r="J18" s="225" t="s">
        <v>2513</v>
      </c>
      <c r="K18" s="226" t="s">
        <v>2560</v>
      </c>
      <c r="L18" s="227" t="s">
        <v>2561</v>
      </c>
      <c r="M18" s="228" t="s">
        <v>2562</v>
      </c>
      <c r="N18" s="229" t="s">
        <v>2513</v>
      </c>
      <c r="O18" s="230" t="s">
        <v>2560</v>
      </c>
      <c r="P18" s="230" t="s">
        <v>2561</v>
      </c>
      <c r="Q18" s="231" t="s">
        <v>2562</v>
      </c>
      <c r="R18" s="232" t="s">
        <v>2513</v>
      </c>
      <c r="S18" s="233" t="s">
        <v>2560</v>
      </c>
      <c r="T18" s="233" t="s">
        <v>2561</v>
      </c>
      <c r="U18" s="234" t="s">
        <v>2562</v>
      </c>
      <c r="V18" s="382" t="s">
        <v>2513</v>
      </c>
      <c r="W18" s="383" t="s">
        <v>2560</v>
      </c>
      <c r="X18" s="383" t="s">
        <v>2561</v>
      </c>
      <c r="Y18" s="384" t="s">
        <v>2562</v>
      </c>
      <c r="Z18" s="236" t="s">
        <v>2513</v>
      </c>
      <c r="AA18" s="236" t="s">
        <v>2563</v>
      </c>
      <c r="AB18" s="236" t="s">
        <v>2561</v>
      </c>
      <c r="AC18" s="236" t="s">
        <v>2516</v>
      </c>
      <c r="AD18" s="235" t="s">
        <v>2564</v>
      </c>
      <c r="AE18" s="237" t="s">
        <v>2517</v>
      </c>
    </row>
    <row r="19" spans="1:31" ht="15" customHeight="1">
      <c r="A19" s="282" t="s">
        <v>2565</v>
      </c>
      <c r="B19" s="283">
        <f>HHT!B62</f>
        <v>0</v>
      </c>
      <c r="C19" s="284"/>
      <c r="D19" s="285"/>
      <c r="E19" s="286">
        <f>HHT!C62</f>
        <v>0</v>
      </c>
      <c r="F19" s="287">
        <f>[3]HHT!$B$38</f>
        <v>0</v>
      </c>
      <c r="G19" s="288"/>
      <c r="H19" s="289"/>
      <c r="I19" s="290">
        <f>[3]HHT!$C$38</f>
        <v>0</v>
      </c>
      <c r="J19" s="291">
        <f>[4]HHT!$B$38</f>
        <v>0</v>
      </c>
      <c r="K19" s="292"/>
      <c r="L19" s="293"/>
      <c r="M19" s="294">
        <f>[4]HHT!$C$38</f>
        <v>0</v>
      </c>
      <c r="N19" s="295">
        <f>[5]HHT!$B$38</f>
        <v>0</v>
      </c>
      <c r="O19" s="296"/>
      <c r="P19" s="297"/>
      <c r="Q19" s="298">
        <f>[5]HHT!$C$38</f>
        <v>0</v>
      </c>
      <c r="R19" s="299">
        <f>[6]HHT!$B$38</f>
        <v>0</v>
      </c>
      <c r="S19" s="300"/>
      <c r="T19" s="301"/>
      <c r="U19" s="302">
        <f>[6]HHT!$C$38</f>
        <v>0</v>
      </c>
      <c r="V19" s="385"/>
      <c r="W19" s="386"/>
      <c r="X19" s="387"/>
      <c r="Y19" s="388"/>
      <c r="Z19" s="238">
        <f>SUM(B19+F19+J19+N19+R19)</f>
        <v>0</v>
      </c>
      <c r="AA19" s="310">
        <f>SUM(C19+G19+K19+O19+S19)</f>
        <v>0</v>
      </c>
      <c r="AB19" s="310">
        <f>D19+H19+L19+P19+T19</f>
        <v>0</v>
      </c>
      <c r="AC19" s="238" t="e">
        <f>((SUM(C19,G19,K19,O19,S19)*1000000)/SUM(B19,F19,J19,N19,R19))</f>
        <v>#DIV/0!</v>
      </c>
      <c r="AD19" s="216" t="e">
        <f>((SUM(D19,H19,L19,P19,T19)*1000000)/SUM(B19,F19,J19,N19,R19))</f>
        <v>#DIV/0!</v>
      </c>
      <c r="AE19" s="239" t="e">
        <f>((SUM(E19,I19,M19,Q19,U19)*1000000)/SUM(B19,F19,J19,N19,R19))</f>
        <v>#DIV/0!</v>
      </c>
    </row>
    <row r="20" spans="1:31" ht="15" customHeight="1">
      <c r="A20" s="282" t="s">
        <v>2566</v>
      </c>
      <c r="B20" s="283">
        <f>HHT!B63</f>
        <v>0</v>
      </c>
      <c r="C20" s="284"/>
      <c r="D20" s="285"/>
      <c r="E20" s="286">
        <f>HHT!C63</f>
        <v>0</v>
      </c>
      <c r="F20" s="287">
        <f>[3]HHT!$B$39</f>
        <v>0</v>
      </c>
      <c r="G20" s="288"/>
      <c r="H20" s="289"/>
      <c r="I20" s="290">
        <f>[3]HHT!$C$39</f>
        <v>0</v>
      </c>
      <c r="J20" s="291">
        <f>[4]HHT!$B$39</f>
        <v>0</v>
      </c>
      <c r="K20" s="292"/>
      <c r="L20" s="293"/>
      <c r="M20" s="294">
        <f>[4]HHT!$C$39</f>
        <v>0</v>
      </c>
      <c r="N20" s="295">
        <f>[5]HHT!$B$39</f>
        <v>0</v>
      </c>
      <c r="O20" s="296"/>
      <c r="P20" s="297"/>
      <c r="Q20" s="298">
        <f>[5]HHT!$C$39</f>
        <v>0</v>
      </c>
      <c r="R20" s="299">
        <f>[6]HHT!$B$39</f>
        <v>0</v>
      </c>
      <c r="S20" s="300"/>
      <c r="T20" s="301"/>
      <c r="U20" s="302">
        <f>[6]HHT!$C$39</f>
        <v>0</v>
      </c>
      <c r="V20" s="385"/>
      <c r="W20" s="386"/>
      <c r="X20" s="387"/>
      <c r="Y20" s="388"/>
      <c r="Z20" s="238">
        <f t="shared" ref="Z20:Z30" si="9">SUM(B20+F20+J20+N20+R20)</f>
        <v>0</v>
      </c>
      <c r="AA20" s="310">
        <f t="shared" ref="AA20:AA30" si="10">SUM(C20+G20+K20+O20+S20)</f>
        <v>0</v>
      </c>
      <c r="AB20" s="310">
        <f t="shared" ref="AB20:AB30" si="11">D20+H20+L20+P20+T20</f>
        <v>0</v>
      </c>
      <c r="AC20" s="238" t="e">
        <f>((SUM(C20,G20,K20,O20,S20)*1000000)/SUM(B20,F20,J20,N20,R20))</f>
        <v>#DIV/0!</v>
      </c>
      <c r="AD20" s="216" t="e">
        <f t="shared" ref="AD20:AD23" si="12">((SUM(D20,H20,L20,P20,T20)*1000000)/SUM(B20,F20,J20,N20,R20))</f>
        <v>#DIV/0!</v>
      </c>
      <c r="AE20" s="239" t="e">
        <f t="shared" ref="AE20:AE21" si="13">((SUM(E20,I20,M20,Q20,U20)*1000000)/SUM(B20,F20,J20,N20,R20))</f>
        <v>#DIV/0!</v>
      </c>
    </row>
    <row r="21" spans="1:31" ht="15" customHeight="1">
      <c r="A21" s="282" t="s">
        <v>2567</v>
      </c>
      <c r="B21" s="283">
        <f>HHT!B64</f>
        <v>0</v>
      </c>
      <c r="C21" s="284"/>
      <c r="D21" s="285"/>
      <c r="E21" s="286">
        <f>HHT!C64</f>
        <v>0</v>
      </c>
      <c r="F21" s="287">
        <f>[3]HHT!$B$40</f>
        <v>0</v>
      </c>
      <c r="G21" s="288"/>
      <c r="H21" s="289"/>
      <c r="I21" s="290">
        <f>[3]HHT!$C$40</f>
        <v>0</v>
      </c>
      <c r="J21" s="291">
        <f>[4]HHT!$B$40</f>
        <v>0</v>
      </c>
      <c r="K21" s="292"/>
      <c r="L21" s="293"/>
      <c r="M21" s="294">
        <f>[4]HHT!$C$40</f>
        <v>0</v>
      </c>
      <c r="N21" s="295">
        <f>[5]HHT!$B$40</f>
        <v>0</v>
      </c>
      <c r="O21" s="296"/>
      <c r="P21" s="297"/>
      <c r="Q21" s="298">
        <f>[5]HHT!$C$40</f>
        <v>0</v>
      </c>
      <c r="R21" s="299">
        <f>[6]HHT!$B$40</f>
        <v>0</v>
      </c>
      <c r="S21" s="300"/>
      <c r="T21" s="301"/>
      <c r="U21" s="302">
        <f>[6]HHT!$C$40</f>
        <v>0</v>
      </c>
      <c r="V21" s="385"/>
      <c r="W21" s="386"/>
      <c r="X21" s="387"/>
      <c r="Y21" s="388"/>
      <c r="Z21" s="238">
        <f t="shared" si="9"/>
        <v>0</v>
      </c>
      <c r="AA21" s="310">
        <f t="shared" si="10"/>
        <v>0</v>
      </c>
      <c r="AB21" s="310">
        <f t="shared" si="11"/>
        <v>0</v>
      </c>
      <c r="AC21" s="238" t="e">
        <f t="shared" ref="AC21" si="14">((SUM(C21,G21,K21,O21,S21)*1000000)/SUM(B21,F21,J21,N21,R21))</f>
        <v>#DIV/0!</v>
      </c>
      <c r="AD21" s="216" t="e">
        <f t="shared" si="12"/>
        <v>#DIV/0!</v>
      </c>
      <c r="AE21" s="239" t="e">
        <f t="shared" si="13"/>
        <v>#DIV/0!</v>
      </c>
    </row>
    <row r="22" spans="1:31" ht="15" customHeight="1">
      <c r="A22" s="282" t="s">
        <v>2568</v>
      </c>
      <c r="B22" s="283">
        <f>HHT!B65</f>
        <v>0</v>
      </c>
      <c r="C22" s="284"/>
      <c r="D22" s="285"/>
      <c r="E22" s="286">
        <f>HHT!C65</f>
        <v>0</v>
      </c>
      <c r="F22" s="287">
        <f>[3]HHT!$B$41</f>
        <v>0</v>
      </c>
      <c r="G22" s="288"/>
      <c r="H22" s="289"/>
      <c r="I22" s="290">
        <f>[3]HHT!$C$41</f>
        <v>0</v>
      </c>
      <c r="J22" s="291">
        <f>[4]HHT!$B$41</f>
        <v>0</v>
      </c>
      <c r="K22" s="292"/>
      <c r="L22" s="293"/>
      <c r="M22" s="294">
        <f>[4]HHT!$C$41</f>
        <v>0</v>
      </c>
      <c r="N22" s="295">
        <f>[5]HHT!$B$41</f>
        <v>0</v>
      </c>
      <c r="O22" s="296"/>
      <c r="P22" s="297"/>
      <c r="Q22" s="298">
        <f>[5]HHT!$C$41</f>
        <v>0</v>
      </c>
      <c r="R22" s="299">
        <f>[6]HHT!$B$41</f>
        <v>0</v>
      </c>
      <c r="S22" s="300"/>
      <c r="T22" s="301"/>
      <c r="U22" s="302">
        <f>[6]HHT!$C$41</f>
        <v>0</v>
      </c>
      <c r="V22" s="385"/>
      <c r="W22" s="386"/>
      <c r="X22" s="387"/>
      <c r="Y22" s="388"/>
      <c r="Z22" s="238">
        <f t="shared" si="9"/>
        <v>0</v>
      </c>
      <c r="AA22" s="310">
        <f t="shared" si="10"/>
        <v>0</v>
      </c>
      <c r="AB22" s="310">
        <f t="shared" si="11"/>
        <v>0</v>
      </c>
      <c r="AC22" s="238" t="e">
        <f>((SUM(C22,G22,K22,O22,S22)*1000000)/SUM(B22,F22,J22,N22,R22))</f>
        <v>#DIV/0!</v>
      </c>
      <c r="AD22" s="216" t="e">
        <f t="shared" si="12"/>
        <v>#DIV/0!</v>
      </c>
      <c r="AE22" s="239" t="e">
        <f>((SUM(E22,I22,M22,Q22,U22)*1000000)/SUM(B22,F22,J22,N22,R22))</f>
        <v>#DIV/0!</v>
      </c>
    </row>
    <row r="23" spans="1:31" ht="15" customHeight="1">
      <c r="A23" s="282" t="s">
        <v>2569</v>
      </c>
      <c r="B23" s="283">
        <f>HHT!B66</f>
        <v>0</v>
      </c>
      <c r="C23" s="284"/>
      <c r="D23" s="285"/>
      <c r="E23" s="286">
        <f>HHT!C66</f>
        <v>0</v>
      </c>
      <c r="F23" s="287">
        <f>[3]HHT!$B$42</f>
        <v>0</v>
      </c>
      <c r="G23" s="288"/>
      <c r="H23" s="289"/>
      <c r="I23" s="290">
        <f>[3]HHT!$C$42</f>
        <v>0</v>
      </c>
      <c r="J23" s="291">
        <f>[4]HHT!$B$42</f>
        <v>0</v>
      </c>
      <c r="K23" s="292"/>
      <c r="L23" s="293"/>
      <c r="M23" s="294">
        <f>[4]HHT!$C$42</f>
        <v>0</v>
      </c>
      <c r="N23" s="295">
        <f>[5]HHT!$B$42</f>
        <v>0</v>
      </c>
      <c r="O23" s="296"/>
      <c r="P23" s="297"/>
      <c r="Q23" s="298">
        <f>[5]HHT!$C$42</f>
        <v>0</v>
      </c>
      <c r="R23" s="299">
        <f>[6]HHT!$B$42</f>
        <v>0</v>
      </c>
      <c r="S23" s="300"/>
      <c r="T23" s="301"/>
      <c r="U23" s="302">
        <f>[6]HHT!$C$42</f>
        <v>0</v>
      </c>
      <c r="V23" s="385"/>
      <c r="W23" s="386"/>
      <c r="X23" s="387"/>
      <c r="Y23" s="388"/>
      <c r="Z23" s="238">
        <f t="shared" si="9"/>
        <v>0</v>
      </c>
      <c r="AA23" s="310">
        <f t="shared" si="10"/>
        <v>0</v>
      </c>
      <c r="AB23" s="310">
        <f t="shared" si="11"/>
        <v>0</v>
      </c>
      <c r="AC23" s="238" t="e">
        <f>((SUM(C23,G23,K23,O23,S23)*1000000)/SUM(B23,F23,J23,N23,R23))</f>
        <v>#DIV/0!</v>
      </c>
      <c r="AD23" s="216" t="e">
        <f t="shared" si="12"/>
        <v>#DIV/0!</v>
      </c>
      <c r="AE23" s="239" t="e">
        <f t="shared" ref="AE23:AE30" si="15">((SUM(E23,I23,M23,Q23,U23)*1000000)/SUM(B23,F23,J23,N23,R23))</f>
        <v>#DIV/0!</v>
      </c>
    </row>
    <row r="24" spans="1:31" ht="15" customHeight="1">
      <c r="A24" s="282" t="s">
        <v>2570</v>
      </c>
      <c r="B24" s="283">
        <f>HHT!B67</f>
        <v>0</v>
      </c>
      <c r="C24" s="284"/>
      <c r="D24" s="285"/>
      <c r="E24" s="286">
        <f>HHT!C67</f>
        <v>0</v>
      </c>
      <c r="F24" s="287">
        <f>[3]HHT!$B$43</f>
        <v>0</v>
      </c>
      <c r="G24" s="288"/>
      <c r="H24" s="289"/>
      <c r="I24" s="290">
        <f>[3]HHT!$C$43</f>
        <v>0</v>
      </c>
      <c r="J24" s="291">
        <f>[4]HHT!$B$43</f>
        <v>0</v>
      </c>
      <c r="K24" s="292"/>
      <c r="L24" s="293"/>
      <c r="M24" s="294">
        <f>[4]HHT!$C$43</f>
        <v>0</v>
      </c>
      <c r="N24" s="295">
        <f>[5]HHT!$B$43</f>
        <v>0</v>
      </c>
      <c r="O24" s="296"/>
      <c r="P24" s="297"/>
      <c r="Q24" s="298">
        <f>[5]HHT!$C$43</f>
        <v>0</v>
      </c>
      <c r="R24" s="299">
        <f>[6]HHT!$B$43</f>
        <v>0</v>
      </c>
      <c r="S24" s="300"/>
      <c r="T24" s="301"/>
      <c r="U24" s="302">
        <f>[6]HHT!$C$43</f>
        <v>0</v>
      </c>
      <c r="V24" s="385"/>
      <c r="W24" s="386"/>
      <c r="X24" s="387"/>
      <c r="Y24" s="388"/>
      <c r="Z24" s="238">
        <f t="shared" si="9"/>
        <v>0</v>
      </c>
      <c r="AA24" s="310">
        <f t="shared" si="10"/>
        <v>0</v>
      </c>
      <c r="AB24" s="310">
        <f t="shared" si="11"/>
        <v>0</v>
      </c>
      <c r="AC24" s="238" t="e">
        <f t="shared" ref="AC24:AC30" si="16">((SUM(C24,G24,K24,O24,S24)*1000000)/SUM(B24,F24,J24,N24,R24))</f>
        <v>#DIV/0!</v>
      </c>
      <c r="AD24" s="216" t="e">
        <f>((SUM(D24,H24,L24,P24,T24)*1000000)/SUM(B24,F24,J24,N24,R24))</f>
        <v>#DIV/0!</v>
      </c>
      <c r="AE24" s="239" t="e">
        <f t="shared" si="15"/>
        <v>#DIV/0!</v>
      </c>
    </row>
    <row r="25" spans="1:31" ht="15" customHeight="1">
      <c r="A25" s="282" t="s">
        <v>2571</v>
      </c>
      <c r="B25" s="283">
        <f>HHT!B68</f>
        <v>0</v>
      </c>
      <c r="C25" s="284"/>
      <c r="D25" s="285"/>
      <c r="E25" s="286">
        <f>HHT!C68</f>
        <v>0</v>
      </c>
      <c r="F25" s="287">
        <f>[3]HHT!$B$44</f>
        <v>0</v>
      </c>
      <c r="G25" s="288"/>
      <c r="H25" s="289"/>
      <c r="I25" s="290">
        <f>[3]HHT!$C$44</f>
        <v>0</v>
      </c>
      <c r="J25" s="291">
        <f>[4]HHT!$B$44</f>
        <v>0</v>
      </c>
      <c r="K25" s="292"/>
      <c r="L25" s="293"/>
      <c r="M25" s="294">
        <f>[4]HHT!$C$44</f>
        <v>0</v>
      </c>
      <c r="N25" s="295">
        <f>[5]HHT!$B$44</f>
        <v>0</v>
      </c>
      <c r="O25" s="296"/>
      <c r="P25" s="297"/>
      <c r="Q25" s="298">
        <f>[5]HHT!$C$44</f>
        <v>0</v>
      </c>
      <c r="R25" s="299">
        <f>[6]HHT!$B$44</f>
        <v>0</v>
      </c>
      <c r="S25" s="300"/>
      <c r="T25" s="301"/>
      <c r="U25" s="302">
        <f>[6]HHT!$C$44</f>
        <v>0</v>
      </c>
      <c r="V25" s="385"/>
      <c r="W25" s="386"/>
      <c r="X25" s="387"/>
      <c r="Y25" s="388"/>
      <c r="Z25" s="238">
        <f t="shared" si="9"/>
        <v>0</v>
      </c>
      <c r="AA25" s="310">
        <f t="shared" si="10"/>
        <v>0</v>
      </c>
      <c r="AB25" s="310">
        <f t="shared" si="11"/>
        <v>0</v>
      </c>
      <c r="AC25" s="238" t="e">
        <f t="shared" si="16"/>
        <v>#DIV/0!</v>
      </c>
      <c r="AD25" s="216" t="e">
        <f t="shared" ref="AD25:AD30" si="17">((SUM(D25,H25,L25,P25,T25)*1000000)/SUM(B25,F25,J25,N25,R25))</f>
        <v>#DIV/0!</v>
      </c>
      <c r="AE25" s="239" t="e">
        <f t="shared" si="15"/>
        <v>#DIV/0!</v>
      </c>
    </row>
    <row r="26" spans="1:31" ht="15" customHeight="1">
      <c r="A26" s="282" t="s">
        <v>2572</v>
      </c>
      <c r="B26" s="283">
        <f>HHT!B69</f>
        <v>0</v>
      </c>
      <c r="C26" s="284"/>
      <c r="D26" s="285"/>
      <c r="E26" s="286">
        <f>HHT!C69</f>
        <v>0</v>
      </c>
      <c r="F26" s="287">
        <f>[3]HHT!$B$45</f>
        <v>0</v>
      </c>
      <c r="G26" s="288"/>
      <c r="H26" s="289"/>
      <c r="I26" s="290">
        <f>[3]HHT!$C$45</f>
        <v>0</v>
      </c>
      <c r="J26" s="291">
        <f>[4]HHT!$B$45</f>
        <v>0</v>
      </c>
      <c r="K26" s="292"/>
      <c r="L26" s="293"/>
      <c r="M26" s="294">
        <f>[4]HHT!$C$45</f>
        <v>0</v>
      </c>
      <c r="N26" s="295">
        <f>[5]HHT!$B$45</f>
        <v>0</v>
      </c>
      <c r="O26" s="296"/>
      <c r="P26" s="297"/>
      <c r="Q26" s="298">
        <f>[5]HHT!$C$45</f>
        <v>0</v>
      </c>
      <c r="R26" s="299">
        <f>[6]HHT!$B$45</f>
        <v>0</v>
      </c>
      <c r="S26" s="300"/>
      <c r="T26" s="301"/>
      <c r="U26" s="302">
        <f>[6]HHT!$C$45</f>
        <v>0</v>
      </c>
      <c r="V26" s="385"/>
      <c r="W26" s="386"/>
      <c r="X26" s="387"/>
      <c r="Y26" s="388"/>
      <c r="Z26" s="238">
        <f t="shared" si="9"/>
        <v>0</v>
      </c>
      <c r="AA26" s="310">
        <f t="shared" si="10"/>
        <v>0</v>
      </c>
      <c r="AB26" s="310">
        <f t="shared" si="11"/>
        <v>0</v>
      </c>
      <c r="AC26" s="238" t="e">
        <f t="shared" si="16"/>
        <v>#DIV/0!</v>
      </c>
      <c r="AD26" s="216" t="e">
        <f t="shared" si="17"/>
        <v>#DIV/0!</v>
      </c>
      <c r="AE26" s="239" t="e">
        <f t="shared" si="15"/>
        <v>#DIV/0!</v>
      </c>
    </row>
    <row r="27" spans="1:31" ht="15" customHeight="1">
      <c r="A27" s="282" t="s">
        <v>2573</v>
      </c>
      <c r="B27" s="283">
        <f>HHT!B70</f>
        <v>0</v>
      </c>
      <c r="C27" s="284"/>
      <c r="D27" s="285"/>
      <c r="E27" s="286">
        <f>HHT!C70</f>
        <v>0</v>
      </c>
      <c r="F27" s="287">
        <f>[3]HHT!$B$46</f>
        <v>0</v>
      </c>
      <c r="G27" s="288"/>
      <c r="H27" s="289"/>
      <c r="I27" s="290">
        <f>[3]HHT!$C$46</f>
        <v>0</v>
      </c>
      <c r="J27" s="291">
        <f>[4]HHT!$B$46</f>
        <v>0</v>
      </c>
      <c r="K27" s="292"/>
      <c r="L27" s="293"/>
      <c r="M27" s="294">
        <f>[4]HHT!$C$46</f>
        <v>0</v>
      </c>
      <c r="N27" s="295">
        <f>[5]HHT!$B$46</f>
        <v>0</v>
      </c>
      <c r="O27" s="296"/>
      <c r="P27" s="297"/>
      <c r="Q27" s="298">
        <f>[5]HHT!$C$46</f>
        <v>0</v>
      </c>
      <c r="R27" s="299">
        <f>[6]HHT!$B$46</f>
        <v>0</v>
      </c>
      <c r="S27" s="300"/>
      <c r="T27" s="301"/>
      <c r="U27" s="302">
        <f>[6]HHT!$C$46</f>
        <v>0</v>
      </c>
      <c r="V27" s="385"/>
      <c r="W27" s="386"/>
      <c r="X27" s="387"/>
      <c r="Y27" s="388"/>
      <c r="Z27" s="238">
        <f t="shared" si="9"/>
        <v>0</v>
      </c>
      <c r="AA27" s="310">
        <f t="shared" si="10"/>
        <v>0</v>
      </c>
      <c r="AB27" s="310">
        <f t="shared" si="11"/>
        <v>0</v>
      </c>
      <c r="AC27" s="238" t="e">
        <f t="shared" si="16"/>
        <v>#DIV/0!</v>
      </c>
      <c r="AD27" s="216" t="e">
        <f t="shared" si="17"/>
        <v>#DIV/0!</v>
      </c>
      <c r="AE27" s="239" t="e">
        <f t="shared" si="15"/>
        <v>#DIV/0!</v>
      </c>
    </row>
    <row r="28" spans="1:31" ht="15" customHeight="1">
      <c r="A28" s="282" t="s">
        <v>2574</v>
      </c>
      <c r="B28" s="283">
        <f>HHT!B71</f>
        <v>0</v>
      </c>
      <c r="C28" s="284"/>
      <c r="D28" s="285"/>
      <c r="E28" s="286">
        <f>HHT!C71</f>
        <v>0</v>
      </c>
      <c r="F28" s="287">
        <f>[3]HHT!$B$47</f>
        <v>0</v>
      </c>
      <c r="G28" s="288"/>
      <c r="H28" s="289"/>
      <c r="I28" s="290">
        <f>[3]HHT!$C$47</f>
        <v>0</v>
      </c>
      <c r="J28" s="291">
        <f>[4]HHT!$B$47</f>
        <v>0</v>
      </c>
      <c r="K28" s="292"/>
      <c r="L28" s="293"/>
      <c r="M28" s="294">
        <f>[4]HHT!$C$47</f>
        <v>0</v>
      </c>
      <c r="N28" s="295">
        <f>[5]HHT!$B$47</f>
        <v>0</v>
      </c>
      <c r="O28" s="296"/>
      <c r="P28" s="297"/>
      <c r="Q28" s="298">
        <f>[5]HHT!$C$47</f>
        <v>0</v>
      </c>
      <c r="R28" s="299">
        <f>[6]HHT!$B$47</f>
        <v>0</v>
      </c>
      <c r="S28" s="300"/>
      <c r="T28" s="301"/>
      <c r="U28" s="302">
        <f>[6]HHT!$C$47</f>
        <v>0</v>
      </c>
      <c r="V28" s="385"/>
      <c r="W28" s="386"/>
      <c r="X28" s="387"/>
      <c r="Y28" s="388"/>
      <c r="Z28" s="238">
        <f t="shared" si="9"/>
        <v>0</v>
      </c>
      <c r="AA28" s="310">
        <f t="shared" si="10"/>
        <v>0</v>
      </c>
      <c r="AB28" s="310">
        <f t="shared" si="11"/>
        <v>0</v>
      </c>
      <c r="AC28" s="238" t="e">
        <f t="shared" si="16"/>
        <v>#DIV/0!</v>
      </c>
      <c r="AD28" s="216" t="e">
        <f t="shared" si="17"/>
        <v>#DIV/0!</v>
      </c>
      <c r="AE28" s="239" t="e">
        <f t="shared" si="15"/>
        <v>#DIV/0!</v>
      </c>
    </row>
    <row r="29" spans="1:31" ht="15" customHeight="1">
      <c r="A29" s="282" t="s">
        <v>2575</v>
      </c>
      <c r="B29" s="283">
        <f>HHT!B72</f>
        <v>0</v>
      </c>
      <c r="C29" s="284"/>
      <c r="D29" s="285"/>
      <c r="E29" s="286">
        <f>HHT!C72</f>
        <v>0</v>
      </c>
      <c r="F29" s="287">
        <f>[3]HHT!$B$48</f>
        <v>0</v>
      </c>
      <c r="G29" s="288"/>
      <c r="H29" s="289"/>
      <c r="I29" s="290">
        <f>[3]HHT!$C$48</f>
        <v>0</v>
      </c>
      <c r="J29" s="291">
        <f>[4]HHT!$B$48</f>
        <v>0</v>
      </c>
      <c r="K29" s="292"/>
      <c r="L29" s="293"/>
      <c r="M29" s="294">
        <f>[4]HHT!$C$48</f>
        <v>0</v>
      </c>
      <c r="N29" s="295">
        <f>[5]HHT!$B$48</f>
        <v>0</v>
      </c>
      <c r="O29" s="296"/>
      <c r="P29" s="297"/>
      <c r="Q29" s="298">
        <f>[5]HHT!$C$48</f>
        <v>0</v>
      </c>
      <c r="R29" s="299">
        <f>[6]HHT!$B$48</f>
        <v>0</v>
      </c>
      <c r="S29" s="300"/>
      <c r="T29" s="301"/>
      <c r="U29" s="302">
        <f>[6]HHT!$C$48</f>
        <v>0</v>
      </c>
      <c r="V29" s="385"/>
      <c r="W29" s="386"/>
      <c r="X29" s="387"/>
      <c r="Y29" s="388"/>
      <c r="Z29" s="238">
        <f t="shared" si="9"/>
        <v>0</v>
      </c>
      <c r="AA29" s="310">
        <f t="shared" si="10"/>
        <v>0</v>
      </c>
      <c r="AB29" s="310">
        <f t="shared" si="11"/>
        <v>0</v>
      </c>
      <c r="AC29" s="238" t="e">
        <f t="shared" si="16"/>
        <v>#DIV/0!</v>
      </c>
      <c r="AD29" s="216" t="e">
        <f t="shared" si="17"/>
        <v>#DIV/0!</v>
      </c>
      <c r="AE29" s="239" t="e">
        <f t="shared" si="15"/>
        <v>#DIV/0!</v>
      </c>
    </row>
    <row r="30" spans="1:31" ht="15" customHeight="1">
      <c r="A30" s="303" t="s">
        <v>2576</v>
      </c>
      <c r="B30" s="283">
        <f>HHT!B73</f>
        <v>0</v>
      </c>
      <c r="C30" s="244"/>
      <c r="D30" s="245"/>
      <c r="E30" s="286">
        <f>HHT!C73</f>
        <v>0</v>
      </c>
      <c r="F30" s="287">
        <f>[3]HHT!$B$49</f>
        <v>0</v>
      </c>
      <c r="G30" s="248"/>
      <c r="H30" s="249"/>
      <c r="I30" s="290">
        <f>[3]HHT!$C$49</f>
        <v>0</v>
      </c>
      <c r="J30" s="291">
        <f>[4]HHT!$B$49</f>
        <v>0</v>
      </c>
      <c r="K30" s="252"/>
      <c r="L30" s="253"/>
      <c r="M30" s="294">
        <f>[4]HHT!$C$49</f>
        <v>0</v>
      </c>
      <c r="N30" s="295">
        <f>[5]HHT!$B$49</f>
        <v>0</v>
      </c>
      <c r="O30" s="255"/>
      <c r="P30" s="256"/>
      <c r="Q30" s="298">
        <f>[5]HHT!$C$49</f>
        <v>0</v>
      </c>
      <c r="R30" s="299">
        <f>[6]HHT!$B$49</f>
        <v>0</v>
      </c>
      <c r="S30" s="258"/>
      <c r="T30" s="259"/>
      <c r="U30" s="302">
        <f>[6]HHT!$C$49</f>
        <v>0</v>
      </c>
      <c r="V30" s="385"/>
      <c r="W30" s="389"/>
      <c r="X30" s="390"/>
      <c r="Y30" s="388"/>
      <c r="Z30" s="238">
        <f t="shared" si="9"/>
        <v>0</v>
      </c>
      <c r="AA30" s="310">
        <f t="shared" si="10"/>
        <v>0</v>
      </c>
      <c r="AB30" s="310">
        <f t="shared" si="11"/>
        <v>0</v>
      </c>
      <c r="AC30" s="240" t="e">
        <f t="shared" si="16"/>
        <v>#DIV/0!</v>
      </c>
      <c r="AD30" s="241" t="e">
        <f t="shared" si="17"/>
        <v>#DIV/0!</v>
      </c>
      <c r="AE30" s="304" t="e">
        <f t="shared" si="15"/>
        <v>#DIV/0!</v>
      </c>
    </row>
    <row r="31" spans="1:31" ht="15" customHeight="1">
      <c r="A31" s="242" t="s">
        <v>2577</v>
      </c>
      <c r="B31" s="261">
        <f>SUM(B19:B30)</f>
        <v>0</v>
      </c>
      <c r="C31" s="262">
        <f t="shared" ref="C31:U31" si="18">SUM(C19:C30)</f>
        <v>0</v>
      </c>
      <c r="D31" s="263">
        <f t="shared" si="18"/>
        <v>0</v>
      </c>
      <c r="E31" s="264">
        <f t="shared" si="18"/>
        <v>0</v>
      </c>
      <c r="F31" s="265">
        <f t="shared" si="18"/>
        <v>0</v>
      </c>
      <c r="G31" s="266">
        <f t="shared" si="18"/>
        <v>0</v>
      </c>
      <c r="H31" s="267">
        <f t="shared" si="18"/>
        <v>0</v>
      </c>
      <c r="I31" s="268">
        <f t="shared" si="18"/>
        <v>0</v>
      </c>
      <c r="J31" s="269">
        <f>SUM(J19:J30)</f>
        <v>0</v>
      </c>
      <c r="K31" s="270">
        <f t="shared" si="18"/>
        <v>0</v>
      </c>
      <c r="L31" s="271">
        <f t="shared" si="18"/>
        <v>0</v>
      </c>
      <c r="M31" s="272">
        <f t="shared" si="18"/>
        <v>0</v>
      </c>
      <c r="N31" s="273">
        <f t="shared" si="18"/>
        <v>0</v>
      </c>
      <c r="O31" s="274">
        <f t="shared" si="18"/>
        <v>0</v>
      </c>
      <c r="P31" s="275">
        <f t="shared" si="18"/>
        <v>0</v>
      </c>
      <c r="Q31" s="276">
        <f t="shared" si="18"/>
        <v>0</v>
      </c>
      <c r="R31" s="277">
        <f t="shared" si="18"/>
        <v>0</v>
      </c>
      <c r="S31" s="278">
        <f t="shared" si="18"/>
        <v>0</v>
      </c>
      <c r="T31" s="279">
        <f t="shared" si="18"/>
        <v>0</v>
      </c>
      <c r="U31" s="280">
        <f t="shared" si="18"/>
        <v>0</v>
      </c>
      <c r="V31" s="391">
        <f t="shared" ref="V31:Y31" si="19">SUM(V19:V30)</f>
        <v>0</v>
      </c>
      <c r="W31" s="392">
        <f t="shared" si="19"/>
        <v>0</v>
      </c>
      <c r="X31" s="393">
        <f t="shared" si="19"/>
        <v>0</v>
      </c>
      <c r="Y31" s="394">
        <f t="shared" si="19"/>
        <v>0</v>
      </c>
      <c r="Z31" s="305">
        <f>SUM(Z19:Z30)</f>
        <v>0</v>
      </c>
      <c r="AA31" s="324">
        <f>SUM(AA19:AA30)</f>
        <v>0</v>
      </c>
      <c r="AB31" s="324">
        <f>SUM(AB19:AB30)</f>
        <v>0</v>
      </c>
      <c r="AC31" s="305" t="e">
        <f>((SUM(C31,G31,K31,O31,S31)*1000000)/SUM(B31,F31,J31,N31,R31))</f>
        <v>#DIV/0!</v>
      </c>
      <c r="AD31" s="306" t="e">
        <f>((SUM(D31,H31,L31,P31,T31)*1000000)/SUM(B31,F31,J31,N31,R31))</f>
        <v>#DIV/0!</v>
      </c>
      <c r="AE31" s="307" t="e">
        <f>((SUM(E31,I31,M31,Q31,U31)*1000000)/SUM(B31,F31,J31,N31,R31))</f>
        <v>#DIV/0!</v>
      </c>
    </row>
  </sheetData>
  <mergeCells count="14">
    <mergeCell ref="V1:AA1"/>
    <mergeCell ref="A1:A2"/>
    <mergeCell ref="B1:E1"/>
    <mergeCell ref="F1:I1"/>
    <mergeCell ref="J1:M1"/>
    <mergeCell ref="N1:Q1"/>
    <mergeCell ref="R1:U1"/>
    <mergeCell ref="R17:U17"/>
    <mergeCell ref="V17:Y17"/>
    <mergeCell ref="A17:A18"/>
    <mergeCell ref="B17:E17"/>
    <mergeCell ref="F17:I17"/>
    <mergeCell ref="J17:M17"/>
    <mergeCell ref="N17:Q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V1194"/>
  <sheetViews>
    <sheetView tabSelected="1" topLeftCell="I1" zoomScale="90" zoomScaleNormal="90" workbookViewId="0">
      <pane ySplit="1" topLeftCell="A1134" activePane="bottomLeft" state="frozen"/>
      <selection pane="bottomLeft" activeCell="B1132" sqref="B1132"/>
    </sheetView>
  </sheetViews>
  <sheetFormatPr defaultRowHeight="14.45"/>
  <cols>
    <col min="1" max="1" width="9.140625" style="4"/>
    <col min="2" max="2" width="13.5703125" style="4" customWidth="1"/>
    <col min="3" max="3" width="11.42578125" style="23" customWidth="1"/>
    <col min="4" max="4" width="6.140625" style="34" customWidth="1"/>
    <col min="5" max="5" width="8.42578125" style="4" customWidth="1"/>
    <col min="6" max="6" width="16" style="322" customWidth="1"/>
    <col min="7" max="7" width="7.42578125" style="37" customWidth="1"/>
    <col min="8" max="8" width="15.7109375" style="4" customWidth="1"/>
    <col min="9" max="9" width="10.140625" style="46" customWidth="1"/>
    <col min="10" max="10" width="9.85546875" style="4" customWidth="1"/>
    <col min="11" max="11" width="10.5703125" style="4" customWidth="1"/>
    <col min="12" max="12" width="52.85546875" style="184" customWidth="1"/>
    <col min="13" max="13" width="26.42578125" style="13" bestFit="1" customWidth="1"/>
    <col min="14" max="14" width="16.5703125" style="6" customWidth="1"/>
    <col min="15" max="15" width="16.5703125" style="9" customWidth="1"/>
    <col min="16" max="16" width="16.5703125" style="6" customWidth="1"/>
    <col min="17" max="17" width="9.140625" style="6" customWidth="1"/>
    <col min="18" max="18" width="10.42578125" style="6" customWidth="1"/>
    <col min="19" max="19" width="9.140625" style="6" customWidth="1"/>
    <col min="20" max="20" width="12.28515625" style="6" customWidth="1"/>
    <col min="21" max="21" width="9.140625" style="206"/>
    <col min="22" max="22" width="13.42578125" style="206" customWidth="1"/>
  </cols>
  <sheetData>
    <row r="1" spans="1:22" s="26" customFormat="1" ht="53.25">
      <c r="A1" s="343" t="s">
        <v>8</v>
      </c>
      <c r="B1" s="343" t="s">
        <v>9</v>
      </c>
      <c r="C1" s="344" t="s">
        <v>10</v>
      </c>
      <c r="D1" s="32" t="s">
        <v>11</v>
      </c>
      <c r="E1" s="343" t="s">
        <v>12</v>
      </c>
      <c r="F1" s="343" t="s">
        <v>13</v>
      </c>
      <c r="G1" s="343" t="s">
        <v>14</v>
      </c>
      <c r="H1" s="345" t="s">
        <v>15</v>
      </c>
      <c r="I1" s="343" t="s">
        <v>16</v>
      </c>
      <c r="J1" s="343" t="s">
        <v>17</v>
      </c>
      <c r="K1" s="343" t="s">
        <v>18</v>
      </c>
      <c r="L1" s="343" t="s">
        <v>19</v>
      </c>
      <c r="M1" s="346" t="s">
        <v>20</v>
      </c>
      <c r="N1" s="346" t="s">
        <v>21</v>
      </c>
      <c r="O1" s="347" t="s">
        <v>22</v>
      </c>
      <c r="P1" s="343" t="s">
        <v>23</v>
      </c>
      <c r="Q1" s="343" t="s">
        <v>24</v>
      </c>
      <c r="R1" s="343" t="s">
        <v>25</v>
      </c>
      <c r="S1" s="343" t="s">
        <v>26</v>
      </c>
      <c r="T1" s="343" t="s">
        <v>27</v>
      </c>
      <c r="U1" s="32" t="s">
        <v>28</v>
      </c>
      <c r="V1" s="32" t="s">
        <v>29</v>
      </c>
    </row>
    <row r="2" spans="1:22" ht="31.5">
      <c r="A2" s="5">
        <v>786</v>
      </c>
      <c r="B2" s="5">
        <v>1</v>
      </c>
      <c r="C2" s="27">
        <v>43832</v>
      </c>
      <c r="D2" s="33">
        <f>IFERROR(VLOOKUP(C2,Dados!G:H,2,FALSE),"")</f>
        <v>43831</v>
      </c>
      <c r="E2" s="5">
        <v>27524</v>
      </c>
      <c r="F2" s="7" t="s">
        <v>30</v>
      </c>
      <c r="G2" s="27" t="s">
        <v>31</v>
      </c>
      <c r="H2" s="7" t="s">
        <v>32</v>
      </c>
      <c r="I2" s="30" t="s">
        <v>33</v>
      </c>
      <c r="J2" s="5">
        <v>1</v>
      </c>
      <c r="K2" s="5" t="s">
        <v>34</v>
      </c>
      <c r="L2" s="18" t="s">
        <v>35</v>
      </c>
      <c r="M2" s="12" t="s">
        <v>4</v>
      </c>
      <c r="N2" s="9" t="s">
        <v>36</v>
      </c>
      <c r="O2" s="9" t="s">
        <v>36</v>
      </c>
      <c r="P2" s="9" t="s">
        <v>37</v>
      </c>
      <c r="Q2" s="9" t="s">
        <v>38</v>
      </c>
      <c r="R2" s="9" t="s">
        <v>39</v>
      </c>
      <c r="S2" s="9"/>
      <c r="T2" s="9"/>
      <c r="U2" s="35">
        <f>VLOOKUP(C2,Dados!G:J,3,FALSE)</f>
        <v>2</v>
      </c>
      <c r="V2" s="35" t="str">
        <f>VLOOKUP(C2,Dados!G:J,4,FALSE)</f>
        <v>Quinta-Feira</v>
      </c>
    </row>
    <row r="3" spans="1:22" ht="31.5">
      <c r="A3" s="5">
        <v>788</v>
      </c>
      <c r="B3" s="5">
        <v>1</v>
      </c>
      <c r="C3" s="27">
        <v>43836</v>
      </c>
      <c r="D3" s="33">
        <f>IFERROR(VLOOKUP(C3,Dados!G:H,2,FALSE),"")</f>
        <v>43831</v>
      </c>
      <c r="E3" s="5">
        <v>28167</v>
      </c>
      <c r="F3" s="7" t="s">
        <v>40</v>
      </c>
      <c r="G3" s="27" t="s">
        <v>31</v>
      </c>
      <c r="H3" s="7" t="s">
        <v>41</v>
      </c>
      <c r="I3" s="61" t="s">
        <v>42</v>
      </c>
      <c r="J3" s="5">
        <v>2</v>
      </c>
      <c r="K3" s="5" t="s">
        <v>43</v>
      </c>
      <c r="L3" s="18" t="s">
        <v>44</v>
      </c>
      <c r="M3" s="12" t="s">
        <v>4</v>
      </c>
      <c r="N3" s="9" t="s">
        <v>36</v>
      </c>
      <c r="O3" s="9" t="s">
        <v>36</v>
      </c>
      <c r="P3" s="9" t="s">
        <v>45</v>
      </c>
      <c r="Q3" s="9" t="s">
        <v>46</v>
      </c>
      <c r="R3" s="9" t="s">
        <v>47</v>
      </c>
      <c r="S3" s="9"/>
      <c r="T3" s="9"/>
      <c r="U3" s="35">
        <f>VLOOKUP(C3,Dados!G:J,3,FALSE)</f>
        <v>6</v>
      </c>
      <c r="V3" s="35" t="str">
        <f>VLOOKUP(C3,Dados!G:J,4,FALSE)</f>
        <v>Segunda-Feira</v>
      </c>
    </row>
    <row r="4" spans="1:22" ht="42">
      <c r="A4" s="5">
        <v>789</v>
      </c>
      <c r="B4" s="5">
        <v>1</v>
      </c>
      <c r="C4" s="27">
        <v>43836</v>
      </c>
      <c r="D4" s="33">
        <f>IFERROR(VLOOKUP(C4,Dados!G:H,2,FALSE),"")</f>
        <v>43831</v>
      </c>
      <c r="E4" s="5">
        <v>26471</v>
      </c>
      <c r="F4" s="7" t="s">
        <v>48</v>
      </c>
      <c r="G4" s="27" t="s">
        <v>31</v>
      </c>
      <c r="H4" s="7" t="s">
        <v>49</v>
      </c>
      <c r="I4" s="61" t="s">
        <v>50</v>
      </c>
      <c r="J4" s="5">
        <v>1</v>
      </c>
      <c r="K4" s="5" t="s">
        <v>51</v>
      </c>
      <c r="L4" s="18" t="s">
        <v>52</v>
      </c>
      <c r="M4" s="12" t="s">
        <v>4</v>
      </c>
      <c r="N4" s="9" t="s">
        <v>36</v>
      </c>
      <c r="O4" s="9" t="s">
        <v>36</v>
      </c>
      <c r="P4" s="9" t="s">
        <v>37</v>
      </c>
      <c r="Q4" s="9" t="s">
        <v>38</v>
      </c>
      <c r="R4" s="9" t="s">
        <v>39</v>
      </c>
      <c r="S4" s="9"/>
      <c r="T4" s="9"/>
      <c r="U4" s="35">
        <f>VLOOKUP(C4,Dados!G:J,3,FALSE)</f>
        <v>6</v>
      </c>
      <c r="V4" s="35" t="str">
        <f>VLOOKUP(C4,Dados!G:J,4,FALSE)</f>
        <v>Segunda-Feira</v>
      </c>
    </row>
    <row r="5" spans="1:22" ht="31.5">
      <c r="A5" s="5">
        <v>792</v>
      </c>
      <c r="B5" s="5">
        <v>1</v>
      </c>
      <c r="C5" s="27">
        <v>43838</v>
      </c>
      <c r="D5" s="33">
        <f>IFERROR(VLOOKUP(C5,Dados!G:H,2,FALSE),"")</f>
        <v>43831</v>
      </c>
      <c r="E5" s="5">
        <v>30174</v>
      </c>
      <c r="F5" s="7" t="s">
        <v>53</v>
      </c>
      <c r="G5" s="27" t="s">
        <v>31</v>
      </c>
      <c r="H5" s="7" t="s">
        <v>54</v>
      </c>
      <c r="I5" s="61" t="s">
        <v>55</v>
      </c>
      <c r="J5" s="5">
        <v>2</v>
      </c>
      <c r="K5" s="5" t="s">
        <v>56</v>
      </c>
      <c r="L5" s="18" t="s">
        <v>57</v>
      </c>
      <c r="M5" s="12" t="s">
        <v>4</v>
      </c>
      <c r="N5" s="9" t="s">
        <v>36</v>
      </c>
      <c r="O5" s="9" t="s">
        <v>36</v>
      </c>
      <c r="P5" s="9" t="s">
        <v>58</v>
      </c>
      <c r="Q5" s="9" t="s">
        <v>59</v>
      </c>
      <c r="R5" s="9" t="s">
        <v>60</v>
      </c>
      <c r="S5" s="9"/>
      <c r="T5" s="9"/>
      <c r="U5" s="35">
        <f>VLOOKUP(C5,Dados!G:J,3,FALSE)</f>
        <v>8</v>
      </c>
      <c r="V5" s="35" t="str">
        <f>VLOOKUP(C5,Dados!G:J,4,FALSE)</f>
        <v>Quarta-Feira</v>
      </c>
    </row>
    <row r="6" spans="1:22" ht="31.5">
      <c r="A6" s="5">
        <v>802</v>
      </c>
      <c r="B6" s="5">
        <v>1</v>
      </c>
      <c r="C6" s="27">
        <v>43845</v>
      </c>
      <c r="D6" s="33">
        <f>IFERROR(VLOOKUP(C6,Dados!G:H,2,FALSE),"")</f>
        <v>43831</v>
      </c>
      <c r="E6" s="5">
        <v>7477</v>
      </c>
      <c r="F6" s="7" t="s">
        <v>61</v>
      </c>
      <c r="G6" s="27" t="s">
        <v>31</v>
      </c>
      <c r="H6" s="19" t="s">
        <v>62</v>
      </c>
      <c r="I6" s="22" t="s">
        <v>63</v>
      </c>
      <c r="J6" s="5">
        <v>1</v>
      </c>
      <c r="K6" s="5" t="s">
        <v>64</v>
      </c>
      <c r="L6" s="18" t="s">
        <v>65</v>
      </c>
      <c r="M6" s="12" t="s">
        <v>4</v>
      </c>
      <c r="N6" s="9" t="s">
        <v>36</v>
      </c>
      <c r="O6" s="9" t="s">
        <v>36</v>
      </c>
      <c r="P6" s="9" t="s">
        <v>66</v>
      </c>
      <c r="Q6" s="9" t="s">
        <v>67</v>
      </c>
      <c r="R6" s="9" t="s">
        <v>68</v>
      </c>
      <c r="S6" s="9"/>
      <c r="T6" s="9"/>
      <c r="U6" s="35">
        <f>VLOOKUP(C6,Dados!G:J,3,FALSE)</f>
        <v>15</v>
      </c>
      <c r="V6" s="35" t="str">
        <f>VLOOKUP(C6,Dados!G:J,4,FALSE)</f>
        <v>Quarta-Feira</v>
      </c>
    </row>
    <row r="7" spans="1:22" ht="78" customHeight="1">
      <c r="A7" s="5">
        <v>803</v>
      </c>
      <c r="B7" s="5">
        <v>1</v>
      </c>
      <c r="C7" s="27">
        <v>43848</v>
      </c>
      <c r="D7" s="33">
        <f>IFERROR(VLOOKUP(C7,Dados!G:H,2,FALSE),"")</f>
        <v>43831</v>
      </c>
      <c r="E7" s="5">
        <v>31093</v>
      </c>
      <c r="F7" s="7" t="s">
        <v>69</v>
      </c>
      <c r="G7" s="27" t="s">
        <v>31</v>
      </c>
      <c r="H7" s="7" t="s">
        <v>54</v>
      </c>
      <c r="I7" s="61" t="s">
        <v>55</v>
      </c>
      <c r="J7" s="5">
        <v>2</v>
      </c>
      <c r="K7" s="5" t="s">
        <v>56</v>
      </c>
      <c r="L7" s="18" t="s">
        <v>70</v>
      </c>
      <c r="M7" s="12" t="s">
        <v>4</v>
      </c>
      <c r="N7" s="9" t="s">
        <v>36</v>
      </c>
      <c r="O7" s="9" t="s">
        <v>36</v>
      </c>
      <c r="P7" s="9" t="s">
        <v>45</v>
      </c>
      <c r="Q7" s="9" t="s">
        <v>46</v>
      </c>
      <c r="R7" s="9" t="s">
        <v>71</v>
      </c>
      <c r="S7" s="9"/>
      <c r="T7" s="9"/>
      <c r="U7" s="35">
        <f>VLOOKUP(C7,Dados!G:J,3,FALSE)</f>
        <v>18</v>
      </c>
      <c r="V7" s="35" t="str">
        <f>VLOOKUP(C7,Dados!G:J,4,FALSE)</f>
        <v>Sábado</v>
      </c>
    </row>
    <row r="8" spans="1:22" ht="45" customHeight="1">
      <c r="A8" s="5">
        <v>805</v>
      </c>
      <c r="B8" s="5">
        <v>1</v>
      </c>
      <c r="C8" s="27">
        <v>43853</v>
      </c>
      <c r="D8" s="33">
        <f>IFERROR(VLOOKUP(C8,Dados!G:H,2,FALSE),"")</f>
        <v>43831</v>
      </c>
      <c r="E8" s="5">
        <v>29630</v>
      </c>
      <c r="F8" s="7" t="s">
        <v>72</v>
      </c>
      <c r="G8" s="9" t="s">
        <v>31</v>
      </c>
      <c r="H8" s="7" t="s">
        <v>73</v>
      </c>
      <c r="I8" s="348" t="s">
        <v>74</v>
      </c>
      <c r="J8" s="5">
        <v>1</v>
      </c>
      <c r="K8" s="5" t="s">
        <v>56</v>
      </c>
      <c r="L8" s="327" t="s">
        <v>75</v>
      </c>
      <c r="M8" s="12" t="s">
        <v>4</v>
      </c>
      <c r="N8" s="9" t="s">
        <v>36</v>
      </c>
      <c r="O8" s="9" t="s">
        <v>36</v>
      </c>
      <c r="P8" s="9" t="s">
        <v>45</v>
      </c>
      <c r="Q8" s="9" t="s">
        <v>76</v>
      </c>
      <c r="R8" s="9" t="s">
        <v>77</v>
      </c>
      <c r="S8" s="9"/>
      <c r="T8" s="9"/>
      <c r="U8" s="35">
        <f>VLOOKUP(C8,Dados!G:J,3,FALSE)</f>
        <v>23</v>
      </c>
      <c r="V8" s="35" t="str">
        <f>VLOOKUP(C8,Dados!G:J,4,FALSE)</f>
        <v>Quinta-Feira</v>
      </c>
    </row>
    <row r="9" spans="1:22" ht="31.5">
      <c r="A9" s="5">
        <v>806</v>
      </c>
      <c r="B9" s="5">
        <v>1</v>
      </c>
      <c r="C9" s="27">
        <v>43856</v>
      </c>
      <c r="D9" s="33">
        <f>IFERROR(VLOOKUP(C9,Dados!G:H,2,FALSE),"")</f>
        <v>43831</v>
      </c>
      <c r="E9" s="5">
        <v>2923</v>
      </c>
      <c r="F9" s="7" t="s">
        <v>78</v>
      </c>
      <c r="G9" s="9" t="s">
        <v>31</v>
      </c>
      <c r="H9" s="19" t="s">
        <v>32</v>
      </c>
      <c r="I9" s="30" t="s">
        <v>33</v>
      </c>
      <c r="J9" s="5">
        <v>1</v>
      </c>
      <c r="K9" s="5" t="s">
        <v>34</v>
      </c>
      <c r="L9" s="18" t="s">
        <v>79</v>
      </c>
      <c r="M9" s="12" t="s">
        <v>80</v>
      </c>
      <c r="N9" s="9" t="s">
        <v>36</v>
      </c>
      <c r="O9" s="9" t="s">
        <v>36</v>
      </c>
      <c r="P9" s="9" t="s">
        <v>45</v>
      </c>
      <c r="Q9" s="9" t="s">
        <v>46</v>
      </c>
      <c r="R9" s="9" t="s">
        <v>71</v>
      </c>
      <c r="S9" s="9"/>
      <c r="T9" s="9">
        <v>200726995</v>
      </c>
      <c r="U9" s="35">
        <f>VLOOKUP(C9,Dados!G:J,3,FALSE)</f>
        <v>26</v>
      </c>
      <c r="V9" s="35" t="str">
        <f>VLOOKUP(C9,Dados!G:J,4,FALSE)</f>
        <v>Domingo</v>
      </c>
    </row>
    <row r="10" spans="1:22" ht="30" customHeight="1">
      <c r="A10" s="5">
        <v>820</v>
      </c>
      <c r="B10" s="5">
        <v>1</v>
      </c>
      <c r="C10" s="27">
        <v>43859</v>
      </c>
      <c r="D10" s="33">
        <f>IFERROR(VLOOKUP(C10,Dados!G:H,2,FALSE),"")</f>
        <v>43831</v>
      </c>
      <c r="E10" s="5">
        <v>3783</v>
      </c>
      <c r="F10" s="7" t="s">
        <v>81</v>
      </c>
      <c r="G10" s="27" t="s">
        <v>31</v>
      </c>
      <c r="H10" s="19" t="s">
        <v>32</v>
      </c>
      <c r="I10" s="30" t="s">
        <v>33</v>
      </c>
      <c r="J10" s="5">
        <v>1</v>
      </c>
      <c r="K10" s="5" t="s">
        <v>34</v>
      </c>
      <c r="L10" s="18" t="s">
        <v>82</v>
      </c>
      <c r="M10" s="12" t="s">
        <v>4</v>
      </c>
      <c r="N10" s="9" t="s">
        <v>36</v>
      </c>
      <c r="O10" s="9" t="s">
        <v>36</v>
      </c>
      <c r="P10" s="9" t="s">
        <v>45</v>
      </c>
      <c r="Q10" s="9" t="s">
        <v>46</v>
      </c>
      <c r="R10" s="9" t="s">
        <v>47</v>
      </c>
      <c r="S10" s="9"/>
      <c r="T10" s="9"/>
      <c r="U10" s="35">
        <f>VLOOKUP(C10,Dados!G:J,3,FALSE)</f>
        <v>29</v>
      </c>
      <c r="V10" s="35" t="str">
        <f>VLOOKUP(C10,Dados!G:J,4,FALSE)</f>
        <v>Quarta-Feira</v>
      </c>
    </row>
    <row r="11" spans="1:22" ht="52.5">
      <c r="A11" s="5">
        <v>822</v>
      </c>
      <c r="B11" s="5">
        <v>1</v>
      </c>
      <c r="C11" s="27">
        <v>43859</v>
      </c>
      <c r="D11" s="33">
        <f>IFERROR(VLOOKUP(C11,Dados!G:H,2,FALSE),"")</f>
        <v>43831</v>
      </c>
      <c r="E11" s="5">
        <v>31097</v>
      </c>
      <c r="F11" s="7" t="s">
        <v>83</v>
      </c>
      <c r="G11" s="27" t="s">
        <v>31</v>
      </c>
      <c r="H11" s="7" t="s">
        <v>54</v>
      </c>
      <c r="I11" s="61" t="s">
        <v>55</v>
      </c>
      <c r="J11" s="5">
        <v>2</v>
      </c>
      <c r="K11" s="5" t="s">
        <v>56</v>
      </c>
      <c r="L11" s="18" t="s">
        <v>84</v>
      </c>
      <c r="M11" s="12" t="s">
        <v>3</v>
      </c>
      <c r="N11" s="9" t="s">
        <v>36</v>
      </c>
      <c r="O11" s="9" t="s">
        <v>36</v>
      </c>
      <c r="P11" s="9" t="s">
        <v>58</v>
      </c>
      <c r="Q11" s="9" t="s">
        <v>59</v>
      </c>
      <c r="R11" s="9" t="s">
        <v>85</v>
      </c>
      <c r="S11" s="9"/>
      <c r="T11" s="9">
        <v>200728044</v>
      </c>
      <c r="U11" s="35">
        <f>VLOOKUP(C11,Dados!G:J,3,FALSE)</f>
        <v>29</v>
      </c>
      <c r="V11" s="35" t="str">
        <f>VLOOKUP(C11,Dados!G:J,4,FALSE)</f>
        <v>Quarta-Feira</v>
      </c>
    </row>
    <row r="12" spans="1:22" ht="23.1">
      <c r="A12" s="5">
        <v>835</v>
      </c>
      <c r="B12" s="5">
        <v>1</v>
      </c>
      <c r="C12" s="27">
        <v>43850</v>
      </c>
      <c r="D12" s="33">
        <f>IFERROR(VLOOKUP(C12,Dados!G:H,2,FALSE),"")</f>
        <v>43831</v>
      </c>
      <c r="E12" s="11">
        <v>0</v>
      </c>
      <c r="F12" s="10"/>
      <c r="G12" s="9" t="s">
        <v>31</v>
      </c>
      <c r="H12" s="7" t="s">
        <v>86</v>
      </c>
      <c r="I12" s="40" t="s">
        <v>87</v>
      </c>
      <c r="J12" s="5">
        <v>1</v>
      </c>
      <c r="K12" s="5" t="s">
        <v>88</v>
      </c>
      <c r="L12" s="329" t="s">
        <v>89</v>
      </c>
      <c r="M12" s="12" t="s">
        <v>90</v>
      </c>
      <c r="N12" s="9" t="s">
        <v>36</v>
      </c>
      <c r="O12" s="9" t="s">
        <v>36</v>
      </c>
      <c r="P12" s="9" t="s">
        <v>91</v>
      </c>
      <c r="Q12" s="9"/>
      <c r="R12" s="9"/>
      <c r="S12" s="9"/>
      <c r="T12" s="9"/>
      <c r="U12" s="35">
        <f>VLOOKUP(C12,Dados!G:J,3,FALSE)</f>
        <v>20</v>
      </c>
      <c r="V12" s="35" t="str">
        <f>VLOOKUP(C12,Dados!G:J,4,FALSE)</f>
        <v>Segunda-Feira</v>
      </c>
    </row>
    <row r="13" spans="1:22" s="16" customFormat="1" ht="21">
      <c r="A13" s="5">
        <v>848</v>
      </c>
      <c r="B13" s="5">
        <v>1</v>
      </c>
      <c r="C13" s="27">
        <v>43858</v>
      </c>
      <c r="D13" s="33">
        <f>IFERROR(VLOOKUP(C13,Dados!G:H,2,FALSE),"")</f>
        <v>43831</v>
      </c>
      <c r="E13" s="11">
        <v>0</v>
      </c>
      <c r="F13" s="10"/>
      <c r="G13" s="9" t="s">
        <v>31</v>
      </c>
      <c r="H13" s="58"/>
      <c r="I13" s="61" t="s">
        <v>50</v>
      </c>
      <c r="J13" s="5">
        <v>1</v>
      </c>
      <c r="K13" s="5" t="s">
        <v>92</v>
      </c>
      <c r="L13" s="18" t="s">
        <v>93</v>
      </c>
      <c r="M13" s="12" t="s">
        <v>90</v>
      </c>
      <c r="N13" s="9" t="s">
        <v>91</v>
      </c>
      <c r="O13" s="9" t="s">
        <v>36</v>
      </c>
      <c r="P13" s="9" t="s">
        <v>91</v>
      </c>
      <c r="Q13" s="9"/>
      <c r="R13" s="9"/>
      <c r="S13" s="9"/>
      <c r="T13" s="9"/>
      <c r="U13" s="35">
        <f>VLOOKUP(C13,Dados!G:J,3,FALSE)</f>
        <v>28</v>
      </c>
      <c r="V13" s="35" t="str">
        <f>VLOOKUP(C13,Dados!G:J,4,FALSE)</f>
        <v>Terça-Feira</v>
      </c>
    </row>
    <row r="14" spans="1:22" s="16" customFormat="1" ht="21">
      <c r="A14" s="5">
        <v>849</v>
      </c>
      <c r="B14" s="8">
        <v>1</v>
      </c>
      <c r="C14" s="28">
        <v>43859</v>
      </c>
      <c r="D14" s="33">
        <f>IFERROR(VLOOKUP(C14,Dados!G:H,2,FALSE),"")</f>
        <v>43831</v>
      </c>
      <c r="E14" s="8">
        <v>0</v>
      </c>
      <c r="F14" s="15"/>
      <c r="G14" s="9" t="s">
        <v>31</v>
      </c>
      <c r="H14" s="19"/>
      <c r="I14" s="61" t="s">
        <v>50</v>
      </c>
      <c r="J14" s="8">
        <v>1</v>
      </c>
      <c r="K14" s="5" t="s">
        <v>92</v>
      </c>
      <c r="L14" s="18" t="s">
        <v>94</v>
      </c>
      <c r="M14" s="12" t="s">
        <v>90</v>
      </c>
      <c r="N14" s="9" t="s">
        <v>95</v>
      </c>
      <c r="O14" s="9" t="s">
        <v>36</v>
      </c>
      <c r="P14" s="9" t="s">
        <v>96</v>
      </c>
      <c r="Q14" s="9"/>
      <c r="R14" s="9"/>
      <c r="S14" s="9"/>
      <c r="T14" s="9"/>
      <c r="U14" s="35">
        <f>VLOOKUP(C14,Dados!G:J,3,FALSE)</f>
        <v>29</v>
      </c>
      <c r="V14" s="35" t="str">
        <f>VLOOKUP(C14,Dados!G:J,4,FALSE)</f>
        <v>Quarta-Feira</v>
      </c>
    </row>
    <row r="15" spans="1:22" s="16" customFormat="1" ht="31.5">
      <c r="A15" s="5">
        <v>853</v>
      </c>
      <c r="B15" s="8">
        <v>1</v>
      </c>
      <c r="C15" s="28">
        <v>43867</v>
      </c>
      <c r="D15" s="33">
        <f>IFERROR(VLOOKUP(C15,Dados!G:H,2,FALSE),"")</f>
        <v>43862</v>
      </c>
      <c r="E15" s="8">
        <v>23070</v>
      </c>
      <c r="F15" s="15" t="s">
        <v>97</v>
      </c>
      <c r="G15" s="8" t="s">
        <v>31</v>
      </c>
      <c r="H15" s="9" t="s">
        <v>98</v>
      </c>
      <c r="I15" s="22" t="s">
        <v>99</v>
      </c>
      <c r="J15" s="5">
        <v>1</v>
      </c>
      <c r="K15" s="5" t="s">
        <v>7</v>
      </c>
      <c r="L15" s="17" t="s">
        <v>100</v>
      </c>
      <c r="M15" s="9" t="s">
        <v>4</v>
      </c>
      <c r="N15" s="9" t="s">
        <v>36</v>
      </c>
      <c r="O15" s="9" t="s">
        <v>36</v>
      </c>
      <c r="P15" s="9" t="s">
        <v>45</v>
      </c>
      <c r="Q15" s="9" t="s">
        <v>76</v>
      </c>
      <c r="R15" s="9" t="s">
        <v>71</v>
      </c>
      <c r="S15" s="9"/>
      <c r="T15" s="9"/>
      <c r="U15" s="35">
        <f>VLOOKUP(C15,Dados!G:J,3,FALSE)</f>
        <v>6</v>
      </c>
      <c r="V15" s="35" t="str">
        <f>VLOOKUP(C15,Dados!G:J,4,FALSE)</f>
        <v>Quinta-Feira</v>
      </c>
    </row>
    <row r="16" spans="1:22" s="16" customFormat="1" ht="31.5">
      <c r="A16" s="5">
        <v>857</v>
      </c>
      <c r="B16" s="8">
        <v>1</v>
      </c>
      <c r="C16" s="28">
        <v>43871</v>
      </c>
      <c r="D16" s="33">
        <f>IFERROR(VLOOKUP(C16,Dados!G:H,2,FALSE),"")</f>
        <v>43862</v>
      </c>
      <c r="E16" s="8">
        <v>28457</v>
      </c>
      <c r="F16" s="15" t="s">
        <v>101</v>
      </c>
      <c r="G16" s="8" t="s">
        <v>31</v>
      </c>
      <c r="H16" s="19" t="s">
        <v>102</v>
      </c>
      <c r="I16" s="61" t="s">
        <v>42</v>
      </c>
      <c r="J16" s="5">
        <v>2</v>
      </c>
      <c r="K16" s="5" t="s">
        <v>6</v>
      </c>
      <c r="L16" s="17" t="s">
        <v>103</v>
      </c>
      <c r="M16" s="9" t="s">
        <v>4</v>
      </c>
      <c r="N16" s="9" t="s">
        <v>36</v>
      </c>
      <c r="O16" s="9" t="s">
        <v>36</v>
      </c>
      <c r="P16" s="9" t="s">
        <v>58</v>
      </c>
      <c r="Q16" s="9" t="s">
        <v>59</v>
      </c>
      <c r="R16" s="9" t="s">
        <v>85</v>
      </c>
      <c r="S16" s="9"/>
      <c r="T16" s="9"/>
      <c r="U16" s="35">
        <f>VLOOKUP(C16,Dados!G:J,3,FALSE)</f>
        <v>10</v>
      </c>
      <c r="V16" s="35" t="str">
        <f>VLOOKUP(C16,Dados!G:J,4,FALSE)</f>
        <v>Segunda-Feira</v>
      </c>
    </row>
    <row r="17" spans="1:22" s="16" customFormat="1" ht="34.5">
      <c r="A17" s="5">
        <v>858</v>
      </c>
      <c r="B17" s="8">
        <v>1</v>
      </c>
      <c r="C17" s="28">
        <v>43873</v>
      </c>
      <c r="D17" s="33">
        <f>IFERROR(VLOOKUP(C17,Dados!G:H,2,FALSE),"")</f>
        <v>43862</v>
      </c>
      <c r="E17" s="8">
        <v>23570</v>
      </c>
      <c r="F17" s="15" t="s">
        <v>104</v>
      </c>
      <c r="G17" s="8" t="s">
        <v>31</v>
      </c>
      <c r="H17" s="40" t="s">
        <v>105</v>
      </c>
      <c r="I17" s="22" t="s">
        <v>63</v>
      </c>
      <c r="J17" s="5">
        <v>1</v>
      </c>
      <c r="K17" s="5" t="s">
        <v>64</v>
      </c>
      <c r="L17" s="17" t="s">
        <v>106</v>
      </c>
      <c r="M17" s="9" t="s">
        <v>4</v>
      </c>
      <c r="N17" s="9" t="s">
        <v>36</v>
      </c>
      <c r="O17" s="9" t="s">
        <v>36</v>
      </c>
      <c r="P17" s="9" t="s">
        <v>45</v>
      </c>
      <c r="Q17" s="9" t="s">
        <v>107</v>
      </c>
      <c r="R17" s="9"/>
      <c r="S17" s="9"/>
      <c r="T17" s="9"/>
      <c r="U17" s="35">
        <f>VLOOKUP(C17,Dados!G:J,3,FALSE)</f>
        <v>12</v>
      </c>
      <c r="V17" s="35" t="str">
        <f>VLOOKUP(C17,Dados!G:J,4,FALSE)</f>
        <v>Quarta-Feira</v>
      </c>
    </row>
    <row r="18" spans="1:22" s="16" customFormat="1" ht="66" customHeight="1">
      <c r="A18" s="5">
        <v>867</v>
      </c>
      <c r="B18" s="8">
        <v>1</v>
      </c>
      <c r="C18" s="28">
        <v>43874</v>
      </c>
      <c r="D18" s="33">
        <f>IFERROR(VLOOKUP(C18,Dados!G:H,2,FALSE),"")</f>
        <v>43862</v>
      </c>
      <c r="E18" s="8">
        <v>25009</v>
      </c>
      <c r="F18" s="15" t="s">
        <v>108</v>
      </c>
      <c r="G18" s="8" t="s">
        <v>31</v>
      </c>
      <c r="H18" s="19" t="s">
        <v>109</v>
      </c>
      <c r="I18" s="22" t="s">
        <v>63</v>
      </c>
      <c r="J18" s="5">
        <v>1</v>
      </c>
      <c r="K18" s="5" t="s">
        <v>110</v>
      </c>
      <c r="L18" s="17" t="s">
        <v>111</v>
      </c>
      <c r="M18" s="9" t="s">
        <v>112</v>
      </c>
      <c r="N18" s="9" t="s">
        <v>36</v>
      </c>
      <c r="O18" s="9" t="s">
        <v>36</v>
      </c>
      <c r="P18" s="9" t="s">
        <v>45</v>
      </c>
      <c r="Q18" s="9" t="s">
        <v>76</v>
      </c>
      <c r="R18" s="9" t="s">
        <v>113</v>
      </c>
      <c r="S18" s="9"/>
      <c r="T18" s="9">
        <v>200731717</v>
      </c>
      <c r="U18" s="35">
        <f>VLOOKUP(C18,Dados!G:J,3,FALSE)</f>
        <v>13</v>
      </c>
      <c r="V18" s="35" t="str">
        <f>VLOOKUP(C18,Dados!G:J,4,FALSE)</f>
        <v>Quinta-Feira</v>
      </c>
    </row>
    <row r="19" spans="1:22" s="16" customFormat="1" ht="42">
      <c r="A19" s="5">
        <v>873</v>
      </c>
      <c r="B19" s="8">
        <v>1</v>
      </c>
      <c r="C19" s="28">
        <v>43875</v>
      </c>
      <c r="D19" s="33">
        <f>IFERROR(VLOOKUP(C19,Dados!G:H,2,FALSE),"")</f>
        <v>43862</v>
      </c>
      <c r="E19" s="8">
        <v>11379</v>
      </c>
      <c r="F19" s="15" t="s">
        <v>114</v>
      </c>
      <c r="G19" s="8" t="s">
        <v>31</v>
      </c>
      <c r="H19" s="19" t="s">
        <v>73</v>
      </c>
      <c r="I19" s="22" t="s">
        <v>74</v>
      </c>
      <c r="J19" s="5">
        <v>1</v>
      </c>
      <c r="K19" s="5" t="s">
        <v>56</v>
      </c>
      <c r="L19" s="17" t="s">
        <v>115</v>
      </c>
      <c r="M19" s="9" t="s">
        <v>4</v>
      </c>
      <c r="N19" s="9" t="s">
        <v>116</v>
      </c>
      <c r="O19" s="9" t="s">
        <v>36</v>
      </c>
      <c r="P19" s="9" t="s">
        <v>117</v>
      </c>
      <c r="Q19" s="9" t="s">
        <v>118</v>
      </c>
      <c r="R19" s="9" t="s">
        <v>68</v>
      </c>
      <c r="S19" s="9"/>
      <c r="T19" s="9"/>
      <c r="U19" s="35">
        <f>VLOOKUP(C19,Dados!G:J,3,FALSE)</f>
        <v>14</v>
      </c>
      <c r="V19" s="35" t="str">
        <f>VLOOKUP(C19,Dados!G:J,4,FALSE)</f>
        <v>Sexta-Feira</v>
      </c>
    </row>
    <row r="20" spans="1:22" s="16" customFormat="1" ht="31.5">
      <c r="A20" s="5">
        <v>904</v>
      </c>
      <c r="B20" s="8">
        <v>1</v>
      </c>
      <c r="C20" s="28">
        <v>43878</v>
      </c>
      <c r="D20" s="33">
        <f>IFERROR(VLOOKUP(C20,Dados!G:H,2,FALSE),"")</f>
        <v>43862</v>
      </c>
      <c r="E20" s="8">
        <v>14825</v>
      </c>
      <c r="F20" s="15" t="s">
        <v>119</v>
      </c>
      <c r="G20" s="8" t="s">
        <v>31</v>
      </c>
      <c r="H20" s="9" t="s">
        <v>120</v>
      </c>
      <c r="I20" s="22" t="s">
        <v>99</v>
      </c>
      <c r="J20" s="5">
        <v>1</v>
      </c>
      <c r="K20" s="5" t="s">
        <v>121</v>
      </c>
      <c r="L20" s="17" t="s">
        <v>122</v>
      </c>
      <c r="M20" s="9" t="s">
        <v>4</v>
      </c>
      <c r="N20" s="9" t="s">
        <v>36</v>
      </c>
      <c r="O20" s="9" t="s">
        <v>36</v>
      </c>
      <c r="P20" s="9" t="s">
        <v>123</v>
      </c>
      <c r="Q20" s="9" t="s">
        <v>124</v>
      </c>
      <c r="R20" s="9" t="s">
        <v>68</v>
      </c>
      <c r="S20" s="9"/>
      <c r="T20" s="9"/>
      <c r="U20" s="35">
        <f>VLOOKUP(C20,Dados!G:J,3,FALSE)</f>
        <v>17</v>
      </c>
      <c r="V20" s="35" t="str">
        <f>VLOOKUP(C20,Dados!G:J,4,FALSE)</f>
        <v>Segunda-Feira</v>
      </c>
    </row>
    <row r="21" spans="1:22" s="16" customFormat="1" ht="42">
      <c r="A21" s="5">
        <v>904</v>
      </c>
      <c r="B21" s="8">
        <v>1</v>
      </c>
      <c r="C21" s="28">
        <v>43888</v>
      </c>
      <c r="D21" s="33">
        <f>IFERROR(VLOOKUP(C21,Dados!G:H,2,FALSE),"")</f>
        <v>43862</v>
      </c>
      <c r="E21" s="8">
        <v>30950</v>
      </c>
      <c r="F21" s="15" t="s">
        <v>125</v>
      </c>
      <c r="G21" s="8" t="s">
        <v>31</v>
      </c>
      <c r="H21" s="19" t="s">
        <v>32</v>
      </c>
      <c r="I21" s="30" t="s">
        <v>33</v>
      </c>
      <c r="J21" s="5">
        <v>1</v>
      </c>
      <c r="K21" s="5" t="s">
        <v>126</v>
      </c>
      <c r="L21" s="17" t="s">
        <v>127</v>
      </c>
      <c r="M21" s="9" t="s">
        <v>4</v>
      </c>
      <c r="N21" s="9" t="s">
        <v>36</v>
      </c>
      <c r="O21" s="9" t="s">
        <v>36</v>
      </c>
      <c r="P21" s="9" t="s">
        <v>45</v>
      </c>
      <c r="Q21" s="9" t="s">
        <v>76</v>
      </c>
      <c r="R21" s="9" t="s">
        <v>128</v>
      </c>
      <c r="S21" s="9"/>
      <c r="T21" s="9"/>
      <c r="U21" s="35">
        <f>VLOOKUP(C21,Dados!G:J,3,FALSE)</f>
        <v>27</v>
      </c>
      <c r="V21" s="35" t="str">
        <f>VLOOKUP(C21,Dados!G:J,4,FALSE)</f>
        <v>Quinta-Feira</v>
      </c>
    </row>
    <row r="22" spans="1:22" s="16" customFormat="1" ht="31.5">
      <c r="A22" s="5">
        <v>907</v>
      </c>
      <c r="B22" s="8">
        <v>1</v>
      </c>
      <c r="C22" s="28">
        <v>43882</v>
      </c>
      <c r="D22" s="33">
        <f>IFERROR(VLOOKUP(C22,Dados!G:H,2,FALSE),"")</f>
        <v>43862</v>
      </c>
      <c r="E22" s="8">
        <v>30638</v>
      </c>
      <c r="F22" s="15" t="s">
        <v>129</v>
      </c>
      <c r="G22" s="8" t="s">
        <v>31</v>
      </c>
      <c r="H22" s="19" t="s">
        <v>130</v>
      </c>
      <c r="I22" s="22" t="s">
        <v>74</v>
      </c>
      <c r="J22" s="5">
        <v>1</v>
      </c>
      <c r="K22" s="5" t="s">
        <v>56</v>
      </c>
      <c r="L22" s="17" t="s">
        <v>131</v>
      </c>
      <c r="M22" s="9" t="s">
        <v>4</v>
      </c>
      <c r="N22" s="9" t="s">
        <v>36</v>
      </c>
      <c r="O22" s="9" t="s">
        <v>36</v>
      </c>
      <c r="P22" s="9" t="s">
        <v>58</v>
      </c>
      <c r="Q22" s="9" t="s">
        <v>59</v>
      </c>
      <c r="R22" s="9" t="s">
        <v>85</v>
      </c>
      <c r="S22" s="9"/>
      <c r="T22" s="9"/>
      <c r="U22" s="35">
        <f>VLOOKUP(C22,Dados!G:J,3,FALSE)</f>
        <v>21</v>
      </c>
      <c r="V22" s="35" t="str">
        <f>VLOOKUP(C22,Dados!G:J,4,FALSE)</f>
        <v>Sexta-Feira</v>
      </c>
    </row>
    <row r="23" spans="1:22" s="16" customFormat="1" ht="31.5">
      <c r="A23" s="5">
        <v>908</v>
      </c>
      <c r="B23" s="8">
        <v>1</v>
      </c>
      <c r="C23" s="28">
        <v>43882</v>
      </c>
      <c r="D23" s="33">
        <f>IFERROR(VLOOKUP(C23,Dados!G:H,2,FALSE),"")</f>
        <v>43862</v>
      </c>
      <c r="E23" s="8">
        <v>21749</v>
      </c>
      <c r="F23" s="15" t="s">
        <v>132</v>
      </c>
      <c r="G23" s="8" t="s">
        <v>31</v>
      </c>
      <c r="H23" s="19" t="s">
        <v>32</v>
      </c>
      <c r="I23" s="30" t="s">
        <v>33</v>
      </c>
      <c r="J23" s="5">
        <v>1</v>
      </c>
      <c r="K23" s="5" t="s">
        <v>34</v>
      </c>
      <c r="L23" s="17" t="s">
        <v>133</v>
      </c>
      <c r="M23" s="9" t="s">
        <v>4</v>
      </c>
      <c r="N23" s="9" t="s">
        <v>36</v>
      </c>
      <c r="O23" s="9" t="s">
        <v>36</v>
      </c>
      <c r="P23" s="9" t="s">
        <v>45</v>
      </c>
      <c r="Q23" s="9" t="s">
        <v>38</v>
      </c>
      <c r="R23" s="9" t="s">
        <v>134</v>
      </c>
      <c r="S23" s="9"/>
      <c r="T23" s="9"/>
      <c r="U23" s="35">
        <f>VLOOKUP(C23,Dados!G:J,3,FALSE)</f>
        <v>21</v>
      </c>
      <c r="V23" s="35" t="str">
        <f>VLOOKUP(C23,Dados!G:J,4,FALSE)</f>
        <v>Sexta-Feira</v>
      </c>
    </row>
    <row r="24" spans="1:22" s="16" customFormat="1" ht="42">
      <c r="A24" s="5">
        <v>910</v>
      </c>
      <c r="B24" s="8">
        <v>1</v>
      </c>
      <c r="C24" s="28">
        <v>43878</v>
      </c>
      <c r="D24" s="33">
        <f>IFERROR(VLOOKUP(C24,Dados!G:H,2,FALSE),"")</f>
        <v>43862</v>
      </c>
      <c r="E24" s="8">
        <v>16531</v>
      </c>
      <c r="F24" s="15" t="s">
        <v>135</v>
      </c>
      <c r="G24" s="8" t="s">
        <v>31</v>
      </c>
      <c r="H24" s="9" t="s">
        <v>136</v>
      </c>
      <c r="I24" s="22" t="s">
        <v>137</v>
      </c>
      <c r="J24" s="5">
        <v>2</v>
      </c>
      <c r="K24" s="5" t="s">
        <v>110</v>
      </c>
      <c r="L24" s="17" t="s">
        <v>138</v>
      </c>
      <c r="M24" s="9" t="s">
        <v>4</v>
      </c>
      <c r="N24" s="9" t="s">
        <v>36</v>
      </c>
      <c r="O24" s="9" t="s">
        <v>36</v>
      </c>
      <c r="P24" s="9" t="s">
        <v>45</v>
      </c>
      <c r="Q24" s="9" t="s">
        <v>46</v>
      </c>
      <c r="R24" s="9" t="s">
        <v>139</v>
      </c>
      <c r="S24" s="9"/>
      <c r="T24" s="9"/>
      <c r="U24" s="35">
        <f>VLOOKUP(C24,Dados!G:J,3,FALSE)</f>
        <v>17</v>
      </c>
      <c r="V24" s="35" t="str">
        <f>VLOOKUP(C24,Dados!G:J,4,FALSE)</f>
        <v>Segunda-Feira</v>
      </c>
    </row>
    <row r="25" spans="1:22" s="16" customFormat="1" ht="52.5">
      <c r="A25" s="5">
        <v>911</v>
      </c>
      <c r="B25" s="8">
        <v>1</v>
      </c>
      <c r="C25" s="28">
        <v>43880</v>
      </c>
      <c r="D25" s="33">
        <f>IFERROR(VLOOKUP(C25,Dados!G:H,2,FALSE),"")</f>
        <v>43862</v>
      </c>
      <c r="E25" s="8">
        <v>26772</v>
      </c>
      <c r="F25" s="15" t="s">
        <v>140</v>
      </c>
      <c r="G25" s="8" t="s">
        <v>31</v>
      </c>
      <c r="H25" s="19" t="s">
        <v>73</v>
      </c>
      <c r="I25" s="22" t="s">
        <v>74</v>
      </c>
      <c r="J25" s="5">
        <v>1</v>
      </c>
      <c r="K25" s="5" t="s">
        <v>56</v>
      </c>
      <c r="L25" s="17" t="s">
        <v>141</v>
      </c>
      <c r="M25" s="9" t="s">
        <v>4</v>
      </c>
      <c r="N25" s="9" t="s">
        <v>36</v>
      </c>
      <c r="O25" s="9" t="s">
        <v>36</v>
      </c>
      <c r="P25" s="9" t="s">
        <v>45</v>
      </c>
      <c r="Q25" s="9" t="s">
        <v>76</v>
      </c>
      <c r="R25" s="9" t="s">
        <v>142</v>
      </c>
      <c r="S25" s="9"/>
      <c r="T25" s="9"/>
      <c r="U25" s="35">
        <f>VLOOKUP(C25,Dados!G:J,3,FALSE)</f>
        <v>19</v>
      </c>
      <c r="V25" s="35" t="str">
        <f>VLOOKUP(C25,Dados!G:J,4,FALSE)</f>
        <v>Quarta-Feira</v>
      </c>
    </row>
    <row r="26" spans="1:22" s="16" customFormat="1" ht="31.5">
      <c r="A26" s="5">
        <v>914</v>
      </c>
      <c r="B26" s="8">
        <v>1</v>
      </c>
      <c r="C26" s="28">
        <v>43880</v>
      </c>
      <c r="D26" s="33">
        <f>IFERROR(VLOOKUP(C26,Dados!G:H,2,FALSE),"")</f>
        <v>43862</v>
      </c>
      <c r="E26" s="8">
        <v>17633</v>
      </c>
      <c r="F26" s="15" t="s">
        <v>143</v>
      </c>
      <c r="G26" s="8" t="s">
        <v>31</v>
      </c>
      <c r="H26" s="9" t="s">
        <v>98</v>
      </c>
      <c r="I26" s="22" t="s">
        <v>99</v>
      </c>
      <c r="J26" s="5">
        <v>1</v>
      </c>
      <c r="K26" s="5" t="s">
        <v>121</v>
      </c>
      <c r="L26" s="17" t="s">
        <v>144</v>
      </c>
      <c r="M26" s="9" t="s">
        <v>4</v>
      </c>
      <c r="N26" s="9" t="s">
        <v>36</v>
      </c>
      <c r="O26" s="9" t="s">
        <v>36</v>
      </c>
      <c r="P26" s="9" t="s">
        <v>91</v>
      </c>
      <c r="Q26" s="9" t="s">
        <v>46</v>
      </c>
      <c r="R26" s="9" t="s">
        <v>47</v>
      </c>
      <c r="S26" s="9"/>
      <c r="T26" s="9"/>
      <c r="U26" s="35">
        <f>VLOOKUP(C26,Dados!G:J,3,FALSE)</f>
        <v>19</v>
      </c>
      <c r="V26" s="35" t="str">
        <f>VLOOKUP(C26,Dados!G:J,4,FALSE)</f>
        <v>Quarta-Feira</v>
      </c>
    </row>
    <row r="27" spans="1:22" s="16" customFormat="1" ht="52.5">
      <c r="A27" s="5">
        <v>930</v>
      </c>
      <c r="B27" s="8">
        <v>1</v>
      </c>
      <c r="C27" s="28">
        <v>43885</v>
      </c>
      <c r="D27" s="33">
        <f>IFERROR(VLOOKUP(C27,Dados!G:H,2,FALSE),"")</f>
        <v>43862</v>
      </c>
      <c r="E27" s="8">
        <v>11840</v>
      </c>
      <c r="F27" s="19" t="s">
        <v>145</v>
      </c>
      <c r="G27" s="8" t="s">
        <v>31</v>
      </c>
      <c r="H27" s="30" t="s">
        <v>146</v>
      </c>
      <c r="I27" s="22" t="s">
        <v>147</v>
      </c>
      <c r="J27" s="5">
        <v>2</v>
      </c>
      <c r="K27" s="5" t="s">
        <v>148</v>
      </c>
      <c r="L27" s="17" t="s">
        <v>149</v>
      </c>
      <c r="M27" s="9" t="s">
        <v>4</v>
      </c>
      <c r="N27" s="9" t="s">
        <v>36</v>
      </c>
      <c r="O27" s="9" t="s">
        <v>36</v>
      </c>
      <c r="P27" s="9" t="s">
        <v>45</v>
      </c>
      <c r="Q27" s="9" t="s">
        <v>46</v>
      </c>
      <c r="R27" s="9" t="s">
        <v>77</v>
      </c>
      <c r="S27" s="9"/>
      <c r="T27" s="9"/>
      <c r="U27" s="35">
        <f>VLOOKUP(C27,Dados!G:J,3,FALSE)</f>
        <v>24</v>
      </c>
      <c r="V27" s="35" t="str">
        <f>VLOOKUP(C27,Dados!G:J,4,FALSE)</f>
        <v>Segunda-Feira</v>
      </c>
    </row>
    <row r="28" spans="1:22" s="16" customFormat="1" ht="31.5">
      <c r="A28" s="5">
        <v>962</v>
      </c>
      <c r="B28" s="8">
        <v>1</v>
      </c>
      <c r="C28" s="28">
        <v>43886</v>
      </c>
      <c r="D28" s="33">
        <f>IFERROR(VLOOKUP(C28,Dados!G:H,2,FALSE),"")</f>
        <v>43862</v>
      </c>
      <c r="E28" s="8">
        <v>4998</v>
      </c>
      <c r="F28" s="30" t="s">
        <v>150</v>
      </c>
      <c r="G28" s="8" t="s">
        <v>31</v>
      </c>
      <c r="H28" s="19" t="s">
        <v>151</v>
      </c>
      <c r="I28" s="22" t="s">
        <v>63</v>
      </c>
      <c r="J28" s="5">
        <v>1</v>
      </c>
      <c r="K28" s="5" t="s">
        <v>152</v>
      </c>
      <c r="L28" s="17" t="s">
        <v>153</v>
      </c>
      <c r="M28" s="9" t="s">
        <v>4</v>
      </c>
      <c r="N28" s="9" t="s">
        <v>36</v>
      </c>
      <c r="O28" s="9" t="s">
        <v>36</v>
      </c>
      <c r="P28" s="9" t="s">
        <v>45</v>
      </c>
      <c r="Q28" s="9" t="s">
        <v>76</v>
      </c>
      <c r="R28" s="9" t="s">
        <v>71</v>
      </c>
      <c r="S28" s="9"/>
      <c r="T28" s="9"/>
      <c r="U28" s="35">
        <f>VLOOKUP(C28,Dados!G:J,3,FALSE)</f>
        <v>25</v>
      </c>
      <c r="V28" s="35" t="str">
        <f>VLOOKUP(C28,Dados!G:J,4,FALSE)</f>
        <v>Terça-Feira</v>
      </c>
    </row>
    <row r="29" spans="1:22" s="16" customFormat="1" ht="39.75" customHeight="1">
      <c r="A29" s="5">
        <v>971</v>
      </c>
      <c r="B29" s="8">
        <v>1</v>
      </c>
      <c r="C29" s="28">
        <v>43889</v>
      </c>
      <c r="D29" s="33">
        <f>IFERROR(VLOOKUP(C29,Dados!G:H,2,FALSE),"")</f>
        <v>43862</v>
      </c>
      <c r="E29" s="8">
        <v>28101</v>
      </c>
      <c r="F29" s="19" t="s">
        <v>154</v>
      </c>
      <c r="G29" s="8" t="s">
        <v>31</v>
      </c>
      <c r="H29" s="9" t="s">
        <v>73</v>
      </c>
      <c r="I29" s="22" t="s">
        <v>74</v>
      </c>
      <c r="J29" s="5">
        <v>1</v>
      </c>
      <c r="K29" s="5" t="s">
        <v>56</v>
      </c>
      <c r="L29" s="17" t="s">
        <v>155</v>
      </c>
      <c r="M29" s="9" t="s">
        <v>4</v>
      </c>
      <c r="N29" s="9" t="s">
        <v>36</v>
      </c>
      <c r="O29" s="9" t="s">
        <v>36</v>
      </c>
      <c r="P29" s="9" t="s">
        <v>45</v>
      </c>
      <c r="Q29" s="9" t="s">
        <v>118</v>
      </c>
      <c r="R29" s="9" t="s">
        <v>68</v>
      </c>
      <c r="S29" s="9"/>
      <c r="T29" s="9"/>
      <c r="U29" s="35">
        <f>VLOOKUP(C29,Dados!G:J,3,FALSE)</f>
        <v>28</v>
      </c>
      <c r="V29" s="35" t="str">
        <f>VLOOKUP(C29,Dados!G:J,4,FALSE)</f>
        <v>Sexta-Feira</v>
      </c>
    </row>
    <row r="30" spans="1:22" s="16" customFormat="1" ht="33" customHeight="1">
      <c r="A30" s="5">
        <v>972</v>
      </c>
      <c r="B30" s="8">
        <v>1</v>
      </c>
      <c r="C30" s="28">
        <v>43890</v>
      </c>
      <c r="D30" s="33">
        <f>IFERROR(VLOOKUP(C30,Dados!G:H,2,FALSE),"")</f>
        <v>43862</v>
      </c>
      <c r="E30" s="8">
        <v>28795</v>
      </c>
      <c r="F30" s="15" t="s">
        <v>156</v>
      </c>
      <c r="G30" s="8" t="s">
        <v>31</v>
      </c>
      <c r="H30" s="19" t="s">
        <v>157</v>
      </c>
      <c r="I30" s="22" t="s">
        <v>74</v>
      </c>
      <c r="J30" s="5">
        <v>1</v>
      </c>
      <c r="K30" s="5" t="s">
        <v>56</v>
      </c>
      <c r="L30" s="17" t="s">
        <v>158</v>
      </c>
      <c r="M30" s="9" t="s">
        <v>4</v>
      </c>
      <c r="N30" s="9" t="s">
        <v>36</v>
      </c>
      <c r="O30" s="9" t="s">
        <v>36</v>
      </c>
      <c r="P30" s="9" t="s">
        <v>58</v>
      </c>
      <c r="Q30" s="9" t="s">
        <v>59</v>
      </c>
      <c r="R30" s="9" t="s">
        <v>60</v>
      </c>
      <c r="S30" s="9"/>
      <c r="T30" s="9"/>
      <c r="U30" s="35">
        <f>VLOOKUP(C30,Dados!G:J,3,FALSE)</f>
        <v>29</v>
      </c>
      <c r="V30" s="35" t="str">
        <f>VLOOKUP(C30,Dados!G:J,4,FALSE)</f>
        <v>Sábado</v>
      </c>
    </row>
    <row r="31" spans="1:22" s="16" customFormat="1" ht="52.5">
      <c r="A31" s="5">
        <v>914</v>
      </c>
      <c r="B31" s="8">
        <v>1</v>
      </c>
      <c r="C31" s="28">
        <v>43894</v>
      </c>
      <c r="D31" s="33">
        <f>IFERROR(VLOOKUP(C31,Dados!G:H,2,FALSE),"")</f>
        <v>43891</v>
      </c>
      <c r="E31" s="8">
        <v>30151</v>
      </c>
      <c r="F31" s="19" t="s">
        <v>159</v>
      </c>
      <c r="G31" s="9" t="s">
        <v>31</v>
      </c>
      <c r="H31" s="19" t="s">
        <v>160</v>
      </c>
      <c r="I31" s="22" t="s">
        <v>137</v>
      </c>
      <c r="J31" s="5">
        <v>2</v>
      </c>
      <c r="K31" s="5" t="s">
        <v>161</v>
      </c>
      <c r="L31" s="20" t="s">
        <v>162</v>
      </c>
      <c r="M31" s="9" t="s">
        <v>4</v>
      </c>
      <c r="N31" s="9" t="s">
        <v>36</v>
      </c>
      <c r="O31" s="9" t="s">
        <v>36</v>
      </c>
      <c r="P31" s="9" t="s">
        <v>45</v>
      </c>
      <c r="Q31" s="9" t="s">
        <v>107</v>
      </c>
      <c r="R31" s="9"/>
      <c r="S31" s="9"/>
      <c r="T31" s="9"/>
      <c r="U31" s="35">
        <f>VLOOKUP(C31,Dados!G:J,3,FALSE)</f>
        <v>4</v>
      </c>
      <c r="V31" s="35" t="str">
        <f>VLOOKUP(C31,Dados!G:J,4,FALSE)</f>
        <v>Quarta-Feira</v>
      </c>
    </row>
    <row r="32" spans="1:22" s="16" customFormat="1" ht="72.75" customHeight="1">
      <c r="A32" s="5">
        <v>930</v>
      </c>
      <c r="B32" s="8">
        <v>1</v>
      </c>
      <c r="C32" s="28">
        <v>43897</v>
      </c>
      <c r="D32" s="33">
        <f>IFERROR(VLOOKUP(C32,Dados!G:H,2,FALSE),"")</f>
        <v>43891</v>
      </c>
      <c r="E32" s="8">
        <v>29967</v>
      </c>
      <c r="F32" s="19" t="s">
        <v>163</v>
      </c>
      <c r="G32" s="9" t="s">
        <v>31</v>
      </c>
      <c r="H32" s="9" t="s">
        <v>164</v>
      </c>
      <c r="I32" s="22" t="s">
        <v>165</v>
      </c>
      <c r="J32" s="5">
        <v>3</v>
      </c>
      <c r="K32" s="5" t="s">
        <v>34</v>
      </c>
      <c r="L32" s="20" t="s">
        <v>166</v>
      </c>
      <c r="M32" s="9" t="s">
        <v>4</v>
      </c>
      <c r="N32" s="9" t="s">
        <v>36</v>
      </c>
      <c r="O32" s="9" t="s">
        <v>36</v>
      </c>
      <c r="P32" s="9" t="s">
        <v>45</v>
      </c>
      <c r="Q32" s="9" t="s">
        <v>76</v>
      </c>
      <c r="R32" s="9" t="s">
        <v>47</v>
      </c>
      <c r="S32" s="9"/>
      <c r="T32" s="9"/>
      <c r="U32" s="35">
        <f>VLOOKUP(C32,Dados!G:J,3,FALSE)</f>
        <v>7</v>
      </c>
      <c r="V32" s="35" t="str">
        <f>VLOOKUP(C32,Dados!G:J,4,FALSE)</f>
        <v>Sábado</v>
      </c>
    </row>
    <row r="33" spans="1:22" s="16" customFormat="1" ht="42">
      <c r="A33" s="5">
        <v>962</v>
      </c>
      <c r="B33" s="8">
        <v>1</v>
      </c>
      <c r="C33" s="28">
        <v>43903</v>
      </c>
      <c r="D33" s="33">
        <f>IFERROR(VLOOKUP(C33,Dados!G:H,2,FALSE),"")</f>
        <v>43891</v>
      </c>
      <c r="E33" s="8">
        <v>30020</v>
      </c>
      <c r="F33" s="19" t="s">
        <v>167</v>
      </c>
      <c r="G33" s="9" t="s">
        <v>31</v>
      </c>
      <c r="H33" s="9" t="s">
        <v>102</v>
      </c>
      <c r="I33" s="61" t="s">
        <v>42</v>
      </c>
      <c r="J33" s="8">
        <v>2</v>
      </c>
      <c r="K33" s="5" t="s">
        <v>7</v>
      </c>
      <c r="L33" s="21" t="s">
        <v>168</v>
      </c>
      <c r="M33" s="9" t="s">
        <v>4</v>
      </c>
      <c r="N33" s="9" t="s">
        <v>36</v>
      </c>
      <c r="O33" s="9" t="s">
        <v>36</v>
      </c>
      <c r="P33" s="9" t="s">
        <v>45</v>
      </c>
      <c r="Q33" s="9" t="s">
        <v>76</v>
      </c>
      <c r="R33" s="9" t="s">
        <v>77</v>
      </c>
      <c r="S33" s="9"/>
      <c r="T33" s="9"/>
      <c r="U33" s="35">
        <f>VLOOKUP(C33,Dados!G:J,3,FALSE)</f>
        <v>13</v>
      </c>
      <c r="V33" s="35" t="str">
        <f>VLOOKUP(C33,Dados!G:J,4,FALSE)</f>
        <v>Sexta-Feira</v>
      </c>
    </row>
    <row r="34" spans="1:22" s="16" customFormat="1" ht="42">
      <c r="A34" s="5">
        <v>963</v>
      </c>
      <c r="B34" s="8">
        <v>1</v>
      </c>
      <c r="C34" s="28">
        <v>43906</v>
      </c>
      <c r="D34" s="33">
        <f>IFERROR(VLOOKUP(C34,Dados!G:H,2,FALSE),"")</f>
        <v>43891</v>
      </c>
      <c r="E34" s="8">
        <v>30935</v>
      </c>
      <c r="F34" s="19" t="s">
        <v>169</v>
      </c>
      <c r="G34" s="9" t="s">
        <v>31</v>
      </c>
      <c r="H34" s="9" t="s">
        <v>170</v>
      </c>
      <c r="I34" s="61" t="s">
        <v>42</v>
      </c>
      <c r="J34" s="8">
        <v>3</v>
      </c>
      <c r="K34" s="5" t="s">
        <v>171</v>
      </c>
      <c r="L34" s="21" t="s">
        <v>172</v>
      </c>
      <c r="M34" s="9" t="s">
        <v>4</v>
      </c>
      <c r="N34" s="9" t="s">
        <v>36</v>
      </c>
      <c r="O34" s="9" t="s">
        <v>36</v>
      </c>
      <c r="P34" s="9" t="s">
        <v>173</v>
      </c>
      <c r="Q34" s="9" t="s">
        <v>174</v>
      </c>
      <c r="R34" s="9" t="s">
        <v>68</v>
      </c>
      <c r="S34" s="9"/>
      <c r="T34" s="9"/>
      <c r="U34" s="35">
        <f>VLOOKUP(C34,Dados!G:J,3,FALSE)</f>
        <v>16</v>
      </c>
      <c r="V34" s="35" t="str">
        <f>VLOOKUP(C34,Dados!G:J,4,FALSE)</f>
        <v>Segunda-Feira</v>
      </c>
    </row>
    <row r="35" spans="1:22" s="16" customFormat="1" ht="31.5">
      <c r="A35" s="5">
        <v>967</v>
      </c>
      <c r="B35" s="8">
        <v>1</v>
      </c>
      <c r="C35" s="28">
        <v>43895</v>
      </c>
      <c r="D35" s="33">
        <f>IFERROR(VLOOKUP(C35,Dados!G:H,2,FALSE),"")</f>
        <v>43891</v>
      </c>
      <c r="E35" s="8">
        <v>0</v>
      </c>
      <c r="F35" s="19"/>
      <c r="G35" s="9" t="s">
        <v>31</v>
      </c>
      <c r="H35" s="19" t="s">
        <v>175</v>
      </c>
      <c r="I35" s="30" t="s">
        <v>33</v>
      </c>
      <c r="J35" s="5">
        <v>1</v>
      </c>
      <c r="K35" s="5" t="s">
        <v>176</v>
      </c>
      <c r="L35" s="20" t="s">
        <v>177</v>
      </c>
      <c r="M35" s="9" t="s">
        <v>90</v>
      </c>
      <c r="N35" s="9" t="s">
        <v>178</v>
      </c>
      <c r="O35" s="9" t="s">
        <v>179</v>
      </c>
      <c r="P35" s="9" t="s">
        <v>180</v>
      </c>
      <c r="Q35" s="9"/>
      <c r="R35" s="9"/>
      <c r="S35" s="9"/>
      <c r="T35" s="9">
        <v>200733918</v>
      </c>
      <c r="U35" s="35">
        <f>VLOOKUP(C35,Dados!G:J,3,FALSE)</f>
        <v>5</v>
      </c>
      <c r="V35" s="35" t="str">
        <f>VLOOKUP(C35,Dados!G:J,4,FALSE)</f>
        <v>Quinta-Feira</v>
      </c>
    </row>
    <row r="36" spans="1:22" ht="42">
      <c r="A36" s="5">
        <v>971</v>
      </c>
      <c r="B36" s="8">
        <v>1</v>
      </c>
      <c r="C36" s="28">
        <v>43907</v>
      </c>
      <c r="D36" s="33">
        <f>IFERROR(VLOOKUP(C36,Dados!G:H,2,FALSE),"")</f>
        <v>43891</v>
      </c>
      <c r="E36" s="8">
        <v>26574</v>
      </c>
      <c r="F36" s="19" t="s">
        <v>181</v>
      </c>
      <c r="G36" s="9" t="s">
        <v>182</v>
      </c>
      <c r="H36" s="9" t="s">
        <v>102</v>
      </c>
      <c r="I36" s="61" t="s">
        <v>42</v>
      </c>
      <c r="J36" s="8">
        <v>3</v>
      </c>
      <c r="K36" s="5" t="s">
        <v>6</v>
      </c>
      <c r="L36" s="21" t="s">
        <v>183</v>
      </c>
      <c r="M36" s="9" t="s">
        <v>4</v>
      </c>
      <c r="N36" s="9" t="s">
        <v>36</v>
      </c>
      <c r="O36" s="9" t="s">
        <v>36</v>
      </c>
      <c r="P36" s="9" t="s">
        <v>45</v>
      </c>
      <c r="Q36" s="9" t="s">
        <v>46</v>
      </c>
      <c r="R36" s="9" t="s">
        <v>128</v>
      </c>
      <c r="S36" s="9"/>
      <c r="T36" s="9"/>
      <c r="U36" s="35">
        <f>VLOOKUP(C36,Dados!G:J,3,FALSE)</f>
        <v>17</v>
      </c>
      <c r="V36" s="35" t="str">
        <f>VLOOKUP(C36,Dados!G:J,4,FALSE)</f>
        <v>Terça-Feira</v>
      </c>
    </row>
    <row r="37" spans="1:22" ht="31.5">
      <c r="A37" s="5">
        <v>972</v>
      </c>
      <c r="B37" s="8">
        <v>1</v>
      </c>
      <c r="C37" s="28">
        <v>43907</v>
      </c>
      <c r="D37" s="33">
        <f>IFERROR(VLOOKUP(C37,Dados!G:H,2,FALSE),"")</f>
        <v>43891</v>
      </c>
      <c r="E37" s="8">
        <v>28101</v>
      </c>
      <c r="F37" s="19" t="s">
        <v>154</v>
      </c>
      <c r="G37" s="9" t="s">
        <v>31</v>
      </c>
      <c r="H37" s="30" t="s">
        <v>73</v>
      </c>
      <c r="I37" s="30" t="s">
        <v>74</v>
      </c>
      <c r="J37" s="8">
        <v>1</v>
      </c>
      <c r="K37" s="5" t="s">
        <v>56</v>
      </c>
      <c r="L37" s="21" t="s">
        <v>184</v>
      </c>
      <c r="M37" s="9" t="s">
        <v>80</v>
      </c>
      <c r="N37" s="9" t="s">
        <v>36</v>
      </c>
      <c r="O37" s="9" t="s">
        <v>36</v>
      </c>
      <c r="P37" s="9" t="s">
        <v>45</v>
      </c>
      <c r="Q37" s="9" t="s">
        <v>76</v>
      </c>
      <c r="R37" s="9"/>
      <c r="S37" s="9"/>
      <c r="T37" s="9">
        <v>200734227</v>
      </c>
      <c r="U37" s="35">
        <f>VLOOKUP(C37,Dados!G:J,3,FALSE)</f>
        <v>17</v>
      </c>
      <c r="V37" s="35" t="str">
        <f>VLOOKUP(C37,Dados!G:J,4,FALSE)</f>
        <v>Terça-Feira</v>
      </c>
    </row>
    <row r="38" spans="1:22" ht="31.5">
      <c r="A38" s="5">
        <v>974</v>
      </c>
      <c r="B38" s="8">
        <v>1</v>
      </c>
      <c r="C38" s="28">
        <v>43893</v>
      </c>
      <c r="D38" s="33">
        <f>IFERROR(VLOOKUP(C38,Dados!G:H,2,FALSE),"")</f>
        <v>43891</v>
      </c>
      <c r="E38" s="8">
        <v>23773</v>
      </c>
      <c r="F38" s="19" t="s">
        <v>185</v>
      </c>
      <c r="G38" s="9" t="s">
        <v>31</v>
      </c>
      <c r="H38" s="40" t="s">
        <v>186</v>
      </c>
      <c r="I38" s="22" t="s">
        <v>99</v>
      </c>
      <c r="J38" s="5">
        <v>1</v>
      </c>
      <c r="K38" s="5" t="s">
        <v>43</v>
      </c>
      <c r="L38" s="20" t="s">
        <v>187</v>
      </c>
      <c r="M38" s="9" t="s">
        <v>4</v>
      </c>
      <c r="N38" s="9" t="s">
        <v>36</v>
      </c>
      <c r="O38" s="9" t="s">
        <v>36</v>
      </c>
      <c r="P38" s="9" t="s">
        <v>58</v>
      </c>
      <c r="Q38" s="9" t="s">
        <v>59</v>
      </c>
      <c r="R38" s="9" t="s">
        <v>85</v>
      </c>
      <c r="S38" s="9"/>
      <c r="T38" s="9"/>
      <c r="U38" s="35">
        <f>VLOOKUP(C38,Dados!G:J,3,FALSE)</f>
        <v>3</v>
      </c>
      <c r="V38" s="35" t="str">
        <f>VLOOKUP(C38,Dados!G:J,4,FALSE)</f>
        <v>Terça-Feira</v>
      </c>
    </row>
    <row r="39" spans="1:22" ht="30" customHeight="1">
      <c r="A39" s="5">
        <v>975</v>
      </c>
      <c r="B39" s="8">
        <v>1</v>
      </c>
      <c r="C39" s="28">
        <v>43893</v>
      </c>
      <c r="D39" s="33">
        <f>IFERROR(VLOOKUP(C39,Dados!G:H,2,FALSE),"")</f>
        <v>43891</v>
      </c>
      <c r="E39" s="8">
        <v>28167</v>
      </c>
      <c r="F39" s="7" t="s">
        <v>40</v>
      </c>
      <c r="G39" s="9" t="s">
        <v>31</v>
      </c>
      <c r="H39" s="7" t="s">
        <v>170</v>
      </c>
      <c r="I39" s="61" t="s">
        <v>42</v>
      </c>
      <c r="J39" s="5">
        <v>3</v>
      </c>
      <c r="K39" s="5" t="s">
        <v>43</v>
      </c>
      <c r="L39" s="20" t="s">
        <v>188</v>
      </c>
      <c r="M39" s="9" t="s">
        <v>4</v>
      </c>
      <c r="N39" s="9" t="s">
        <v>36</v>
      </c>
      <c r="O39" s="9" t="s">
        <v>36</v>
      </c>
      <c r="P39" s="9" t="s">
        <v>180</v>
      </c>
      <c r="Q39" s="9" t="s">
        <v>189</v>
      </c>
      <c r="R39" s="9"/>
      <c r="S39" s="9"/>
      <c r="T39" s="9"/>
      <c r="U39" s="35">
        <f>VLOOKUP(C39,Dados!G:J,3,FALSE)</f>
        <v>3</v>
      </c>
      <c r="V39" s="35" t="str">
        <f>VLOOKUP(C39,Dados!G:J,4,FALSE)</f>
        <v>Terça-Feira</v>
      </c>
    </row>
    <row r="40" spans="1:22" ht="31.5">
      <c r="A40" s="5">
        <v>974</v>
      </c>
      <c r="B40" s="8">
        <v>1</v>
      </c>
      <c r="C40" s="28">
        <v>43944</v>
      </c>
      <c r="D40" s="33">
        <f>IFERROR(VLOOKUP(C40,Dados!G:H,2,FALSE),"")</f>
        <v>43922</v>
      </c>
      <c r="E40" s="8">
        <v>2505</v>
      </c>
      <c r="F40" s="19" t="s">
        <v>190</v>
      </c>
      <c r="G40" s="9" t="s">
        <v>31</v>
      </c>
      <c r="H40" s="9" t="s">
        <v>191</v>
      </c>
      <c r="I40" s="22" t="s">
        <v>63</v>
      </c>
      <c r="J40" s="8">
        <v>1</v>
      </c>
      <c r="K40" s="5" t="s">
        <v>64</v>
      </c>
      <c r="L40" s="21" t="s">
        <v>192</v>
      </c>
      <c r="M40" s="9" t="s">
        <v>4</v>
      </c>
      <c r="N40" s="9" t="s">
        <v>36</v>
      </c>
      <c r="O40" s="9" t="s">
        <v>36</v>
      </c>
      <c r="P40" s="9" t="s">
        <v>45</v>
      </c>
      <c r="Q40" s="9" t="s">
        <v>107</v>
      </c>
      <c r="R40" s="9"/>
      <c r="S40" s="9"/>
      <c r="T40" s="9"/>
      <c r="U40" s="35">
        <f>VLOOKUP(C40,Dados!G:J,3,FALSE)</f>
        <v>23</v>
      </c>
      <c r="V40" s="35" t="str">
        <f>VLOOKUP(C40,Dados!G:J,4,FALSE)</f>
        <v>Quinta-Feira</v>
      </c>
    </row>
    <row r="41" spans="1:22" ht="42">
      <c r="A41" s="5">
        <v>975</v>
      </c>
      <c r="B41" s="8">
        <v>1</v>
      </c>
      <c r="C41" s="28">
        <v>43944</v>
      </c>
      <c r="D41" s="33">
        <f>IFERROR(VLOOKUP(C41,Dados!G:H,2,FALSE),"")</f>
        <v>43922</v>
      </c>
      <c r="E41" s="8">
        <v>24845</v>
      </c>
      <c r="F41" s="19" t="s">
        <v>193</v>
      </c>
      <c r="G41" s="9" t="s">
        <v>31</v>
      </c>
      <c r="H41" s="9" t="s">
        <v>194</v>
      </c>
      <c r="I41" s="61" t="s">
        <v>50</v>
      </c>
      <c r="J41" s="8">
        <v>1</v>
      </c>
      <c r="K41" s="5" t="s">
        <v>51</v>
      </c>
      <c r="L41" s="21" t="s">
        <v>195</v>
      </c>
      <c r="M41" s="9" t="s">
        <v>4</v>
      </c>
      <c r="N41" s="9" t="s">
        <v>36</v>
      </c>
      <c r="O41" s="9" t="s">
        <v>36</v>
      </c>
      <c r="P41" s="9" t="s">
        <v>180</v>
      </c>
      <c r="Q41" s="9" t="s">
        <v>189</v>
      </c>
      <c r="R41" s="9" t="s">
        <v>196</v>
      </c>
      <c r="S41" s="9"/>
      <c r="T41" s="9"/>
      <c r="U41" s="35">
        <f>VLOOKUP(C41,Dados!G:J,3,FALSE)</f>
        <v>23</v>
      </c>
      <c r="V41" s="35" t="str">
        <f>VLOOKUP(C41,Dados!G:J,4,FALSE)</f>
        <v>Quinta-Feira</v>
      </c>
    </row>
    <row r="42" spans="1:22" ht="31.5">
      <c r="A42" s="5">
        <v>979</v>
      </c>
      <c r="B42" s="8">
        <v>1</v>
      </c>
      <c r="C42" s="28">
        <v>43956</v>
      </c>
      <c r="D42" s="33">
        <f>IFERROR(VLOOKUP(C42,Dados!G:H,2,FALSE),"")</f>
        <v>43952</v>
      </c>
      <c r="E42" s="8">
        <v>31724</v>
      </c>
      <c r="F42" s="19" t="s">
        <v>197</v>
      </c>
      <c r="G42" s="9" t="s">
        <v>182</v>
      </c>
      <c r="H42" s="9" t="s">
        <v>198</v>
      </c>
      <c r="I42" s="61" t="s">
        <v>50</v>
      </c>
      <c r="J42" s="8">
        <v>1</v>
      </c>
      <c r="K42" s="5" t="s">
        <v>51</v>
      </c>
      <c r="L42" s="21" t="s">
        <v>199</v>
      </c>
      <c r="M42" s="9" t="s">
        <v>4</v>
      </c>
      <c r="N42" s="9" t="s">
        <v>36</v>
      </c>
      <c r="O42" s="9" t="s">
        <v>36</v>
      </c>
      <c r="P42" s="9" t="s">
        <v>123</v>
      </c>
      <c r="Q42" s="9" t="s">
        <v>67</v>
      </c>
      <c r="R42" s="9" t="s">
        <v>68</v>
      </c>
      <c r="S42" s="9"/>
      <c r="T42" s="9"/>
      <c r="U42" s="35">
        <f>VLOOKUP(C42,Dados!G:J,3,FALSE)</f>
        <v>5</v>
      </c>
      <c r="V42" s="35" t="str">
        <f>VLOOKUP(C42,Dados!G:J,4,FALSE)</f>
        <v>Terça-Feira</v>
      </c>
    </row>
    <row r="43" spans="1:22" ht="21">
      <c r="A43" s="5">
        <v>980</v>
      </c>
      <c r="B43" s="8">
        <v>1</v>
      </c>
      <c r="C43" s="28">
        <v>43955</v>
      </c>
      <c r="D43" s="33">
        <f>IFERROR(VLOOKUP(C43,Dados!G:H,2,FALSE),"")</f>
        <v>43952</v>
      </c>
      <c r="E43" s="8">
        <v>26905</v>
      </c>
      <c r="F43" s="8" t="s">
        <v>200</v>
      </c>
      <c r="G43" s="9" t="s">
        <v>31</v>
      </c>
      <c r="H43" s="9" t="s">
        <v>201</v>
      </c>
      <c r="I43" s="22" t="s">
        <v>137</v>
      </c>
      <c r="J43" s="8">
        <v>2</v>
      </c>
      <c r="K43" s="5" t="s">
        <v>110</v>
      </c>
      <c r="L43" s="21" t="s">
        <v>202</v>
      </c>
      <c r="M43" s="9" t="s">
        <v>4</v>
      </c>
      <c r="N43" s="9" t="s">
        <v>36</v>
      </c>
      <c r="O43" s="9" t="s">
        <v>36</v>
      </c>
      <c r="P43" s="9" t="s">
        <v>45</v>
      </c>
      <c r="Q43" s="9" t="s">
        <v>46</v>
      </c>
      <c r="R43" s="9" t="s">
        <v>203</v>
      </c>
      <c r="S43" s="9"/>
      <c r="T43" s="9"/>
      <c r="U43" s="35">
        <f>VLOOKUP(C43,Dados!G:J,3,FALSE)</f>
        <v>4</v>
      </c>
      <c r="V43" s="35" t="str">
        <f>VLOOKUP(C43,Dados!G:J,4,FALSE)</f>
        <v>Segunda-Feira</v>
      </c>
    </row>
    <row r="44" spans="1:22" ht="42">
      <c r="A44" s="5">
        <v>981</v>
      </c>
      <c r="B44" s="8">
        <v>1</v>
      </c>
      <c r="C44" s="28">
        <v>43959</v>
      </c>
      <c r="D44" s="33">
        <f>IFERROR(VLOOKUP(C44,Dados!G:H,2,FALSE),"")</f>
        <v>43952</v>
      </c>
      <c r="E44" s="8">
        <v>31803</v>
      </c>
      <c r="F44" s="19" t="s">
        <v>204</v>
      </c>
      <c r="G44" s="9" t="s">
        <v>31</v>
      </c>
      <c r="H44" s="9" t="s">
        <v>205</v>
      </c>
      <c r="I44" s="61" t="s">
        <v>55</v>
      </c>
      <c r="J44" s="8">
        <v>2</v>
      </c>
      <c r="K44" s="5" t="s">
        <v>56</v>
      </c>
      <c r="L44" s="21" t="s">
        <v>206</v>
      </c>
      <c r="M44" s="9" t="s">
        <v>4</v>
      </c>
      <c r="N44" s="9" t="s">
        <v>36</v>
      </c>
      <c r="O44" s="9" t="s">
        <v>36</v>
      </c>
      <c r="P44" s="9" t="s">
        <v>45</v>
      </c>
      <c r="Q44" s="9" t="s">
        <v>76</v>
      </c>
      <c r="R44" s="9" t="s">
        <v>203</v>
      </c>
      <c r="S44" s="9"/>
      <c r="T44" s="9"/>
      <c r="U44" s="35">
        <f>VLOOKUP(C44,Dados!G:J,3,FALSE)</f>
        <v>8</v>
      </c>
      <c r="V44" s="35" t="str">
        <f>VLOOKUP(C44,Dados!G:J,4,FALSE)</f>
        <v>Sexta-Feira</v>
      </c>
    </row>
    <row r="45" spans="1:22" ht="42">
      <c r="A45" s="5">
        <v>982</v>
      </c>
      <c r="B45" s="8">
        <v>1</v>
      </c>
      <c r="C45" s="28">
        <v>43962</v>
      </c>
      <c r="D45" s="33">
        <f>IFERROR(VLOOKUP(C45,Dados!G:H,2,FALSE),"")</f>
        <v>43952</v>
      </c>
      <c r="E45" s="8">
        <v>29160</v>
      </c>
      <c r="F45" s="19" t="s">
        <v>207</v>
      </c>
      <c r="G45" s="9" t="s">
        <v>31</v>
      </c>
      <c r="H45" s="9" t="s">
        <v>208</v>
      </c>
      <c r="I45" s="30" t="s">
        <v>33</v>
      </c>
      <c r="J45" s="8">
        <v>3</v>
      </c>
      <c r="K45" s="5" t="s">
        <v>209</v>
      </c>
      <c r="L45" s="21" t="s">
        <v>210</v>
      </c>
      <c r="M45" s="9" t="s">
        <v>4</v>
      </c>
      <c r="N45" s="9" t="s">
        <v>36</v>
      </c>
      <c r="O45" s="9" t="s">
        <v>36</v>
      </c>
      <c r="P45" s="9" t="s">
        <v>45</v>
      </c>
      <c r="Q45" s="9" t="s">
        <v>76</v>
      </c>
      <c r="R45" s="9" t="s">
        <v>77</v>
      </c>
      <c r="S45" s="9"/>
      <c r="T45" s="9"/>
      <c r="U45" s="35">
        <f>VLOOKUP(C45,Dados!G:J,3,FALSE)</f>
        <v>11</v>
      </c>
      <c r="V45" s="35" t="str">
        <f>VLOOKUP(C45,Dados!G:J,4,FALSE)</f>
        <v>Segunda-Feira</v>
      </c>
    </row>
    <row r="46" spans="1:22" ht="31.5">
      <c r="A46" s="5">
        <v>983</v>
      </c>
      <c r="B46" s="8">
        <v>1</v>
      </c>
      <c r="C46" s="28">
        <v>43958</v>
      </c>
      <c r="D46" s="33">
        <f>IFERROR(VLOOKUP(C46,Dados!G:H,2,FALSE),"")</f>
        <v>43952</v>
      </c>
      <c r="E46" s="8">
        <v>23419</v>
      </c>
      <c r="F46" s="19" t="s">
        <v>211</v>
      </c>
      <c r="G46" s="9" t="s">
        <v>31</v>
      </c>
      <c r="H46" s="40" t="s">
        <v>186</v>
      </c>
      <c r="I46" s="30" t="s">
        <v>74</v>
      </c>
      <c r="J46" s="8">
        <v>2</v>
      </c>
      <c r="K46" s="5" t="s">
        <v>43</v>
      </c>
      <c r="L46" s="21" t="s">
        <v>212</v>
      </c>
      <c r="M46" s="9" t="s">
        <v>4</v>
      </c>
      <c r="N46" s="9" t="s">
        <v>36</v>
      </c>
      <c r="O46" s="9" t="s">
        <v>36</v>
      </c>
      <c r="P46" s="9" t="s">
        <v>173</v>
      </c>
      <c r="Q46" s="9" t="s">
        <v>174</v>
      </c>
      <c r="R46" s="9"/>
      <c r="S46" s="9"/>
      <c r="T46" s="9"/>
      <c r="U46" s="35">
        <f>VLOOKUP(C46,Dados!G:J,3,FALSE)</f>
        <v>7</v>
      </c>
      <c r="V46" s="35" t="str">
        <f>VLOOKUP(C46,Dados!G:J,4,FALSE)</f>
        <v>Quinta-Feira</v>
      </c>
    </row>
    <row r="47" spans="1:22" ht="31.5">
      <c r="A47" s="5">
        <v>984</v>
      </c>
      <c r="B47" s="8">
        <v>1</v>
      </c>
      <c r="C47" s="28">
        <v>43963</v>
      </c>
      <c r="D47" s="33">
        <f>IFERROR(VLOOKUP(C47,Dados!G:H,2,FALSE),"")</f>
        <v>43952</v>
      </c>
      <c r="E47" s="8">
        <v>29685</v>
      </c>
      <c r="F47" s="19" t="s">
        <v>213</v>
      </c>
      <c r="G47" s="9" t="s">
        <v>31</v>
      </c>
      <c r="H47" s="9" t="s">
        <v>73</v>
      </c>
      <c r="I47" s="61" t="s">
        <v>55</v>
      </c>
      <c r="J47" s="8">
        <v>1</v>
      </c>
      <c r="K47" s="5" t="s">
        <v>56</v>
      </c>
      <c r="L47" s="21" t="s">
        <v>214</v>
      </c>
      <c r="M47" s="9" t="s">
        <v>4</v>
      </c>
      <c r="N47" s="9" t="s">
        <v>36</v>
      </c>
      <c r="O47" s="9" t="s">
        <v>36</v>
      </c>
      <c r="P47" s="9" t="s">
        <v>58</v>
      </c>
      <c r="Q47" s="9" t="s">
        <v>59</v>
      </c>
      <c r="R47" s="9" t="s">
        <v>60</v>
      </c>
      <c r="S47" s="9"/>
      <c r="T47" s="9"/>
      <c r="U47" s="35">
        <f>VLOOKUP(C47,Dados!G:J,3,FALSE)</f>
        <v>12</v>
      </c>
      <c r="V47" s="35" t="str">
        <f>VLOOKUP(C47,Dados!G:J,4,FALSE)</f>
        <v>Terça-Feira</v>
      </c>
    </row>
    <row r="48" spans="1:22" ht="31.5">
      <c r="A48" s="5">
        <v>985</v>
      </c>
      <c r="B48" s="8">
        <v>1</v>
      </c>
      <c r="C48" s="28">
        <v>43965</v>
      </c>
      <c r="D48" s="33">
        <f>IFERROR(VLOOKUP(C48,Dados!G:H,2,FALSE),"")</f>
        <v>43952</v>
      </c>
      <c r="E48" s="8">
        <v>12541</v>
      </c>
      <c r="F48" s="19" t="s">
        <v>215</v>
      </c>
      <c r="G48" s="9" t="s">
        <v>31</v>
      </c>
      <c r="H48" s="9" t="s">
        <v>198</v>
      </c>
      <c r="I48" s="61" t="s">
        <v>50</v>
      </c>
      <c r="J48" s="8">
        <v>1</v>
      </c>
      <c r="K48" s="5" t="s">
        <v>51</v>
      </c>
      <c r="L48" s="21" t="s">
        <v>216</v>
      </c>
      <c r="M48" s="9" t="s">
        <v>4</v>
      </c>
      <c r="N48" s="9" t="s">
        <v>36</v>
      </c>
      <c r="O48" s="9" t="s">
        <v>36</v>
      </c>
      <c r="P48" s="9" t="s">
        <v>91</v>
      </c>
      <c r="Q48" s="9" t="s">
        <v>217</v>
      </c>
      <c r="R48" s="9" t="s">
        <v>218</v>
      </c>
      <c r="S48" s="9"/>
      <c r="T48" s="9"/>
      <c r="U48" s="35">
        <f>VLOOKUP(C48,Dados!G:J,3,FALSE)</f>
        <v>14</v>
      </c>
      <c r="V48" s="35" t="str">
        <f>VLOOKUP(C48,Dados!G:J,4,FALSE)</f>
        <v>Quinta-Feira</v>
      </c>
    </row>
    <row r="49" spans="1:22" ht="42">
      <c r="A49" s="5">
        <v>986</v>
      </c>
      <c r="B49" s="8">
        <v>1</v>
      </c>
      <c r="C49" s="28">
        <v>43965</v>
      </c>
      <c r="D49" s="33">
        <f>IFERROR(VLOOKUP(C49,Dados!G:H,2,FALSE),"")</f>
        <v>43952</v>
      </c>
      <c r="E49" s="8">
        <v>27913</v>
      </c>
      <c r="F49" s="19" t="s">
        <v>219</v>
      </c>
      <c r="G49" s="9" t="s">
        <v>31</v>
      </c>
      <c r="H49" s="9" t="s">
        <v>220</v>
      </c>
      <c r="I49" s="61" t="s">
        <v>42</v>
      </c>
      <c r="J49" s="8">
        <v>1</v>
      </c>
      <c r="K49" s="5" t="s">
        <v>43</v>
      </c>
      <c r="L49" s="21" t="s">
        <v>221</v>
      </c>
      <c r="M49" s="9" t="s">
        <v>4</v>
      </c>
      <c r="N49" s="9" t="s">
        <v>36</v>
      </c>
      <c r="O49" s="9" t="s">
        <v>36</v>
      </c>
      <c r="P49" s="9" t="s">
        <v>66</v>
      </c>
      <c r="Q49" s="9" t="s">
        <v>217</v>
      </c>
      <c r="R49" s="9" t="s">
        <v>218</v>
      </c>
      <c r="S49" s="9"/>
      <c r="T49" s="9"/>
      <c r="U49" s="35">
        <f>VLOOKUP(C49,Dados!G:J,3,FALSE)</f>
        <v>14</v>
      </c>
      <c r="V49" s="35" t="str">
        <f>VLOOKUP(C49,Dados!G:J,4,FALSE)</f>
        <v>Quinta-Feira</v>
      </c>
    </row>
    <row r="50" spans="1:22" ht="31.5">
      <c r="A50" s="5">
        <v>987</v>
      </c>
      <c r="B50" s="8">
        <v>1</v>
      </c>
      <c r="C50" s="28">
        <v>43967</v>
      </c>
      <c r="D50" s="33">
        <f>IFERROR(VLOOKUP(C50,Dados!G:H,2,FALSE),"")</f>
        <v>43952</v>
      </c>
      <c r="E50" s="8">
        <v>27524</v>
      </c>
      <c r="F50" s="7" t="s">
        <v>30</v>
      </c>
      <c r="G50" s="9" t="s">
        <v>31</v>
      </c>
      <c r="H50" s="19" t="s">
        <v>32</v>
      </c>
      <c r="I50" s="30" t="s">
        <v>33</v>
      </c>
      <c r="J50" s="8">
        <v>1</v>
      </c>
      <c r="K50" s="5" t="s">
        <v>34</v>
      </c>
      <c r="L50" s="21" t="s">
        <v>222</v>
      </c>
      <c r="M50" s="9" t="s">
        <v>4</v>
      </c>
      <c r="N50" s="9" t="s">
        <v>36</v>
      </c>
      <c r="O50" s="9" t="s">
        <v>36</v>
      </c>
      <c r="P50" s="9" t="s">
        <v>66</v>
      </c>
      <c r="Q50" s="9" t="s">
        <v>118</v>
      </c>
      <c r="R50" s="9" t="s">
        <v>223</v>
      </c>
      <c r="S50" s="9"/>
      <c r="T50" s="9"/>
      <c r="U50" s="35">
        <f>VLOOKUP(C50,Dados!G:J,3,FALSE)</f>
        <v>16</v>
      </c>
      <c r="V50" s="35" t="str">
        <f>VLOOKUP(C50,Dados!G:J,4,FALSE)</f>
        <v>Sábado</v>
      </c>
    </row>
    <row r="51" spans="1:22" ht="52.5">
      <c r="A51" s="5">
        <v>988</v>
      </c>
      <c r="B51" s="8">
        <v>1</v>
      </c>
      <c r="C51" s="28">
        <v>43971</v>
      </c>
      <c r="D51" s="33">
        <f>IFERROR(VLOOKUP(C51,Dados!G:H,2,FALSE),"")</f>
        <v>43952</v>
      </c>
      <c r="E51" s="8">
        <v>28894</v>
      </c>
      <c r="F51" s="19" t="s">
        <v>224</v>
      </c>
      <c r="G51" s="9" t="s">
        <v>31</v>
      </c>
      <c r="H51" s="9" t="s">
        <v>225</v>
      </c>
      <c r="I51" s="30" t="s">
        <v>33</v>
      </c>
      <c r="J51" s="8">
        <v>1</v>
      </c>
      <c r="K51" s="5" t="s">
        <v>209</v>
      </c>
      <c r="L51" s="21" t="s">
        <v>226</v>
      </c>
      <c r="M51" s="9" t="s">
        <v>4</v>
      </c>
      <c r="N51" s="9" t="s">
        <v>36</v>
      </c>
      <c r="O51" s="9" t="s">
        <v>36</v>
      </c>
      <c r="P51" s="9" t="s">
        <v>45</v>
      </c>
      <c r="Q51" s="9" t="s">
        <v>124</v>
      </c>
      <c r="R51" s="9" t="s">
        <v>68</v>
      </c>
      <c r="S51" s="9"/>
      <c r="T51" s="9"/>
      <c r="U51" s="35">
        <f>VLOOKUP(C51,Dados!G:J,3,FALSE)</f>
        <v>20</v>
      </c>
      <c r="V51" s="35" t="str">
        <f>VLOOKUP(C51,Dados!G:J,4,FALSE)</f>
        <v>Quarta-Feira</v>
      </c>
    </row>
    <row r="52" spans="1:22" ht="42">
      <c r="A52" s="5">
        <v>989</v>
      </c>
      <c r="B52" s="8">
        <v>1</v>
      </c>
      <c r="C52" s="28">
        <v>43972</v>
      </c>
      <c r="D52" s="33">
        <f>IFERROR(VLOOKUP(C52,Dados!G:H,2,FALSE),"")</f>
        <v>43952</v>
      </c>
      <c r="E52" s="8">
        <v>31097</v>
      </c>
      <c r="F52" s="19" t="s">
        <v>83</v>
      </c>
      <c r="G52" s="9" t="s">
        <v>31</v>
      </c>
      <c r="H52" s="9" t="s">
        <v>54</v>
      </c>
      <c r="I52" s="61" t="s">
        <v>55</v>
      </c>
      <c r="J52" s="8">
        <v>2</v>
      </c>
      <c r="K52" s="5" t="s">
        <v>56</v>
      </c>
      <c r="L52" s="21" t="s">
        <v>227</v>
      </c>
      <c r="M52" s="9" t="s">
        <v>4</v>
      </c>
      <c r="N52" s="9" t="s">
        <v>36</v>
      </c>
      <c r="O52" s="9" t="s">
        <v>36</v>
      </c>
      <c r="P52" s="9" t="s">
        <v>45</v>
      </c>
      <c r="Q52" s="9" t="s">
        <v>46</v>
      </c>
      <c r="R52" s="9" t="s">
        <v>71</v>
      </c>
      <c r="S52" s="9"/>
      <c r="T52" s="9"/>
      <c r="U52" s="35">
        <f>VLOOKUP(C52,Dados!G:J,3,FALSE)</f>
        <v>21</v>
      </c>
      <c r="V52" s="35" t="str">
        <f>VLOOKUP(C52,Dados!G:J,4,FALSE)</f>
        <v>Quinta-Feira</v>
      </c>
    </row>
    <row r="53" spans="1:22" ht="42">
      <c r="A53" s="5">
        <v>990</v>
      </c>
      <c r="B53" s="8">
        <v>1</v>
      </c>
      <c r="C53" s="28">
        <v>43975</v>
      </c>
      <c r="D53" s="33">
        <f>IFERROR(VLOOKUP(C53,Dados!G:H,2,FALSE),"")</f>
        <v>43952</v>
      </c>
      <c r="E53" s="8">
        <v>18408</v>
      </c>
      <c r="F53" s="19" t="s">
        <v>228</v>
      </c>
      <c r="G53" s="9" t="s">
        <v>31</v>
      </c>
      <c r="H53" s="19" t="s">
        <v>32</v>
      </c>
      <c r="I53" s="30" t="s">
        <v>33</v>
      </c>
      <c r="J53" s="8">
        <v>1</v>
      </c>
      <c r="K53" s="5" t="s">
        <v>34</v>
      </c>
      <c r="L53" s="21" t="s">
        <v>229</v>
      </c>
      <c r="M53" s="9" t="s">
        <v>4</v>
      </c>
      <c r="N53" s="9" t="s">
        <v>36</v>
      </c>
      <c r="O53" s="9" t="s">
        <v>36</v>
      </c>
      <c r="P53" s="9" t="s">
        <v>45</v>
      </c>
      <c r="Q53" s="9" t="s">
        <v>76</v>
      </c>
      <c r="R53" s="9" t="s">
        <v>128</v>
      </c>
      <c r="S53" s="9"/>
      <c r="T53" s="9"/>
      <c r="U53" s="35">
        <f>VLOOKUP(C53,Dados!G:J,3,FALSE)</f>
        <v>24</v>
      </c>
      <c r="V53" s="35" t="str">
        <f>VLOOKUP(C53,Dados!G:J,4,FALSE)</f>
        <v>Domingo</v>
      </c>
    </row>
    <row r="54" spans="1:22" ht="63">
      <c r="A54" s="5">
        <v>991</v>
      </c>
      <c r="B54" s="8">
        <v>1</v>
      </c>
      <c r="C54" s="28">
        <v>43978</v>
      </c>
      <c r="D54" s="33">
        <f>IFERROR(VLOOKUP(C54,Dados!G:H,2,FALSE),"")</f>
        <v>43952</v>
      </c>
      <c r="E54" s="8">
        <v>31506</v>
      </c>
      <c r="F54" s="19" t="s">
        <v>230</v>
      </c>
      <c r="G54" s="9" t="s">
        <v>182</v>
      </c>
      <c r="H54" s="9" t="s">
        <v>102</v>
      </c>
      <c r="I54" s="30" t="s">
        <v>74</v>
      </c>
      <c r="J54" s="8">
        <v>2</v>
      </c>
      <c r="K54" s="5" t="s">
        <v>6</v>
      </c>
      <c r="L54" s="21" t="s">
        <v>231</v>
      </c>
      <c r="M54" s="9" t="s">
        <v>4</v>
      </c>
      <c r="N54" s="9" t="s">
        <v>36</v>
      </c>
      <c r="O54" s="9" t="s">
        <v>36</v>
      </c>
      <c r="P54" s="9" t="s">
        <v>180</v>
      </c>
      <c r="Q54" s="9" t="s">
        <v>124</v>
      </c>
      <c r="R54" s="9" t="s">
        <v>68</v>
      </c>
      <c r="S54" s="9"/>
      <c r="T54" s="9"/>
      <c r="U54" s="35">
        <f>VLOOKUP(C54,Dados!G:J,3,FALSE)</f>
        <v>27</v>
      </c>
      <c r="V54" s="35" t="str">
        <f>VLOOKUP(C54,Dados!G:J,4,FALSE)</f>
        <v>Quarta-Feira</v>
      </c>
    </row>
    <row r="55" spans="1:22" ht="47.25" customHeight="1">
      <c r="A55" s="5">
        <v>992</v>
      </c>
      <c r="B55" s="8">
        <v>1</v>
      </c>
      <c r="C55" s="28">
        <v>43980</v>
      </c>
      <c r="D55" s="33">
        <f>IFERROR(VLOOKUP(C55,Dados!G:H,2,FALSE),"")</f>
        <v>43952</v>
      </c>
      <c r="E55" s="8">
        <v>27195</v>
      </c>
      <c r="F55" s="19" t="s">
        <v>232</v>
      </c>
      <c r="G55" s="9" t="s">
        <v>31</v>
      </c>
      <c r="H55" s="30" t="s">
        <v>233</v>
      </c>
      <c r="I55" s="61" t="s">
        <v>50</v>
      </c>
      <c r="J55" s="8">
        <v>1</v>
      </c>
      <c r="K55" s="5" t="s">
        <v>92</v>
      </c>
      <c r="L55" s="21" t="s">
        <v>234</v>
      </c>
      <c r="M55" s="9" t="s">
        <v>4</v>
      </c>
      <c r="N55" s="9" t="s">
        <v>36</v>
      </c>
      <c r="O55" s="9" t="s">
        <v>36</v>
      </c>
      <c r="P55" s="9" t="s">
        <v>173</v>
      </c>
      <c r="Q55" s="9" t="s">
        <v>124</v>
      </c>
      <c r="R55" s="9" t="s">
        <v>235</v>
      </c>
      <c r="S55" s="9"/>
      <c r="T55" s="9"/>
      <c r="U55" s="35">
        <f>VLOOKUP(C55,Dados!G:J,3,FALSE)</f>
        <v>29</v>
      </c>
      <c r="V55" s="35" t="str">
        <f>VLOOKUP(C55,Dados!G:J,4,FALSE)</f>
        <v>Sexta-Feira</v>
      </c>
    </row>
    <row r="56" spans="1:22" ht="42">
      <c r="A56" s="5">
        <v>993</v>
      </c>
      <c r="B56" s="8">
        <v>1</v>
      </c>
      <c r="C56" s="28">
        <v>43983</v>
      </c>
      <c r="D56" s="33">
        <f>IFERROR(VLOOKUP(C56,Dados!G:H,2,FALSE),"")</f>
        <v>43983</v>
      </c>
      <c r="E56" s="8">
        <v>27915</v>
      </c>
      <c r="F56" s="19" t="s">
        <v>236</v>
      </c>
      <c r="G56" s="9" t="s">
        <v>31</v>
      </c>
      <c r="H56" s="9" t="s">
        <v>237</v>
      </c>
      <c r="I56" s="61" t="s">
        <v>55</v>
      </c>
      <c r="J56" s="8">
        <v>2</v>
      </c>
      <c r="K56" s="5" t="s">
        <v>56</v>
      </c>
      <c r="L56" s="21" t="s">
        <v>238</v>
      </c>
      <c r="M56" s="9" t="s">
        <v>4</v>
      </c>
      <c r="N56" s="9" t="s">
        <v>36</v>
      </c>
      <c r="O56" s="9" t="s">
        <v>36</v>
      </c>
      <c r="P56" s="9" t="s">
        <v>45</v>
      </c>
      <c r="Q56" s="9" t="s">
        <v>46</v>
      </c>
      <c r="R56" s="9" t="s">
        <v>77</v>
      </c>
      <c r="S56" s="9"/>
      <c r="T56" s="9"/>
      <c r="U56" s="35">
        <f>VLOOKUP(C56,Dados!G:J,3,FALSE)</f>
        <v>1</v>
      </c>
      <c r="V56" s="35" t="str">
        <f>VLOOKUP(C56,Dados!G:J,4,FALSE)</f>
        <v>Segunda-Feira</v>
      </c>
    </row>
    <row r="57" spans="1:22" ht="31.5">
      <c r="A57" s="5">
        <v>997</v>
      </c>
      <c r="B57" s="8">
        <v>1</v>
      </c>
      <c r="C57" s="28">
        <v>43986</v>
      </c>
      <c r="D57" s="33">
        <f>IFERROR(VLOOKUP(C57,Dados!G:H,2,FALSE),"")</f>
        <v>43983</v>
      </c>
      <c r="E57" s="8">
        <v>31816</v>
      </c>
      <c r="F57" s="19" t="s">
        <v>239</v>
      </c>
      <c r="G57" s="9" t="s">
        <v>31</v>
      </c>
      <c r="H57" s="9" t="s">
        <v>98</v>
      </c>
      <c r="I57" s="61" t="s">
        <v>42</v>
      </c>
      <c r="J57" s="8">
        <v>1</v>
      </c>
      <c r="K57" s="5" t="s">
        <v>121</v>
      </c>
      <c r="L57" s="21" t="s">
        <v>240</v>
      </c>
      <c r="M57" s="9" t="s">
        <v>4</v>
      </c>
      <c r="N57" s="9" t="s">
        <v>36</v>
      </c>
      <c r="O57" s="9" t="s">
        <v>36</v>
      </c>
      <c r="P57" s="9" t="s">
        <v>45</v>
      </c>
      <c r="Q57" s="9" t="s">
        <v>46</v>
      </c>
      <c r="R57" s="9" t="s">
        <v>142</v>
      </c>
      <c r="S57" s="9"/>
      <c r="T57" s="9"/>
      <c r="U57" s="35">
        <f>VLOOKUP(C57,Dados!G:J,3,FALSE)</f>
        <v>4</v>
      </c>
      <c r="V57" s="35" t="str">
        <f>VLOOKUP(C57,Dados!G:J,4,FALSE)</f>
        <v>Quinta-Feira</v>
      </c>
    </row>
    <row r="58" spans="1:22" ht="73.5">
      <c r="A58" s="5">
        <v>999</v>
      </c>
      <c r="B58" s="8">
        <v>1</v>
      </c>
      <c r="C58" s="28">
        <v>43986</v>
      </c>
      <c r="D58" s="33">
        <f>IFERROR(VLOOKUP(C58,Dados!G:H,2,FALSE),"")</f>
        <v>43983</v>
      </c>
      <c r="E58" s="8">
        <v>27491</v>
      </c>
      <c r="F58" s="19" t="s">
        <v>241</v>
      </c>
      <c r="G58" s="9" t="s">
        <v>31</v>
      </c>
      <c r="H58" s="19" t="s">
        <v>242</v>
      </c>
      <c r="I58" s="22" t="s">
        <v>137</v>
      </c>
      <c r="J58" s="8" t="s">
        <v>243</v>
      </c>
      <c r="K58" s="5" t="s">
        <v>152</v>
      </c>
      <c r="L58" s="21" t="s">
        <v>244</v>
      </c>
      <c r="M58" s="9" t="s">
        <v>112</v>
      </c>
      <c r="N58" s="9" t="s">
        <v>36</v>
      </c>
      <c r="O58" s="9" t="s">
        <v>36</v>
      </c>
      <c r="P58" s="9" t="s">
        <v>45</v>
      </c>
      <c r="Q58" s="9" t="s">
        <v>76</v>
      </c>
      <c r="R58" s="9" t="s">
        <v>71</v>
      </c>
      <c r="S58" s="9"/>
      <c r="T58" s="9">
        <v>200739886</v>
      </c>
      <c r="U58" s="35">
        <f>VLOOKUP(C58,Dados!G:J,3,FALSE)</f>
        <v>4</v>
      </c>
      <c r="V58" s="35" t="str">
        <f>VLOOKUP(C58,Dados!G:J,4,FALSE)</f>
        <v>Quinta-Feira</v>
      </c>
    </row>
    <row r="59" spans="1:22" ht="42">
      <c r="A59" s="5">
        <v>1000</v>
      </c>
      <c r="B59" s="8">
        <v>1</v>
      </c>
      <c r="C59" s="28">
        <v>43991</v>
      </c>
      <c r="D59" s="33">
        <f>IFERROR(VLOOKUP(C59,Dados!G:H,2,FALSE),"")</f>
        <v>43983</v>
      </c>
      <c r="E59" s="8">
        <v>30935</v>
      </c>
      <c r="F59" s="19" t="s">
        <v>169</v>
      </c>
      <c r="G59" s="9" t="s">
        <v>31</v>
      </c>
      <c r="H59" s="30" t="s">
        <v>245</v>
      </c>
      <c r="I59" s="349" t="s">
        <v>74</v>
      </c>
      <c r="J59" s="8">
        <v>3</v>
      </c>
      <c r="K59" s="5" t="s">
        <v>43</v>
      </c>
      <c r="L59" s="21" t="s">
        <v>246</v>
      </c>
      <c r="M59" s="9" t="s">
        <v>4</v>
      </c>
      <c r="N59" s="9" t="s">
        <v>36</v>
      </c>
      <c r="O59" s="9" t="s">
        <v>36</v>
      </c>
      <c r="P59" s="9" t="s">
        <v>37</v>
      </c>
      <c r="Q59" s="9" t="s">
        <v>38</v>
      </c>
      <c r="R59" s="9" t="s">
        <v>39</v>
      </c>
      <c r="S59" s="9"/>
      <c r="T59" s="9"/>
      <c r="U59" s="35">
        <f>VLOOKUP(C59,Dados!G:J,3,FALSE)</f>
        <v>9</v>
      </c>
      <c r="V59" s="35" t="str">
        <f>VLOOKUP(C59,Dados!G:J,4,FALSE)</f>
        <v>Terça-Feira</v>
      </c>
    </row>
    <row r="60" spans="1:22" ht="42">
      <c r="A60" s="5">
        <v>1002</v>
      </c>
      <c r="B60" s="8">
        <v>1</v>
      </c>
      <c r="C60" s="28">
        <v>43992</v>
      </c>
      <c r="D60" s="33">
        <f>IFERROR(VLOOKUP(C60,Dados!G:H,2,FALSE),"")</f>
        <v>43983</v>
      </c>
      <c r="E60" s="8">
        <v>26415</v>
      </c>
      <c r="F60" s="19" t="s">
        <v>247</v>
      </c>
      <c r="G60" s="9" t="s">
        <v>31</v>
      </c>
      <c r="H60" s="30" t="s">
        <v>248</v>
      </c>
      <c r="I60" s="350" t="s">
        <v>50</v>
      </c>
      <c r="J60" s="8">
        <v>1</v>
      </c>
      <c r="K60" s="5" t="s">
        <v>51</v>
      </c>
      <c r="L60" s="21" t="s">
        <v>249</v>
      </c>
      <c r="M60" s="9" t="s">
        <v>4</v>
      </c>
      <c r="N60" s="9" t="s">
        <v>36</v>
      </c>
      <c r="O60" s="9" t="s">
        <v>36</v>
      </c>
      <c r="P60" s="9" t="s">
        <v>123</v>
      </c>
      <c r="Q60" s="9" t="s">
        <v>107</v>
      </c>
      <c r="R60" s="9" t="s">
        <v>223</v>
      </c>
      <c r="S60" s="9"/>
      <c r="T60" s="9"/>
      <c r="U60" s="35">
        <f>VLOOKUP(C60,Dados!G:J,3,FALSE)</f>
        <v>10</v>
      </c>
      <c r="V60" s="35" t="str">
        <f>VLOOKUP(C60,Dados!G:J,4,FALSE)</f>
        <v>Quarta-Feira</v>
      </c>
    </row>
    <row r="61" spans="1:22" ht="42">
      <c r="A61" s="5">
        <v>1004</v>
      </c>
      <c r="B61" s="8">
        <v>1</v>
      </c>
      <c r="C61" s="28">
        <v>43997</v>
      </c>
      <c r="D61" s="33">
        <f>IFERROR(VLOOKUP(C61,Dados!G:H,2,FALSE),"")</f>
        <v>43983</v>
      </c>
      <c r="E61" s="8">
        <v>12234</v>
      </c>
      <c r="F61" s="19" t="s">
        <v>250</v>
      </c>
      <c r="G61" s="9" t="s">
        <v>31</v>
      </c>
      <c r="H61" s="40" t="s">
        <v>186</v>
      </c>
      <c r="I61" s="62" t="s">
        <v>74</v>
      </c>
      <c r="J61" s="8">
        <v>2</v>
      </c>
      <c r="K61" s="5" t="s">
        <v>43</v>
      </c>
      <c r="L61" s="21" t="s">
        <v>251</v>
      </c>
      <c r="M61" s="9" t="s">
        <v>4</v>
      </c>
      <c r="N61" s="9" t="s">
        <v>36</v>
      </c>
      <c r="O61" s="9" t="s">
        <v>36</v>
      </c>
      <c r="P61" s="9" t="s">
        <v>37</v>
      </c>
      <c r="Q61" s="9" t="s">
        <v>38</v>
      </c>
      <c r="R61" s="9" t="s">
        <v>39</v>
      </c>
      <c r="S61" s="9"/>
      <c r="T61" s="9"/>
      <c r="U61" s="35">
        <f>VLOOKUP(C61,Dados!G:J,3,FALSE)</f>
        <v>15</v>
      </c>
      <c r="V61" s="35" t="str">
        <f>VLOOKUP(C61,Dados!G:J,4,FALSE)</f>
        <v>Segunda-Feira</v>
      </c>
    </row>
    <row r="62" spans="1:22" ht="42">
      <c r="A62" s="5">
        <v>1005</v>
      </c>
      <c r="B62" s="8">
        <v>1</v>
      </c>
      <c r="C62" s="28">
        <v>43998</v>
      </c>
      <c r="D62" s="33">
        <f>IFERROR(VLOOKUP(C62,Dados!G:H,2,FALSE),"")</f>
        <v>43983</v>
      </c>
      <c r="E62" s="8">
        <v>27913</v>
      </c>
      <c r="F62" s="19" t="s">
        <v>219</v>
      </c>
      <c r="G62" s="9" t="s">
        <v>31</v>
      </c>
      <c r="H62" s="30" t="s">
        <v>220</v>
      </c>
      <c r="I62" s="63" t="s">
        <v>42</v>
      </c>
      <c r="J62" s="8">
        <v>1</v>
      </c>
      <c r="K62" s="5" t="s">
        <v>43</v>
      </c>
      <c r="L62" s="21" t="s">
        <v>252</v>
      </c>
      <c r="M62" s="9" t="s">
        <v>112</v>
      </c>
      <c r="N62" s="9" t="s">
        <v>36</v>
      </c>
      <c r="O62" s="9" t="s">
        <v>36</v>
      </c>
      <c r="P62" s="9" t="s">
        <v>45</v>
      </c>
      <c r="Q62" s="9" t="s">
        <v>46</v>
      </c>
      <c r="R62" s="9" t="s">
        <v>139</v>
      </c>
      <c r="S62" s="9"/>
      <c r="T62" s="9">
        <v>200740913</v>
      </c>
      <c r="U62" s="35">
        <f>VLOOKUP(C62,Dados!G:J,3,FALSE)</f>
        <v>16</v>
      </c>
      <c r="V62" s="35" t="str">
        <f>VLOOKUP(C62,Dados!G:J,4,FALSE)</f>
        <v>Terça-Feira</v>
      </c>
    </row>
    <row r="63" spans="1:22" ht="31.5">
      <c r="A63" s="5">
        <v>1006</v>
      </c>
      <c r="B63" s="8">
        <v>1</v>
      </c>
      <c r="C63" s="28">
        <v>43999</v>
      </c>
      <c r="D63" s="33">
        <f>IFERROR(VLOOKUP(C63,Dados!G:H,2,FALSE),"")</f>
        <v>43983</v>
      </c>
      <c r="E63" s="8">
        <v>31506</v>
      </c>
      <c r="F63" s="19" t="s">
        <v>230</v>
      </c>
      <c r="G63" s="9" t="s">
        <v>182</v>
      </c>
      <c r="H63" s="30" t="s">
        <v>102</v>
      </c>
      <c r="I63" s="62" t="s">
        <v>74</v>
      </c>
      <c r="J63" s="8">
        <v>2</v>
      </c>
      <c r="K63" s="5" t="s">
        <v>6</v>
      </c>
      <c r="L63" s="21" t="s">
        <v>253</v>
      </c>
      <c r="M63" s="9" t="s">
        <v>4</v>
      </c>
      <c r="N63" s="9" t="s">
        <v>36</v>
      </c>
      <c r="O63" s="9" t="s">
        <v>36</v>
      </c>
      <c r="P63" s="9" t="s">
        <v>45</v>
      </c>
      <c r="Q63" s="9" t="s">
        <v>46</v>
      </c>
      <c r="R63" s="9" t="s">
        <v>77</v>
      </c>
      <c r="S63" s="9"/>
      <c r="T63" s="9"/>
      <c r="U63" s="35">
        <f>VLOOKUP(C63,Dados!G:J,3,FALSE)</f>
        <v>17</v>
      </c>
      <c r="V63" s="35" t="str">
        <f>VLOOKUP(C63,Dados!G:J,4,FALSE)</f>
        <v>Quarta-Feira</v>
      </c>
    </row>
    <row r="64" spans="1:22" ht="52.5">
      <c r="A64" s="5">
        <v>1007</v>
      </c>
      <c r="B64" s="8">
        <v>1</v>
      </c>
      <c r="C64" s="28">
        <v>44007</v>
      </c>
      <c r="D64" s="33">
        <f>IFERROR(VLOOKUP(C64,Dados!G:H,2,FALSE),"")</f>
        <v>43983</v>
      </c>
      <c r="E64" s="8">
        <v>11840</v>
      </c>
      <c r="F64" s="19" t="s">
        <v>145</v>
      </c>
      <c r="G64" s="9" t="s">
        <v>31</v>
      </c>
      <c r="H64" s="30" t="s">
        <v>254</v>
      </c>
      <c r="I64" s="62" t="s">
        <v>147</v>
      </c>
      <c r="J64" s="8">
        <v>2</v>
      </c>
      <c r="K64" s="5" t="s">
        <v>161</v>
      </c>
      <c r="L64" s="21" t="s">
        <v>255</v>
      </c>
      <c r="M64" s="9" t="s">
        <v>90</v>
      </c>
      <c r="N64" s="9" t="s">
        <v>91</v>
      </c>
      <c r="O64" s="9" t="s">
        <v>179</v>
      </c>
      <c r="P64" s="9" t="s">
        <v>91</v>
      </c>
      <c r="Q64" s="9"/>
      <c r="R64" s="9"/>
      <c r="S64" s="9"/>
      <c r="T64" s="9"/>
      <c r="U64" s="35">
        <f>VLOOKUP(C64,Dados!G:J,3,FALSE)</f>
        <v>25</v>
      </c>
      <c r="V64" s="35" t="str">
        <f>VLOOKUP(C64,Dados!G:J,4,FALSE)</f>
        <v>Quinta-Feira</v>
      </c>
    </row>
    <row r="65" spans="1:22" ht="31.5">
      <c r="A65" s="5">
        <v>1008</v>
      </c>
      <c r="B65" s="8">
        <v>1</v>
      </c>
      <c r="C65" s="28">
        <v>44008</v>
      </c>
      <c r="D65" s="33">
        <f>IFERROR(VLOOKUP(C65,Dados!G:H,2,FALSE),"")</f>
        <v>43983</v>
      </c>
      <c r="E65" s="8">
        <v>28908</v>
      </c>
      <c r="F65" s="19" t="s">
        <v>256</v>
      </c>
      <c r="G65" s="9" t="s">
        <v>31</v>
      </c>
      <c r="H65" s="30" t="s">
        <v>225</v>
      </c>
      <c r="I65" s="56" t="s">
        <v>33</v>
      </c>
      <c r="J65" s="8">
        <v>1</v>
      </c>
      <c r="K65" s="5" t="s">
        <v>209</v>
      </c>
      <c r="L65" s="21" t="s">
        <v>257</v>
      </c>
      <c r="M65" s="9" t="s">
        <v>4</v>
      </c>
      <c r="N65" s="9" t="s">
        <v>36</v>
      </c>
      <c r="O65" s="9" t="s">
        <v>36</v>
      </c>
      <c r="P65" s="9" t="s">
        <v>58</v>
      </c>
      <c r="Q65" s="9" t="s">
        <v>59</v>
      </c>
      <c r="R65" s="9" t="s">
        <v>59</v>
      </c>
      <c r="S65" s="9"/>
      <c r="T65" s="9"/>
      <c r="U65" s="35">
        <f>VLOOKUP(C65,Dados!G:J,3,FALSE)</f>
        <v>26</v>
      </c>
      <c r="V65" s="35" t="str">
        <f>VLOOKUP(C65,Dados!G:J,4,FALSE)</f>
        <v>Sexta-Feira</v>
      </c>
    </row>
    <row r="66" spans="1:22" ht="31.5">
      <c r="A66" s="5">
        <v>1011</v>
      </c>
      <c r="B66" s="8">
        <v>1</v>
      </c>
      <c r="C66" s="28">
        <v>44012</v>
      </c>
      <c r="D66" s="33">
        <f>IFERROR(VLOOKUP(C66,Dados!G:H,2,FALSE),"")</f>
        <v>43983</v>
      </c>
      <c r="E66" s="8">
        <v>30638</v>
      </c>
      <c r="F66" s="19" t="s">
        <v>129</v>
      </c>
      <c r="G66" s="9" t="s">
        <v>31</v>
      </c>
      <c r="H66" s="30" t="s">
        <v>73</v>
      </c>
      <c r="I66" s="63" t="s">
        <v>55</v>
      </c>
      <c r="J66" s="8">
        <v>1</v>
      </c>
      <c r="K66" s="5" t="s">
        <v>56</v>
      </c>
      <c r="L66" s="21" t="s">
        <v>258</v>
      </c>
      <c r="M66" s="9" t="s">
        <v>4</v>
      </c>
      <c r="N66" s="9" t="s">
        <v>36</v>
      </c>
      <c r="O66" s="9" t="s">
        <v>36</v>
      </c>
      <c r="P66" s="9" t="s">
        <v>58</v>
      </c>
      <c r="Q66" s="9" t="s">
        <v>59</v>
      </c>
      <c r="R66" s="9" t="s">
        <v>85</v>
      </c>
      <c r="S66" s="9"/>
      <c r="T66" s="9"/>
      <c r="U66" s="35">
        <f>VLOOKUP(C66,Dados!G:J,3,FALSE)</f>
        <v>30</v>
      </c>
      <c r="V66" s="35" t="str">
        <f>VLOOKUP(C66,Dados!G:J,4,FALSE)</f>
        <v>Terça-Feira</v>
      </c>
    </row>
    <row r="67" spans="1:22" ht="77.25" customHeight="1">
      <c r="A67" s="5">
        <v>1014</v>
      </c>
      <c r="B67" s="8">
        <v>1</v>
      </c>
      <c r="C67" s="28">
        <v>44013</v>
      </c>
      <c r="D67" s="33">
        <f>IFERROR(VLOOKUP(C67,Dados!G:H,2,FALSE),"")</f>
        <v>44013</v>
      </c>
      <c r="E67" s="8">
        <v>5057</v>
      </c>
      <c r="F67" s="19" t="s">
        <v>259</v>
      </c>
      <c r="G67" s="9" t="s">
        <v>31</v>
      </c>
      <c r="H67" s="30" t="s">
        <v>191</v>
      </c>
      <c r="I67" s="57" t="s">
        <v>137</v>
      </c>
      <c r="J67" s="8">
        <v>2</v>
      </c>
      <c r="K67" s="5" t="s">
        <v>161</v>
      </c>
      <c r="L67" s="21" t="s">
        <v>260</v>
      </c>
      <c r="M67" s="9" t="s">
        <v>4</v>
      </c>
      <c r="N67" s="9" t="s">
        <v>36</v>
      </c>
      <c r="O67" s="9" t="s">
        <v>36</v>
      </c>
      <c r="P67" s="31" t="s">
        <v>117</v>
      </c>
      <c r="Q67" s="9" t="s">
        <v>124</v>
      </c>
      <c r="R67" s="9" t="s">
        <v>68</v>
      </c>
      <c r="S67" s="9"/>
      <c r="T67" s="9"/>
      <c r="U67" s="35">
        <f>VLOOKUP(C67,Dados!G:J,3,FALSE)</f>
        <v>1</v>
      </c>
      <c r="V67" s="35" t="str">
        <f>VLOOKUP(C67,Dados!G:J,4,FALSE)</f>
        <v>Quarta-Feira</v>
      </c>
    </row>
    <row r="68" spans="1:22" ht="73.5">
      <c r="A68" s="5">
        <v>1016</v>
      </c>
      <c r="B68" s="8">
        <v>1</v>
      </c>
      <c r="C68" s="28">
        <v>44014</v>
      </c>
      <c r="D68" s="33">
        <f>IFERROR(VLOOKUP(C68,Dados!G:H,2,FALSE),"")</f>
        <v>44013</v>
      </c>
      <c r="E68" s="8">
        <v>27912</v>
      </c>
      <c r="F68" s="19" t="s">
        <v>261</v>
      </c>
      <c r="G68" s="9" t="s">
        <v>31</v>
      </c>
      <c r="H68" s="30" t="s">
        <v>73</v>
      </c>
      <c r="I68" s="63" t="s">
        <v>55</v>
      </c>
      <c r="J68" s="8">
        <v>1</v>
      </c>
      <c r="K68" s="5" t="s">
        <v>56</v>
      </c>
      <c r="L68" s="21" t="s">
        <v>262</v>
      </c>
      <c r="M68" s="9" t="s">
        <v>3</v>
      </c>
      <c r="N68" s="9" t="s">
        <v>36</v>
      </c>
      <c r="O68" s="9" t="s">
        <v>36</v>
      </c>
      <c r="P68" s="9" t="s">
        <v>45</v>
      </c>
      <c r="Q68" s="9" t="s">
        <v>46</v>
      </c>
      <c r="R68" s="9" t="s">
        <v>71</v>
      </c>
      <c r="S68" s="9"/>
      <c r="T68" s="9">
        <v>200742177</v>
      </c>
      <c r="U68" s="35">
        <f>VLOOKUP(C68,Dados!G:J,3,FALSE)</f>
        <v>2</v>
      </c>
      <c r="V68" s="35" t="str">
        <f>VLOOKUP(C68,Dados!G:J,4,FALSE)</f>
        <v>Quinta-Feira</v>
      </c>
    </row>
    <row r="69" spans="1:22" ht="63">
      <c r="A69" s="5">
        <v>1018</v>
      </c>
      <c r="B69" s="8">
        <v>1</v>
      </c>
      <c r="C69" s="28">
        <v>44016</v>
      </c>
      <c r="D69" s="33">
        <f>IFERROR(VLOOKUP(C69,Dados!G:H,2,FALSE),"")</f>
        <v>44013</v>
      </c>
      <c r="E69" s="8">
        <v>29076</v>
      </c>
      <c r="F69" s="19" t="s">
        <v>263</v>
      </c>
      <c r="G69" s="9" t="s">
        <v>31</v>
      </c>
      <c r="H69" s="30" t="s">
        <v>264</v>
      </c>
      <c r="I69" s="56" t="s">
        <v>33</v>
      </c>
      <c r="J69" s="8">
        <v>2</v>
      </c>
      <c r="K69" s="5" t="s">
        <v>209</v>
      </c>
      <c r="L69" s="21" t="s">
        <v>265</v>
      </c>
      <c r="M69" s="9" t="s">
        <v>4</v>
      </c>
      <c r="N69" s="9" t="s">
        <v>36</v>
      </c>
      <c r="O69" s="9" t="s">
        <v>36</v>
      </c>
      <c r="P69" s="9" t="s">
        <v>58</v>
      </c>
      <c r="Q69" s="9" t="s">
        <v>59</v>
      </c>
      <c r="R69" s="9" t="s">
        <v>85</v>
      </c>
      <c r="S69" s="9"/>
      <c r="T69" s="9"/>
      <c r="U69" s="35">
        <f>VLOOKUP(C69,Dados!G:J,3,FALSE)</f>
        <v>4</v>
      </c>
      <c r="V69" s="35" t="str">
        <f>VLOOKUP(C69,Dados!G:J,4,FALSE)</f>
        <v>Sábado</v>
      </c>
    </row>
    <row r="70" spans="1:22" ht="42">
      <c r="A70" s="5">
        <v>1019</v>
      </c>
      <c r="B70" s="8">
        <v>1</v>
      </c>
      <c r="C70" s="28">
        <v>44019</v>
      </c>
      <c r="D70" s="33">
        <f>IFERROR(VLOOKUP(C70,Dados!G:H,2,FALSE),"")</f>
        <v>44013</v>
      </c>
      <c r="E70" s="8">
        <v>23419</v>
      </c>
      <c r="F70" s="19" t="s">
        <v>211</v>
      </c>
      <c r="G70" s="9" t="s">
        <v>31</v>
      </c>
      <c r="H70" s="40" t="s">
        <v>186</v>
      </c>
      <c r="I70" s="62" t="s">
        <v>74</v>
      </c>
      <c r="J70" s="8">
        <v>2</v>
      </c>
      <c r="K70" s="5" t="s">
        <v>43</v>
      </c>
      <c r="L70" s="21" t="s">
        <v>266</v>
      </c>
      <c r="M70" s="9" t="s">
        <v>4</v>
      </c>
      <c r="N70" s="9" t="s">
        <v>36</v>
      </c>
      <c r="O70" s="9" t="s">
        <v>36</v>
      </c>
      <c r="P70" s="9" t="s">
        <v>45</v>
      </c>
      <c r="Q70" s="9" t="s">
        <v>76</v>
      </c>
      <c r="R70" s="9" t="s">
        <v>139</v>
      </c>
      <c r="S70" s="9"/>
      <c r="T70" s="9"/>
      <c r="U70" s="35">
        <f>VLOOKUP(C70,Dados!G:J,3,FALSE)</f>
        <v>7</v>
      </c>
      <c r="V70" s="35" t="str">
        <f>VLOOKUP(C70,Dados!G:J,4,FALSE)</f>
        <v>Terça-Feira</v>
      </c>
    </row>
    <row r="71" spans="1:22" ht="48.75" customHeight="1">
      <c r="A71" s="5">
        <v>1024</v>
      </c>
      <c r="B71" s="8">
        <v>1</v>
      </c>
      <c r="C71" s="28">
        <v>44025</v>
      </c>
      <c r="D71" s="33">
        <f>IFERROR(VLOOKUP(C71,Dados!G:H,2,FALSE),"")</f>
        <v>44013</v>
      </c>
      <c r="E71" s="8">
        <v>25825</v>
      </c>
      <c r="F71" s="19" t="s">
        <v>267</v>
      </c>
      <c r="G71" s="9" t="s">
        <v>182</v>
      </c>
      <c r="H71" s="30" t="s">
        <v>109</v>
      </c>
      <c r="I71" s="57" t="s">
        <v>63</v>
      </c>
      <c r="J71" s="8">
        <v>1</v>
      </c>
      <c r="K71" s="5" t="s">
        <v>110</v>
      </c>
      <c r="L71" s="21" t="s">
        <v>268</v>
      </c>
      <c r="M71" s="9" t="s">
        <v>90</v>
      </c>
      <c r="N71" s="9" t="s">
        <v>36</v>
      </c>
      <c r="O71" s="9" t="s">
        <v>36</v>
      </c>
      <c r="P71" s="9" t="s">
        <v>45</v>
      </c>
      <c r="Q71" s="9"/>
      <c r="R71" s="9"/>
      <c r="S71" s="9"/>
      <c r="T71" s="9"/>
      <c r="U71" s="35">
        <f>VLOOKUP(C71,Dados!G:J,3,FALSE)</f>
        <v>13</v>
      </c>
      <c r="V71" s="35" t="str">
        <f>VLOOKUP(C71,Dados!G:J,4,FALSE)</f>
        <v>Segunda-Feira</v>
      </c>
    </row>
    <row r="72" spans="1:22" ht="77.25" customHeight="1">
      <c r="A72" s="5">
        <v>1026</v>
      </c>
      <c r="B72" s="8">
        <v>1</v>
      </c>
      <c r="C72" s="28">
        <v>44022</v>
      </c>
      <c r="D72" s="33">
        <f>IFERROR(VLOOKUP(C72,Dados!G:H,2,FALSE),"")</f>
        <v>44013</v>
      </c>
      <c r="E72" s="8">
        <v>23790</v>
      </c>
      <c r="F72" s="19" t="s">
        <v>269</v>
      </c>
      <c r="G72" s="9" t="s">
        <v>31</v>
      </c>
      <c r="H72" s="40" t="s">
        <v>186</v>
      </c>
      <c r="I72" s="62" t="s">
        <v>74</v>
      </c>
      <c r="J72" s="8">
        <v>2</v>
      </c>
      <c r="K72" s="5" t="s">
        <v>43</v>
      </c>
      <c r="L72" s="21" t="s">
        <v>270</v>
      </c>
      <c r="M72" s="9" t="s">
        <v>90</v>
      </c>
      <c r="N72" s="9" t="s">
        <v>271</v>
      </c>
      <c r="O72" s="9" t="s">
        <v>179</v>
      </c>
      <c r="P72" s="9" t="s">
        <v>117</v>
      </c>
      <c r="Q72" s="9"/>
      <c r="R72" s="9"/>
      <c r="S72" s="9"/>
      <c r="T72" s="9">
        <v>200749641</v>
      </c>
      <c r="U72" s="35">
        <f>VLOOKUP(C72,Dados!G:J,3,FALSE)</f>
        <v>10</v>
      </c>
      <c r="V72" s="35" t="str">
        <f>VLOOKUP(C72,Dados!G:J,4,FALSE)</f>
        <v>Sexta-Feira</v>
      </c>
    </row>
    <row r="73" spans="1:22" ht="21">
      <c r="A73" s="5">
        <v>1027</v>
      </c>
      <c r="B73" s="8">
        <v>1</v>
      </c>
      <c r="C73" s="28">
        <v>44022</v>
      </c>
      <c r="D73" s="33">
        <f>IFERROR(VLOOKUP(C73,Dados!G:H,2,FALSE),"")</f>
        <v>44013</v>
      </c>
      <c r="E73" s="8">
        <v>29259</v>
      </c>
      <c r="F73" s="19" t="s">
        <v>272</v>
      </c>
      <c r="G73" s="9" t="s">
        <v>31</v>
      </c>
      <c r="H73" s="30" t="s">
        <v>273</v>
      </c>
      <c r="I73" s="63" t="s">
        <v>50</v>
      </c>
      <c r="J73" s="8">
        <v>3</v>
      </c>
      <c r="K73" s="5" t="s">
        <v>92</v>
      </c>
      <c r="L73" s="21" t="s">
        <v>274</v>
      </c>
      <c r="M73" s="9" t="s">
        <v>90</v>
      </c>
      <c r="N73" s="9" t="s">
        <v>91</v>
      </c>
      <c r="O73" s="9" t="s">
        <v>275</v>
      </c>
      <c r="P73" s="9" t="s">
        <v>91</v>
      </c>
      <c r="Q73" s="9"/>
      <c r="R73" s="9"/>
      <c r="S73" s="9"/>
      <c r="T73" s="9">
        <v>200744740</v>
      </c>
      <c r="U73" s="35">
        <f>VLOOKUP(C73,Dados!G:J,3,FALSE)</f>
        <v>10</v>
      </c>
      <c r="V73" s="35" t="str">
        <f>VLOOKUP(C73,Dados!G:J,4,FALSE)</f>
        <v>Sexta-Feira</v>
      </c>
    </row>
    <row r="74" spans="1:22" ht="66.75" customHeight="1">
      <c r="A74" s="5">
        <v>1028</v>
      </c>
      <c r="B74" s="8">
        <v>1</v>
      </c>
      <c r="C74" s="28">
        <v>44027</v>
      </c>
      <c r="D74" s="33">
        <f>IFERROR(VLOOKUP(C74,Dados!G:H,2,FALSE),"")</f>
        <v>44013</v>
      </c>
      <c r="E74" s="8">
        <v>25818</v>
      </c>
      <c r="F74" s="19" t="s">
        <v>276</v>
      </c>
      <c r="G74" s="9" t="s">
        <v>31</v>
      </c>
      <c r="H74" s="30" t="s">
        <v>277</v>
      </c>
      <c r="I74" s="62" t="s">
        <v>147</v>
      </c>
      <c r="J74" s="8">
        <v>1</v>
      </c>
      <c r="K74" s="5" t="s">
        <v>278</v>
      </c>
      <c r="L74" s="21" t="s">
        <v>279</v>
      </c>
      <c r="M74" s="9" t="s">
        <v>4</v>
      </c>
      <c r="N74" s="9" t="s">
        <v>36</v>
      </c>
      <c r="O74" s="9" t="s">
        <v>36</v>
      </c>
      <c r="P74" s="9" t="s">
        <v>45</v>
      </c>
      <c r="Q74" s="9" t="s">
        <v>124</v>
      </c>
      <c r="R74" s="9" t="s">
        <v>68</v>
      </c>
      <c r="S74" s="9"/>
      <c r="T74" s="9"/>
      <c r="U74" s="35">
        <f>VLOOKUP(C74,Dados!G:J,3,FALSE)</f>
        <v>15</v>
      </c>
      <c r="V74" s="35" t="str">
        <f>VLOOKUP(C74,Dados!G:J,4,FALSE)</f>
        <v>Quarta-Feira</v>
      </c>
    </row>
    <row r="75" spans="1:22" ht="66.75" customHeight="1">
      <c r="A75" s="5">
        <v>1029</v>
      </c>
      <c r="B75" s="8">
        <v>1</v>
      </c>
      <c r="C75" s="28">
        <v>44020</v>
      </c>
      <c r="D75" s="33">
        <f>IFERROR(VLOOKUP(C75,Dados!G:H,2,FALSE),"")</f>
        <v>44013</v>
      </c>
      <c r="E75" s="8">
        <v>28925</v>
      </c>
      <c r="F75" s="19" t="s">
        <v>280</v>
      </c>
      <c r="G75" s="9" t="s">
        <v>31</v>
      </c>
      <c r="H75" s="30" t="s">
        <v>146</v>
      </c>
      <c r="I75" s="62" t="s">
        <v>147</v>
      </c>
      <c r="J75" s="8">
        <v>2</v>
      </c>
      <c r="K75" s="5" t="s">
        <v>278</v>
      </c>
      <c r="L75" s="21" t="s">
        <v>281</v>
      </c>
      <c r="M75" s="9" t="s">
        <v>90</v>
      </c>
      <c r="N75" s="9" t="s">
        <v>95</v>
      </c>
      <c r="O75" s="9" t="s">
        <v>179</v>
      </c>
      <c r="P75" s="9" t="s">
        <v>91</v>
      </c>
      <c r="Q75" s="9"/>
      <c r="R75" s="9"/>
      <c r="S75" s="9"/>
      <c r="T75" s="9"/>
      <c r="U75" s="35">
        <f>VLOOKUP(C75,Dados!G:J,3,FALSE)</f>
        <v>8</v>
      </c>
      <c r="V75" s="35" t="str">
        <f>VLOOKUP(C75,Dados!G:J,4,FALSE)</f>
        <v>Quarta-Feira</v>
      </c>
    </row>
    <row r="76" spans="1:22" ht="66.75" customHeight="1">
      <c r="A76" s="5">
        <v>1030</v>
      </c>
      <c r="B76" s="8">
        <v>1</v>
      </c>
      <c r="C76" s="28">
        <v>44029</v>
      </c>
      <c r="D76" s="33">
        <f>IFERROR(VLOOKUP(C76,Dados!G:H,2,FALSE),"")</f>
        <v>44013</v>
      </c>
      <c r="E76" s="8">
        <v>29780</v>
      </c>
      <c r="F76" s="19" t="s">
        <v>282</v>
      </c>
      <c r="G76" s="9" t="s">
        <v>31</v>
      </c>
      <c r="H76" s="30" t="s">
        <v>54</v>
      </c>
      <c r="I76" s="63" t="s">
        <v>55</v>
      </c>
      <c r="J76" s="8">
        <v>2</v>
      </c>
      <c r="K76" s="5" t="s">
        <v>56</v>
      </c>
      <c r="L76" s="21" t="s">
        <v>283</v>
      </c>
      <c r="M76" s="9" t="s">
        <v>4</v>
      </c>
      <c r="N76" s="9" t="s">
        <v>36</v>
      </c>
      <c r="O76" s="9" t="s">
        <v>36</v>
      </c>
      <c r="P76" s="9" t="s">
        <v>58</v>
      </c>
      <c r="Q76" s="9" t="s">
        <v>59</v>
      </c>
      <c r="R76" s="9" t="s">
        <v>60</v>
      </c>
      <c r="S76" s="9"/>
      <c r="T76" s="9"/>
      <c r="U76" s="35">
        <f>VLOOKUP(C76,Dados!G:J,3,FALSE)</f>
        <v>17</v>
      </c>
      <c r="V76" s="35" t="str">
        <f>VLOOKUP(C76,Dados!G:J,4,FALSE)</f>
        <v>Sexta-Feira</v>
      </c>
    </row>
    <row r="77" spans="1:22" ht="52.5">
      <c r="A77" s="5">
        <v>1031</v>
      </c>
      <c r="B77" s="8">
        <v>1</v>
      </c>
      <c r="C77" s="28">
        <v>44034</v>
      </c>
      <c r="D77" s="33">
        <f>IFERROR(VLOOKUP(C77,Dados!G:H,2,FALSE),"")</f>
        <v>44013</v>
      </c>
      <c r="E77" s="8">
        <v>26574</v>
      </c>
      <c r="F77" s="19" t="s">
        <v>181</v>
      </c>
      <c r="G77" s="9" t="s">
        <v>182</v>
      </c>
      <c r="H77" s="9" t="s">
        <v>102</v>
      </c>
      <c r="I77" s="62" t="s">
        <v>74</v>
      </c>
      <c r="J77" s="8">
        <v>2</v>
      </c>
      <c r="K77" s="5" t="s">
        <v>6</v>
      </c>
      <c r="L77" s="21" t="s">
        <v>284</v>
      </c>
      <c r="M77" s="9" t="s">
        <v>4</v>
      </c>
      <c r="N77" s="9" t="s">
        <v>36</v>
      </c>
      <c r="O77" s="9" t="s">
        <v>36</v>
      </c>
      <c r="P77" s="9" t="s">
        <v>45</v>
      </c>
      <c r="Q77" s="9" t="s">
        <v>107</v>
      </c>
      <c r="R77" s="9" t="s">
        <v>223</v>
      </c>
      <c r="S77" s="9"/>
      <c r="T77" s="9"/>
      <c r="U77" s="35">
        <f>VLOOKUP(C77,Dados!G:J,3,FALSE)</f>
        <v>22</v>
      </c>
      <c r="V77" s="35" t="str">
        <f>VLOOKUP(C77,Dados!G:J,4,FALSE)</f>
        <v>Quarta-Feira</v>
      </c>
    </row>
    <row r="78" spans="1:22" ht="31.5">
      <c r="A78" s="5">
        <v>1033</v>
      </c>
      <c r="B78" s="8">
        <v>1</v>
      </c>
      <c r="C78" s="28">
        <v>44034</v>
      </c>
      <c r="D78" s="33">
        <f>IFERROR(VLOOKUP(C78,Dados!G:H,2,FALSE),"")</f>
        <v>44013</v>
      </c>
      <c r="E78" s="8">
        <v>23529</v>
      </c>
      <c r="F78" s="30" t="s">
        <v>285</v>
      </c>
      <c r="G78" s="9" t="s">
        <v>31</v>
      </c>
      <c r="H78" s="9" t="s">
        <v>198</v>
      </c>
      <c r="I78" s="63" t="s">
        <v>50</v>
      </c>
      <c r="J78" s="8">
        <v>1</v>
      </c>
      <c r="K78" s="5" t="s">
        <v>51</v>
      </c>
      <c r="L78" s="21" t="s">
        <v>286</v>
      </c>
      <c r="M78" s="9" t="s">
        <v>4</v>
      </c>
      <c r="N78" s="9" t="s">
        <v>36</v>
      </c>
      <c r="O78" s="9" t="s">
        <v>36</v>
      </c>
      <c r="P78" s="9" t="s">
        <v>91</v>
      </c>
      <c r="Q78" s="9" t="s">
        <v>217</v>
      </c>
      <c r="R78" s="9" t="s">
        <v>223</v>
      </c>
      <c r="S78" s="9"/>
      <c r="T78" s="9"/>
      <c r="U78" s="35">
        <f>VLOOKUP(C78,Dados!G:J,3,FALSE)</f>
        <v>22</v>
      </c>
      <c r="V78" s="35" t="str">
        <f>VLOOKUP(C78,Dados!G:J,4,FALSE)</f>
        <v>Quarta-Feira</v>
      </c>
    </row>
    <row r="79" spans="1:22" ht="52.5">
      <c r="A79" s="5">
        <v>1039</v>
      </c>
      <c r="B79" s="8">
        <v>1</v>
      </c>
      <c r="C79" s="28">
        <v>44040</v>
      </c>
      <c r="D79" s="33">
        <f>IFERROR(VLOOKUP(C79,Dados!G:H,2,FALSE),"")</f>
        <v>44013</v>
      </c>
      <c r="E79" s="8">
        <v>11848</v>
      </c>
      <c r="F79" s="19" t="s">
        <v>287</v>
      </c>
      <c r="G79" s="9" t="s">
        <v>31</v>
      </c>
      <c r="H79" s="19" t="s">
        <v>288</v>
      </c>
      <c r="I79" s="57" t="s">
        <v>137</v>
      </c>
      <c r="J79" s="8">
        <v>2</v>
      </c>
      <c r="K79" s="5" t="s">
        <v>110</v>
      </c>
      <c r="L79" s="21" t="s">
        <v>289</v>
      </c>
      <c r="M79" s="9" t="s">
        <v>4</v>
      </c>
      <c r="N79" s="9" t="s">
        <v>36</v>
      </c>
      <c r="O79" s="9" t="s">
        <v>36</v>
      </c>
      <c r="P79" s="9" t="s">
        <v>45</v>
      </c>
      <c r="Q79" s="9" t="s">
        <v>38</v>
      </c>
      <c r="R79" s="9" t="s">
        <v>39</v>
      </c>
      <c r="S79" s="9"/>
      <c r="T79" s="9"/>
      <c r="U79" s="35">
        <f>VLOOKUP(C79,Dados!G:J,3,FALSE)</f>
        <v>28</v>
      </c>
      <c r="V79" s="35" t="str">
        <f>VLOOKUP(C79,Dados!G:J,4,FALSE)</f>
        <v>Terça-Feira</v>
      </c>
    </row>
    <row r="80" spans="1:22" ht="42">
      <c r="A80" s="5">
        <v>1040</v>
      </c>
      <c r="B80" s="8">
        <v>1</v>
      </c>
      <c r="C80" s="28">
        <v>44039</v>
      </c>
      <c r="D80" s="33">
        <f>IFERROR(VLOOKUP(C80,Dados!G:H,2,FALSE),"")</f>
        <v>44013</v>
      </c>
      <c r="E80" s="8">
        <v>28984</v>
      </c>
      <c r="F80" s="19" t="s">
        <v>224</v>
      </c>
      <c r="G80" s="9" t="s">
        <v>31</v>
      </c>
      <c r="H80" s="30" t="s">
        <v>225</v>
      </c>
      <c r="I80" s="56" t="s">
        <v>33</v>
      </c>
      <c r="J80" s="8">
        <v>1</v>
      </c>
      <c r="K80" s="5" t="s">
        <v>209</v>
      </c>
      <c r="L80" s="21" t="s">
        <v>290</v>
      </c>
      <c r="M80" s="9" t="s">
        <v>90</v>
      </c>
      <c r="N80" s="9" t="s">
        <v>91</v>
      </c>
      <c r="O80" s="9" t="s">
        <v>36</v>
      </c>
      <c r="P80" s="9"/>
      <c r="Q80" s="9"/>
      <c r="R80" s="9"/>
      <c r="S80" s="9"/>
      <c r="T80" s="9"/>
      <c r="U80" s="35">
        <f>VLOOKUP(C80,Dados!G:J,3,FALSE)</f>
        <v>27</v>
      </c>
      <c r="V80" s="35" t="str">
        <f>VLOOKUP(C80,Dados!G:J,4,FALSE)</f>
        <v>Segunda-Feira</v>
      </c>
    </row>
    <row r="81" spans="1:22" ht="42">
      <c r="A81" s="5">
        <v>1042</v>
      </c>
      <c r="B81" s="8">
        <v>1</v>
      </c>
      <c r="C81" s="28">
        <v>44042</v>
      </c>
      <c r="D81" s="33">
        <f>IFERROR(VLOOKUP(C81,Dados!G:H,2,FALSE),"")</f>
        <v>44013</v>
      </c>
      <c r="E81" s="8">
        <v>26159</v>
      </c>
      <c r="F81" s="19" t="s">
        <v>291</v>
      </c>
      <c r="G81" s="9" t="s">
        <v>31</v>
      </c>
      <c r="H81" s="30" t="s">
        <v>292</v>
      </c>
      <c r="I81" s="63" t="s">
        <v>42</v>
      </c>
      <c r="J81" s="8">
        <v>1</v>
      </c>
      <c r="K81" s="5" t="s">
        <v>43</v>
      </c>
      <c r="L81" s="21" t="s">
        <v>293</v>
      </c>
      <c r="M81" s="9" t="s">
        <v>112</v>
      </c>
      <c r="N81" s="9" t="s">
        <v>36</v>
      </c>
      <c r="O81" s="9" t="s">
        <v>36</v>
      </c>
      <c r="P81" s="9" t="s">
        <v>117</v>
      </c>
      <c r="Q81" s="9" t="s">
        <v>46</v>
      </c>
      <c r="R81" s="9" t="s">
        <v>71</v>
      </c>
      <c r="S81" s="9"/>
      <c r="T81" s="9">
        <v>200746324</v>
      </c>
      <c r="U81" s="35">
        <f>VLOOKUP(C81,Dados!G:J,3,FALSE)</f>
        <v>30</v>
      </c>
      <c r="V81" s="35" t="str">
        <f>VLOOKUP(C81,Dados!G:J,4,FALSE)</f>
        <v>Quinta-Feira</v>
      </c>
    </row>
    <row r="82" spans="1:22" ht="42">
      <c r="A82" s="5">
        <v>1048</v>
      </c>
      <c r="B82" s="8">
        <v>1</v>
      </c>
      <c r="C82" s="28">
        <v>44047</v>
      </c>
      <c r="D82" s="33">
        <f>IFERROR(VLOOKUP(C82,Dados!G:H,2,FALSE),"")</f>
        <v>44044</v>
      </c>
      <c r="E82" s="8">
        <v>26359</v>
      </c>
      <c r="F82" s="19" t="s">
        <v>294</v>
      </c>
      <c r="G82" s="9" t="s">
        <v>31</v>
      </c>
      <c r="H82" s="19" t="s">
        <v>295</v>
      </c>
      <c r="I82" s="62" t="s">
        <v>296</v>
      </c>
      <c r="J82" s="8">
        <v>1</v>
      </c>
      <c r="K82" s="5" t="s">
        <v>161</v>
      </c>
      <c r="L82" s="21" t="s">
        <v>297</v>
      </c>
      <c r="M82" s="9" t="s">
        <v>4</v>
      </c>
      <c r="N82" s="9" t="s">
        <v>36</v>
      </c>
      <c r="O82" s="9" t="s">
        <v>36</v>
      </c>
      <c r="P82" s="9" t="s">
        <v>58</v>
      </c>
      <c r="Q82" s="9" t="s">
        <v>59</v>
      </c>
      <c r="R82" s="9" t="s">
        <v>60</v>
      </c>
      <c r="S82" s="9"/>
      <c r="T82" s="9"/>
      <c r="U82" s="35">
        <f>VLOOKUP(C82,Dados!G:J,3,FALSE)</f>
        <v>4</v>
      </c>
      <c r="V82" s="35" t="str">
        <f>VLOOKUP(C82,Dados!G:J,4,FALSE)</f>
        <v>Terça-Feira</v>
      </c>
    </row>
    <row r="83" spans="1:22" ht="31.5">
      <c r="A83" s="5">
        <v>1051</v>
      </c>
      <c r="B83" s="8">
        <v>1</v>
      </c>
      <c r="C83" s="28">
        <v>44049</v>
      </c>
      <c r="D83" s="33">
        <f>IFERROR(VLOOKUP(C83,Dados!G:H,2,FALSE),"")</f>
        <v>44044</v>
      </c>
      <c r="E83" s="8">
        <v>29076</v>
      </c>
      <c r="F83" s="19" t="s">
        <v>263</v>
      </c>
      <c r="G83" s="9" t="s">
        <v>31</v>
      </c>
      <c r="H83" s="30" t="s">
        <v>264</v>
      </c>
      <c r="I83" s="56" t="s">
        <v>33</v>
      </c>
      <c r="J83" s="8">
        <v>2</v>
      </c>
      <c r="K83" s="5" t="s">
        <v>209</v>
      </c>
      <c r="L83" s="21" t="s">
        <v>298</v>
      </c>
      <c r="M83" s="9" t="s">
        <v>4</v>
      </c>
      <c r="N83" s="9" t="s">
        <v>36</v>
      </c>
      <c r="O83" s="9" t="s">
        <v>36</v>
      </c>
      <c r="P83" s="9" t="s">
        <v>58</v>
      </c>
      <c r="Q83" s="9" t="s">
        <v>59</v>
      </c>
      <c r="R83" s="9" t="s">
        <v>85</v>
      </c>
      <c r="S83" s="9"/>
      <c r="T83" s="9"/>
      <c r="U83" s="35">
        <f>VLOOKUP(C83,Dados!G:J,3,FALSE)</f>
        <v>6</v>
      </c>
      <c r="V83" s="35" t="str">
        <f>VLOOKUP(C83,Dados!G:J,4,FALSE)</f>
        <v>Quinta-Feira</v>
      </c>
    </row>
    <row r="84" spans="1:22" ht="73.5">
      <c r="A84" s="5">
        <v>1053</v>
      </c>
      <c r="B84" s="8">
        <v>1</v>
      </c>
      <c r="C84" s="28">
        <v>44053</v>
      </c>
      <c r="D84" s="33">
        <f>IFERROR(VLOOKUP(C84,Dados!G:H,2,FALSE),"")</f>
        <v>44044</v>
      </c>
      <c r="E84" s="8">
        <v>29024</v>
      </c>
      <c r="F84" s="19" t="s">
        <v>299</v>
      </c>
      <c r="G84" s="9" t="s">
        <v>182</v>
      </c>
      <c r="H84" s="30" t="s">
        <v>300</v>
      </c>
      <c r="I84" s="57" t="s">
        <v>137</v>
      </c>
      <c r="J84" s="8">
        <v>2</v>
      </c>
      <c r="K84" s="5" t="s">
        <v>64</v>
      </c>
      <c r="L84" s="21" t="s">
        <v>301</v>
      </c>
      <c r="M84" s="9" t="s">
        <v>3</v>
      </c>
      <c r="N84" s="9" t="s">
        <v>36</v>
      </c>
      <c r="O84" s="9" t="s">
        <v>36</v>
      </c>
      <c r="P84" s="9" t="s">
        <v>45</v>
      </c>
      <c r="Q84" s="9" t="s">
        <v>76</v>
      </c>
      <c r="R84" s="9" t="s">
        <v>139</v>
      </c>
      <c r="S84" s="9"/>
      <c r="T84" s="9">
        <v>200746876</v>
      </c>
      <c r="U84" s="35">
        <f>VLOOKUP(C84,Dados!G:J,3,FALSE)</f>
        <v>10</v>
      </c>
      <c r="V84" s="35" t="str">
        <f>VLOOKUP(C84,Dados!G:J,4,FALSE)</f>
        <v>Segunda-Feira</v>
      </c>
    </row>
    <row r="85" spans="1:22" ht="42">
      <c r="A85" s="5">
        <v>1054</v>
      </c>
      <c r="B85" s="8">
        <v>1</v>
      </c>
      <c r="C85" s="28">
        <v>44054</v>
      </c>
      <c r="D85" s="33">
        <f>IFERROR(VLOOKUP(C85,Dados!G:H,2,FALSE),"")</f>
        <v>44044</v>
      </c>
      <c r="E85" s="8">
        <v>29967</v>
      </c>
      <c r="F85" s="19" t="s">
        <v>163</v>
      </c>
      <c r="G85" s="9" t="s">
        <v>31</v>
      </c>
      <c r="H85" s="30" t="s">
        <v>302</v>
      </c>
      <c r="I85" s="56" t="s">
        <v>33</v>
      </c>
      <c r="J85" s="8">
        <v>3</v>
      </c>
      <c r="K85" s="5" t="s">
        <v>34</v>
      </c>
      <c r="L85" s="21" t="s">
        <v>303</v>
      </c>
      <c r="M85" s="9" t="s">
        <v>4</v>
      </c>
      <c r="N85" s="9" t="s">
        <v>36</v>
      </c>
      <c r="O85" s="9" t="s">
        <v>36</v>
      </c>
      <c r="P85" s="9" t="s">
        <v>45</v>
      </c>
      <c r="Q85" s="9" t="s">
        <v>107</v>
      </c>
      <c r="R85" s="9" t="s">
        <v>68</v>
      </c>
      <c r="S85" s="9"/>
      <c r="T85" s="9"/>
      <c r="U85" s="35">
        <f>VLOOKUP(C85,Dados!G:J,3,FALSE)</f>
        <v>11</v>
      </c>
      <c r="V85" s="35" t="str">
        <f>VLOOKUP(C85,Dados!G:J,4,FALSE)</f>
        <v>Terça-Feira</v>
      </c>
    </row>
    <row r="86" spans="1:22" ht="31.5">
      <c r="A86" s="5">
        <v>1055</v>
      </c>
      <c r="B86" s="8">
        <v>1</v>
      </c>
      <c r="C86" s="28">
        <v>44054</v>
      </c>
      <c r="D86" s="33">
        <f>IFERROR(VLOOKUP(C86,Dados!G:H,2,FALSE),"")</f>
        <v>44044</v>
      </c>
      <c r="E86" s="8">
        <v>0</v>
      </c>
      <c r="F86" s="19"/>
      <c r="G86" s="9" t="s">
        <v>31</v>
      </c>
      <c r="H86" s="30" t="s">
        <v>304</v>
      </c>
      <c r="I86" s="63" t="s">
        <v>50</v>
      </c>
      <c r="J86" s="8">
        <v>2</v>
      </c>
      <c r="K86" s="5" t="s">
        <v>92</v>
      </c>
      <c r="L86" s="21" t="s">
        <v>305</v>
      </c>
      <c r="M86" s="9" t="s">
        <v>90</v>
      </c>
      <c r="N86" s="9" t="s">
        <v>91</v>
      </c>
      <c r="O86" s="9" t="s">
        <v>36</v>
      </c>
      <c r="P86" s="9" t="s">
        <v>91</v>
      </c>
      <c r="Q86" s="9"/>
      <c r="R86" s="9"/>
      <c r="S86" s="9"/>
      <c r="T86" s="9"/>
      <c r="U86" s="35">
        <f>VLOOKUP(C86,Dados!G:J,3,FALSE)</f>
        <v>11</v>
      </c>
      <c r="V86" s="35" t="str">
        <f>VLOOKUP(C86,Dados!G:J,4,FALSE)</f>
        <v>Terça-Feira</v>
      </c>
    </row>
    <row r="87" spans="1:22" ht="31.5">
      <c r="A87" s="5">
        <v>1056</v>
      </c>
      <c r="B87" s="8">
        <v>1</v>
      </c>
      <c r="C87" s="28">
        <v>44056</v>
      </c>
      <c r="D87" s="33">
        <f>IFERROR(VLOOKUP(C87,Dados!G:H,2,FALSE),"")</f>
        <v>44044</v>
      </c>
      <c r="E87" s="8">
        <v>24711</v>
      </c>
      <c r="F87" s="19" t="s">
        <v>306</v>
      </c>
      <c r="G87" s="9" t="s">
        <v>31</v>
      </c>
      <c r="H87" s="9" t="s">
        <v>307</v>
      </c>
      <c r="I87" s="56" t="s">
        <v>33</v>
      </c>
      <c r="J87" s="8">
        <v>3</v>
      </c>
      <c r="K87" s="5" t="s">
        <v>34</v>
      </c>
      <c r="L87" s="21" t="s">
        <v>308</v>
      </c>
      <c r="M87" s="9" t="s">
        <v>4</v>
      </c>
      <c r="N87" s="9" t="s">
        <v>36</v>
      </c>
      <c r="O87" s="9" t="s">
        <v>36</v>
      </c>
      <c r="P87" s="9" t="s">
        <v>58</v>
      </c>
      <c r="Q87" s="9" t="s">
        <v>59</v>
      </c>
      <c r="R87" s="9" t="s">
        <v>85</v>
      </c>
      <c r="S87" s="9"/>
      <c r="T87" s="9"/>
      <c r="U87" s="35">
        <f>VLOOKUP(C87,Dados!G:J,3,FALSE)</f>
        <v>13</v>
      </c>
      <c r="V87" s="35" t="str">
        <f>VLOOKUP(C87,Dados!G:J,4,FALSE)</f>
        <v>Quinta-Feira</v>
      </c>
    </row>
    <row r="88" spans="1:22" ht="52.5">
      <c r="A88" s="5">
        <v>1059</v>
      </c>
      <c r="B88" s="8">
        <v>1</v>
      </c>
      <c r="C88" s="28">
        <v>44056</v>
      </c>
      <c r="D88" s="33">
        <f>IFERROR(VLOOKUP(C88,Dados!G:H,2,FALSE),"")</f>
        <v>44044</v>
      </c>
      <c r="E88" s="8">
        <v>31092</v>
      </c>
      <c r="F88" s="19" t="s">
        <v>309</v>
      </c>
      <c r="G88" s="9" t="s">
        <v>31</v>
      </c>
      <c r="H88" s="30" t="s">
        <v>54</v>
      </c>
      <c r="I88" s="63" t="s">
        <v>55</v>
      </c>
      <c r="J88" s="8">
        <v>2</v>
      </c>
      <c r="K88" s="5" t="s">
        <v>56</v>
      </c>
      <c r="L88" s="21" t="s">
        <v>310</v>
      </c>
      <c r="M88" s="9" t="s">
        <v>4</v>
      </c>
      <c r="N88" s="9" t="s">
        <v>36</v>
      </c>
      <c r="O88" s="9" t="s">
        <v>36</v>
      </c>
      <c r="P88" s="9" t="s">
        <v>58</v>
      </c>
      <c r="Q88" s="9" t="s">
        <v>59</v>
      </c>
      <c r="R88" s="9" t="s">
        <v>60</v>
      </c>
      <c r="S88" s="9"/>
      <c r="T88" s="9"/>
      <c r="U88" s="35">
        <f>VLOOKUP(C88,Dados!G:J,3,FALSE)</f>
        <v>13</v>
      </c>
      <c r="V88" s="35" t="str">
        <f>VLOOKUP(C88,Dados!G:J,4,FALSE)</f>
        <v>Quinta-Feira</v>
      </c>
    </row>
    <row r="89" spans="1:22" ht="42">
      <c r="A89" s="5">
        <v>1061</v>
      </c>
      <c r="B89" s="8">
        <v>1</v>
      </c>
      <c r="C89" s="28">
        <v>44061</v>
      </c>
      <c r="D89" s="33">
        <f>IFERROR(VLOOKUP(C89,Dados!G:H,2,FALSE),"")</f>
        <v>44044</v>
      </c>
      <c r="E89" s="8">
        <v>19460</v>
      </c>
      <c r="F89" s="30" t="s">
        <v>311</v>
      </c>
      <c r="G89" s="9" t="s">
        <v>31</v>
      </c>
      <c r="H89" s="9" t="s">
        <v>237</v>
      </c>
      <c r="I89" s="62" t="s">
        <v>312</v>
      </c>
      <c r="J89" s="8">
        <v>2</v>
      </c>
      <c r="K89" s="5" t="s">
        <v>313</v>
      </c>
      <c r="L89" s="21" t="s">
        <v>314</v>
      </c>
      <c r="M89" s="9" t="s">
        <v>4</v>
      </c>
      <c r="N89" s="9" t="s">
        <v>36</v>
      </c>
      <c r="O89" s="9" t="s">
        <v>36</v>
      </c>
      <c r="P89" s="9" t="s">
        <v>45</v>
      </c>
      <c r="Q89" s="9" t="s">
        <v>46</v>
      </c>
      <c r="R89" s="9" t="s">
        <v>47</v>
      </c>
      <c r="S89" s="9"/>
      <c r="T89" s="9"/>
      <c r="U89" s="35">
        <f>VLOOKUP(C89,Dados!G:J,3,FALSE)</f>
        <v>18</v>
      </c>
      <c r="V89" s="35" t="str">
        <f>VLOOKUP(C89,Dados!G:J,4,FALSE)</f>
        <v>Terça-Feira</v>
      </c>
    </row>
    <row r="90" spans="1:22" ht="42">
      <c r="A90" s="5">
        <v>1063</v>
      </c>
      <c r="B90" s="8">
        <v>1</v>
      </c>
      <c r="C90" s="28">
        <v>44062</v>
      </c>
      <c r="D90" s="33">
        <f>IFERROR(VLOOKUP(C90,Dados!G:H,2,FALSE),"")</f>
        <v>44044</v>
      </c>
      <c r="E90" s="8">
        <v>30602</v>
      </c>
      <c r="F90" s="19" t="s">
        <v>315</v>
      </c>
      <c r="G90" s="9" t="s">
        <v>31</v>
      </c>
      <c r="H90" s="30" t="s">
        <v>105</v>
      </c>
      <c r="I90" s="57" t="s">
        <v>137</v>
      </c>
      <c r="J90" s="8">
        <v>2</v>
      </c>
      <c r="K90" s="5" t="s">
        <v>64</v>
      </c>
      <c r="L90" s="21" t="s">
        <v>316</v>
      </c>
      <c r="M90" s="9" t="s">
        <v>4</v>
      </c>
      <c r="N90" s="9" t="s">
        <v>36</v>
      </c>
      <c r="O90" s="9" t="s">
        <v>36</v>
      </c>
      <c r="P90" s="9" t="s">
        <v>45</v>
      </c>
      <c r="Q90" s="9" t="s">
        <v>46</v>
      </c>
      <c r="R90" s="9" t="s">
        <v>71</v>
      </c>
      <c r="S90" s="9"/>
      <c r="T90" s="9"/>
      <c r="U90" s="35">
        <f>VLOOKUP(C90,Dados!G:J,3,FALSE)</f>
        <v>19</v>
      </c>
      <c r="V90" s="35" t="str">
        <f>VLOOKUP(C90,Dados!G:J,4,FALSE)</f>
        <v>Quarta-Feira</v>
      </c>
    </row>
    <row r="91" spans="1:22" ht="31.5">
      <c r="A91" s="5">
        <v>1065</v>
      </c>
      <c r="B91" s="8">
        <v>1</v>
      </c>
      <c r="C91" s="28">
        <v>44067</v>
      </c>
      <c r="D91" s="33">
        <f>IFERROR(VLOOKUP(C91,Dados!G:H,2,FALSE),"")</f>
        <v>44044</v>
      </c>
      <c r="E91" s="8">
        <v>27799</v>
      </c>
      <c r="F91" s="19" t="s">
        <v>317</v>
      </c>
      <c r="G91" s="9" t="s">
        <v>31</v>
      </c>
      <c r="H91" s="40" t="s">
        <v>318</v>
      </c>
      <c r="I91" s="63" t="s">
        <v>42</v>
      </c>
      <c r="J91" s="8">
        <v>1</v>
      </c>
      <c r="K91" s="5" t="s">
        <v>43</v>
      </c>
      <c r="L91" s="21" t="s">
        <v>319</v>
      </c>
      <c r="M91" s="9" t="s">
        <v>4</v>
      </c>
      <c r="N91" s="9" t="s">
        <v>36</v>
      </c>
      <c r="O91" s="9" t="s">
        <v>36</v>
      </c>
      <c r="P91" s="9" t="s">
        <v>37</v>
      </c>
      <c r="Q91" s="9" t="s">
        <v>38</v>
      </c>
      <c r="R91" s="9" t="s">
        <v>134</v>
      </c>
      <c r="S91" s="9"/>
      <c r="T91" s="9"/>
      <c r="U91" s="35">
        <f>VLOOKUP(C91,Dados!G:J,3,FALSE)</f>
        <v>24</v>
      </c>
      <c r="V91" s="35" t="str">
        <f>VLOOKUP(C91,Dados!G:J,4,FALSE)</f>
        <v>Segunda-Feira</v>
      </c>
    </row>
    <row r="92" spans="1:22" ht="31.5">
      <c r="A92" s="5">
        <v>1068</v>
      </c>
      <c r="B92" s="8">
        <v>1</v>
      </c>
      <c r="C92" s="28">
        <v>44071</v>
      </c>
      <c r="D92" s="33">
        <f>IFERROR(VLOOKUP(C92,Dados!G:H,2,FALSE),"")</f>
        <v>44044</v>
      </c>
      <c r="E92" s="8">
        <v>18408</v>
      </c>
      <c r="F92" s="19" t="s">
        <v>228</v>
      </c>
      <c r="G92" s="9" t="s">
        <v>31</v>
      </c>
      <c r="H92" s="19" t="s">
        <v>32</v>
      </c>
      <c r="I92" s="56" t="s">
        <v>33</v>
      </c>
      <c r="J92" s="8">
        <v>1</v>
      </c>
      <c r="K92" s="5" t="s">
        <v>34</v>
      </c>
      <c r="L92" s="21" t="s">
        <v>320</v>
      </c>
      <c r="M92" s="9" t="s">
        <v>4</v>
      </c>
      <c r="N92" s="9" t="s">
        <v>36</v>
      </c>
      <c r="O92" s="9" t="s">
        <v>36</v>
      </c>
      <c r="P92" s="9" t="s">
        <v>45</v>
      </c>
      <c r="Q92" s="9" t="s">
        <v>76</v>
      </c>
      <c r="R92" s="9" t="s">
        <v>47</v>
      </c>
      <c r="S92" s="9"/>
      <c r="T92" s="9"/>
      <c r="U92" s="35">
        <f>VLOOKUP(C92,Dados!G:J,3,FALSE)</f>
        <v>28</v>
      </c>
      <c r="V92" s="35" t="str">
        <f>VLOOKUP(C92,Dados!G:J,4,FALSE)</f>
        <v>Sexta-Feira</v>
      </c>
    </row>
    <row r="93" spans="1:22" ht="52.5">
      <c r="A93" s="5">
        <v>1069</v>
      </c>
      <c r="B93" s="8">
        <v>1</v>
      </c>
      <c r="C93" s="28">
        <v>44072</v>
      </c>
      <c r="D93" s="33">
        <f>IFERROR(VLOOKUP(C93,Dados!G:H,2,FALSE),"")</f>
        <v>44044</v>
      </c>
      <c r="E93" s="8">
        <v>3037</v>
      </c>
      <c r="F93" s="19" t="s">
        <v>321</v>
      </c>
      <c r="G93" s="9" t="s">
        <v>31</v>
      </c>
      <c r="H93" s="30" t="s">
        <v>322</v>
      </c>
      <c r="I93" s="57" t="s">
        <v>63</v>
      </c>
      <c r="J93" s="8">
        <v>1</v>
      </c>
      <c r="K93" s="5" t="s">
        <v>152</v>
      </c>
      <c r="L93" s="21" t="s">
        <v>323</v>
      </c>
      <c r="M93" s="9" t="s">
        <v>4</v>
      </c>
      <c r="N93" s="9" t="s">
        <v>116</v>
      </c>
      <c r="O93" s="9" t="s">
        <v>179</v>
      </c>
      <c r="P93" s="9" t="s">
        <v>117</v>
      </c>
      <c r="Q93" s="9" t="s">
        <v>124</v>
      </c>
      <c r="R93" s="9" t="s">
        <v>68</v>
      </c>
      <c r="S93" s="9"/>
      <c r="T93" s="9"/>
      <c r="U93" s="35">
        <f>VLOOKUP(C93,Dados!G:J,3,FALSE)</f>
        <v>29</v>
      </c>
      <c r="V93" s="35" t="str">
        <f>VLOOKUP(C93,Dados!G:J,4,FALSE)</f>
        <v>Sábado</v>
      </c>
    </row>
    <row r="94" spans="1:22" ht="63">
      <c r="A94" s="5">
        <v>1070</v>
      </c>
      <c r="B94" s="8">
        <v>1</v>
      </c>
      <c r="C94" s="28">
        <v>44072</v>
      </c>
      <c r="D94" s="33">
        <f>IFERROR(VLOOKUP(C94,Dados!G:H,2,FALSE),"")</f>
        <v>44044</v>
      </c>
      <c r="E94" s="8">
        <v>14452</v>
      </c>
      <c r="F94" s="19" t="s">
        <v>324</v>
      </c>
      <c r="G94" s="9" t="s">
        <v>31</v>
      </c>
      <c r="H94" s="19" t="s">
        <v>32</v>
      </c>
      <c r="I94" s="56" t="s">
        <v>33</v>
      </c>
      <c r="J94" s="8">
        <v>1</v>
      </c>
      <c r="K94" s="5" t="s">
        <v>34</v>
      </c>
      <c r="L94" s="21" t="s">
        <v>325</v>
      </c>
      <c r="M94" s="9" t="s">
        <v>80</v>
      </c>
      <c r="N94" s="9" t="s">
        <v>36</v>
      </c>
      <c r="O94" s="9" t="s">
        <v>36</v>
      </c>
      <c r="P94" s="9" t="s">
        <v>117</v>
      </c>
      <c r="Q94" s="9" t="s">
        <v>189</v>
      </c>
      <c r="R94" s="9"/>
      <c r="S94" s="9"/>
      <c r="T94" s="9">
        <v>200749501</v>
      </c>
      <c r="U94" s="35">
        <f>VLOOKUP(C94,Dados!G:J,3,FALSE)</f>
        <v>29</v>
      </c>
      <c r="V94" s="35" t="str">
        <f>VLOOKUP(C94,Dados!G:J,4,FALSE)</f>
        <v>Sábado</v>
      </c>
    </row>
    <row r="95" spans="1:22" ht="73.5">
      <c r="A95" s="5">
        <v>1071</v>
      </c>
      <c r="B95" s="8">
        <v>1</v>
      </c>
      <c r="C95" s="28">
        <v>44074</v>
      </c>
      <c r="D95" s="33">
        <f>IFERROR(VLOOKUP(C95,Dados!G:H,2,FALSE),"")</f>
        <v>44044</v>
      </c>
      <c r="E95" s="8">
        <v>30055</v>
      </c>
      <c r="F95" s="19" t="s">
        <v>326</v>
      </c>
      <c r="G95" s="9" t="s">
        <v>31</v>
      </c>
      <c r="H95" s="30" t="s">
        <v>245</v>
      </c>
      <c r="I95" s="62" t="s">
        <v>74</v>
      </c>
      <c r="J95" s="8">
        <v>3</v>
      </c>
      <c r="K95" s="5" t="s">
        <v>43</v>
      </c>
      <c r="L95" s="21" t="s">
        <v>327</v>
      </c>
      <c r="M95" s="9" t="s">
        <v>4</v>
      </c>
      <c r="N95" s="9" t="s">
        <v>36</v>
      </c>
      <c r="O95" s="9" t="s">
        <v>36</v>
      </c>
      <c r="P95" s="9" t="s">
        <v>37</v>
      </c>
      <c r="Q95" s="9" t="s">
        <v>38</v>
      </c>
      <c r="R95" s="9" t="s">
        <v>39</v>
      </c>
      <c r="S95" s="9"/>
      <c r="T95" s="9">
        <v>200749641</v>
      </c>
      <c r="U95" s="35">
        <f>VLOOKUP(C95,Dados!G:J,3,FALSE)</f>
        <v>31</v>
      </c>
      <c r="V95" s="35" t="str">
        <f>VLOOKUP(C95,Dados!G:J,4,FALSE)</f>
        <v>Segunda-Feira</v>
      </c>
    </row>
    <row r="96" spans="1:22" ht="63">
      <c r="A96" s="5">
        <v>1073</v>
      </c>
      <c r="B96" s="8">
        <v>1</v>
      </c>
      <c r="C96" s="28">
        <v>44076</v>
      </c>
      <c r="D96" s="33">
        <f>IFERROR(VLOOKUP(C96,Dados!G:H,2,FALSE),"")</f>
        <v>44075</v>
      </c>
      <c r="E96" s="8">
        <v>29076</v>
      </c>
      <c r="F96" s="19" t="s">
        <v>263</v>
      </c>
      <c r="G96" s="9" t="s">
        <v>31</v>
      </c>
      <c r="H96" s="30" t="s">
        <v>264</v>
      </c>
      <c r="I96" s="56" t="s">
        <v>33</v>
      </c>
      <c r="J96" s="8">
        <v>2</v>
      </c>
      <c r="K96" s="5" t="s">
        <v>209</v>
      </c>
      <c r="L96" s="21" t="s">
        <v>328</v>
      </c>
      <c r="M96" s="9" t="s">
        <v>3</v>
      </c>
      <c r="N96" s="9" t="s">
        <v>36</v>
      </c>
      <c r="O96" s="9" t="s">
        <v>36</v>
      </c>
      <c r="P96" s="9" t="s">
        <v>45</v>
      </c>
      <c r="Q96" s="9" t="s">
        <v>189</v>
      </c>
      <c r="R96" s="9" t="s">
        <v>329</v>
      </c>
      <c r="S96" s="9"/>
      <c r="T96" s="9">
        <v>200750308</v>
      </c>
      <c r="U96" s="35">
        <f>VLOOKUP(C96,Dados!G:J,3,FALSE)</f>
        <v>2</v>
      </c>
      <c r="V96" s="35" t="str">
        <f>VLOOKUP(C96,Dados!G:J,4,FALSE)</f>
        <v>Quarta-Feira</v>
      </c>
    </row>
    <row r="97" spans="1:22" ht="31.5">
      <c r="A97" s="5">
        <v>1076</v>
      </c>
      <c r="B97" s="8">
        <v>1</v>
      </c>
      <c r="C97" s="28">
        <v>44082</v>
      </c>
      <c r="D97" s="33">
        <f>IFERROR(VLOOKUP(C97,Dados!G:H,2,FALSE),"")</f>
        <v>44075</v>
      </c>
      <c r="E97" s="8">
        <v>20394</v>
      </c>
      <c r="F97" s="19" t="s">
        <v>330</v>
      </c>
      <c r="G97" s="9" t="s">
        <v>31</v>
      </c>
      <c r="H97" s="40" t="s">
        <v>331</v>
      </c>
      <c r="I97" s="62" t="s">
        <v>74</v>
      </c>
      <c r="J97" s="8">
        <v>3</v>
      </c>
      <c r="K97" s="5" t="s">
        <v>43</v>
      </c>
      <c r="L97" s="21" t="s">
        <v>332</v>
      </c>
      <c r="M97" s="9" t="s">
        <v>4</v>
      </c>
      <c r="N97" s="9" t="s">
        <v>36</v>
      </c>
      <c r="O97" s="9" t="s">
        <v>36</v>
      </c>
      <c r="P97" s="9" t="s">
        <v>58</v>
      </c>
      <c r="Q97" s="9" t="s">
        <v>59</v>
      </c>
      <c r="R97" s="9" t="s">
        <v>59</v>
      </c>
      <c r="S97" s="9"/>
      <c r="T97" s="9"/>
      <c r="U97" s="35">
        <f>VLOOKUP(C97,Dados!G:J,3,FALSE)</f>
        <v>8</v>
      </c>
      <c r="V97" s="35" t="str">
        <f>VLOOKUP(C97,Dados!G:J,4,FALSE)</f>
        <v>Terça-Feira</v>
      </c>
    </row>
    <row r="98" spans="1:22" ht="42">
      <c r="A98" s="5">
        <v>1077</v>
      </c>
      <c r="B98" s="8">
        <v>1</v>
      </c>
      <c r="C98" s="28">
        <v>44083</v>
      </c>
      <c r="D98" s="33">
        <f>IFERROR(VLOOKUP(C98,Dados!G:H,2,FALSE),"")</f>
        <v>44075</v>
      </c>
      <c r="E98" s="8">
        <v>26359</v>
      </c>
      <c r="F98" s="19" t="s">
        <v>294</v>
      </c>
      <c r="G98" s="9" t="s">
        <v>31</v>
      </c>
      <c r="H98" s="19" t="s">
        <v>295</v>
      </c>
      <c r="I98" s="62" t="s">
        <v>296</v>
      </c>
      <c r="J98" s="8">
        <v>1</v>
      </c>
      <c r="K98" s="5" t="s">
        <v>161</v>
      </c>
      <c r="L98" s="21" t="s">
        <v>333</v>
      </c>
      <c r="M98" s="9" t="s">
        <v>4</v>
      </c>
      <c r="N98" s="9" t="s">
        <v>36</v>
      </c>
      <c r="O98" s="9" t="s">
        <v>36</v>
      </c>
      <c r="P98" s="9" t="s">
        <v>37</v>
      </c>
      <c r="Q98" s="9" t="s">
        <v>38</v>
      </c>
      <c r="R98" s="9" t="s">
        <v>39</v>
      </c>
      <c r="S98" s="9"/>
      <c r="T98" s="9"/>
      <c r="U98" s="35">
        <f>VLOOKUP(C98,Dados!G:J,3,FALSE)</f>
        <v>9</v>
      </c>
      <c r="V98" s="35" t="str">
        <f>VLOOKUP(C98,Dados!G:J,4,FALSE)</f>
        <v>Quarta-Feira</v>
      </c>
    </row>
    <row r="99" spans="1:22" ht="31.5">
      <c r="A99" s="5">
        <v>1078</v>
      </c>
      <c r="B99" s="8">
        <v>1</v>
      </c>
      <c r="C99" s="28">
        <v>44085</v>
      </c>
      <c r="D99" s="33">
        <f>IFERROR(VLOOKUP(C99,Dados!G:H,2,FALSE),"")</f>
        <v>44075</v>
      </c>
      <c r="E99" s="8">
        <v>25348</v>
      </c>
      <c r="F99" s="19" t="s">
        <v>334</v>
      </c>
      <c r="G99" s="9" t="s">
        <v>31</v>
      </c>
      <c r="H99" s="9" t="s">
        <v>335</v>
      </c>
      <c r="I99" s="63" t="s">
        <v>42</v>
      </c>
      <c r="J99" s="8">
        <v>1</v>
      </c>
      <c r="K99" s="5" t="s">
        <v>6</v>
      </c>
      <c r="L99" s="21" t="s">
        <v>336</v>
      </c>
      <c r="M99" s="9" t="s">
        <v>4</v>
      </c>
      <c r="N99" s="9" t="s">
        <v>36</v>
      </c>
      <c r="O99" s="9" t="s">
        <v>36</v>
      </c>
      <c r="P99" s="9" t="s">
        <v>58</v>
      </c>
      <c r="Q99" s="9" t="s">
        <v>59</v>
      </c>
      <c r="R99" s="9"/>
      <c r="S99" s="9"/>
      <c r="T99" s="9"/>
      <c r="U99" s="35">
        <f>VLOOKUP(C99,Dados!G:J,3,FALSE)</f>
        <v>11</v>
      </c>
      <c r="V99" s="35" t="str">
        <f>VLOOKUP(C99,Dados!G:J,4,FALSE)</f>
        <v>Sexta-Feira</v>
      </c>
    </row>
    <row r="100" spans="1:22" ht="31.5">
      <c r="A100" s="5">
        <v>1079</v>
      </c>
      <c r="B100" s="8">
        <v>1</v>
      </c>
      <c r="C100" s="28">
        <v>44085</v>
      </c>
      <c r="D100" s="33">
        <f>IFERROR(VLOOKUP(C100,Dados!G:H,2,FALSE),"")</f>
        <v>44075</v>
      </c>
      <c r="E100" s="8">
        <v>23070</v>
      </c>
      <c r="F100" s="15" t="s">
        <v>97</v>
      </c>
      <c r="G100" s="9" t="s">
        <v>31</v>
      </c>
      <c r="H100" s="9" t="s">
        <v>98</v>
      </c>
      <c r="I100" s="63" t="s">
        <v>42</v>
      </c>
      <c r="J100" s="8">
        <v>1</v>
      </c>
      <c r="K100" s="5" t="s">
        <v>121</v>
      </c>
      <c r="L100" s="21" t="s">
        <v>337</v>
      </c>
      <c r="M100" s="9" t="s">
        <v>4</v>
      </c>
      <c r="N100" s="9" t="s">
        <v>36</v>
      </c>
      <c r="O100" s="9" t="s">
        <v>36</v>
      </c>
      <c r="P100" s="9" t="s">
        <v>180</v>
      </c>
      <c r="Q100" s="9" t="s">
        <v>76</v>
      </c>
      <c r="R100" s="9" t="s">
        <v>47</v>
      </c>
      <c r="S100" s="9"/>
      <c r="T100" s="9"/>
      <c r="U100" s="35">
        <f>VLOOKUP(C100,Dados!G:J,3,FALSE)</f>
        <v>11</v>
      </c>
      <c r="V100" s="35" t="str">
        <f>VLOOKUP(C100,Dados!G:J,4,FALSE)</f>
        <v>Sexta-Feira</v>
      </c>
    </row>
    <row r="101" spans="1:22" ht="42">
      <c r="A101" s="5">
        <v>1080</v>
      </c>
      <c r="B101" s="8">
        <v>1</v>
      </c>
      <c r="C101" s="28">
        <v>44089</v>
      </c>
      <c r="D101" s="33">
        <f>IFERROR(VLOOKUP(C101,Dados!G:H,2,FALSE),"")</f>
        <v>44075</v>
      </c>
      <c r="E101" s="8">
        <v>29076</v>
      </c>
      <c r="F101" s="19" t="s">
        <v>263</v>
      </c>
      <c r="G101" s="9" t="s">
        <v>31</v>
      </c>
      <c r="H101" s="30" t="s">
        <v>264</v>
      </c>
      <c r="I101" s="56" t="s">
        <v>33</v>
      </c>
      <c r="J101" s="8">
        <v>2</v>
      </c>
      <c r="K101" s="5" t="s">
        <v>209</v>
      </c>
      <c r="L101" s="21" t="s">
        <v>338</v>
      </c>
      <c r="M101" s="9" t="s">
        <v>4</v>
      </c>
      <c r="N101" s="9" t="s">
        <v>36</v>
      </c>
      <c r="O101" s="9" t="s">
        <v>36</v>
      </c>
      <c r="P101" s="9" t="s">
        <v>45</v>
      </c>
      <c r="Q101" s="9" t="s">
        <v>189</v>
      </c>
      <c r="R101" s="9" t="s">
        <v>47</v>
      </c>
      <c r="S101" s="9"/>
      <c r="T101" s="9"/>
      <c r="U101" s="35">
        <f>VLOOKUP(C101,Dados!G:J,3,FALSE)</f>
        <v>15</v>
      </c>
      <c r="V101" s="35" t="str">
        <f>VLOOKUP(C101,Dados!G:J,4,FALSE)</f>
        <v>Terça-Feira</v>
      </c>
    </row>
    <row r="102" spans="1:22" ht="52.5">
      <c r="A102" s="5">
        <v>1081</v>
      </c>
      <c r="B102" s="8">
        <v>1</v>
      </c>
      <c r="C102" s="28">
        <v>44091</v>
      </c>
      <c r="D102" s="33">
        <f>IFERROR(VLOOKUP(C102,Dados!G:H,2,FALSE),"")</f>
        <v>44075</v>
      </c>
      <c r="E102" s="8">
        <v>14825</v>
      </c>
      <c r="F102" s="19" t="s">
        <v>119</v>
      </c>
      <c r="G102" s="9" t="s">
        <v>31</v>
      </c>
      <c r="H102" s="9" t="s">
        <v>120</v>
      </c>
      <c r="I102" s="63" t="s">
        <v>42</v>
      </c>
      <c r="J102" s="8">
        <v>1</v>
      </c>
      <c r="K102" s="5" t="s">
        <v>121</v>
      </c>
      <c r="L102" s="21" t="s">
        <v>339</v>
      </c>
      <c r="M102" s="9" t="s">
        <v>80</v>
      </c>
      <c r="N102" s="9" t="s">
        <v>36</v>
      </c>
      <c r="O102" s="9" t="s">
        <v>36</v>
      </c>
      <c r="P102" s="9" t="s">
        <v>91</v>
      </c>
      <c r="Q102" s="9" t="s">
        <v>189</v>
      </c>
      <c r="R102" s="9" t="s">
        <v>47</v>
      </c>
      <c r="S102" s="9"/>
      <c r="T102" s="9">
        <v>200753453</v>
      </c>
      <c r="U102" s="35">
        <f>VLOOKUP(C102,Dados!G:J,3,FALSE)</f>
        <v>17</v>
      </c>
      <c r="V102" s="35" t="str">
        <f>VLOOKUP(C102,Dados!G:J,4,FALSE)</f>
        <v>Quinta-Feira</v>
      </c>
    </row>
    <row r="103" spans="1:22" ht="42">
      <c r="A103" s="5">
        <v>1082</v>
      </c>
      <c r="B103" s="8">
        <v>1</v>
      </c>
      <c r="C103" s="28">
        <v>44096</v>
      </c>
      <c r="D103" s="33">
        <f>IFERROR(VLOOKUP(C103,Dados!G:H,2,FALSE),"")</f>
        <v>44075</v>
      </c>
      <c r="E103" s="8">
        <v>31627</v>
      </c>
      <c r="F103" s="19" t="s">
        <v>340</v>
      </c>
      <c r="G103" s="9" t="s">
        <v>31</v>
      </c>
      <c r="H103" s="30" t="s">
        <v>341</v>
      </c>
      <c r="I103" s="63" t="s">
        <v>50</v>
      </c>
      <c r="J103" s="8">
        <v>1</v>
      </c>
      <c r="K103" s="5" t="s">
        <v>51</v>
      </c>
      <c r="L103" s="21" t="s">
        <v>342</v>
      </c>
      <c r="M103" s="9" t="s">
        <v>4</v>
      </c>
      <c r="N103" s="9" t="s">
        <v>36</v>
      </c>
      <c r="O103" s="9" t="s">
        <v>36</v>
      </c>
      <c r="P103" s="9" t="s">
        <v>180</v>
      </c>
      <c r="Q103" s="9" t="s">
        <v>67</v>
      </c>
      <c r="R103" s="9" t="s">
        <v>223</v>
      </c>
      <c r="S103" s="9"/>
      <c r="T103" s="9"/>
      <c r="U103" s="35">
        <f>VLOOKUP(C103,Dados!G:J,3,FALSE)</f>
        <v>22</v>
      </c>
      <c r="V103" s="35" t="str">
        <f>VLOOKUP(C103,Dados!G:J,4,FALSE)</f>
        <v>Terça-Feira</v>
      </c>
    </row>
    <row r="104" spans="1:22" ht="31.5">
      <c r="A104" s="5">
        <v>1083</v>
      </c>
      <c r="B104" s="8">
        <v>1</v>
      </c>
      <c r="C104" s="28">
        <v>44096</v>
      </c>
      <c r="D104" s="33">
        <f>IFERROR(VLOOKUP(C104,Dados!G:H,2,FALSE),"")</f>
        <v>44075</v>
      </c>
      <c r="E104" s="8">
        <v>24479</v>
      </c>
      <c r="F104" s="19" t="s">
        <v>343</v>
      </c>
      <c r="G104" s="9" t="s">
        <v>31</v>
      </c>
      <c r="H104" s="30" t="s">
        <v>344</v>
      </c>
      <c r="I104" s="63" t="s">
        <v>50</v>
      </c>
      <c r="J104" s="8">
        <v>1</v>
      </c>
      <c r="K104" s="5" t="s">
        <v>51</v>
      </c>
      <c r="L104" s="21" t="s">
        <v>345</v>
      </c>
      <c r="M104" s="9" t="s">
        <v>4</v>
      </c>
      <c r="N104" s="9" t="s">
        <v>36</v>
      </c>
      <c r="O104" s="9" t="s">
        <v>36</v>
      </c>
      <c r="P104" s="9" t="s">
        <v>45</v>
      </c>
      <c r="Q104" s="9" t="s">
        <v>76</v>
      </c>
      <c r="R104" s="9" t="s">
        <v>203</v>
      </c>
      <c r="S104" s="9"/>
      <c r="T104" s="9"/>
      <c r="U104" s="35">
        <f>VLOOKUP(C104,Dados!G:J,3,FALSE)</f>
        <v>22</v>
      </c>
      <c r="V104" s="35" t="str">
        <f>VLOOKUP(C104,Dados!G:J,4,FALSE)</f>
        <v>Terça-Feira</v>
      </c>
    </row>
    <row r="105" spans="1:22" ht="42">
      <c r="A105" s="5">
        <v>1084</v>
      </c>
      <c r="B105" s="8">
        <v>1</v>
      </c>
      <c r="C105" s="28">
        <v>44103</v>
      </c>
      <c r="D105" s="33">
        <f>IFERROR(VLOOKUP(C105,Dados!G:H,2,FALSE),"")</f>
        <v>44075</v>
      </c>
      <c r="E105" s="8">
        <v>14125</v>
      </c>
      <c r="F105" s="19" t="s">
        <v>346</v>
      </c>
      <c r="G105" s="9" t="s">
        <v>31</v>
      </c>
      <c r="H105" s="9" t="s">
        <v>120</v>
      </c>
      <c r="I105" s="63" t="s">
        <v>42</v>
      </c>
      <c r="J105" s="8">
        <v>1</v>
      </c>
      <c r="K105" s="5" t="s">
        <v>7</v>
      </c>
      <c r="L105" s="21" t="s">
        <v>347</v>
      </c>
      <c r="M105" s="9" t="s">
        <v>4</v>
      </c>
      <c r="N105" s="9" t="s">
        <v>36</v>
      </c>
      <c r="O105" s="9" t="s">
        <v>36</v>
      </c>
      <c r="P105" s="9" t="s">
        <v>45</v>
      </c>
      <c r="Q105" s="9" t="s">
        <v>46</v>
      </c>
      <c r="R105" s="9" t="s">
        <v>139</v>
      </c>
      <c r="S105" s="9"/>
      <c r="T105" s="9"/>
      <c r="U105" s="35">
        <f>VLOOKUP(C105,Dados!G:J,3,FALSE)</f>
        <v>29</v>
      </c>
      <c r="V105" s="35" t="str">
        <f>VLOOKUP(C105,Dados!G:J,4,FALSE)</f>
        <v>Terça-Feira</v>
      </c>
    </row>
    <row r="106" spans="1:22" ht="42">
      <c r="A106" s="5">
        <v>1086</v>
      </c>
      <c r="B106" s="8">
        <v>1</v>
      </c>
      <c r="C106" s="28">
        <v>44118</v>
      </c>
      <c r="D106" s="33">
        <f>IFERROR(VLOOKUP(C106,Dados!G:H,2,FALSE),"")</f>
        <v>44105</v>
      </c>
      <c r="E106" s="8">
        <v>26961</v>
      </c>
      <c r="F106" s="19" t="s">
        <v>348</v>
      </c>
      <c r="G106" s="9" t="s">
        <v>182</v>
      </c>
      <c r="H106" s="19" t="s">
        <v>62</v>
      </c>
      <c r="I106" s="57" t="s">
        <v>63</v>
      </c>
      <c r="J106" s="8">
        <v>1</v>
      </c>
      <c r="K106" s="5" t="s">
        <v>349</v>
      </c>
      <c r="L106" s="21" t="s">
        <v>350</v>
      </c>
      <c r="M106" s="9" t="s">
        <v>112</v>
      </c>
      <c r="N106" s="9" t="s">
        <v>36</v>
      </c>
      <c r="O106" s="9" t="s">
        <v>36</v>
      </c>
      <c r="P106" s="9" t="s">
        <v>117</v>
      </c>
      <c r="Q106" s="9" t="s">
        <v>124</v>
      </c>
      <c r="R106" s="9"/>
      <c r="S106" s="9"/>
      <c r="T106" s="9">
        <v>200756909</v>
      </c>
      <c r="U106" s="35">
        <f>VLOOKUP(C106,Dados!G:J,3,FALSE)</f>
        <v>14</v>
      </c>
      <c r="V106" s="35" t="str">
        <f>VLOOKUP(C106,Dados!G:J,4,FALSE)</f>
        <v>Quarta-Feira</v>
      </c>
    </row>
    <row r="107" spans="1:22" ht="42">
      <c r="A107" s="5">
        <v>1087</v>
      </c>
      <c r="B107" s="8">
        <v>1</v>
      </c>
      <c r="C107" s="28">
        <v>44118</v>
      </c>
      <c r="D107" s="33">
        <f>IFERROR(VLOOKUP(C107,Dados!G:H,2,FALSE),"")</f>
        <v>44105</v>
      </c>
      <c r="E107" s="8">
        <v>12234</v>
      </c>
      <c r="F107" s="19" t="s">
        <v>250</v>
      </c>
      <c r="G107" s="9" t="s">
        <v>31</v>
      </c>
      <c r="H107" s="40" t="s">
        <v>186</v>
      </c>
      <c r="I107" s="62" t="s">
        <v>74</v>
      </c>
      <c r="J107" s="8">
        <v>2</v>
      </c>
      <c r="K107" s="5" t="s">
        <v>43</v>
      </c>
      <c r="L107" s="21" t="s">
        <v>351</v>
      </c>
      <c r="M107" s="9" t="s">
        <v>4</v>
      </c>
      <c r="N107" s="9" t="s">
        <v>36</v>
      </c>
      <c r="O107" s="9" t="s">
        <v>36</v>
      </c>
      <c r="P107" s="9" t="s">
        <v>45</v>
      </c>
      <c r="Q107" s="9" t="s">
        <v>118</v>
      </c>
      <c r="R107" s="9" t="s">
        <v>223</v>
      </c>
      <c r="S107" s="9"/>
      <c r="T107" s="9"/>
      <c r="U107" s="35">
        <f>VLOOKUP(C107,Dados!G:J,3,FALSE)</f>
        <v>14</v>
      </c>
      <c r="V107" s="35" t="str">
        <f>VLOOKUP(C107,Dados!G:J,4,FALSE)</f>
        <v>Quarta-Feira</v>
      </c>
    </row>
    <row r="108" spans="1:22" ht="31.5">
      <c r="A108" s="5">
        <v>1088</v>
      </c>
      <c r="B108" s="8">
        <v>1</v>
      </c>
      <c r="C108" s="28">
        <v>44119</v>
      </c>
      <c r="D108" s="33">
        <f>IFERROR(VLOOKUP(C108,Dados!G:H,2,FALSE),"")</f>
        <v>44105</v>
      </c>
      <c r="E108" s="8">
        <v>31767</v>
      </c>
      <c r="F108" s="19" t="s">
        <v>352</v>
      </c>
      <c r="G108" s="9" t="s">
        <v>31</v>
      </c>
      <c r="H108" s="30" t="s">
        <v>353</v>
      </c>
      <c r="I108" s="62" t="s">
        <v>296</v>
      </c>
      <c r="J108" s="8">
        <v>1</v>
      </c>
      <c r="K108" s="5" t="s">
        <v>161</v>
      </c>
      <c r="L108" s="21" t="s">
        <v>354</v>
      </c>
      <c r="M108" s="9" t="s">
        <v>4</v>
      </c>
      <c r="N108" s="9" t="s">
        <v>36</v>
      </c>
      <c r="O108" s="9" t="s">
        <v>36</v>
      </c>
      <c r="P108" s="9" t="s">
        <v>45</v>
      </c>
      <c r="Q108" s="9" t="s">
        <v>46</v>
      </c>
      <c r="R108" s="9" t="s">
        <v>77</v>
      </c>
      <c r="S108" s="9"/>
      <c r="T108" s="9"/>
      <c r="U108" s="35">
        <f>VLOOKUP(C108,Dados!G:J,3,FALSE)</f>
        <v>15</v>
      </c>
      <c r="V108" s="35" t="str">
        <f>VLOOKUP(C108,Dados!G:J,4,FALSE)</f>
        <v>Quinta-Feira</v>
      </c>
    </row>
    <row r="109" spans="1:22" ht="31.5">
      <c r="A109" s="5">
        <v>1089</v>
      </c>
      <c r="B109" s="8">
        <v>1</v>
      </c>
      <c r="C109" s="28">
        <v>44120</v>
      </c>
      <c r="D109" s="33">
        <f>IFERROR(VLOOKUP(C109,Dados!G:H,2,FALSE),"")</f>
        <v>44105</v>
      </c>
      <c r="E109" s="8">
        <v>24711</v>
      </c>
      <c r="F109" s="19" t="s">
        <v>306</v>
      </c>
      <c r="G109" s="9" t="s">
        <v>31</v>
      </c>
      <c r="H109" s="9" t="s">
        <v>307</v>
      </c>
      <c r="I109" s="56" t="s">
        <v>33</v>
      </c>
      <c r="J109" s="8">
        <v>3</v>
      </c>
      <c r="K109" s="5" t="s">
        <v>34</v>
      </c>
      <c r="L109" s="21" t="s">
        <v>355</v>
      </c>
      <c r="M109" s="9" t="s">
        <v>4</v>
      </c>
      <c r="N109" s="9" t="s">
        <v>36</v>
      </c>
      <c r="O109" s="9" t="s">
        <v>36</v>
      </c>
      <c r="P109" s="9" t="s">
        <v>180</v>
      </c>
      <c r="Q109" s="9" t="s">
        <v>76</v>
      </c>
      <c r="R109" s="9" t="s">
        <v>77</v>
      </c>
      <c r="S109" s="9"/>
      <c r="T109" s="9"/>
      <c r="U109" s="35">
        <f>VLOOKUP(C109,Dados!G:J,3,FALSE)</f>
        <v>16</v>
      </c>
      <c r="V109" s="35" t="str">
        <f>VLOOKUP(C109,Dados!G:J,4,FALSE)</f>
        <v>Sexta-Feira</v>
      </c>
    </row>
    <row r="110" spans="1:22" ht="34.5">
      <c r="A110" s="5">
        <v>1091</v>
      </c>
      <c r="B110" s="8">
        <v>1</v>
      </c>
      <c r="C110" s="28">
        <v>44113</v>
      </c>
      <c r="D110" s="33">
        <f>IFERROR(VLOOKUP(C110,Dados!G:H,2,FALSE),"")</f>
        <v>44105</v>
      </c>
      <c r="E110" s="8">
        <v>0</v>
      </c>
      <c r="F110" s="19"/>
      <c r="G110" s="9"/>
      <c r="H110" s="30" t="s">
        <v>121</v>
      </c>
      <c r="I110" s="55" t="s">
        <v>356</v>
      </c>
      <c r="J110" s="8">
        <v>1</v>
      </c>
      <c r="K110" s="5" t="s">
        <v>121</v>
      </c>
      <c r="L110" s="21" t="s">
        <v>357</v>
      </c>
      <c r="M110" s="9" t="s">
        <v>90</v>
      </c>
      <c r="N110" s="9" t="s">
        <v>95</v>
      </c>
      <c r="O110" s="9" t="s">
        <v>179</v>
      </c>
      <c r="P110" s="9" t="s">
        <v>91</v>
      </c>
      <c r="Q110" s="9"/>
      <c r="R110" s="9"/>
      <c r="S110" s="9"/>
      <c r="T110" s="9">
        <v>200756794</v>
      </c>
      <c r="U110" s="35">
        <f>VLOOKUP(C110,Dados!G:J,3,FALSE)</f>
        <v>9</v>
      </c>
      <c r="V110" s="35" t="str">
        <f>VLOOKUP(C110,Dados!G:J,4,FALSE)</f>
        <v>Sexta-Feira</v>
      </c>
    </row>
    <row r="111" spans="1:22" ht="31.5">
      <c r="A111" s="5">
        <v>1092</v>
      </c>
      <c r="B111" s="8">
        <v>1</v>
      </c>
      <c r="C111" s="28">
        <v>44124</v>
      </c>
      <c r="D111" s="33">
        <f>IFERROR(VLOOKUP(C111,Dados!G:H,2,FALSE),"")</f>
        <v>44105</v>
      </c>
      <c r="E111" s="8">
        <v>28795</v>
      </c>
      <c r="F111" s="19" t="s">
        <v>156</v>
      </c>
      <c r="G111" s="9" t="s">
        <v>31</v>
      </c>
      <c r="H111" s="30" t="s">
        <v>73</v>
      </c>
      <c r="I111" s="63" t="s">
        <v>55</v>
      </c>
      <c r="J111" s="8">
        <v>1</v>
      </c>
      <c r="K111" s="5" t="s">
        <v>56</v>
      </c>
      <c r="L111" s="21" t="s">
        <v>358</v>
      </c>
      <c r="M111" s="9" t="s">
        <v>4</v>
      </c>
      <c r="N111" s="9" t="s">
        <v>36</v>
      </c>
      <c r="O111" s="9" t="s">
        <v>36</v>
      </c>
      <c r="P111" s="9" t="s">
        <v>58</v>
      </c>
      <c r="Q111" s="9" t="s">
        <v>59</v>
      </c>
      <c r="R111" s="9" t="s">
        <v>85</v>
      </c>
      <c r="S111" s="9"/>
      <c r="T111" s="9"/>
      <c r="U111" s="35">
        <f>VLOOKUP(C111,Dados!G:J,3,FALSE)</f>
        <v>20</v>
      </c>
      <c r="V111" s="35" t="str">
        <f>VLOOKUP(C111,Dados!G:J,4,FALSE)</f>
        <v>Terça-Feira</v>
      </c>
    </row>
    <row r="112" spans="1:22" ht="42">
      <c r="A112" s="5">
        <v>1095</v>
      </c>
      <c r="B112" s="8">
        <v>1</v>
      </c>
      <c r="C112" s="28">
        <v>44127</v>
      </c>
      <c r="D112" s="33">
        <f>IFERROR(VLOOKUP(C112,Dados!G:H,2,FALSE),"")</f>
        <v>44105</v>
      </c>
      <c r="E112" s="8">
        <v>28795</v>
      </c>
      <c r="F112" s="19" t="s">
        <v>156</v>
      </c>
      <c r="G112" s="9" t="s">
        <v>31</v>
      </c>
      <c r="H112" s="30" t="s">
        <v>73</v>
      </c>
      <c r="I112" s="63" t="s">
        <v>55</v>
      </c>
      <c r="J112" s="8">
        <v>1</v>
      </c>
      <c r="K112" s="5" t="s">
        <v>56</v>
      </c>
      <c r="L112" s="21" t="s">
        <v>359</v>
      </c>
      <c r="M112" s="9" t="s">
        <v>4</v>
      </c>
      <c r="N112" s="9" t="s">
        <v>36</v>
      </c>
      <c r="O112" s="9" t="s">
        <v>36</v>
      </c>
      <c r="P112" s="9" t="s">
        <v>58</v>
      </c>
      <c r="Q112" s="9" t="s">
        <v>59</v>
      </c>
      <c r="R112" s="9" t="s">
        <v>85</v>
      </c>
      <c r="S112" s="9"/>
      <c r="T112" s="9"/>
      <c r="U112" s="35">
        <f>VLOOKUP(C112,Dados!G:J,3,FALSE)</f>
        <v>23</v>
      </c>
      <c r="V112" s="35" t="str">
        <f>VLOOKUP(C112,Dados!G:J,4,FALSE)</f>
        <v>Sexta-Feira</v>
      </c>
    </row>
    <row r="113" spans="1:22" ht="34.5">
      <c r="A113" s="5">
        <v>1104</v>
      </c>
      <c r="B113" s="8">
        <v>1</v>
      </c>
      <c r="C113" s="28">
        <v>44109</v>
      </c>
      <c r="D113" s="33">
        <f>IFERROR(VLOOKUP(C113,Dados!G:H,2,FALSE),"")</f>
        <v>44105</v>
      </c>
      <c r="E113" s="8">
        <v>0</v>
      </c>
      <c r="F113" s="19"/>
      <c r="G113" s="9" t="s">
        <v>31</v>
      </c>
      <c r="H113" s="30" t="s">
        <v>292</v>
      </c>
      <c r="I113" s="55" t="s">
        <v>356</v>
      </c>
      <c r="J113" s="8">
        <v>1</v>
      </c>
      <c r="K113" s="5" t="s">
        <v>43</v>
      </c>
      <c r="L113" s="21" t="s">
        <v>360</v>
      </c>
      <c r="M113" s="9" t="s">
        <v>90</v>
      </c>
      <c r="N113" s="9" t="s">
        <v>271</v>
      </c>
      <c r="O113" s="9" t="s">
        <v>179</v>
      </c>
      <c r="P113" s="9" t="s">
        <v>117</v>
      </c>
      <c r="Q113" s="9"/>
      <c r="R113" s="9"/>
      <c r="S113" s="9"/>
      <c r="T113" s="9">
        <v>200760618</v>
      </c>
      <c r="U113" s="35">
        <f>VLOOKUP(C113,Dados!G:J,3,FALSE)</f>
        <v>5</v>
      </c>
      <c r="V113" s="35" t="str">
        <f>VLOOKUP(C113,Dados!G:J,4,FALSE)</f>
        <v>Segunda-Feira</v>
      </c>
    </row>
    <row r="114" spans="1:22" ht="31.5">
      <c r="A114" s="5">
        <v>1105</v>
      </c>
      <c r="B114" s="8">
        <v>1</v>
      </c>
      <c r="C114" s="28">
        <v>44135</v>
      </c>
      <c r="D114" s="33">
        <f>IFERROR(VLOOKUP(C114,Dados!G:H,2,FALSE),"")</f>
        <v>44105</v>
      </c>
      <c r="E114" s="8">
        <v>28113</v>
      </c>
      <c r="F114" s="19" t="s">
        <v>361</v>
      </c>
      <c r="G114" s="9" t="s">
        <v>31</v>
      </c>
      <c r="H114" s="19" t="s">
        <v>300</v>
      </c>
      <c r="I114" s="57" t="s">
        <v>137</v>
      </c>
      <c r="J114" s="8">
        <v>2</v>
      </c>
      <c r="K114" s="5" t="s">
        <v>161</v>
      </c>
      <c r="L114" s="21" t="s">
        <v>362</v>
      </c>
      <c r="M114" s="9" t="s">
        <v>4</v>
      </c>
      <c r="N114" s="9" t="s">
        <v>36</v>
      </c>
      <c r="O114" s="9" t="s">
        <v>36</v>
      </c>
      <c r="P114" s="9" t="s">
        <v>58</v>
      </c>
      <c r="Q114" s="9" t="s">
        <v>59</v>
      </c>
      <c r="R114" s="9" t="s">
        <v>60</v>
      </c>
      <c r="S114" s="9"/>
      <c r="T114" s="9"/>
      <c r="U114" s="35">
        <f>VLOOKUP(C114,Dados!G:J,3,FALSE)</f>
        <v>31</v>
      </c>
      <c r="V114" s="35" t="str">
        <f>VLOOKUP(C114,Dados!G:J,4,FALSE)</f>
        <v>Sábado</v>
      </c>
    </row>
    <row r="115" spans="1:22" ht="73.5">
      <c r="A115" s="5">
        <v>0</v>
      </c>
      <c r="B115" s="8">
        <v>1</v>
      </c>
      <c r="C115" s="28">
        <v>44149</v>
      </c>
      <c r="D115" s="33">
        <f>IFERROR(VLOOKUP(C115,Dados!G:H,2,FALSE),"")</f>
        <v>44136</v>
      </c>
      <c r="E115" s="8">
        <v>0</v>
      </c>
      <c r="F115" s="19"/>
      <c r="G115" s="9" t="s">
        <v>31</v>
      </c>
      <c r="H115" s="30" t="s">
        <v>363</v>
      </c>
      <c r="I115" s="56" t="s">
        <v>74</v>
      </c>
      <c r="J115" s="8">
        <v>2</v>
      </c>
      <c r="K115" s="5" t="s">
        <v>43</v>
      </c>
      <c r="L115" s="21" t="s">
        <v>364</v>
      </c>
      <c r="M115" s="9" t="s">
        <v>90</v>
      </c>
      <c r="N115" s="9" t="s">
        <v>271</v>
      </c>
      <c r="O115" s="9" t="s">
        <v>36</v>
      </c>
      <c r="P115" s="9" t="s">
        <v>173</v>
      </c>
      <c r="Q115" s="9"/>
      <c r="R115" s="9"/>
      <c r="S115" s="9"/>
      <c r="T115" s="9"/>
      <c r="U115" s="35">
        <f>VLOOKUP(C115,Dados!G:J,3,FALSE)</f>
        <v>14</v>
      </c>
      <c r="V115" s="35" t="str">
        <f>VLOOKUP(C115,Dados!G:J,4,FALSE)</f>
        <v>Sábado</v>
      </c>
    </row>
    <row r="116" spans="1:22" ht="31.5">
      <c r="A116" s="5">
        <v>0</v>
      </c>
      <c r="B116" s="8">
        <v>1</v>
      </c>
      <c r="C116" s="28">
        <v>44160</v>
      </c>
      <c r="D116" s="33">
        <f>IFERROR(VLOOKUP(C116,Dados!G:H,2,FALSE),"")</f>
        <v>44136</v>
      </c>
      <c r="E116" s="8">
        <v>12287</v>
      </c>
      <c r="F116" s="19" t="s">
        <v>365</v>
      </c>
      <c r="G116" s="9" t="s">
        <v>31</v>
      </c>
      <c r="H116" s="19" t="s">
        <v>366</v>
      </c>
      <c r="I116" s="22" t="s">
        <v>63</v>
      </c>
      <c r="J116" s="8">
        <v>1</v>
      </c>
      <c r="K116" s="5" t="s">
        <v>110</v>
      </c>
      <c r="L116" s="21" t="s">
        <v>367</v>
      </c>
      <c r="M116" s="9" t="s">
        <v>90</v>
      </c>
      <c r="N116" s="9" t="s">
        <v>91</v>
      </c>
      <c r="O116" s="9" t="s">
        <v>179</v>
      </c>
      <c r="P116" s="9" t="s">
        <v>117</v>
      </c>
      <c r="Q116" s="9"/>
      <c r="R116" s="9"/>
      <c r="S116" s="9"/>
      <c r="T116" s="9"/>
      <c r="U116" s="35">
        <f>VLOOKUP(C116,Dados!G:J,3,FALSE)</f>
        <v>25</v>
      </c>
      <c r="V116" s="35" t="str">
        <f>VLOOKUP(C116,Dados!G:J,4,FALSE)</f>
        <v>Quarta-Feira</v>
      </c>
    </row>
    <row r="117" spans="1:22" ht="42">
      <c r="A117" s="5">
        <v>1107</v>
      </c>
      <c r="B117" s="8">
        <v>1</v>
      </c>
      <c r="C117" s="28">
        <v>44139</v>
      </c>
      <c r="D117" s="33">
        <f>IFERROR(VLOOKUP(C117,Dados!G:H,2,FALSE),"")</f>
        <v>44136</v>
      </c>
      <c r="E117" s="8">
        <v>28295</v>
      </c>
      <c r="F117" s="19" t="s">
        <v>368</v>
      </c>
      <c r="G117" s="9" t="s">
        <v>182</v>
      </c>
      <c r="H117" s="19" t="s">
        <v>335</v>
      </c>
      <c r="I117" s="61" t="s">
        <v>42</v>
      </c>
      <c r="J117" s="8">
        <v>1</v>
      </c>
      <c r="K117" s="5" t="s">
        <v>6</v>
      </c>
      <c r="L117" s="21" t="s">
        <v>369</v>
      </c>
      <c r="M117" s="9" t="s">
        <v>4</v>
      </c>
      <c r="N117" s="9" t="s">
        <v>36</v>
      </c>
      <c r="O117" s="9" t="s">
        <v>36</v>
      </c>
      <c r="P117" s="9" t="s">
        <v>37</v>
      </c>
      <c r="Q117" s="9" t="s">
        <v>38</v>
      </c>
      <c r="R117" s="9" t="s">
        <v>223</v>
      </c>
      <c r="S117" s="9"/>
      <c r="T117" s="9"/>
      <c r="U117" s="35">
        <f>VLOOKUP(C117,Dados!G:J,3,FALSE)</f>
        <v>4</v>
      </c>
      <c r="V117" s="35" t="str">
        <f>VLOOKUP(C117,Dados!G:J,4,FALSE)</f>
        <v>Quarta-Feira</v>
      </c>
    </row>
    <row r="118" spans="1:22" ht="104.25" customHeight="1">
      <c r="A118" s="5">
        <v>1109</v>
      </c>
      <c r="B118" s="8">
        <v>1</v>
      </c>
      <c r="C118" s="28">
        <v>44146</v>
      </c>
      <c r="D118" s="33">
        <f>IFERROR(VLOOKUP(C118,Dados!G:H,2,FALSE),"")</f>
        <v>44136</v>
      </c>
      <c r="E118" s="8">
        <v>25818</v>
      </c>
      <c r="F118" s="19" t="s">
        <v>276</v>
      </c>
      <c r="G118" s="9" t="s">
        <v>31</v>
      </c>
      <c r="H118" s="19" t="s">
        <v>370</v>
      </c>
      <c r="I118" s="30" t="s">
        <v>147</v>
      </c>
      <c r="J118" s="8">
        <v>1</v>
      </c>
      <c r="K118" s="5" t="s">
        <v>278</v>
      </c>
      <c r="L118" s="21" t="s">
        <v>371</v>
      </c>
      <c r="M118" s="9" t="s">
        <v>3</v>
      </c>
      <c r="N118" s="9" t="s">
        <v>36</v>
      </c>
      <c r="O118" s="9" t="s">
        <v>36</v>
      </c>
      <c r="P118" s="9" t="s">
        <v>45</v>
      </c>
      <c r="Q118" s="9" t="s">
        <v>189</v>
      </c>
      <c r="R118" s="9" t="s">
        <v>47</v>
      </c>
      <c r="S118" s="9"/>
      <c r="T118" s="9">
        <v>200760619</v>
      </c>
      <c r="U118" s="35">
        <f>VLOOKUP(C118,Dados!G:J,3,FALSE)</f>
        <v>11</v>
      </c>
      <c r="V118" s="35" t="str">
        <f>VLOOKUP(C118,Dados!G:J,4,FALSE)</f>
        <v>Quarta-Feira</v>
      </c>
    </row>
    <row r="119" spans="1:22" ht="52.5">
      <c r="A119" s="5">
        <v>1110</v>
      </c>
      <c r="B119" s="8">
        <v>1</v>
      </c>
      <c r="C119" s="28">
        <v>44146</v>
      </c>
      <c r="D119" s="33">
        <f>IFERROR(VLOOKUP(C119,Dados!G:H,2,FALSE),"")</f>
        <v>44136</v>
      </c>
      <c r="E119" s="8">
        <v>32774</v>
      </c>
      <c r="F119" s="19" t="s">
        <v>372</v>
      </c>
      <c r="G119" s="9" t="s">
        <v>31</v>
      </c>
      <c r="H119" s="19" t="s">
        <v>237</v>
      </c>
      <c r="I119" s="61" t="s">
        <v>55</v>
      </c>
      <c r="J119" s="8">
        <v>2</v>
      </c>
      <c r="K119" s="5" t="s">
        <v>56</v>
      </c>
      <c r="L119" s="21" t="s">
        <v>373</v>
      </c>
      <c r="M119" s="9" t="s">
        <v>80</v>
      </c>
      <c r="N119" s="9" t="s">
        <v>36</v>
      </c>
      <c r="O119" s="9" t="s">
        <v>36</v>
      </c>
      <c r="P119" s="9" t="s">
        <v>45</v>
      </c>
      <c r="Q119" s="9" t="s">
        <v>217</v>
      </c>
      <c r="R119" s="9" t="s">
        <v>47</v>
      </c>
      <c r="S119" s="9"/>
      <c r="T119" s="9">
        <v>200762327</v>
      </c>
      <c r="U119" s="35">
        <f>VLOOKUP(C119,Dados!G:J,3,FALSE)</f>
        <v>11</v>
      </c>
      <c r="V119" s="35" t="str">
        <f>VLOOKUP(C119,Dados!G:J,4,FALSE)</f>
        <v>Quarta-Feira</v>
      </c>
    </row>
    <row r="120" spans="1:22" ht="21">
      <c r="A120" s="5">
        <v>1112</v>
      </c>
      <c r="B120" s="8">
        <v>1</v>
      </c>
      <c r="C120" s="28">
        <v>44153</v>
      </c>
      <c r="D120" s="33">
        <f>IFERROR(VLOOKUP(C120,Dados!G:H,2,FALSE),"")</f>
        <v>44136</v>
      </c>
      <c r="E120" s="8">
        <v>3174</v>
      </c>
      <c r="F120" s="19" t="s">
        <v>374</v>
      </c>
      <c r="G120" s="9" t="s">
        <v>31</v>
      </c>
      <c r="H120" s="19" t="s">
        <v>375</v>
      </c>
      <c r="I120" s="61" t="s">
        <v>50</v>
      </c>
      <c r="J120" s="8">
        <v>1</v>
      </c>
      <c r="K120" s="5" t="s">
        <v>51</v>
      </c>
      <c r="L120" s="21" t="s">
        <v>376</v>
      </c>
      <c r="M120" s="31" t="s">
        <v>4</v>
      </c>
      <c r="N120" s="9" t="s">
        <v>36</v>
      </c>
      <c r="O120" s="9" t="s">
        <v>36</v>
      </c>
      <c r="P120" s="9" t="s">
        <v>117</v>
      </c>
      <c r="Q120" s="9" t="s">
        <v>124</v>
      </c>
      <c r="R120" s="9" t="s">
        <v>68</v>
      </c>
      <c r="S120" s="9"/>
      <c r="T120" s="9"/>
      <c r="U120" s="35">
        <f>VLOOKUP(C120,Dados!G:J,3,FALSE)</f>
        <v>18</v>
      </c>
      <c r="V120" s="35" t="str">
        <f>VLOOKUP(C120,Dados!G:J,4,FALSE)</f>
        <v>Quarta-Feira</v>
      </c>
    </row>
    <row r="121" spans="1:22" ht="63">
      <c r="A121" s="5">
        <v>1113</v>
      </c>
      <c r="B121" s="8">
        <v>1</v>
      </c>
      <c r="C121" s="28">
        <v>44155</v>
      </c>
      <c r="D121" s="33">
        <f>IFERROR(VLOOKUP(C121,Dados!G:H,2,FALSE),"")</f>
        <v>44136</v>
      </c>
      <c r="E121" s="8">
        <v>32889</v>
      </c>
      <c r="F121" s="19" t="s">
        <v>377</v>
      </c>
      <c r="G121" s="9" t="s">
        <v>182</v>
      </c>
      <c r="H121" s="19" t="s">
        <v>366</v>
      </c>
      <c r="I121" s="22" t="s">
        <v>63</v>
      </c>
      <c r="J121" s="8">
        <v>1</v>
      </c>
      <c r="K121" s="5" t="s">
        <v>110</v>
      </c>
      <c r="L121" s="21" t="s">
        <v>378</v>
      </c>
      <c r="M121" s="31" t="s">
        <v>4</v>
      </c>
      <c r="N121" s="9" t="s">
        <v>36</v>
      </c>
      <c r="O121" s="9" t="s">
        <v>36</v>
      </c>
      <c r="P121" s="9" t="s">
        <v>180</v>
      </c>
      <c r="Q121" s="9" t="s">
        <v>217</v>
      </c>
      <c r="R121" s="9" t="s">
        <v>218</v>
      </c>
      <c r="S121" s="9"/>
      <c r="T121" s="9"/>
      <c r="U121" s="35">
        <f>VLOOKUP(C121,Dados!G:J,3,FALSE)</f>
        <v>20</v>
      </c>
      <c r="V121" s="35" t="str">
        <f>VLOOKUP(C121,Dados!G:J,4,FALSE)</f>
        <v>Sexta-Feira</v>
      </c>
    </row>
    <row r="122" spans="1:22" ht="42">
      <c r="A122" s="5">
        <v>1115</v>
      </c>
      <c r="B122" s="8">
        <v>1</v>
      </c>
      <c r="C122" s="28">
        <v>44158</v>
      </c>
      <c r="D122" s="33">
        <f>IFERROR(VLOOKUP(C122,Dados!G:H,2,FALSE),"")</f>
        <v>44136</v>
      </c>
      <c r="E122" s="8">
        <v>29335</v>
      </c>
      <c r="F122" s="19" t="s">
        <v>379</v>
      </c>
      <c r="G122" s="9" t="s">
        <v>31</v>
      </c>
      <c r="H122" s="19" t="s">
        <v>62</v>
      </c>
      <c r="I122" s="22" t="s">
        <v>63</v>
      </c>
      <c r="J122" s="8">
        <v>1</v>
      </c>
      <c r="K122" s="5" t="s">
        <v>349</v>
      </c>
      <c r="L122" s="21" t="s">
        <v>380</v>
      </c>
      <c r="M122" s="31" t="s">
        <v>4</v>
      </c>
      <c r="N122" s="9" t="s">
        <v>36</v>
      </c>
      <c r="O122" s="9" t="s">
        <v>36</v>
      </c>
      <c r="P122" s="9" t="s">
        <v>45</v>
      </c>
      <c r="Q122" s="9" t="s">
        <v>46</v>
      </c>
      <c r="R122" s="9" t="s">
        <v>329</v>
      </c>
      <c r="S122" s="9"/>
      <c r="T122" s="9"/>
      <c r="U122" s="35">
        <f>VLOOKUP(C122,Dados!G:J,3,FALSE)</f>
        <v>23</v>
      </c>
      <c r="V122" s="35" t="str">
        <f>VLOOKUP(C122,Dados!G:J,4,FALSE)</f>
        <v>Segunda-Feira</v>
      </c>
    </row>
    <row r="123" spans="1:22" ht="63">
      <c r="A123" s="5">
        <v>1116</v>
      </c>
      <c r="B123" s="8">
        <v>1</v>
      </c>
      <c r="C123" s="28">
        <v>44158</v>
      </c>
      <c r="D123" s="33">
        <f>IFERROR(VLOOKUP(C123,Dados!G:H,2,FALSE),"")</f>
        <v>44136</v>
      </c>
      <c r="E123" s="8">
        <v>33349</v>
      </c>
      <c r="F123" s="19" t="s">
        <v>381</v>
      </c>
      <c r="G123" s="9" t="s">
        <v>31</v>
      </c>
      <c r="H123" s="19" t="s">
        <v>318</v>
      </c>
      <c r="I123" s="30" t="s">
        <v>74</v>
      </c>
      <c r="J123" s="8">
        <v>2</v>
      </c>
      <c r="K123" s="5" t="s">
        <v>7</v>
      </c>
      <c r="L123" s="21" t="s">
        <v>382</v>
      </c>
      <c r="M123" s="31" t="s">
        <v>4</v>
      </c>
      <c r="N123" s="9" t="s">
        <v>36</v>
      </c>
      <c r="O123" s="9" t="s">
        <v>36</v>
      </c>
      <c r="P123" s="9" t="s">
        <v>58</v>
      </c>
      <c r="Q123" s="9" t="s">
        <v>59</v>
      </c>
      <c r="R123" s="9"/>
      <c r="S123" s="9"/>
      <c r="T123" s="9"/>
      <c r="U123" s="35">
        <f>VLOOKUP(C123,Dados!G:J,3,FALSE)</f>
        <v>23</v>
      </c>
      <c r="V123" s="35" t="str">
        <f>VLOOKUP(C123,Dados!G:J,4,FALSE)</f>
        <v>Segunda-Feira</v>
      </c>
    </row>
    <row r="124" spans="1:22" ht="31.5">
      <c r="A124" s="5">
        <v>1117</v>
      </c>
      <c r="B124" s="8">
        <v>1</v>
      </c>
      <c r="C124" s="28">
        <v>44158</v>
      </c>
      <c r="D124" s="33">
        <f>IFERROR(VLOOKUP(C124,Dados!G:H,2,FALSE),"")</f>
        <v>44136</v>
      </c>
      <c r="E124" s="8">
        <v>0</v>
      </c>
      <c r="F124" s="19"/>
      <c r="G124" s="9" t="s">
        <v>31</v>
      </c>
      <c r="H124" s="19" t="s">
        <v>383</v>
      </c>
      <c r="I124" s="30" t="s">
        <v>33</v>
      </c>
      <c r="J124" s="8">
        <v>1</v>
      </c>
      <c r="K124" s="5" t="s">
        <v>34</v>
      </c>
      <c r="L124" s="21" t="s">
        <v>384</v>
      </c>
      <c r="M124" s="31" t="s">
        <v>90</v>
      </c>
      <c r="N124" s="9" t="s">
        <v>385</v>
      </c>
      <c r="O124" s="9" t="s">
        <v>179</v>
      </c>
      <c r="P124" s="9" t="s">
        <v>117</v>
      </c>
      <c r="Q124" s="9"/>
      <c r="R124" s="9"/>
      <c r="S124" s="9"/>
      <c r="T124" s="9"/>
      <c r="U124" s="35">
        <f>VLOOKUP(C124,Dados!G:J,3,FALSE)</f>
        <v>23</v>
      </c>
      <c r="V124" s="35" t="str">
        <f>VLOOKUP(C124,Dados!G:J,4,FALSE)</f>
        <v>Segunda-Feira</v>
      </c>
    </row>
    <row r="125" spans="1:22" ht="84">
      <c r="A125" s="5">
        <v>1118</v>
      </c>
      <c r="B125" s="8">
        <v>1</v>
      </c>
      <c r="C125" s="28">
        <v>44160</v>
      </c>
      <c r="D125" s="33">
        <f>IFERROR(VLOOKUP(C125,Dados!G:H,2,FALSE),"")</f>
        <v>44136</v>
      </c>
      <c r="E125" s="8">
        <v>32981</v>
      </c>
      <c r="F125" s="19" t="s">
        <v>386</v>
      </c>
      <c r="G125" s="9" t="s">
        <v>31</v>
      </c>
      <c r="H125" s="19" t="s">
        <v>130</v>
      </c>
      <c r="I125" s="61" t="s">
        <v>55</v>
      </c>
      <c r="J125" s="8">
        <v>1</v>
      </c>
      <c r="K125" s="5" t="s">
        <v>56</v>
      </c>
      <c r="L125" s="21" t="s">
        <v>387</v>
      </c>
      <c r="M125" s="31" t="s">
        <v>4</v>
      </c>
      <c r="N125" s="9" t="s">
        <v>36</v>
      </c>
      <c r="O125" s="9" t="s">
        <v>36</v>
      </c>
      <c r="P125" s="9" t="s">
        <v>58</v>
      </c>
      <c r="Q125" s="9" t="s">
        <v>59</v>
      </c>
      <c r="R125" s="9" t="s">
        <v>60</v>
      </c>
      <c r="S125" s="9"/>
      <c r="T125" s="9"/>
      <c r="U125" s="35">
        <f>VLOOKUP(C125,Dados!G:J,3,FALSE)</f>
        <v>25</v>
      </c>
      <c r="V125" s="35" t="str">
        <f>VLOOKUP(C125,Dados!G:J,4,FALSE)</f>
        <v>Quarta-Feira</v>
      </c>
    </row>
    <row r="126" spans="1:22" ht="63">
      <c r="A126" s="5">
        <v>1119</v>
      </c>
      <c r="B126" s="8">
        <v>1</v>
      </c>
      <c r="C126" s="28">
        <v>44160</v>
      </c>
      <c r="D126" s="33">
        <f>IFERROR(VLOOKUP(C126,Dados!G:H,2,FALSE),"")</f>
        <v>44136</v>
      </c>
      <c r="E126" s="8">
        <v>2690</v>
      </c>
      <c r="F126" s="19" t="s">
        <v>388</v>
      </c>
      <c r="G126" s="9" t="s">
        <v>31</v>
      </c>
      <c r="H126" s="19" t="s">
        <v>389</v>
      </c>
      <c r="I126" s="22" t="s">
        <v>137</v>
      </c>
      <c r="J126" s="8" t="s">
        <v>390</v>
      </c>
      <c r="K126" s="5" t="s">
        <v>152</v>
      </c>
      <c r="L126" s="21" t="s">
        <v>391</v>
      </c>
      <c r="M126" s="31" t="s">
        <v>4</v>
      </c>
      <c r="N126" s="9" t="s">
        <v>36</v>
      </c>
      <c r="O126" s="9" t="s">
        <v>36</v>
      </c>
      <c r="P126" s="9" t="s">
        <v>37</v>
      </c>
      <c r="Q126" s="9" t="s">
        <v>38</v>
      </c>
      <c r="R126" s="9" t="s">
        <v>223</v>
      </c>
      <c r="S126" s="9"/>
      <c r="T126" s="9"/>
      <c r="U126" s="35">
        <f>VLOOKUP(C126,Dados!G:J,3,FALSE)</f>
        <v>25</v>
      </c>
      <c r="V126" s="35" t="str">
        <f>VLOOKUP(C126,Dados!G:J,4,FALSE)</f>
        <v>Quarta-Feira</v>
      </c>
    </row>
    <row r="127" spans="1:22" ht="63">
      <c r="A127" s="5">
        <v>1120</v>
      </c>
      <c r="B127" s="8">
        <v>1</v>
      </c>
      <c r="C127" s="28">
        <v>44162</v>
      </c>
      <c r="D127" s="33">
        <f>IFERROR(VLOOKUP(C127,Dados!G:H,2,FALSE),"")</f>
        <v>44136</v>
      </c>
      <c r="E127" s="8">
        <v>29780</v>
      </c>
      <c r="F127" s="19" t="s">
        <v>282</v>
      </c>
      <c r="G127" s="9" t="s">
        <v>31</v>
      </c>
      <c r="H127" s="19" t="s">
        <v>237</v>
      </c>
      <c r="I127" s="61" t="s">
        <v>55</v>
      </c>
      <c r="J127" s="8">
        <v>2</v>
      </c>
      <c r="K127" s="5" t="s">
        <v>56</v>
      </c>
      <c r="L127" s="21" t="s">
        <v>392</v>
      </c>
      <c r="M127" s="31" t="s">
        <v>4</v>
      </c>
      <c r="N127" s="9" t="s">
        <v>36</v>
      </c>
      <c r="O127" s="9" t="s">
        <v>36</v>
      </c>
      <c r="P127" s="9" t="s">
        <v>45</v>
      </c>
      <c r="Q127" s="9" t="s">
        <v>38</v>
      </c>
      <c r="R127" s="9" t="s">
        <v>68</v>
      </c>
      <c r="S127" s="9"/>
      <c r="T127" s="9"/>
      <c r="U127" s="35">
        <f>VLOOKUP(C127,Dados!G:J,3,FALSE)</f>
        <v>27</v>
      </c>
      <c r="V127" s="35" t="str">
        <f>VLOOKUP(C127,Dados!G:J,4,FALSE)</f>
        <v>Sexta-Feira</v>
      </c>
    </row>
    <row r="128" spans="1:22" ht="42">
      <c r="A128" s="5">
        <v>1123</v>
      </c>
      <c r="B128" s="8">
        <v>1</v>
      </c>
      <c r="C128" s="28">
        <v>44165</v>
      </c>
      <c r="D128" s="33">
        <f>IFERROR(VLOOKUP(C128,Dados!G:H,2,FALSE),"")</f>
        <v>44136</v>
      </c>
      <c r="E128" s="8">
        <v>24500</v>
      </c>
      <c r="F128" s="19" t="s">
        <v>393</v>
      </c>
      <c r="G128" s="9" t="s">
        <v>31</v>
      </c>
      <c r="H128" s="19" t="s">
        <v>62</v>
      </c>
      <c r="I128" s="22" t="s">
        <v>63</v>
      </c>
      <c r="J128" s="8">
        <v>1</v>
      </c>
      <c r="K128" s="5" t="s">
        <v>64</v>
      </c>
      <c r="L128" s="21" t="s">
        <v>394</v>
      </c>
      <c r="M128" s="31" t="s">
        <v>4</v>
      </c>
      <c r="N128" s="9" t="s">
        <v>36</v>
      </c>
      <c r="O128" s="9" t="s">
        <v>36</v>
      </c>
      <c r="P128" s="9" t="s">
        <v>45</v>
      </c>
      <c r="Q128" s="9" t="s">
        <v>107</v>
      </c>
      <c r="R128" s="9" t="s">
        <v>395</v>
      </c>
      <c r="S128" s="9"/>
      <c r="T128" s="9"/>
      <c r="U128" s="35">
        <f>VLOOKUP(C128,Dados!G:J,3,FALSE)</f>
        <v>30</v>
      </c>
      <c r="V128" s="35" t="str">
        <f>VLOOKUP(C128,Dados!G:J,4,FALSE)</f>
        <v>Segunda-Feira</v>
      </c>
    </row>
    <row r="129" spans="1:22" ht="31.5">
      <c r="A129" s="5">
        <v>1124</v>
      </c>
      <c r="B129" s="8">
        <v>1</v>
      </c>
      <c r="C129" s="28">
        <v>44165</v>
      </c>
      <c r="D129" s="33">
        <f>IFERROR(VLOOKUP(C129,Dados!G:H,2,FALSE),"")</f>
        <v>44136</v>
      </c>
      <c r="E129" s="8">
        <v>25348</v>
      </c>
      <c r="F129" s="19" t="s">
        <v>334</v>
      </c>
      <c r="G129" s="9" t="s">
        <v>31</v>
      </c>
      <c r="H129" s="19" t="s">
        <v>335</v>
      </c>
      <c r="I129" s="61" t="s">
        <v>42</v>
      </c>
      <c r="J129" s="8">
        <v>1</v>
      </c>
      <c r="K129" s="5" t="s">
        <v>6</v>
      </c>
      <c r="L129" s="21" t="s">
        <v>396</v>
      </c>
      <c r="M129" s="31" t="s">
        <v>4</v>
      </c>
      <c r="N129" s="9" t="s">
        <v>36</v>
      </c>
      <c r="O129" s="9" t="s">
        <v>36</v>
      </c>
      <c r="P129" s="9" t="s">
        <v>180</v>
      </c>
      <c r="Q129" s="9" t="s">
        <v>124</v>
      </c>
      <c r="R129" s="9" t="s">
        <v>68</v>
      </c>
      <c r="S129" s="9"/>
      <c r="T129" s="9"/>
      <c r="U129" s="35">
        <f>VLOOKUP(C129,Dados!G:J,3,FALSE)</f>
        <v>30</v>
      </c>
      <c r="V129" s="35" t="str">
        <f>VLOOKUP(C129,Dados!G:J,4,FALSE)</f>
        <v>Segunda-Feira</v>
      </c>
    </row>
    <row r="130" spans="1:22" ht="52.5">
      <c r="A130" s="5">
        <v>1125</v>
      </c>
      <c r="B130" s="8">
        <v>1</v>
      </c>
      <c r="C130" s="28">
        <v>44166</v>
      </c>
      <c r="D130" s="33">
        <f>IFERROR(VLOOKUP(C130,Dados!G:H,2,FALSE),"")</f>
        <v>44166</v>
      </c>
      <c r="E130" s="8">
        <v>28984</v>
      </c>
      <c r="F130" s="19" t="s">
        <v>224</v>
      </c>
      <c r="G130" s="9" t="s">
        <v>31</v>
      </c>
      <c r="H130" s="19" t="s">
        <v>397</v>
      </c>
      <c r="I130" s="30" t="s">
        <v>33</v>
      </c>
      <c r="J130" s="8">
        <v>1</v>
      </c>
      <c r="K130" s="5" t="s">
        <v>209</v>
      </c>
      <c r="L130" s="21" t="s">
        <v>398</v>
      </c>
      <c r="M130" s="31" t="s">
        <v>3</v>
      </c>
      <c r="N130" s="9" t="s">
        <v>36</v>
      </c>
      <c r="O130" s="9" t="s">
        <v>36</v>
      </c>
      <c r="P130" s="9" t="s">
        <v>45</v>
      </c>
      <c r="Q130" s="9" t="s">
        <v>124</v>
      </c>
      <c r="R130" s="9" t="s">
        <v>68</v>
      </c>
      <c r="S130" s="9"/>
      <c r="T130" s="9">
        <v>200763443</v>
      </c>
      <c r="U130" s="35">
        <f>VLOOKUP(C130,Dados!G:J,3,FALSE)</f>
        <v>1</v>
      </c>
      <c r="V130" s="35" t="str">
        <f>VLOOKUP(C130,Dados!G:J,4,FALSE)</f>
        <v>Terça-Feira</v>
      </c>
    </row>
    <row r="131" spans="1:22" ht="31.5">
      <c r="A131" s="5">
        <v>1126</v>
      </c>
      <c r="B131" s="8">
        <v>1</v>
      </c>
      <c r="C131" s="28">
        <v>44167</v>
      </c>
      <c r="D131" s="33">
        <f>IFERROR(VLOOKUP(C131,Dados!G:H,2,FALSE),"")</f>
        <v>44166</v>
      </c>
      <c r="E131" s="8">
        <v>4998</v>
      </c>
      <c r="F131" s="30" t="s">
        <v>150</v>
      </c>
      <c r="G131" s="9" t="s">
        <v>31</v>
      </c>
      <c r="H131" s="19" t="s">
        <v>399</v>
      </c>
      <c r="I131" s="64" t="s">
        <v>296</v>
      </c>
      <c r="J131" s="8">
        <v>1</v>
      </c>
      <c r="K131" s="5" t="s">
        <v>152</v>
      </c>
      <c r="L131" s="21" t="s">
        <v>400</v>
      </c>
      <c r="M131" s="31" t="s">
        <v>4</v>
      </c>
      <c r="N131" s="9" t="s">
        <v>36</v>
      </c>
      <c r="O131" s="9" t="s">
        <v>36</v>
      </c>
      <c r="P131" s="9" t="s">
        <v>45</v>
      </c>
      <c r="Q131" s="9" t="s">
        <v>118</v>
      </c>
      <c r="R131" s="9" t="s">
        <v>401</v>
      </c>
      <c r="S131" s="9"/>
      <c r="T131" s="9"/>
      <c r="U131" s="35">
        <f>VLOOKUP(C131,Dados!G:J,3,FALSE)</f>
        <v>2</v>
      </c>
      <c r="V131" s="35" t="str">
        <f>VLOOKUP(C131,Dados!G:J,4,FALSE)</f>
        <v>Quarta-Feira</v>
      </c>
    </row>
    <row r="132" spans="1:22" ht="52.5">
      <c r="A132" s="5">
        <v>1127</v>
      </c>
      <c r="B132" s="8">
        <v>1</v>
      </c>
      <c r="C132" s="28">
        <v>44167</v>
      </c>
      <c r="D132" s="33">
        <f>IFERROR(VLOOKUP(C132,Dados!G:H,2,FALSE),"")</f>
        <v>44166</v>
      </c>
      <c r="E132" s="8">
        <v>31097</v>
      </c>
      <c r="F132" s="19" t="s">
        <v>83</v>
      </c>
      <c r="G132" s="9" t="s">
        <v>31</v>
      </c>
      <c r="H132" s="19" t="s">
        <v>130</v>
      </c>
      <c r="I132" s="61" t="s">
        <v>55</v>
      </c>
      <c r="J132" s="8">
        <v>1</v>
      </c>
      <c r="K132" s="5" t="s">
        <v>56</v>
      </c>
      <c r="L132" s="21" t="s">
        <v>402</v>
      </c>
      <c r="M132" s="31" t="s">
        <v>3</v>
      </c>
      <c r="N132" s="9" t="s">
        <v>36</v>
      </c>
      <c r="O132" s="9" t="s">
        <v>36</v>
      </c>
      <c r="P132" s="9" t="s">
        <v>45</v>
      </c>
      <c r="Q132" s="9" t="s">
        <v>46</v>
      </c>
      <c r="R132" s="9" t="s">
        <v>71</v>
      </c>
      <c r="S132" s="9"/>
      <c r="T132" s="9">
        <v>200766412</v>
      </c>
      <c r="U132" s="35">
        <f>VLOOKUP(C132,Dados!G:J,3,FALSE)</f>
        <v>2</v>
      </c>
      <c r="V132" s="35" t="str">
        <f>VLOOKUP(C132,Dados!G:J,4,FALSE)</f>
        <v>Quarta-Feira</v>
      </c>
    </row>
    <row r="133" spans="1:22" ht="42">
      <c r="A133" s="5">
        <v>1131</v>
      </c>
      <c r="B133" s="8">
        <v>1</v>
      </c>
      <c r="C133" s="28">
        <v>44170</v>
      </c>
      <c r="D133" s="33">
        <f>IFERROR(VLOOKUP(C133,Dados!G:H,2,FALSE),"")</f>
        <v>44166</v>
      </c>
      <c r="E133" s="8">
        <v>33219</v>
      </c>
      <c r="F133" s="19" t="s">
        <v>403</v>
      </c>
      <c r="G133" s="9" t="s">
        <v>31</v>
      </c>
      <c r="H133" s="19" t="s">
        <v>292</v>
      </c>
      <c r="I133" s="61" t="s">
        <v>42</v>
      </c>
      <c r="J133" s="8">
        <v>1</v>
      </c>
      <c r="K133" s="5" t="s">
        <v>43</v>
      </c>
      <c r="L133" s="21" t="s">
        <v>404</v>
      </c>
      <c r="M133" s="31" t="s">
        <v>4</v>
      </c>
      <c r="N133" s="9" t="s">
        <v>36</v>
      </c>
      <c r="O133" s="9" t="s">
        <v>36</v>
      </c>
      <c r="P133" s="9" t="s">
        <v>45</v>
      </c>
      <c r="Q133" s="9" t="s">
        <v>118</v>
      </c>
      <c r="R133" s="9" t="s">
        <v>68</v>
      </c>
      <c r="S133" s="9"/>
      <c r="T133" s="9"/>
      <c r="U133" s="35">
        <f>VLOOKUP(C133,Dados!G:J,3,FALSE)</f>
        <v>5</v>
      </c>
      <c r="V133" s="35" t="str">
        <f>VLOOKUP(C133,Dados!G:J,4,FALSE)</f>
        <v>Sábado</v>
      </c>
    </row>
    <row r="134" spans="1:22" ht="63">
      <c r="A134" s="5">
        <v>1132</v>
      </c>
      <c r="B134" s="8">
        <v>1</v>
      </c>
      <c r="C134" s="28">
        <v>44179</v>
      </c>
      <c r="D134" s="33">
        <f>IFERROR(VLOOKUP(C134,Dados!G:H,2,FALSE),"")</f>
        <v>44166</v>
      </c>
      <c r="E134" s="8">
        <v>26915</v>
      </c>
      <c r="F134" s="19" t="s">
        <v>405</v>
      </c>
      <c r="G134" s="9" t="s">
        <v>31</v>
      </c>
      <c r="H134" s="19" t="s">
        <v>98</v>
      </c>
      <c r="I134" s="61" t="s">
        <v>42</v>
      </c>
      <c r="J134" s="8">
        <v>1</v>
      </c>
      <c r="K134" s="5" t="s">
        <v>6</v>
      </c>
      <c r="L134" s="21" t="s">
        <v>406</v>
      </c>
      <c r="M134" s="31" t="s">
        <v>3</v>
      </c>
      <c r="N134" s="9" t="s">
        <v>36</v>
      </c>
      <c r="O134" s="9" t="s">
        <v>36</v>
      </c>
      <c r="P134" s="9" t="s">
        <v>45</v>
      </c>
      <c r="Q134" s="9" t="s">
        <v>189</v>
      </c>
      <c r="R134" s="9" t="s">
        <v>68</v>
      </c>
      <c r="S134" s="9"/>
      <c r="T134" s="9">
        <v>200766885</v>
      </c>
      <c r="U134" s="35">
        <f>VLOOKUP(C134,Dados!G:J,3,FALSE)</f>
        <v>14</v>
      </c>
      <c r="V134" s="35" t="str">
        <f>VLOOKUP(C134,Dados!G:J,4,FALSE)</f>
        <v>Segunda-Feira</v>
      </c>
    </row>
    <row r="135" spans="1:22" ht="42">
      <c r="A135" s="5">
        <v>1133</v>
      </c>
      <c r="B135" s="8">
        <v>1</v>
      </c>
      <c r="C135" s="28">
        <v>44180</v>
      </c>
      <c r="D135" s="33">
        <f>IFERROR(VLOOKUP(C135,Dados!G:H,2,FALSE),"")</f>
        <v>44166</v>
      </c>
      <c r="E135" s="8">
        <v>32981</v>
      </c>
      <c r="F135" s="19" t="s">
        <v>386</v>
      </c>
      <c r="G135" s="9" t="s">
        <v>31</v>
      </c>
      <c r="H135" s="19" t="s">
        <v>73</v>
      </c>
      <c r="I135" s="61" t="s">
        <v>55</v>
      </c>
      <c r="J135" s="8">
        <v>1</v>
      </c>
      <c r="K135" s="5" t="s">
        <v>56</v>
      </c>
      <c r="L135" s="21" t="s">
        <v>407</v>
      </c>
      <c r="M135" s="31" t="s">
        <v>4</v>
      </c>
      <c r="N135" s="9" t="s">
        <v>36</v>
      </c>
      <c r="O135" s="9" t="s">
        <v>36</v>
      </c>
      <c r="P135" s="9" t="s">
        <v>58</v>
      </c>
      <c r="Q135" s="9" t="s">
        <v>59</v>
      </c>
      <c r="R135" s="9" t="s">
        <v>68</v>
      </c>
      <c r="S135" s="9"/>
      <c r="T135" s="9"/>
      <c r="U135" s="35">
        <f>VLOOKUP(C135,Dados!G:J,3,FALSE)</f>
        <v>15</v>
      </c>
      <c r="V135" s="35" t="str">
        <f>VLOOKUP(C135,Dados!G:J,4,FALSE)</f>
        <v>Terça-Feira</v>
      </c>
    </row>
    <row r="136" spans="1:22" ht="31.5">
      <c r="A136" s="5">
        <v>1134</v>
      </c>
      <c r="B136" s="8">
        <v>1</v>
      </c>
      <c r="C136" s="28">
        <v>44184</v>
      </c>
      <c r="D136" s="33">
        <f>IFERROR(VLOOKUP(C136,Dados!G:H,2,FALSE),"")</f>
        <v>44166</v>
      </c>
      <c r="E136" s="8">
        <v>0</v>
      </c>
      <c r="F136" s="19"/>
      <c r="G136" s="9" t="s">
        <v>31</v>
      </c>
      <c r="H136" s="19" t="s">
        <v>245</v>
      </c>
      <c r="I136" s="64" t="s">
        <v>312</v>
      </c>
      <c r="J136" s="8">
        <v>3</v>
      </c>
      <c r="K136" s="5" t="s">
        <v>43</v>
      </c>
      <c r="L136" s="21" t="s">
        <v>408</v>
      </c>
      <c r="M136" s="31" t="s">
        <v>90</v>
      </c>
      <c r="N136" s="9" t="s">
        <v>271</v>
      </c>
      <c r="O136" s="9" t="s">
        <v>179</v>
      </c>
      <c r="P136" s="9" t="s">
        <v>117</v>
      </c>
      <c r="Q136" s="9"/>
      <c r="R136" s="9"/>
      <c r="S136" s="9"/>
      <c r="T136" s="9"/>
      <c r="U136" s="35">
        <f>VLOOKUP(C136,Dados!G:J,3,FALSE)</f>
        <v>19</v>
      </c>
      <c r="V136" s="35" t="str">
        <f>VLOOKUP(C136,Dados!G:J,4,FALSE)</f>
        <v>Sábado</v>
      </c>
    </row>
    <row r="137" spans="1:22" ht="69.75" customHeight="1">
      <c r="A137" s="5">
        <v>1135</v>
      </c>
      <c r="B137" s="8">
        <v>1</v>
      </c>
      <c r="C137" s="28">
        <v>44183</v>
      </c>
      <c r="D137" s="33">
        <f>IFERROR(VLOOKUP(C137,Dados!G:H,2,FALSE),"")</f>
        <v>44166</v>
      </c>
      <c r="E137" s="8">
        <v>32960</v>
      </c>
      <c r="F137" s="19" t="s">
        <v>409</v>
      </c>
      <c r="G137" s="9" t="s">
        <v>31</v>
      </c>
      <c r="H137" s="19" t="s">
        <v>54</v>
      </c>
      <c r="I137" s="61" t="s">
        <v>55</v>
      </c>
      <c r="J137" s="8">
        <v>2</v>
      </c>
      <c r="K137" s="5" t="s">
        <v>56</v>
      </c>
      <c r="L137" s="21" t="s">
        <v>410</v>
      </c>
      <c r="M137" s="31" t="s">
        <v>4</v>
      </c>
      <c r="N137" s="9" t="s">
        <v>36</v>
      </c>
      <c r="O137" s="9" t="s">
        <v>36</v>
      </c>
      <c r="P137" s="9" t="s">
        <v>58</v>
      </c>
      <c r="Q137" s="9" t="s">
        <v>59</v>
      </c>
      <c r="R137" s="9" t="s">
        <v>60</v>
      </c>
      <c r="S137" s="9"/>
      <c r="T137" s="9"/>
      <c r="U137" s="35">
        <f>VLOOKUP(C137,Dados!G:J,3,FALSE)</f>
        <v>18</v>
      </c>
      <c r="V137" s="35" t="str">
        <f>VLOOKUP(C137,Dados!G:J,4,FALSE)</f>
        <v>Sexta-Feira</v>
      </c>
    </row>
    <row r="138" spans="1:22" ht="84.75" customHeight="1">
      <c r="A138" s="5">
        <v>1138</v>
      </c>
      <c r="B138" s="8">
        <v>1</v>
      </c>
      <c r="C138" s="28">
        <v>44188</v>
      </c>
      <c r="D138" s="33">
        <f>IFERROR(VLOOKUP(C138,Dados!G:H,2,FALSE),"")</f>
        <v>44166</v>
      </c>
      <c r="E138" s="8">
        <v>0</v>
      </c>
      <c r="F138" s="19"/>
      <c r="G138" s="9" t="s">
        <v>31</v>
      </c>
      <c r="H138" s="19" t="s">
        <v>411</v>
      </c>
      <c r="I138" s="22" t="s">
        <v>137</v>
      </c>
      <c r="J138" s="8">
        <v>3</v>
      </c>
      <c r="K138" s="5" t="s">
        <v>110</v>
      </c>
      <c r="L138" s="21" t="s">
        <v>412</v>
      </c>
      <c r="M138" s="31" t="s">
        <v>90</v>
      </c>
      <c r="N138" s="9" t="s">
        <v>91</v>
      </c>
      <c r="O138" s="9" t="s">
        <v>36</v>
      </c>
      <c r="P138" s="9" t="s">
        <v>91</v>
      </c>
      <c r="Q138" s="9"/>
      <c r="R138" s="9"/>
      <c r="S138" s="9"/>
      <c r="T138" s="9"/>
      <c r="U138" s="35">
        <f>VLOOKUP(C138,Dados!G:J,3,FALSE)</f>
        <v>23</v>
      </c>
      <c r="V138" s="35" t="str">
        <f>VLOOKUP(C138,Dados!G:J,4,FALSE)</f>
        <v>Quarta-Feira</v>
      </c>
    </row>
    <row r="139" spans="1:22" ht="63">
      <c r="A139" s="5">
        <v>1139</v>
      </c>
      <c r="B139" s="8">
        <v>1</v>
      </c>
      <c r="C139" s="28">
        <v>44187</v>
      </c>
      <c r="D139" s="33">
        <f>IFERROR(VLOOKUP(C139,Dados!G:H,2,FALSE),"")</f>
        <v>44166</v>
      </c>
      <c r="E139" s="8">
        <v>15580</v>
      </c>
      <c r="F139" s="19" t="s">
        <v>413</v>
      </c>
      <c r="G139" s="9" t="s">
        <v>31</v>
      </c>
      <c r="H139" s="19" t="s">
        <v>292</v>
      </c>
      <c r="I139" s="61" t="s">
        <v>42</v>
      </c>
      <c r="J139" s="8">
        <v>1</v>
      </c>
      <c r="K139" s="5" t="s">
        <v>43</v>
      </c>
      <c r="L139" s="21" t="s">
        <v>414</v>
      </c>
      <c r="M139" s="31" t="s">
        <v>4</v>
      </c>
      <c r="N139" s="9" t="s">
        <v>36</v>
      </c>
      <c r="O139" s="9" t="s">
        <v>36</v>
      </c>
      <c r="P139" s="9" t="s">
        <v>45</v>
      </c>
      <c r="Q139" s="9" t="s">
        <v>76</v>
      </c>
      <c r="R139" s="9" t="s">
        <v>77</v>
      </c>
      <c r="S139" s="9"/>
      <c r="T139" s="9"/>
      <c r="U139" s="35">
        <f>VLOOKUP(C139,Dados!G:J,3,FALSE)</f>
        <v>22</v>
      </c>
      <c r="V139" s="35" t="str">
        <f>VLOOKUP(C139,Dados!G:J,4,FALSE)</f>
        <v>Terça-Feira</v>
      </c>
    </row>
    <row r="140" spans="1:22" ht="42">
      <c r="A140" s="5">
        <v>1140</v>
      </c>
      <c r="B140" s="8">
        <v>1</v>
      </c>
      <c r="C140" s="28">
        <v>44188</v>
      </c>
      <c r="D140" s="33">
        <f>IFERROR(VLOOKUP(C140,Dados!G:H,2,FALSE),"")</f>
        <v>44166</v>
      </c>
      <c r="E140" s="8">
        <v>27602</v>
      </c>
      <c r="F140" s="19" t="s">
        <v>415</v>
      </c>
      <c r="G140" s="9" t="s">
        <v>31</v>
      </c>
      <c r="H140" s="19" t="s">
        <v>254</v>
      </c>
      <c r="I140" s="30" t="s">
        <v>147</v>
      </c>
      <c r="J140" s="8">
        <v>2</v>
      </c>
      <c r="K140" s="5" t="s">
        <v>278</v>
      </c>
      <c r="L140" s="21" t="s">
        <v>416</v>
      </c>
      <c r="M140" s="31" t="s">
        <v>4</v>
      </c>
      <c r="N140" s="9" t="s">
        <v>36</v>
      </c>
      <c r="O140" s="9" t="s">
        <v>36</v>
      </c>
      <c r="P140" s="9" t="s">
        <v>45</v>
      </c>
      <c r="Q140" s="9" t="s">
        <v>46</v>
      </c>
      <c r="R140" s="9" t="s">
        <v>139</v>
      </c>
      <c r="S140" s="9"/>
      <c r="T140" s="9"/>
      <c r="U140" s="35">
        <f>VLOOKUP(C140,Dados!G:J,3,FALSE)</f>
        <v>23</v>
      </c>
      <c r="V140" s="35" t="str">
        <f>VLOOKUP(C140,Dados!G:J,4,FALSE)</f>
        <v>Quarta-Feira</v>
      </c>
    </row>
    <row r="141" spans="1:22" ht="52.5">
      <c r="A141" s="5">
        <v>1141</v>
      </c>
      <c r="B141" s="8">
        <v>1</v>
      </c>
      <c r="C141" s="28">
        <v>44193</v>
      </c>
      <c r="D141" s="33">
        <f>IFERROR(VLOOKUP(C141,Dados!G:H,2,FALSE),"")</f>
        <v>44166</v>
      </c>
      <c r="E141" s="8">
        <v>31097</v>
      </c>
      <c r="F141" s="19" t="s">
        <v>83</v>
      </c>
      <c r="G141" s="9" t="s">
        <v>31</v>
      </c>
      <c r="H141" s="19" t="s">
        <v>73</v>
      </c>
      <c r="I141" s="61" t="s">
        <v>55</v>
      </c>
      <c r="J141" s="8">
        <v>1</v>
      </c>
      <c r="K141" s="5" t="s">
        <v>56</v>
      </c>
      <c r="L141" s="21" t="s">
        <v>417</v>
      </c>
      <c r="M141" s="31" t="s">
        <v>4</v>
      </c>
      <c r="N141" s="9" t="s">
        <v>36</v>
      </c>
      <c r="O141" s="9" t="s">
        <v>36</v>
      </c>
      <c r="P141" s="9" t="s">
        <v>58</v>
      </c>
      <c r="Q141" s="9" t="s">
        <v>59</v>
      </c>
      <c r="R141" s="9" t="s">
        <v>418</v>
      </c>
      <c r="S141" s="9"/>
      <c r="T141" s="9"/>
      <c r="U141" s="35">
        <f>VLOOKUP(C141,Dados!G:J,3,FALSE)</f>
        <v>28</v>
      </c>
      <c r="V141" s="35" t="str">
        <f>VLOOKUP(C141,Dados!G:J,4,FALSE)</f>
        <v>Segunda-Feira</v>
      </c>
    </row>
    <row r="142" spans="1:22" ht="73.5">
      <c r="A142" s="5">
        <v>1142</v>
      </c>
      <c r="B142" s="8">
        <v>1</v>
      </c>
      <c r="C142" s="28">
        <v>44193</v>
      </c>
      <c r="D142" s="33">
        <f>IFERROR(VLOOKUP(C142,Dados!G:H,2,FALSE),"")</f>
        <v>44166</v>
      </c>
      <c r="E142" s="8">
        <v>26159</v>
      </c>
      <c r="F142" s="19" t="s">
        <v>291</v>
      </c>
      <c r="G142" s="9" t="s">
        <v>31</v>
      </c>
      <c r="H142" s="19" t="s">
        <v>292</v>
      </c>
      <c r="I142" s="61" t="s">
        <v>42</v>
      </c>
      <c r="J142" s="8">
        <v>1</v>
      </c>
      <c r="K142" s="5" t="s">
        <v>43</v>
      </c>
      <c r="L142" s="21" t="s">
        <v>419</v>
      </c>
      <c r="M142" s="31" t="s">
        <v>3</v>
      </c>
      <c r="N142" s="9" t="s">
        <v>36</v>
      </c>
      <c r="O142" s="9" t="s">
        <v>36</v>
      </c>
      <c r="P142" s="9" t="s">
        <v>180</v>
      </c>
      <c r="Q142" s="9" t="s">
        <v>38</v>
      </c>
      <c r="R142" s="9"/>
      <c r="S142" s="9"/>
      <c r="T142" s="9">
        <v>200768619</v>
      </c>
      <c r="U142" s="35">
        <f>VLOOKUP(C142,Dados!G:J,3,FALSE)</f>
        <v>28</v>
      </c>
      <c r="V142" s="35" t="str">
        <f>VLOOKUP(C142,Dados!G:J,4,FALSE)</f>
        <v>Segunda-Feira</v>
      </c>
    </row>
    <row r="143" spans="1:22" ht="69.75" customHeight="1">
      <c r="A143" s="5">
        <v>1145</v>
      </c>
      <c r="B143" s="8">
        <v>1</v>
      </c>
      <c r="C143" s="28">
        <v>44200</v>
      </c>
      <c r="D143" s="33">
        <f>IFERROR(VLOOKUP(C143,Dados!G:H,2,FALSE),"")</f>
        <v>44197</v>
      </c>
      <c r="E143" s="8">
        <v>0</v>
      </c>
      <c r="F143" s="30"/>
      <c r="G143" s="9" t="s">
        <v>31</v>
      </c>
      <c r="H143" s="9" t="s">
        <v>420</v>
      </c>
      <c r="I143" s="30" t="s">
        <v>74</v>
      </c>
      <c r="J143" s="8">
        <v>2</v>
      </c>
      <c r="K143" s="5" t="s">
        <v>43</v>
      </c>
      <c r="L143" s="21" t="s">
        <v>421</v>
      </c>
      <c r="M143" s="31" t="s">
        <v>90</v>
      </c>
      <c r="N143" s="9" t="s">
        <v>36</v>
      </c>
      <c r="O143" s="9" t="s">
        <v>36</v>
      </c>
      <c r="P143" s="9"/>
      <c r="Q143" s="9"/>
      <c r="R143" s="9"/>
      <c r="S143" s="9">
        <v>1</v>
      </c>
      <c r="T143" s="9"/>
      <c r="U143" s="35">
        <f>VLOOKUP(C143,Dados!G:J,3,FALSE)</f>
        <v>4</v>
      </c>
      <c r="V143" s="35" t="str">
        <f>VLOOKUP(C143,Dados!G:J,4,FALSE)</f>
        <v>Segunda-Feira</v>
      </c>
    </row>
    <row r="144" spans="1:22" ht="48" customHeight="1">
      <c r="A144" s="5">
        <v>1146</v>
      </c>
      <c r="B144" s="8">
        <v>1</v>
      </c>
      <c r="C144" s="28">
        <v>44202</v>
      </c>
      <c r="D144" s="33">
        <f>IFERROR(VLOOKUP(C144,Dados!G:H,2,FALSE),"")</f>
        <v>44197</v>
      </c>
      <c r="E144" s="8">
        <v>0</v>
      </c>
      <c r="F144" s="30"/>
      <c r="G144" s="9" t="s">
        <v>31</v>
      </c>
      <c r="H144" s="19" t="s">
        <v>32</v>
      </c>
      <c r="I144" s="30" t="s">
        <v>33</v>
      </c>
      <c r="J144" s="8">
        <v>1</v>
      </c>
      <c r="K144" s="5" t="s">
        <v>7</v>
      </c>
      <c r="L144" s="21" t="s">
        <v>422</v>
      </c>
      <c r="M144" s="31" t="s">
        <v>90</v>
      </c>
      <c r="N144" s="9" t="s">
        <v>36</v>
      </c>
      <c r="O144" s="9" t="s">
        <v>36</v>
      </c>
      <c r="P144" s="9"/>
      <c r="Q144" s="9"/>
      <c r="R144" s="9"/>
      <c r="S144" s="9">
        <v>2</v>
      </c>
      <c r="T144" s="9"/>
      <c r="U144" s="35">
        <f>VLOOKUP(C144,Dados!G:J,3,FALSE)</f>
        <v>6</v>
      </c>
      <c r="V144" s="35" t="str">
        <f>VLOOKUP(C144,Dados!G:J,4,FALSE)</f>
        <v>Quarta-Feira</v>
      </c>
    </row>
    <row r="145" spans="1:22" ht="48" customHeight="1">
      <c r="A145" s="5">
        <v>1147</v>
      </c>
      <c r="B145" s="8">
        <v>1</v>
      </c>
      <c r="C145" s="28">
        <v>44201</v>
      </c>
      <c r="D145" s="33">
        <f>IFERROR(VLOOKUP(C145,Dados!G:H,2,FALSE),"")</f>
        <v>44197</v>
      </c>
      <c r="E145" s="8">
        <v>23790</v>
      </c>
      <c r="F145" s="30" t="s">
        <v>269</v>
      </c>
      <c r="G145" s="9" t="s">
        <v>31</v>
      </c>
      <c r="H145" s="40" t="s">
        <v>186</v>
      </c>
      <c r="I145" s="30" t="s">
        <v>74</v>
      </c>
      <c r="J145" s="8">
        <v>2</v>
      </c>
      <c r="K145" s="5" t="s">
        <v>43</v>
      </c>
      <c r="L145" s="21" t="s">
        <v>423</v>
      </c>
      <c r="M145" s="31" t="s">
        <v>4</v>
      </c>
      <c r="N145" s="9" t="s">
        <v>36</v>
      </c>
      <c r="O145" s="9" t="s">
        <v>36</v>
      </c>
      <c r="P145" s="9" t="s">
        <v>45</v>
      </c>
      <c r="Q145" s="9" t="s">
        <v>67</v>
      </c>
      <c r="R145" s="9" t="s">
        <v>68</v>
      </c>
      <c r="S145" s="9"/>
      <c r="T145" s="9"/>
      <c r="U145" s="35">
        <f>VLOOKUP(C145,Dados!G:J,3,FALSE)</f>
        <v>5</v>
      </c>
      <c r="V145" s="35" t="str">
        <f>VLOOKUP(C145,Dados!G:J,4,FALSE)</f>
        <v>Terça-Feira</v>
      </c>
    </row>
    <row r="146" spans="1:22" ht="48" customHeight="1">
      <c r="A146" s="5">
        <v>1148</v>
      </c>
      <c r="B146" s="8">
        <v>1</v>
      </c>
      <c r="C146" s="28">
        <v>44204</v>
      </c>
      <c r="D146" s="33">
        <f>IFERROR(VLOOKUP(C146,Dados!G:H,2,FALSE),"")</f>
        <v>44197</v>
      </c>
      <c r="E146" s="8">
        <v>0</v>
      </c>
      <c r="F146" s="30"/>
      <c r="G146" s="9"/>
      <c r="H146" s="19" t="s">
        <v>424</v>
      </c>
      <c r="I146" s="64" t="s">
        <v>33</v>
      </c>
      <c r="J146" s="8">
        <v>3</v>
      </c>
      <c r="K146" s="5" t="s">
        <v>7</v>
      </c>
      <c r="L146" s="36" t="s">
        <v>425</v>
      </c>
      <c r="M146" s="31" t="s">
        <v>90</v>
      </c>
      <c r="N146" s="9" t="s">
        <v>36</v>
      </c>
      <c r="O146" s="9" t="s">
        <v>36</v>
      </c>
      <c r="P146" s="9"/>
      <c r="Q146" s="9"/>
      <c r="R146" s="9"/>
      <c r="S146" s="9">
        <v>3</v>
      </c>
      <c r="T146" s="9"/>
      <c r="U146" s="35">
        <f>VLOOKUP(C146,Dados!G:J,3,FALSE)</f>
        <v>8</v>
      </c>
      <c r="V146" s="35" t="str">
        <f>VLOOKUP(C146,Dados!G:J,4,FALSE)</f>
        <v>Sexta-Feira</v>
      </c>
    </row>
    <row r="147" spans="1:22" ht="104.1">
      <c r="A147" s="5">
        <v>1149</v>
      </c>
      <c r="B147" s="8">
        <v>1</v>
      </c>
      <c r="C147" s="28">
        <v>44204</v>
      </c>
      <c r="D147" s="33">
        <f>IFERROR(VLOOKUP(C147,Dados!G:H,2,FALSE),"")</f>
        <v>44197</v>
      </c>
      <c r="E147" s="8">
        <v>34006</v>
      </c>
      <c r="F147" s="30" t="s">
        <v>426</v>
      </c>
      <c r="G147" s="9" t="s">
        <v>31</v>
      </c>
      <c r="H147" s="19" t="s">
        <v>105</v>
      </c>
      <c r="I147" s="22" t="s">
        <v>137</v>
      </c>
      <c r="J147" s="8">
        <v>2</v>
      </c>
      <c r="K147" s="5" t="s">
        <v>161</v>
      </c>
      <c r="L147" s="36" t="s">
        <v>427</v>
      </c>
      <c r="M147" s="31" t="s">
        <v>4</v>
      </c>
      <c r="N147" s="9" t="s">
        <v>36</v>
      </c>
      <c r="O147" s="9" t="s">
        <v>36</v>
      </c>
      <c r="P147" s="9" t="s">
        <v>45</v>
      </c>
      <c r="Q147" s="9" t="s">
        <v>46</v>
      </c>
      <c r="R147" s="9"/>
      <c r="S147" s="9"/>
      <c r="T147" s="9"/>
      <c r="U147" s="35">
        <f>VLOOKUP(C147,Dados!G:J,3,FALSE)</f>
        <v>8</v>
      </c>
      <c r="V147" s="35" t="str">
        <f>VLOOKUP(C147,Dados!G:J,4,FALSE)</f>
        <v>Sexta-Feira</v>
      </c>
    </row>
    <row r="148" spans="1:22" ht="65.099999999999994">
      <c r="A148" s="5">
        <v>1150</v>
      </c>
      <c r="B148" s="8">
        <v>1</v>
      </c>
      <c r="C148" s="28">
        <v>44207</v>
      </c>
      <c r="D148" s="33">
        <f>IFERROR(VLOOKUP(C148,Dados!G:H,2,FALSE),"")</f>
        <v>44197</v>
      </c>
      <c r="E148" s="8">
        <v>23197</v>
      </c>
      <c r="F148" s="30" t="s">
        <v>428</v>
      </c>
      <c r="G148" s="9" t="s">
        <v>31</v>
      </c>
      <c r="H148" s="19" t="s">
        <v>429</v>
      </c>
      <c r="I148" s="64" t="s">
        <v>296</v>
      </c>
      <c r="J148" s="8">
        <v>1</v>
      </c>
      <c r="K148" s="5" t="s">
        <v>152</v>
      </c>
      <c r="L148" s="36" t="s">
        <v>430</v>
      </c>
      <c r="M148" s="31" t="s">
        <v>4</v>
      </c>
      <c r="N148" s="9" t="s">
        <v>36</v>
      </c>
      <c r="O148" s="9" t="s">
        <v>36</v>
      </c>
      <c r="P148" s="9" t="s">
        <v>117</v>
      </c>
      <c r="Q148" s="9" t="s">
        <v>124</v>
      </c>
      <c r="R148" s="9"/>
      <c r="S148" s="9">
        <v>4</v>
      </c>
      <c r="T148" s="9"/>
      <c r="U148" s="35">
        <f>VLOOKUP(C148,Dados!G:J,3,FALSE)</f>
        <v>11</v>
      </c>
      <c r="V148" s="35" t="str">
        <f>VLOOKUP(C148,Dados!G:J,4,FALSE)</f>
        <v>Segunda-Feira</v>
      </c>
    </row>
    <row r="149" spans="1:22" ht="65.099999999999994">
      <c r="A149" s="5">
        <v>1151</v>
      </c>
      <c r="B149" s="8">
        <v>1</v>
      </c>
      <c r="C149" s="28">
        <v>44208</v>
      </c>
      <c r="D149" s="33">
        <f>IFERROR(VLOOKUP(C149,Dados!G:H,2,FALSE),"")</f>
        <v>44197</v>
      </c>
      <c r="E149" s="8">
        <v>31097</v>
      </c>
      <c r="F149" s="30" t="s">
        <v>83</v>
      </c>
      <c r="G149" s="9" t="s">
        <v>31</v>
      </c>
      <c r="H149" s="19" t="s">
        <v>130</v>
      </c>
      <c r="I149" s="61" t="s">
        <v>55</v>
      </c>
      <c r="J149" s="8">
        <v>1</v>
      </c>
      <c r="K149" s="5" t="s">
        <v>56</v>
      </c>
      <c r="L149" s="36" t="s">
        <v>431</v>
      </c>
      <c r="M149" s="31" t="s">
        <v>4</v>
      </c>
      <c r="N149" s="9" t="s">
        <v>36</v>
      </c>
      <c r="O149" s="9" t="s">
        <v>36</v>
      </c>
      <c r="P149" s="9" t="s">
        <v>58</v>
      </c>
      <c r="Q149" s="9" t="s">
        <v>59</v>
      </c>
      <c r="R149" s="9" t="s">
        <v>418</v>
      </c>
      <c r="S149" s="9"/>
      <c r="T149" s="9"/>
      <c r="U149" s="35">
        <f>VLOOKUP(C149,Dados!G:J,3,FALSE)</f>
        <v>12</v>
      </c>
      <c r="V149" s="35" t="str">
        <f>VLOOKUP(C149,Dados!G:J,4,FALSE)</f>
        <v>Terça-Feira</v>
      </c>
    </row>
    <row r="150" spans="1:22" ht="90.95">
      <c r="A150" s="5">
        <v>1153</v>
      </c>
      <c r="B150" s="8">
        <v>1</v>
      </c>
      <c r="C150" s="28">
        <v>44209</v>
      </c>
      <c r="D150" s="33">
        <f>IFERROR(VLOOKUP(C150,Dados!G:H,2,FALSE),"")</f>
        <v>44197</v>
      </c>
      <c r="E150" s="8">
        <v>27914</v>
      </c>
      <c r="F150" s="30" t="s">
        <v>432</v>
      </c>
      <c r="G150" s="9" t="s">
        <v>31</v>
      </c>
      <c r="H150" s="19" t="s">
        <v>237</v>
      </c>
      <c r="I150" s="61" t="s">
        <v>55</v>
      </c>
      <c r="J150" s="8">
        <v>2</v>
      </c>
      <c r="K150" s="5" t="s">
        <v>56</v>
      </c>
      <c r="L150" s="36" t="s">
        <v>433</v>
      </c>
      <c r="M150" s="31" t="s">
        <v>4</v>
      </c>
      <c r="N150" s="9" t="s">
        <v>91</v>
      </c>
      <c r="P150" s="9" t="s">
        <v>91</v>
      </c>
      <c r="Q150" s="9" t="s">
        <v>118</v>
      </c>
      <c r="R150" s="9"/>
      <c r="S150" s="9">
        <v>5</v>
      </c>
      <c r="T150" s="9">
        <v>200774103</v>
      </c>
      <c r="U150" s="35">
        <f>VLOOKUP(C150,Dados!G:J,3,FALSE)</f>
        <v>13</v>
      </c>
      <c r="V150" s="35" t="str">
        <f>VLOOKUP(C150,Dados!G:J,4,FALSE)</f>
        <v>Quarta-Feira</v>
      </c>
    </row>
    <row r="151" spans="1:22" ht="90.95">
      <c r="A151" s="5">
        <v>1154</v>
      </c>
      <c r="B151" s="8">
        <v>1</v>
      </c>
      <c r="C151" s="28">
        <v>44209</v>
      </c>
      <c r="D151" s="33">
        <f>IFERROR(VLOOKUP(C151,Dados!G:H,2,FALSE),"")</f>
        <v>44197</v>
      </c>
      <c r="E151" s="8">
        <v>3783</v>
      </c>
      <c r="F151" s="30" t="s">
        <v>81</v>
      </c>
      <c r="G151" s="9" t="s">
        <v>31</v>
      </c>
      <c r="H151" s="19" t="s">
        <v>32</v>
      </c>
      <c r="I151" s="30" t="s">
        <v>33</v>
      </c>
      <c r="J151" s="8">
        <v>1</v>
      </c>
      <c r="K151" s="5" t="s">
        <v>176</v>
      </c>
      <c r="L151" s="36" t="s">
        <v>434</v>
      </c>
      <c r="M151" s="31" t="s">
        <v>4</v>
      </c>
      <c r="N151" s="9" t="s">
        <v>36</v>
      </c>
      <c r="O151" s="9" t="s">
        <v>36</v>
      </c>
      <c r="P151" s="9" t="s">
        <v>45</v>
      </c>
      <c r="Q151" s="9" t="s">
        <v>76</v>
      </c>
      <c r="R151" s="9"/>
      <c r="S151" s="9"/>
      <c r="T151" s="9"/>
      <c r="U151" s="35">
        <f>VLOOKUP(C151,Dados!G:J,3,FALSE)</f>
        <v>13</v>
      </c>
      <c r="V151" s="35" t="str">
        <f>VLOOKUP(C151,Dados!G:J,4,FALSE)</f>
        <v>Quarta-Feira</v>
      </c>
    </row>
    <row r="152" spans="1:22" ht="69.75" customHeight="1">
      <c r="A152" s="5">
        <v>1155</v>
      </c>
      <c r="B152" s="8">
        <v>1</v>
      </c>
      <c r="C152" s="28">
        <v>44210</v>
      </c>
      <c r="D152" s="33">
        <f>IFERROR(VLOOKUP(C152,Dados!G:H,2,FALSE),"")</f>
        <v>44197</v>
      </c>
      <c r="E152" s="8">
        <v>26648</v>
      </c>
      <c r="F152" s="30" t="s">
        <v>435</v>
      </c>
      <c r="G152" s="9" t="s">
        <v>31</v>
      </c>
      <c r="H152" s="19" t="s">
        <v>366</v>
      </c>
      <c r="I152" s="22" t="s">
        <v>63</v>
      </c>
      <c r="J152" s="8">
        <v>1</v>
      </c>
      <c r="K152" s="5" t="s">
        <v>110</v>
      </c>
      <c r="L152" s="21" t="s">
        <v>436</v>
      </c>
      <c r="M152" s="31" t="s">
        <v>4</v>
      </c>
      <c r="N152" s="9" t="s">
        <v>36</v>
      </c>
      <c r="O152" s="9" t="s">
        <v>36</v>
      </c>
      <c r="P152" s="9" t="s">
        <v>45</v>
      </c>
      <c r="Q152" s="9" t="s">
        <v>76</v>
      </c>
      <c r="R152" s="9"/>
      <c r="S152" s="9"/>
      <c r="T152" s="9"/>
      <c r="U152" s="35">
        <f>VLOOKUP(C152,Dados!G:J,3,FALSE)</f>
        <v>14</v>
      </c>
      <c r="V152" s="35" t="str">
        <f>VLOOKUP(C152,Dados!G:J,4,FALSE)</f>
        <v>Quinta-Feira</v>
      </c>
    </row>
    <row r="153" spans="1:22" ht="69.75" customHeight="1">
      <c r="A153" s="5">
        <v>1157</v>
      </c>
      <c r="B153" s="8">
        <v>1</v>
      </c>
      <c r="C153" s="28">
        <v>44211</v>
      </c>
      <c r="D153" s="33">
        <f>IFERROR(VLOOKUP(C153,Dados!G:H,2,FALSE),"")</f>
        <v>44197</v>
      </c>
      <c r="E153" s="8">
        <v>29911</v>
      </c>
      <c r="F153" s="30" t="s">
        <v>437</v>
      </c>
      <c r="G153" s="9" t="s">
        <v>31</v>
      </c>
      <c r="H153" s="19" t="s">
        <v>205</v>
      </c>
      <c r="I153" s="61" t="s">
        <v>55</v>
      </c>
      <c r="J153" s="8">
        <v>2</v>
      </c>
      <c r="K153" s="5" t="s">
        <v>56</v>
      </c>
      <c r="L153" s="21" t="s">
        <v>438</v>
      </c>
      <c r="M153" s="31" t="s">
        <v>4</v>
      </c>
      <c r="N153" s="9" t="s">
        <v>36</v>
      </c>
      <c r="O153" s="9" t="s">
        <v>36</v>
      </c>
      <c r="P153" s="9" t="s">
        <v>58</v>
      </c>
      <c r="Q153" s="9" t="s">
        <v>59</v>
      </c>
      <c r="R153" s="9" t="s">
        <v>85</v>
      </c>
      <c r="S153" s="9"/>
      <c r="T153" s="9"/>
      <c r="U153" s="35">
        <f>VLOOKUP(C153,Dados!G:J,3,FALSE)</f>
        <v>15</v>
      </c>
      <c r="V153" s="35" t="str">
        <f>VLOOKUP(C153,Dados!G:J,4,FALSE)</f>
        <v>Sexta-Feira</v>
      </c>
    </row>
    <row r="154" spans="1:22" ht="69.75" customHeight="1">
      <c r="A154" s="5">
        <v>1158</v>
      </c>
      <c r="B154" s="8">
        <v>1</v>
      </c>
      <c r="C154" s="28">
        <v>44215</v>
      </c>
      <c r="D154" s="33">
        <f>IFERROR(VLOOKUP(C154,Dados!G:H,2,FALSE),"")</f>
        <v>44197</v>
      </c>
      <c r="E154" s="8">
        <v>33344</v>
      </c>
      <c r="F154" s="30" t="s">
        <v>439</v>
      </c>
      <c r="G154" s="9" t="s">
        <v>31</v>
      </c>
      <c r="H154" s="19" t="s">
        <v>300</v>
      </c>
      <c r="I154" s="22" t="s">
        <v>137</v>
      </c>
      <c r="J154" s="8">
        <v>2</v>
      </c>
      <c r="K154" s="5" t="s">
        <v>110</v>
      </c>
      <c r="L154" s="21" t="s">
        <v>440</v>
      </c>
      <c r="M154" s="31" t="s">
        <v>4</v>
      </c>
      <c r="N154" s="9" t="s">
        <v>36</v>
      </c>
      <c r="O154" s="9" t="s">
        <v>36</v>
      </c>
      <c r="P154" s="9" t="s">
        <v>58</v>
      </c>
      <c r="Q154" s="9" t="s">
        <v>59</v>
      </c>
      <c r="R154" s="9" t="s">
        <v>60</v>
      </c>
      <c r="S154" s="9"/>
      <c r="T154" s="9"/>
      <c r="U154" s="35">
        <f>VLOOKUP(C154,Dados!G:J,3,FALSE)</f>
        <v>19</v>
      </c>
      <c r="V154" s="35" t="str">
        <f>VLOOKUP(C154,Dados!G:J,4,FALSE)</f>
        <v>Terça-Feira</v>
      </c>
    </row>
    <row r="155" spans="1:22" ht="69.75" customHeight="1">
      <c r="A155" s="5">
        <v>1159</v>
      </c>
      <c r="B155" s="8">
        <v>1</v>
      </c>
      <c r="C155" s="28">
        <v>44215</v>
      </c>
      <c r="D155" s="33">
        <f>IFERROR(VLOOKUP(C155,Dados!G:H,2,FALSE),"")</f>
        <v>44197</v>
      </c>
      <c r="E155" s="8">
        <v>3234</v>
      </c>
      <c r="F155" s="30" t="s">
        <v>441</v>
      </c>
      <c r="G155" s="9" t="s">
        <v>31</v>
      </c>
      <c r="H155" s="19" t="s">
        <v>442</v>
      </c>
      <c r="I155" s="30" t="s">
        <v>33</v>
      </c>
      <c r="J155" s="8">
        <v>1</v>
      </c>
      <c r="K155" s="5" t="s">
        <v>126</v>
      </c>
      <c r="L155" s="21" t="s">
        <v>443</v>
      </c>
      <c r="M155" s="31" t="s">
        <v>4</v>
      </c>
      <c r="N155" s="9" t="s">
        <v>36</v>
      </c>
      <c r="O155" s="9" t="s">
        <v>36</v>
      </c>
      <c r="P155" s="9" t="s">
        <v>45</v>
      </c>
      <c r="Q155" s="9" t="s">
        <v>46</v>
      </c>
      <c r="R155" s="9" t="s">
        <v>203</v>
      </c>
      <c r="S155" s="9"/>
      <c r="T155" s="9"/>
      <c r="U155" s="35">
        <f>VLOOKUP(C155,Dados!G:J,3,FALSE)</f>
        <v>19</v>
      </c>
      <c r="V155" s="35" t="str">
        <f>VLOOKUP(C155,Dados!G:J,4,FALSE)</f>
        <v>Terça-Feira</v>
      </c>
    </row>
    <row r="156" spans="1:22" ht="69.75" customHeight="1">
      <c r="A156" s="5">
        <v>1160</v>
      </c>
      <c r="B156" s="8">
        <v>1</v>
      </c>
      <c r="C156" s="28">
        <v>44217</v>
      </c>
      <c r="D156" s="33">
        <f>IFERROR(VLOOKUP(C156,Dados!G:H,2,FALSE),"")</f>
        <v>44197</v>
      </c>
      <c r="E156" s="8">
        <v>19460</v>
      </c>
      <c r="F156" s="30" t="s">
        <v>311</v>
      </c>
      <c r="G156" s="9" t="s">
        <v>31</v>
      </c>
      <c r="H156" s="19" t="s">
        <v>444</v>
      </c>
      <c r="I156" s="30" t="s">
        <v>445</v>
      </c>
      <c r="J156" s="8">
        <v>3</v>
      </c>
      <c r="K156" s="5" t="s">
        <v>313</v>
      </c>
      <c r="L156" s="21" t="s">
        <v>446</v>
      </c>
      <c r="M156" s="31" t="s">
        <v>4</v>
      </c>
      <c r="N156" s="9" t="s">
        <v>36</v>
      </c>
      <c r="O156" s="9" t="s">
        <v>36</v>
      </c>
      <c r="P156" s="9" t="s">
        <v>45</v>
      </c>
      <c r="Q156" s="9" t="s">
        <v>76</v>
      </c>
      <c r="R156" s="9"/>
      <c r="S156" s="9"/>
      <c r="T156" s="9"/>
      <c r="U156" s="35">
        <f>VLOOKUP(C156,Dados!G:J,3,FALSE)</f>
        <v>21</v>
      </c>
      <c r="V156" s="35" t="str">
        <f>VLOOKUP(C156,Dados!G:J,4,FALSE)</f>
        <v>Quinta-Feira</v>
      </c>
    </row>
    <row r="157" spans="1:22" ht="69.75" customHeight="1">
      <c r="A157" s="5">
        <v>1161</v>
      </c>
      <c r="B157" s="8">
        <v>1</v>
      </c>
      <c r="C157" s="28">
        <v>44217</v>
      </c>
      <c r="D157" s="33">
        <f>IFERROR(VLOOKUP(C157,Dados!G:H,2,FALSE),"")</f>
        <v>44197</v>
      </c>
      <c r="E157" s="8">
        <v>30003</v>
      </c>
      <c r="F157" s="30" t="s">
        <v>447</v>
      </c>
      <c r="G157" s="9" t="s">
        <v>31</v>
      </c>
      <c r="H157" s="19" t="s">
        <v>102</v>
      </c>
      <c r="I157" s="30" t="s">
        <v>74</v>
      </c>
      <c r="J157" s="8">
        <v>2</v>
      </c>
      <c r="K157" s="5" t="s">
        <v>6</v>
      </c>
      <c r="L157" s="21" t="s">
        <v>448</v>
      </c>
      <c r="M157" s="31" t="s">
        <v>4</v>
      </c>
      <c r="N157" s="9" t="s">
        <v>36</v>
      </c>
      <c r="O157" s="9" t="s">
        <v>36</v>
      </c>
      <c r="P157" s="9" t="s">
        <v>449</v>
      </c>
      <c r="Q157" s="9" t="s">
        <v>450</v>
      </c>
      <c r="R157" s="9" t="s">
        <v>451</v>
      </c>
      <c r="S157" s="9"/>
      <c r="T157" s="9"/>
      <c r="U157" s="35">
        <f>VLOOKUP(C157,Dados!G:J,3,FALSE)</f>
        <v>21</v>
      </c>
      <c r="V157" s="35" t="str">
        <f>VLOOKUP(C157,Dados!G:J,4,FALSE)</f>
        <v>Quinta-Feira</v>
      </c>
    </row>
    <row r="158" spans="1:22" ht="69.75" customHeight="1">
      <c r="A158" s="5">
        <v>1162</v>
      </c>
      <c r="B158" s="8">
        <v>1</v>
      </c>
      <c r="C158" s="28">
        <v>44218</v>
      </c>
      <c r="D158" s="33">
        <f>IFERROR(VLOOKUP(C158,Dados!G:H,2,FALSE),"")</f>
        <v>44197</v>
      </c>
      <c r="E158" s="8">
        <v>28457</v>
      </c>
      <c r="F158" s="30" t="s">
        <v>101</v>
      </c>
      <c r="G158" s="9" t="s">
        <v>31</v>
      </c>
      <c r="H158" s="19" t="s">
        <v>102</v>
      </c>
      <c r="I158" s="30" t="s">
        <v>74</v>
      </c>
      <c r="J158" s="8">
        <v>2</v>
      </c>
      <c r="K158" s="5" t="s">
        <v>6</v>
      </c>
      <c r="L158" s="21" t="s">
        <v>452</v>
      </c>
      <c r="M158" s="31" t="s">
        <v>4</v>
      </c>
      <c r="N158" s="9" t="s">
        <v>36</v>
      </c>
      <c r="O158" s="9" t="s">
        <v>36</v>
      </c>
      <c r="P158" s="9" t="s">
        <v>449</v>
      </c>
      <c r="Q158" s="9" t="s">
        <v>450</v>
      </c>
      <c r="R158" s="9" t="s">
        <v>451</v>
      </c>
      <c r="S158" s="9"/>
      <c r="T158" s="9"/>
      <c r="U158" s="35">
        <f>VLOOKUP(C158,Dados!G:J,3,FALSE)</f>
        <v>22</v>
      </c>
      <c r="V158" s="35" t="str">
        <f>VLOOKUP(C158,Dados!G:J,4,FALSE)</f>
        <v>Sexta-Feira</v>
      </c>
    </row>
    <row r="159" spans="1:22" ht="69.75" customHeight="1">
      <c r="A159" s="5">
        <v>1163</v>
      </c>
      <c r="B159" s="8">
        <v>1</v>
      </c>
      <c r="C159" s="28">
        <v>44221</v>
      </c>
      <c r="D159" s="33">
        <f>IFERROR(VLOOKUP(C159,Dados!G:H,2,FALSE),"")</f>
        <v>44197</v>
      </c>
      <c r="E159" s="8">
        <v>34407</v>
      </c>
      <c r="F159" s="30" t="s">
        <v>453</v>
      </c>
      <c r="G159" s="9" t="s">
        <v>31</v>
      </c>
      <c r="H159" s="19" t="s">
        <v>62</v>
      </c>
      <c r="I159" s="22" t="s">
        <v>63</v>
      </c>
      <c r="J159" s="8">
        <v>1</v>
      </c>
      <c r="K159" s="5" t="s">
        <v>110</v>
      </c>
      <c r="L159" s="21" t="s">
        <v>454</v>
      </c>
      <c r="M159" s="31" t="s">
        <v>4</v>
      </c>
      <c r="N159" s="9" t="s">
        <v>36</v>
      </c>
      <c r="O159" s="9" t="s">
        <v>36</v>
      </c>
      <c r="P159" s="9" t="s">
        <v>45</v>
      </c>
      <c r="Q159" s="9" t="s">
        <v>76</v>
      </c>
      <c r="R159" s="9" t="s">
        <v>329</v>
      </c>
      <c r="S159" s="9"/>
      <c r="T159" s="9"/>
      <c r="U159" s="35">
        <f>VLOOKUP(C159,Dados!G:J,3,FALSE)</f>
        <v>25</v>
      </c>
      <c r="V159" s="35" t="str">
        <f>VLOOKUP(C159,Dados!G:J,4,FALSE)</f>
        <v>Segunda-Feira</v>
      </c>
    </row>
    <row r="160" spans="1:22" ht="69.75" customHeight="1">
      <c r="A160" s="5">
        <v>1164</v>
      </c>
      <c r="B160" s="8">
        <v>1</v>
      </c>
      <c r="C160" s="28">
        <v>44222</v>
      </c>
      <c r="D160" s="33">
        <f>IFERROR(VLOOKUP(C160,Dados!G:H,2,FALSE),"")</f>
        <v>44197</v>
      </c>
      <c r="E160" s="8">
        <v>26933</v>
      </c>
      <c r="F160" s="30" t="s">
        <v>455</v>
      </c>
      <c r="G160" s="9" t="s">
        <v>31</v>
      </c>
      <c r="H160" s="19" t="s">
        <v>366</v>
      </c>
      <c r="I160" s="22" t="s">
        <v>63</v>
      </c>
      <c r="J160" s="8">
        <v>1</v>
      </c>
      <c r="K160" s="5" t="s">
        <v>64</v>
      </c>
      <c r="L160" s="21" t="s">
        <v>456</v>
      </c>
      <c r="M160" s="31" t="s">
        <v>4</v>
      </c>
      <c r="N160" s="9" t="s">
        <v>36</v>
      </c>
      <c r="O160" s="9" t="s">
        <v>36</v>
      </c>
      <c r="P160" s="9" t="s">
        <v>45</v>
      </c>
      <c r="Q160" s="9" t="s">
        <v>76</v>
      </c>
      <c r="R160" s="9" t="s">
        <v>77</v>
      </c>
      <c r="S160" s="9">
        <v>7</v>
      </c>
      <c r="T160" s="9"/>
      <c r="U160" s="35">
        <f>VLOOKUP(C160,Dados!G:J,3,FALSE)</f>
        <v>26</v>
      </c>
      <c r="V160" s="35" t="str">
        <f>VLOOKUP(C160,Dados!G:J,4,FALSE)</f>
        <v>Terça-Feira</v>
      </c>
    </row>
    <row r="161" spans="1:22" ht="69.75" customHeight="1">
      <c r="A161" s="5">
        <v>1165</v>
      </c>
      <c r="B161" s="8">
        <v>1</v>
      </c>
      <c r="C161" s="28">
        <v>44222</v>
      </c>
      <c r="D161" s="33">
        <f>IFERROR(VLOOKUP(C161,Dados!G:H,2,FALSE),"")</f>
        <v>44197</v>
      </c>
      <c r="E161" s="8">
        <v>25229</v>
      </c>
      <c r="F161" s="30" t="s">
        <v>457</v>
      </c>
      <c r="G161" s="9" t="s">
        <v>31</v>
      </c>
      <c r="H161" s="19" t="s">
        <v>54</v>
      </c>
      <c r="I161" s="61" t="s">
        <v>55</v>
      </c>
      <c r="J161" s="8">
        <v>2</v>
      </c>
      <c r="K161" s="5" t="s">
        <v>56</v>
      </c>
      <c r="L161" s="21" t="s">
        <v>458</v>
      </c>
      <c r="M161" s="31" t="s">
        <v>4</v>
      </c>
      <c r="N161" s="9" t="s">
        <v>36</v>
      </c>
      <c r="O161" s="9" t="s">
        <v>36</v>
      </c>
      <c r="P161" s="9" t="s">
        <v>37</v>
      </c>
      <c r="Q161" s="9" t="s">
        <v>38</v>
      </c>
      <c r="R161" s="9"/>
      <c r="S161" s="9"/>
      <c r="T161" s="9"/>
      <c r="U161" s="35">
        <f>VLOOKUP(C161,Dados!G:J,3,FALSE)</f>
        <v>26</v>
      </c>
      <c r="V161" s="35" t="str">
        <f>VLOOKUP(C161,Dados!G:J,4,FALSE)</f>
        <v>Terça-Feira</v>
      </c>
    </row>
    <row r="162" spans="1:22" ht="69.75" customHeight="1">
      <c r="A162" s="5">
        <v>1166</v>
      </c>
      <c r="B162" s="8">
        <v>1</v>
      </c>
      <c r="C162" s="28">
        <v>44221</v>
      </c>
      <c r="D162" s="33">
        <f>IFERROR(VLOOKUP(C162,Dados!G:H,2,FALSE),"")</f>
        <v>44197</v>
      </c>
      <c r="E162" s="8">
        <v>0</v>
      </c>
      <c r="F162" s="30"/>
      <c r="G162" s="9" t="s">
        <v>31</v>
      </c>
      <c r="H162" s="9" t="s">
        <v>459</v>
      </c>
      <c r="I162" s="61" t="s">
        <v>50</v>
      </c>
      <c r="J162" s="8">
        <v>1</v>
      </c>
      <c r="K162" s="5" t="s">
        <v>51</v>
      </c>
      <c r="L162" s="21" t="s">
        <v>460</v>
      </c>
      <c r="M162" s="31" t="s">
        <v>90</v>
      </c>
      <c r="N162" s="9" t="s">
        <v>95</v>
      </c>
      <c r="P162" s="9"/>
      <c r="Q162" s="9"/>
      <c r="R162" s="9"/>
      <c r="S162" s="9">
        <v>6</v>
      </c>
      <c r="T162" s="9"/>
      <c r="U162" s="35">
        <f>VLOOKUP(C162,Dados!G:J,3,FALSE)</f>
        <v>25</v>
      </c>
      <c r="V162" s="35" t="str">
        <f>VLOOKUP(C162,Dados!G:J,4,FALSE)</f>
        <v>Segunda-Feira</v>
      </c>
    </row>
    <row r="163" spans="1:22" ht="63">
      <c r="A163" s="5">
        <v>1169</v>
      </c>
      <c r="B163" s="8">
        <v>1</v>
      </c>
      <c r="C163" s="28">
        <v>44223</v>
      </c>
      <c r="D163" s="33">
        <f>IFERROR(VLOOKUP(C163,Dados!G:H,2,FALSE),"")</f>
        <v>44197</v>
      </c>
      <c r="E163" s="8">
        <v>33349</v>
      </c>
      <c r="F163" s="30" t="s">
        <v>381</v>
      </c>
      <c r="G163" s="9" t="s">
        <v>31</v>
      </c>
      <c r="H163" s="19" t="s">
        <v>318</v>
      </c>
      <c r="I163" s="30" t="s">
        <v>74</v>
      </c>
      <c r="J163" s="8">
        <v>2</v>
      </c>
      <c r="K163" s="5" t="s">
        <v>7</v>
      </c>
      <c r="L163" s="21" t="s">
        <v>461</v>
      </c>
      <c r="M163" s="31" t="s">
        <v>3</v>
      </c>
      <c r="N163" s="9" t="s">
        <v>36</v>
      </c>
      <c r="O163" s="9" t="s">
        <v>36</v>
      </c>
      <c r="P163" s="9" t="s">
        <v>45</v>
      </c>
      <c r="Q163" s="9" t="s">
        <v>76</v>
      </c>
      <c r="R163" s="9" t="s">
        <v>203</v>
      </c>
      <c r="S163" s="9">
        <v>9</v>
      </c>
      <c r="T163" s="9">
        <v>200774097</v>
      </c>
      <c r="U163" s="35">
        <f>VLOOKUP(C163,Dados!G:J,3,FALSE)</f>
        <v>27</v>
      </c>
      <c r="V163" s="35" t="str">
        <f>VLOOKUP(C163,Dados!G:J,4,FALSE)</f>
        <v>Quarta-Feira</v>
      </c>
    </row>
    <row r="164" spans="1:22" ht="42">
      <c r="A164" s="5">
        <v>1170</v>
      </c>
      <c r="B164" s="8">
        <v>1</v>
      </c>
      <c r="C164" s="28">
        <v>44226</v>
      </c>
      <c r="D164" s="33">
        <f>IFERROR(VLOOKUP(C164,Dados!G:H,2,FALSE),"")</f>
        <v>44197</v>
      </c>
      <c r="E164" s="8">
        <v>31050</v>
      </c>
      <c r="F164" s="30" t="s">
        <v>462</v>
      </c>
      <c r="G164" s="9" t="s">
        <v>31</v>
      </c>
      <c r="H164" s="19" t="s">
        <v>237</v>
      </c>
      <c r="I164" s="61" t="s">
        <v>55</v>
      </c>
      <c r="J164" s="8">
        <v>2</v>
      </c>
      <c r="K164" s="5" t="s">
        <v>56</v>
      </c>
      <c r="L164" s="21" t="s">
        <v>463</v>
      </c>
      <c r="M164" s="31" t="s">
        <v>4</v>
      </c>
      <c r="N164" s="9" t="s">
        <v>36</v>
      </c>
      <c r="O164" s="9" t="s">
        <v>36</v>
      </c>
      <c r="P164" s="9" t="s">
        <v>58</v>
      </c>
      <c r="Q164" s="9" t="s">
        <v>59</v>
      </c>
      <c r="R164" s="9" t="s">
        <v>60</v>
      </c>
      <c r="S164" s="9"/>
      <c r="T164" s="9"/>
      <c r="U164" s="35">
        <f>VLOOKUP(C164,Dados!G:J,3,FALSE)</f>
        <v>30</v>
      </c>
      <c r="V164" s="35" t="str">
        <f>VLOOKUP(C164,Dados!G:J,4,FALSE)</f>
        <v>Sábado</v>
      </c>
    </row>
    <row r="165" spans="1:22" ht="31.5">
      <c r="A165" s="5">
        <v>1171</v>
      </c>
      <c r="B165" s="8">
        <v>1</v>
      </c>
      <c r="C165" s="28">
        <v>44226</v>
      </c>
      <c r="D165" s="33">
        <f>IFERROR(VLOOKUP(C165,Dados!G:H,2,FALSE),"")</f>
        <v>44197</v>
      </c>
      <c r="E165" s="8">
        <v>26574</v>
      </c>
      <c r="F165" s="30" t="s">
        <v>181</v>
      </c>
      <c r="G165" s="9" t="s">
        <v>182</v>
      </c>
      <c r="H165" s="19" t="s">
        <v>464</v>
      </c>
      <c r="I165" s="30" t="s">
        <v>74</v>
      </c>
      <c r="J165" s="8">
        <v>3</v>
      </c>
      <c r="K165" s="5" t="s">
        <v>6</v>
      </c>
      <c r="L165" s="21" t="s">
        <v>465</v>
      </c>
      <c r="M165" s="31" t="s">
        <v>4</v>
      </c>
      <c r="N165" s="9" t="s">
        <v>36</v>
      </c>
      <c r="O165" s="9" t="s">
        <v>36</v>
      </c>
      <c r="P165" s="9" t="s">
        <v>58</v>
      </c>
      <c r="Q165" s="9" t="s">
        <v>59</v>
      </c>
      <c r="R165" s="9" t="s">
        <v>60</v>
      </c>
      <c r="S165" s="9"/>
      <c r="T165" s="9"/>
      <c r="U165" s="35">
        <f>VLOOKUP(C165,Dados!G:J,3,FALSE)</f>
        <v>30</v>
      </c>
      <c r="V165" s="35" t="str">
        <f>VLOOKUP(C165,Dados!G:J,4,FALSE)</f>
        <v>Sábado</v>
      </c>
    </row>
    <row r="166" spans="1:22" ht="63" customHeight="1">
      <c r="A166" s="5">
        <v>1172</v>
      </c>
      <c r="B166" s="8">
        <v>1</v>
      </c>
      <c r="C166" s="28">
        <v>44226</v>
      </c>
      <c r="D166" s="33">
        <f>IFERROR(VLOOKUP(C166,Dados!G:H,2,FALSE),"")</f>
        <v>44197</v>
      </c>
      <c r="E166" s="8">
        <v>13256</v>
      </c>
      <c r="F166" s="30" t="s">
        <v>466</v>
      </c>
      <c r="G166" s="9" t="s">
        <v>31</v>
      </c>
      <c r="H166" s="19" t="s">
        <v>288</v>
      </c>
      <c r="I166" s="22" t="s">
        <v>137</v>
      </c>
      <c r="J166" s="8">
        <v>2</v>
      </c>
      <c r="K166" s="5" t="s">
        <v>51</v>
      </c>
      <c r="L166" s="21" t="s">
        <v>467</v>
      </c>
      <c r="M166" s="31" t="s">
        <v>90</v>
      </c>
      <c r="N166" s="9" t="s">
        <v>36</v>
      </c>
      <c r="O166" s="9" t="s">
        <v>36</v>
      </c>
      <c r="P166" s="9" t="s">
        <v>91</v>
      </c>
      <c r="Q166" s="9"/>
      <c r="R166" s="9"/>
      <c r="S166" s="9">
        <v>11</v>
      </c>
      <c r="T166" s="9"/>
      <c r="U166" s="35">
        <f>VLOOKUP(C166,Dados!G:J,3,FALSE)</f>
        <v>30</v>
      </c>
      <c r="V166" s="35" t="str">
        <f>VLOOKUP(C166,Dados!G:J,4,FALSE)</f>
        <v>Sábado</v>
      </c>
    </row>
    <row r="167" spans="1:22" ht="42">
      <c r="A167" s="5">
        <v>1174</v>
      </c>
      <c r="B167" s="8">
        <v>1</v>
      </c>
      <c r="C167" s="28">
        <v>44239</v>
      </c>
      <c r="D167" s="33">
        <f>IFERROR(VLOOKUP(C167,Dados!G:H,2,FALSE),"")</f>
        <v>44228</v>
      </c>
      <c r="E167" s="8">
        <v>30055</v>
      </c>
      <c r="F167" s="30" t="s">
        <v>326</v>
      </c>
      <c r="G167" s="9" t="s">
        <v>31</v>
      </c>
      <c r="H167" s="19" t="s">
        <v>245</v>
      </c>
      <c r="I167" s="64" t="s">
        <v>312</v>
      </c>
      <c r="J167" s="8">
        <v>3</v>
      </c>
      <c r="K167" s="5" t="s">
        <v>43</v>
      </c>
      <c r="L167" s="21" t="s">
        <v>468</v>
      </c>
      <c r="M167" s="31" t="s">
        <v>4</v>
      </c>
      <c r="N167" s="9" t="s">
        <v>36</v>
      </c>
      <c r="O167" s="9" t="s">
        <v>36</v>
      </c>
      <c r="P167" s="9" t="s">
        <v>45</v>
      </c>
      <c r="Q167" s="9" t="s">
        <v>76</v>
      </c>
      <c r="R167" s="9" t="s">
        <v>77</v>
      </c>
      <c r="S167" s="9">
        <v>14</v>
      </c>
      <c r="T167" s="9"/>
      <c r="U167" s="35">
        <f>VLOOKUP(C167,Dados!G:J,3,FALSE)</f>
        <v>12</v>
      </c>
      <c r="V167" s="35" t="str">
        <f>VLOOKUP(C167,Dados!G:J,4,FALSE)</f>
        <v>Sexta-Feira</v>
      </c>
    </row>
    <row r="168" spans="1:22" ht="63" customHeight="1">
      <c r="A168" s="5">
        <v>1175</v>
      </c>
      <c r="B168" s="8">
        <v>1</v>
      </c>
      <c r="C168" s="28">
        <v>44239</v>
      </c>
      <c r="D168" s="33">
        <f>IFERROR(VLOOKUP(C168,Dados!G:H,2,FALSE),"")</f>
        <v>44228</v>
      </c>
      <c r="E168" s="8">
        <v>28795</v>
      </c>
      <c r="F168" s="30" t="s">
        <v>156</v>
      </c>
      <c r="G168" s="9" t="s">
        <v>31</v>
      </c>
      <c r="H168" s="19" t="s">
        <v>130</v>
      </c>
      <c r="I168" s="61" t="s">
        <v>55</v>
      </c>
      <c r="J168" s="8">
        <v>1</v>
      </c>
      <c r="K168" s="5" t="s">
        <v>56</v>
      </c>
      <c r="L168" s="21" t="s">
        <v>469</v>
      </c>
      <c r="M168" s="31" t="s">
        <v>4</v>
      </c>
      <c r="N168" s="9" t="s">
        <v>36</v>
      </c>
      <c r="O168" s="9" t="s">
        <v>36</v>
      </c>
      <c r="P168" s="9" t="s">
        <v>58</v>
      </c>
      <c r="Q168" s="9" t="s">
        <v>59</v>
      </c>
      <c r="R168" s="9" t="s">
        <v>60</v>
      </c>
      <c r="S168" s="9"/>
      <c r="T168" s="9"/>
      <c r="U168" s="35">
        <f>VLOOKUP(C168,Dados!G:J,3,FALSE)</f>
        <v>12</v>
      </c>
      <c r="V168" s="35" t="str">
        <f>VLOOKUP(C168,Dados!G:J,4,FALSE)</f>
        <v>Sexta-Feira</v>
      </c>
    </row>
    <row r="169" spans="1:22" ht="63">
      <c r="A169" s="5">
        <v>1176</v>
      </c>
      <c r="B169" s="8">
        <v>1</v>
      </c>
      <c r="C169" s="28">
        <v>44242</v>
      </c>
      <c r="D169" s="33">
        <f>IFERROR(VLOOKUP(C169,Dados!G:H,2,FALSE),"")</f>
        <v>44228</v>
      </c>
      <c r="E169" s="8">
        <v>34870</v>
      </c>
      <c r="F169" s="30" t="s">
        <v>470</v>
      </c>
      <c r="G169" s="9" t="s">
        <v>31</v>
      </c>
      <c r="H169" s="19" t="s">
        <v>318</v>
      </c>
      <c r="I169" s="30" t="s">
        <v>74</v>
      </c>
      <c r="J169" s="8">
        <v>2</v>
      </c>
      <c r="K169" s="5" t="s">
        <v>7</v>
      </c>
      <c r="L169" s="21" t="s">
        <v>471</v>
      </c>
      <c r="M169" s="31" t="s">
        <v>4</v>
      </c>
      <c r="N169" s="9" t="s">
        <v>36</v>
      </c>
      <c r="O169" s="9" t="s">
        <v>36</v>
      </c>
      <c r="P169" s="9" t="s">
        <v>180</v>
      </c>
      <c r="Q169" s="9" t="s">
        <v>107</v>
      </c>
      <c r="R169" s="9" t="s">
        <v>395</v>
      </c>
      <c r="S169" s="9"/>
      <c r="T169" s="9"/>
      <c r="U169" s="35">
        <f>VLOOKUP(C169,Dados!G:J,3,FALSE)</f>
        <v>15</v>
      </c>
      <c r="V169" s="35" t="str">
        <f>VLOOKUP(C169,Dados!G:J,4,FALSE)</f>
        <v>Segunda-Feira</v>
      </c>
    </row>
    <row r="170" spans="1:22" ht="102.6" customHeight="1">
      <c r="A170" s="5">
        <v>1177</v>
      </c>
      <c r="B170" s="8">
        <v>1</v>
      </c>
      <c r="C170" s="28">
        <v>44243</v>
      </c>
      <c r="D170" s="33">
        <f>IFERROR(VLOOKUP(C170,Dados!G:H,2,FALSE),"")</f>
        <v>44228</v>
      </c>
      <c r="E170" s="8">
        <v>32931</v>
      </c>
      <c r="F170" s="30" t="s">
        <v>472</v>
      </c>
      <c r="G170" s="9" t="s">
        <v>31</v>
      </c>
      <c r="H170" s="19" t="s">
        <v>318</v>
      </c>
      <c r="I170" s="30" t="s">
        <v>74</v>
      </c>
      <c r="J170" s="8">
        <v>2</v>
      </c>
      <c r="K170" s="5" t="s">
        <v>7</v>
      </c>
      <c r="L170" s="351" t="s">
        <v>473</v>
      </c>
      <c r="M170" s="31" t="s">
        <v>4</v>
      </c>
      <c r="N170" s="9" t="s">
        <v>36</v>
      </c>
      <c r="O170" s="9" t="s">
        <v>36</v>
      </c>
      <c r="P170" s="9" t="s">
        <v>45</v>
      </c>
      <c r="Q170" s="9" t="s">
        <v>46</v>
      </c>
      <c r="R170" s="9"/>
      <c r="S170" s="9"/>
      <c r="T170" s="9"/>
      <c r="U170" s="35">
        <f>VLOOKUP(C170,Dados!G:J,3,FALSE)</f>
        <v>16</v>
      </c>
      <c r="V170" s="35" t="str">
        <f>VLOOKUP(C170,Dados!G:J,4,FALSE)</f>
        <v>Terça-Feira</v>
      </c>
    </row>
    <row r="171" spans="1:22" ht="69">
      <c r="A171" s="5">
        <v>1178</v>
      </c>
      <c r="B171" s="8">
        <v>1</v>
      </c>
      <c r="C171" s="28">
        <v>44246</v>
      </c>
      <c r="D171" s="33">
        <f>IFERROR(VLOOKUP(C171,Dados!G:H,2,FALSE),"")</f>
        <v>44228</v>
      </c>
      <c r="E171" s="8">
        <v>4839</v>
      </c>
      <c r="F171" s="40" t="s">
        <v>474</v>
      </c>
      <c r="G171" s="9" t="s">
        <v>31</v>
      </c>
      <c r="H171" s="19" t="s">
        <v>295</v>
      </c>
      <c r="I171" s="64" t="s">
        <v>296</v>
      </c>
      <c r="J171" s="8">
        <v>1</v>
      </c>
      <c r="K171" s="5" t="s">
        <v>161</v>
      </c>
      <c r="L171" s="351" t="s">
        <v>475</v>
      </c>
      <c r="M171" s="31" t="s">
        <v>4</v>
      </c>
      <c r="N171" s="9" t="s">
        <v>36</v>
      </c>
      <c r="O171" s="9" t="s">
        <v>36</v>
      </c>
      <c r="P171" s="9" t="s">
        <v>45</v>
      </c>
      <c r="Q171" s="9" t="s">
        <v>76</v>
      </c>
      <c r="R171" s="9" t="s">
        <v>71</v>
      </c>
      <c r="S171" s="9"/>
      <c r="T171" s="9"/>
      <c r="U171" s="35">
        <f>VLOOKUP(C171,Dados!G:J,3,FALSE)</f>
        <v>19</v>
      </c>
      <c r="V171" s="35" t="str">
        <f>VLOOKUP(C171,Dados!G:J,4,FALSE)</f>
        <v>Sexta-Feira</v>
      </c>
    </row>
    <row r="172" spans="1:22" ht="69">
      <c r="A172" s="5">
        <v>1179</v>
      </c>
      <c r="B172" s="8">
        <v>1</v>
      </c>
      <c r="C172" s="28">
        <v>44247</v>
      </c>
      <c r="D172" s="33">
        <f>IFERROR(VLOOKUP(C172,Dados!G:H,2,FALSE),"")</f>
        <v>44228</v>
      </c>
      <c r="E172" s="8">
        <v>35509</v>
      </c>
      <c r="F172" s="30" t="s">
        <v>476</v>
      </c>
      <c r="G172" s="9" t="s">
        <v>31</v>
      </c>
      <c r="H172" s="19" t="s">
        <v>477</v>
      </c>
      <c r="I172" s="64" t="s">
        <v>312</v>
      </c>
      <c r="J172" s="8">
        <v>3</v>
      </c>
      <c r="K172" s="5" t="s">
        <v>56</v>
      </c>
      <c r="L172" s="351" t="s">
        <v>478</v>
      </c>
      <c r="M172" s="31" t="s">
        <v>4</v>
      </c>
      <c r="N172" s="9" t="s">
        <v>36</v>
      </c>
      <c r="O172" s="9" t="s">
        <v>36</v>
      </c>
      <c r="P172" s="9" t="s">
        <v>45</v>
      </c>
      <c r="Q172" s="9" t="s">
        <v>46</v>
      </c>
      <c r="R172" s="9" t="s">
        <v>77</v>
      </c>
      <c r="S172" s="9"/>
      <c r="T172" s="9"/>
      <c r="U172" s="35">
        <f>VLOOKUP(C172,Dados!G:J,3,FALSE)</f>
        <v>20</v>
      </c>
      <c r="V172" s="35" t="str">
        <f>VLOOKUP(C172,Dados!G:J,4,FALSE)</f>
        <v>Sábado</v>
      </c>
    </row>
    <row r="173" spans="1:22" ht="103.5">
      <c r="A173" s="5">
        <v>1180</v>
      </c>
      <c r="B173" s="8">
        <v>1</v>
      </c>
      <c r="C173" s="28">
        <v>44249</v>
      </c>
      <c r="D173" s="33">
        <f>IFERROR(VLOOKUP(C173,Dados!G:H,2,FALSE),"")</f>
        <v>44228</v>
      </c>
      <c r="E173" s="8">
        <v>33596</v>
      </c>
      <c r="F173" s="30" t="s">
        <v>479</v>
      </c>
      <c r="G173" s="9" t="s">
        <v>31</v>
      </c>
      <c r="H173" s="19" t="s">
        <v>300</v>
      </c>
      <c r="I173" s="22" t="s">
        <v>137</v>
      </c>
      <c r="J173" s="8">
        <v>2</v>
      </c>
      <c r="K173" s="5" t="s">
        <v>110</v>
      </c>
      <c r="L173" s="351" t="s">
        <v>480</v>
      </c>
      <c r="M173" s="31" t="s">
        <v>4</v>
      </c>
      <c r="N173" s="9" t="s">
        <v>36</v>
      </c>
      <c r="O173" s="9" t="s">
        <v>36</v>
      </c>
      <c r="P173" s="9" t="s">
        <v>58</v>
      </c>
      <c r="Q173" s="9" t="s">
        <v>59</v>
      </c>
      <c r="R173" s="9" t="s">
        <v>418</v>
      </c>
      <c r="S173" s="9"/>
      <c r="T173" s="9"/>
      <c r="U173" s="35">
        <f>VLOOKUP(C173,Dados!G:J,3,FALSE)</f>
        <v>22</v>
      </c>
      <c r="V173" s="35" t="str">
        <f>VLOOKUP(C173,Dados!G:J,4,FALSE)</f>
        <v>Segunda-Feira</v>
      </c>
    </row>
    <row r="174" spans="1:22" ht="73.5">
      <c r="A174" s="5">
        <v>1182</v>
      </c>
      <c r="B174" s="8">
        <v>1</v>
      </c>
      <c r="C174" s="28">
        <v>44251</v>
      </c>
      <c r="D174" s="33">
        <f>IFERROR(VLOOKUP(C174,Dados!G:H,2,FALSE),"")</f>
        <v>44228</v>
      </c>
      <c r="E174" s="8">
        <v>18735</v>
      </c>
      <c r="F174" s="30" t="s">
        <v>481</v>
      </c>
      <c r="G174" s="9" t="s">
        <v>31</v>
      </c>
      <c r="H174" s="19" t="s">
        <v>482</v>
      </c>
      <c r="I174" s="30" t="s">
        <v>33</v>
      </c>
      <c r="J174" s="8">
        <v>2</v>
      </c>
      <c r="K174" s="5" t="s">
        <v>34</v>
      </c>
      <c r="L174" s="21" t="s">
        <v>483</v>
      </c>
      <c r="M174" s="31" t="s">
        <v>3</v>
      </c>
      <c r="N174" s="9" t="s">
        <v>36</v>
      </c>
      <c r="O174" s="9" t="s">
        <v>36</v>
      </c>
      <c r="P174" s="9" t="s">
        <v>45</v>
      </c>
      <c r="Q174" s="9" t="s">
        <v>76</v>
      </c>
      <c r="R174" s="9" t="s">
        <v>77</v>
      </c>
      <c r="S174" s="9">
        <v>17</v>
      </c>
      <c r="T174" s="9">
        <v>200776164</v>
      </c>
      <c r="U174" s="35">
        <f>VLOOKUP(C174,Dados!G:J,3,FALSE)</f>
        <v>24</v>
      </c>
      <c r="V174" s="35" t="str">
        <f>VLOOKUP(C174,Dados!G:J,4,FALSE)</f>
        <v>Quarta-Feira</v>
      </c>
    </row>
    <row r="175" spans="1:22" ht="69.75" customHeight="1">
      <c r="A175" s="5">
        <v>1183</v>
      </c>
      <c r="B175" s="8">
        <v>1</v>
      </c>
      <c r="C175" s="28">
        <v>44252</v>
      </c>
      <c r="D175" s="33">
        <f>IFERROR(VLOOKUP(C175,Dados!G:H,2,FALSE),"")</f>
        <v>44228</v>
      </c>
      <c r="E175" s="8">
        <v>0</v>
      </c>
      <c r="F175" s="30"/>
      <c r="G175" s="9" t="s">
        <v>31</v>
      </c>
      <c r="H175" s="9" t="s">
        <v>151</v>
      </c>
      <c r="I175" s="433" t="s">
        <v>296</v>
      </c>
      <c r="J175" s="8">
        <v>3</v>
      </c>
      <c r="K175" s="434" t="s">
        <v>152</v>
      </c>
      <c r="L175" s="21" t="s">
        <v>484</v>
      </c>
      <c r="M175" s="31" t="s">
        <v>90</v>
      </c>
      <c r="N175" s="9" t="s">
        <v>116</v>
      </c>
      <c r="P175" s="9" t="s">
        <v>117</v>
      </c>
      <c r="Q175" s="9"/>
      <c r="R175" s="9"/>
      <c r="S175" s="9">
        <v>18</v>
      </c>
      <c r="T175" s="9"/>
      <c r="U175" s="35">
        <f>VLOOKUP(C175,Dados!G:J,3,FALSE)</f>
        <v>25</v>
      </c>
      <c r="V175" s="35" t="str">
        <f>VLOOKUP(C175,Dados!G:J,4,FALSE)</f>
        <v>Quinta-Feira</v>
      </c>
    </row>
    <row r="176" spans="1:22" ht="69.75" customHeight="1">
      <c r="A176" s="5">
        <v>1184</v>
      </c>
      <c r="B176" s="8">
        <v>1</v>
      </c>
      <c r="C176" s="28">
        <v>44252</v>
      </c>
      <c r="D176" s="33">
        <f>IFERROR(VLOOKUP(C176,Dados!G:H,2,FALSE),"")</f>
        <v>44228</v>
      </c>
      <c r="E176" s="8">
        <v>33070</v>
      </c>
      <c r="F176" s="30" t="s">
        <v>485</v>
      </c>
      <c r="G176" s="9" t="s">
        <v>182</v>
      </c>
      <c r="H176" s="38" t="s">
        <v>486</v>
      </c>
      <c r="I176" s="435" t="s">
        <v>42</v>
      </c>
      <c r="J176" s="8">
        <v>1</v>
      </c>
      <c r="K176" s="436" t="s">
        <v>7</v>
      </c>
      <c r="L176" s="21" t="s">
        <v>487</v>
      </c>
      <c r="M176" s="31" t="s">
        <v>4</v>
      </c>
      <c r="N176" s="9" t="s">
        <v>36</v>
      </c>
      <c r="O176" s="9" t="s">
        <v>36</v>
      </c>
      <c r="P176" s="9" t="s">
        <v>37</v>
      </c>
      <c r="Q176" s="9" t="s">
        <v>46</v>
      </c>
      <c r="R176" s="9" t="s">
        <v>488</v>
      </c>
      <c r="S176" s="9"/>
      <c r="T176" s="9"/>
      <c r="U176" s="35">
        <f>VLOOKUP(C176,Dados!G:J,3,FALSE)</f>
        <v>25</v>
      </c>
      <c r="V176" s="35" t="str">
        <f>VLOOKUP(C176,Dados!G:J,4,FALSE)</f>
        <v>Quinta-Feira</v>
      </c>
    </row>
    <row r="177" spans="1:22" ht="42">
      <c r="A177" s="5">
        <v>1185</v>
      </c>
      <c r="B177" s="8">
        <v>1</v>
      </c>
      <c r="C177" s="28">
        <v>44254</v>
      </c>
      <c r="D177" s="33">
        <f>IFERROR(VLOOKUP(C177,Dados!G:H,2,FALSE),"")</f>
        <v>44228</v>
      </c>
      <c r="E177" s="8">
        <v>28167</v>
      </c>
      <c r="F177" s="30" t="s">
        <v>40</v>
      </c>
      <c r="G177" s="9" t="s">
        <v>31</v>
      </c>
      <c r="H177" s="38" t="s">
        <v>245</v>
      </c>
      <c r="I177" s="64" t="s">
        <v>312</v>
      </c>
      <c r="J177" s="8">
        <v>3</v>
      </c>
      <c r="K177" s="39" t="s">
        <v>43</v>
      </c>
      <c r="L177" s="21" t="s">
        <v>489</v>
      </c>
      <c r="M177" s="31" t="s">
        <v>4</v>
      </c>
      <c r="N177" s="9" t="s">
        <v>36</v>
      </c>
      <c r="O177" s="9" t="s">
        <v>36</v>
      </c>
      <c r="P177" s="9" t="s">
        <v>37</v>
      </c>
      <c r="Q177" s="9" t="s">
        <v>118</v>
      </c>
      <c r="R177" s="9" t="s">
        <v>490</v>
      </c>
      <c r="S177" s="9"/>
      <c r="T177" s="9"/>
      <c r="U177" s="35">
        <f>VLOOKUP(C177,Dados!G:J,3,FALSE)</f>
        <v>27</v>
      </c>
      <c r="V177" s="35" t="str">
        <f>VLOOKUP(C177,Dados!G:J,4,FALSE)</f>
        <v>Sábado</v>
      </c>
    </row>
    <row r="178" spans="1:22" ht="69.75" customHeight="1">
      <c r="A178" s="5">
        <v>1186</v>
      </c>
      <c r="B178" s="8">
        <v>1</v>
      </c>
      <c r="C178" s="28">
        <v>44257</v>
      </c>
      <c r="D178" s="33">
        <f>IFERROR(VLOOKUP(C178,Dados!G:H,2,FALSE),"")</f>
        <v>44256</v>
      </c>
      <c r="E178" s="8">
        <v>33460</v>
      </c>
      <c r="F178" s="30" t="s">
        <v>491</v>
      </c>
      <c r="G178" s="9" t="s">
        <v>182</v>
      </c>
      <c r="H178" s="19" t="s">
        <v>492</v>
      </c>
      <c r="I178" s="22" t="s">
        <v>137</v>
      </c>
      <c r="J178" s="8">
        <v>2</v>
      </c>
      <c r="K178" s="5" t="s">
        <v>64</v>
      </c>
      <c r="L178" s="21" t="s">
        <v>493</v>
      </c>
      <c r="M178" s="31" t="s">
        <v>4</v>
      </c>
      <c r="N178" s="9" t="s">
        <v>36</v>
      </c>
      <c r="O178" s="9" t="s">
        <v>36</v>
      </c>
      <c r="P178" s="9" t="s">
        <v>45</v>
      </c>
      <c r="Q178" s="9" t="s">
        <v>46</v>
      </c>
      <c r="R178" s="9" t="s">
        <v>71</v>
      </c>
      <c r="S178" s="9"/>
      <c r="T178" s="9"/>
      <c r="U178" s="35">
        <f>VLOOKUP(C178,Dados!G:J,3,FALSE)</f>
        <v>2</v>
      </c>
      <c r="V178" s="35" t="str">
        <f>VLOOKUP(C178,Dados!G:J,4,FALSE)</f>
        <v>Terça-Feira</v>
      </c>
    </row>
    <row r="179" spans="1:22" ht="69.75" customHeight="1">
      <c r="A179" s="5">
        <v>1189</v>
      </c>
      <c r="B179" s="8">
        <v>1</v>
      </c>
      <c r="C179" s="28">
        <v>44259</v>
      </c>
      <c r="D179" s="33">
        <f>IFERROR(VLOOKUP(C179,Dados!G:H,2,FALSE),"")</f>
        <v>44256</v>
      </c>
      <c r="E179" s="8">
        <v>3411</v>
      </c>
      <c r="F179" s="30" t="s">
        <v>494</v>
      </c>
      <c r="G179" s="9" t="s">
        <v>31</v>
      </c>
      <c r="H179" s="19" t="s">
        <v>288</v>
      </c>
      <c r="I179" s="22" t="s">
        <v>137</v>
      </c>
      <c r="J179" s="8">
        <v>2</v>
      </c>
      <c r="K179" s="5" t="s">
        <v>161</v>
      </c>
      <c r="L179" s="21" t="s">
        <v>495</v>
      </c>
      <c r="M179" s="31" t="s">
        <v>4</v>
      </c>
      <c r="N179" s="9" t="s">
        <v>36</v>
      </c>
      <c r="O179" s="9" t="s">
        <v>36</v>
      </c>
      <c r="P179" s="9" t="s">
        <v>180</v>
      </c>
      <c r="Q179" s="9" t="s">
        <v>118</v>
      </c>
      <c r="R179" s="9" t="s">
        <v>490</v>
      </c>
      <c r="S179" s="9"/>
      <c r="T179" s="9"/>
      <c r="U179" s="35">
        <f>VLOOKUP(C179,Dados!G:J,3,FALSE)</f>
        <v>4</v>
      </c>
      <c r="V179" s="35" t="str">
        <f>VLOOKUP(C179,Dados!G:J,4,FALSE)</f>
        <v>Quinta-Feira</v>
      </c>
    </row>
    <row r="180" spans="1:22" ht="69.75" customHeight="1">
      <c r="A180" s="5">
        <v>1191</v>
      </c>
      <c r="B180" s="8">
        <v>1</v>
      </c>
      <c r="C180" s="28">
        <v>44260</v>
      </c>
      <c r="D180" s="33">
        <f>IFERROR(VLOOKUP(C180,Dados!G:H,2,FALSE),"")</f>
        <v>44256</v>
      </c>
      <c r="E180" s="8">
        <v>24556</v>
      </c>
      <c r="F180" s="40" t="s">
        <v>496</v>
      </c>
      <c r="G180" s="9" t="s">
        <v>31</v>
      </c>
      <c r="H180" s="9" t="s">
        <v>73</v>
      </c>
      <c r="I180" s="61" t="s">
        <v>55</v>
      </c>
      <c r="J180" s="8">
        <v>1</v>
      </c>
      <c r="K180" s="5" t="s">
        <v>56</v>
      </c>
      <c r="L180" s="21" t="s">
        <v>497</v>
      </c>
      <c r="M180" s="31" t="s">
        <v>4</v>
      </c>
      <c r="N180" s="9" t="s">
        <v>36</v>
      </c>
      <c r="O180" s="9" t="s">
        <v>36</v>
      </c>
      <c r="P180" s="9" t="s">
        <v>58</v>
      </c>
      <c r="Q180" s="9" t="s">
        <v>59</v>
      </c>
      <c r="R180" s="9" t="s">
        <v>85</v>
      </c>
      <c r="S180" s="9"/>
      <c r="T180" s="9"/>
      <c r="U180" s="35">
        <f>VLOOKUP(C180,Dados!G:J,3,FALSE)</f>
        <v>5</v>
      </c>
      <c r="V180" s="35" t="str">
        <f>VLOOKUP(C180,Dados!G:J,4,FALSE)</f>
        <v>Sexta-Feira</v>
      </c>
    </row>
    <row r="181" spans="1:22" ht="69.75" customHeight="1">
      <c r="A181" s="5">
        <v>1193</v>
      </c>
      <c r="B181" s="8">
        <v>1</v>
      </c>
      <c r="C181" s="28">
        <v>44268</v>
      </c>
      <c r="D181" s="33">
        <f>IFERROR(VLOOKUP(C181,Dados!G:H,2,FALSE),"")</f>
        <v>44256</v>
      </c>
      <c r="E181" s="8">
        <v>24510</v>
      </c>
      <c r="F181" s="30" t="s">
        <v>498</v>
      </c>
      <c r="G181" s="9" t="s">
        <v>31</v>
      </c>
      <c r="H181" s="19" t="s">
        <v>499</v>
      </c>
      <c r="I181" s="30" t="s">
        <v>445</v>
      </c>
      <c r="J181" s="8">
        <v>2</v>
      </c>
      <c r="K181" s="5" t="s">
        <v>313</v>
      </c>
      <c r="L181" s="21" t="s">
        <v>500</v>
      </c>
      <c r="M181" s="31" t="s">
        <v>4</v>
      </c>
      <c r="N181" s="9" t="s">
        <v>36</v>
      </c>
      <c r="O181" s="9" t="s">
        <v>36</v>
      </c>
      <c r="P181" s="9" t="s">
        <v>45</v>
      </c>
      <c r="Q181" s="9" t="s">
        <v>46</v>
      </c>
      <c r="R181" s="9" t="s">
        <v>71</v>
      </c>
      <c r="S181" s="9"/>
      <c r="T181" s="9"/>
      <c r="U181" s="35">
        <f>VLOOKUP(C181,Dados!G:J,3,FALSE)</f>
        <v>13</v>
      </c>
      <c r="V181" s="35" t="str">
        <f>VLOOKUP(C181,Dados!G:J,4,FALSE)</f>
        <v>Sábado</v>
      </c>
    </row>
    <row r="182" spans="1:22" ht="21">
      <c r="A182" s="5">
        <v>1194</v>
      </c>
      <c r="B182" s="8">
        <v>1</v>
      </c>
      <c r="C182" s="28">
        <v>44267</v>
      </c>
      <c r="D182" s="33">
        <f>IFERROR(VLOOKUP(C182,Dados!G:H,2,FALSE),"")</f>
        <v>44256</v>
      </c>
      <c r="E182" s="8">
        <v>31097</v>
      </c>
      <c r="F182" s="30" t="s">
        <v>83</v>
      </c>
      <c r="G182" s="9" t="s">
        <v>31</v>
      </c>
      <c r="H182" s="19" t="s">
        <v>73</v>
      </c>
      <c r="I182" s="61" t="s">
        <v>55</v>
      </c>
      <c r="J182" s="8">
        <v>1</v>
      </c>
      <c r="K182" s="5" t="s">
        <v>56</v>
      </c>
      <c r="L182" s="352" t="s">
        <v>501</v>
      </c>
      <c r="M182" s="31" t="s">
        <v>4</v>
      </c>
      <c r="N182" s="9" t="s">
        <v>36</v>
      </c>
      <c r="O182" s="9" t="s">
        <v>36</v>
      </c>
      <c r="P182" s="9" t="s">
        <v>58</v>
      </c>
      <c r="Q182" s="9" t="s">
        <v>59</v>
      </c>
      <c r="R182" s="9" t="s">
        <v>85</v>
      </c>
      <c r="S182" s="9"/>
      <c r="T182" s="9"/>
      <c r="U182" s="35">
        <f>VLOOKUP(C182,Dados!G:J,3,FALSE)</f>
        <v>12</v>
      </c>
      <c r="V182" s="35" t="str">
        <f>VLOOKUP(C182,Dados!G:J,4,FALSE)</f>
        <v>Sexta-Feira</v>
      </c>
    </row>
    <row r="183" spans="1:22" ht="45.95">
      <c r="A183" s="5">
        <v>1195</v>
      </c>
      <c r="B183" s="8">
        <v>1</v>
      </c>
      <c r="C183" s="28">
        <v>44270</v>
      </c>
      <c r="D183" s="33">
        <f>IFERROR(VLOOKUP(C183,Dados!G:H,2,FALSE),"")</f>
        <v>44256</v>
      </c>
      <c r="E183" s="8">
        <v>11432</v>
      </c>
      <c r="F183" s="30" t="s">
        <v>502</v>
      </c>
      <c r="G183" s="9" t="s">
        <v>31</v>
      </c>
      <c r="H183" s="19" t="s">
        <v>292</v>
      </c>
      <c r="I183" s="61" t="s">
        <v>42</v>
      </c>
      <c r="J183" s="8">
        <v>1</v>
      </c>
      <c r="K183" s="5" t="s">
        <v>43</v>
      </c>
      <c r="L183" s="351" t="s">
        <v>503</v>
      </c>
      <c r="M183" s="31" t="s">
        <v>4</v>
      </c>
      <c r="N183" s="9" t="s">
        <v>36</v>
      </c>
      <c r="O183" s="9" t="s">
        <v>36</v>
      </c>
      <c r="P183" s="9" t="s">
        <v>58</v>
      </c>
      <c r="Q183" s="9" t="s">
        <v>59</v>
      </c>
      <c r="R183" s="9" t="s">
        <v>418</v>
      </c>
      <c r="S183" s="9"/>
      <c r="T183" s="9"/>
      <c r="U183" s="35">
        <f>VLOOKUP(C183,Dados!G:J,3,FALSE)</f>
        <v>15</v>
      </c>
      <c r="V183" s="35" t="str">
        <f>VLOOKUP(C183,Dados!G:J,4,FALSE)</f>
        <v>Segunda-Feira</v>
      </c>
    </row>
    <row r="184" spans="1:22" ht="69.75" customHeight="1">
      <c r="A184" s="5">
        <v>1196</v>
      </c>
      <c r="B184" s="8">
        <v>1</v>
      </c>
      <c r="C184" s="28">
        <v>44270</v>
      </c>
      <c r="D184" s="33">
        <f>IFERROR(VLOOKUP(C184,Dados!G:H,2,FALSE),"")</f>
        <v>44256</v>
      </c>
      <c r="E184" s="8">
        <v>29223</v>
      </c>
      <c r="F184" s="30" t="s">
        <v>504</v>
      </c>
      <c r="G184" s="9" t="s">
        <v>31</v>
      </c>
      <c r="H184" s="19" t="s">
        <v>505</v>
      </c>
      <c r="I184" s="22" t="s">
        <v>137</v>
      </c>
      <c r="J184" s="8">
        <v>1</v>
      </c>
      <c r="K184" s="5" t="s">
        <v>64</v>
      </c>
      <c r="L184" s="40" t="s">
        <v>506</v>
      </c>
      <c r="M184" s="31" t="s">
        <v>4</v>
      </c>
      <c r="N184" s="9" t="s">
        <v>36</v>
      </c>
      <c r="O184" s="9" t="s">
        <v>36</v>
      </c>
      <c r="P184" s="9" t="s">
        <v>45</v>
      </c>
      <c r="Q184" s="9" t="s">
        <v>46</v>
      </c>
      <c r="R184" s="9" t="s">
        <v>329</v>
      </c>
      <c r="S184" s="9"/>
      <c r="T184" s="9"/>
      <c r="U184" s="35">
        <f>VLOOKUP(C184,Dados!G:J,3,FALSE)</f>
        <v>15</v>
      </c>
      <c r="V184" s="35" t="str">
        <f>VLOOKUP(C184,Dados!G:J,4,FALSE)</f>
        <v>Segunda-Feira</v>
      </c>
    </row>
    <row r="185" spans="1:22">
      <c r="A185" s="5">
        <v>1197</v>
      </c>
      <c r="B185" s="8">
        <v>1</v>
      </c>
      <c r="C185" s="28">
        <v>44275</v>
      </c>
      <c r="D185" s="33">
        <f>IFERROR(VLOOKUP(C185,Dados!G:H,2,FALSE),"")</f>
        <v>44256</v>
      </c>
      <c r="E185" s="8">
        <v>0</v>
      </c>
      <c r="F185" s="30"/>
      <c r="G185" s="9" t="s">
        <v>31</v>
      </c>
      <c r="H185" s="9" t="s">
        <v>43</v>
      </c>
      <c r="I185" s="64" t="s">
        <v>312</v>
      </c>
      <c r="J185" s="8">
        <v>3</v>
      </c>
      <c r="K185" s="5" t="s">
        <v>43</v>
      </c>
      <c r="L185" s="21" t="s">
        <v>507</v>
      </c>
      <c r="M185" s="31" t="s">
        <v>90</v>
      </c>
      <c r="N185" s="9" t="s">
        <v>271</v>
      </c>
      <c r="P185" s="9" t="s">
        <v>117</v>
      </c>
      <c r="Q185" s="9"/>
      <c r="R185" s="9"/>
      <c r="S185" s="9">
        <v>21</v>
      </c>
      <c r="T185" s="9">
        <v>200799906</v>
      </c>
      <c r="U185" s="35">
        <f>VLOOKUP(C185,Dados!G:J,3,FALSE)</f>
        <v>20</v>
      </c>
      <c r="V185" s="35" t="str">
        <f>VLOOKUP(C185,Dados!G:J,4,FALSE)</f>
        <v>Sábado</v>
      </c>
    </row>
    <row r="186" spans="1:22" ht="42">
      <c r="A186" s="5">
        <v>1206</v>
      </c>
      <c r="B186" s="8">
        <v>1</v>
      </c>
      <c r="C186" s="28">
        <v>44277</v>
      </c>
      <c r="D186" s="33">
        <f>IFERROR(VLOOKUP(C186,Dados!G:H,2,FALSE),"")</f>
        <v>44256</v>
      </c>
      <c r="E186" s="8">
        <v>33475</v>
      </c>
      <c r="F186" s="30" t="s">
        <v>508</v>
      </c>
      <c r="G186" s="9" t="s">
        <v>31</v>
      </c>
      <c r="H186" s="19" t="s">
        <v>130</v>
      </c>
      <c r="I186" s="30" t="s">
        <v>509</v>
      </c>
      <c r="J186" s="8">
        <v>1</v>
      </c>
      <c r="K186" s="5" t="s">
        <v>56</v>
      </c>
      <c r="L186" s="21" t="s">
        <v>510</v>
      </c>
      <c r="M186" s="31" t="s">
        <v>4</v>
      </c>
      <c r="N186" s="9" t="s">
        <v>36</v>
      </c>
      <c r="O186" s="9" t="s">
        <v>36</v>
      </c>
      <c r="P186" s="9" t="s">
        <v>45</v>
      </c>
      <c r="Q186" s="9" t="s">
        <v>67</v>
      </c>
      <c r="R186" s="9"/>
      <c r="S186" s="9"/>
      <c r="T186" s="9"/>
      <c r="U186" s="35">
        <f>VLOOKUP(C186,Dados!G:J,3,FALSE)</f>
        <v>22</v>
      </c>
      <c r="V186" s="35" t="str">
        <f>VLOOKUP(C186,Dados!G:J,4,FALSE)</f>
        <v>Segunda-Feira</v>
      </c>
    </row>
    <row r="187" spans="1:22" ht="52.5">
      <c r="A187" s="5">
        <v>1209</v>
      </c>
      <c r="B187" s="8">
        <v>1</v>
      </c>
      <c r="C187" s="28">
        <v>44278</v>
      </c>
      <c r="D187" s="33">
        <f>IFERROR(VLOOKUP(C187,Dados!G:H,2,FALSE),"")</f>
        <v>44256</v>
      </c>
      <c r="E187" s="8">
        <v>33018</v>
      </c>
      <c r="F187" s="30" t="s">
        <v>511</v>
      </c>
      <c r="G187" s="9" t="s">
        <v>31</v>
      </c>
      <c r="H187" s="19" t="s">
        <v>102</v>
      </c>
      <c r="I187" s="30" t="s">
        <v>74</v>
      </c>
      <c r="J187" s="8">
        <v>2</v>
      </c>
      <c r="K187" s="5" t="s">
        <v>6</v>
      </c>
      <c r="L187" s="21" t="s">
        <v>512</v>
      </c>
      <c r="M187" s="31" t="s">
        <v>4</v>
      </c>
      <c r="N187" s="9" t="s">
        <v>36</v>
      </c>
      <c r="O187" s="9" t="s">
        <v>36</v>
      </c>
      <c r="P187" s="9" t="s">
        <v>45</v>
      </c>
      <c r="Q187" s="9" t="s">
        <v>46</v>
      </c>
      <c r="R187" s="9"/>
      <c r="S187" s="9"/>
      <c r="T187" s="9"/>
      <c r="U187" s="35">
        <f>VLOOKUP(C187,Dados!G:J,3,FALSE)</f>
        <v>23</v>
      </c>
      <c r="V187" s="35" t="str">
        <f>VLOOKUP(C187,Dados!G:J,4,FALSE)</f>
        <v>Terça-Feira</v>
      </c>
    </row>
    <row r="188" spans="1:22" ht="31.5">
      <c r="A188" s="5">
        <v>1210</v>
      </c>
      <c r="B188" s="8">
        <v>1</v>
      </c>
      <c r="C188" s="28">
        <v>44279</v>
      </c>
      <c r="D188" s="33">
        <f>IFERROR(VLOOKUP(C188,Dados!G:H,2,FALSE),"")</f>
        <v>44256</v>
      </c>
      <c r="E188" s="8">
        <v>29582</v>
      </c>
      <c r="F188" s="30" t="s">
        <v>513</v>
      </c>
      <c r="G188" s="9" t="s">
        <v>31</v>
      </c>
      <c r="H188" s="30" t="s">
        <v>514</v>
      </c>
      <c r="I188" s="61" t="s">
        <v>50</v>
      </c>
      <c r="J188" s="8">
        <v>2</v>
      </c>
      <c r="K188" s="5" t="s">
        <v>92</v>
      </c>
      <c r="L188" s="21" t="s">
        <v>515</v>
      </c>
      <c r="M188" s="31" t="s">
        <v>4</v>
      </c>
      <c r="N188" s="9" t="s">
        <v>36</v>
      </c>
      <c r="O188" s="9" t="s">
        <v>36</v>
      </c>
      <c r="P188" s="9" t="s">
        <v>37</v>
      </c>
      <c r="Q188" s="9" t="s">
        <v>38</v>
      </c>
      <c r="R188" s="9" t="s">
        <v>68</v>
      </c>
      <c r="S188" s="9"/>
      <c r="T188" s="9"/>
      <c r="U188" s="35">
        <f>VLOOKUP(C188,Dados!G:J,3,FALSE)</f>
        <v>24</v>
      </c>
      <c r="V188" s="35" t="str">
        <f>VLOOKUP(C188,Dados!G:J,4,FALSE)</f>
        <v>Quarta-Feira</v>
      </c>
    </row>
    <row r="189" spans="1:22" ht="42.95">
      <c r="A189" s="5">
        <v>1211</v>
      </c>
      <c r="B189" s="8">
        <v>1</v>
      </c>
      <c r="C189" s="28">
        <v>44280</v>
      </c>
      <c r="D189" s="33">
        <f>IFERROR(VLOOKUP(C189,Dados!G:H,2,FALSE),"")</f>
        <v>44256</v>
      </c>
      <c r="E189" s="8">
        <v>30055</v>
      </c>
      <c r="F189" s="30" t="s">
        <v>326</v>
      </c>
      <c r="G189" s="9" t="s">
        <v>31</v>
      </c>
      <c r="H189" s="19" t="s">
        <v>43</v>
      </c>
      <c r="I189" s="64" t="s">
        <v>312</v>
      </c>
      <c r="J189" s="8">
        <v>3</v>
      </c>
      <c r="K189" s="5" t="s">
        <v>43</v>
      </c>
      <c r="L189" s="21" t="s">
        <v>516</v>
      </c>
      <c r="M189" s="31" t="s">
        <v>3</v>
      </c>
      <c r="N189" s="9" t="s">
        <v>36</v>
      </c>
      <c r="O189" s="9" t="s">
        <v>36</v>
      </c>
      <c r="P189" s="9" t="s">
        <v>45</v>
      </c>
      <c r="Q189" s="9" t="s">
        <v>76</v>
      </c>
      <c r="R189" s="9" t="s">
        <v>139</v>
      </c>
      <c r="S189" s="9">
        <v>23</v>
      </c>
      <c r="T189" s="9">
        <v>200797684</v>
      </c>
      <c r="U189" s="35">
        <f>VLOOKUP(C189,Dados!G:J,3,FALSE)</f>
        <v>25</v>
      </c>
      <c r="V189" s="35" t="str">
        <f>VLOOKUP(C189,Dados!G:J,4,FALSE)</f>
        <v>Quinta-Feira</v>
      </c>
    </row>
    <row r="190" spans="1:22" ht="31.5">
      <c r="A190" s="5">
        <v>1212</v>
      </c>
      <c r="B190" s="8">
        <v>1</v>
      </c>
      <c r="C190" s="28">
        <v>44256</v>
      </c>
      <c r="D190" s="33">
        <f>IFERROR(VLOOKUP(C190,Dados!G:H,2,FALSE),"")</f>
        <v>44256</v>
      </c>
      <c r="E190" s="8">
        <v>29967</v>
      </c>
      <c r="F190" s="30" t="s">
        <v>163</v>
      </c>
      <c r="G190" s="9" t="s">
        <v>31</v>
      </c>
      <c r="H190" s="19" t="s">
        <v>517</v>
      </c>
      <c r="I190" s="30" t="s">
        <v>33</v>
      </c>
      <c r="J190" s="8">
        <v>3</v>
      </c>
      <c r="K190" s="5" t="s">
        <v>176</v>
      </c>
      <c r="L190" s="21" t="s">
        <v>518</v>
      </c>
      <c r="M190" s="31" t="s">
        <v>4</v>
      </c>
      <c r="N190" s="9" t="s">
        <v>36</v>
      </c>
      <c r="O190" s="9" t="s">
        <v>36</v>
      </c>
      <c r="P190" s="9" t="s">
        <v>58</v>
      </c>
      <c r="Q190" s="9" t="s">
        <v>59</v>
      </c>
      <c r="R190" s="9" t="s">
        <v>60</v>
      </c>
      <c r="S190" s="9"/>
      <c r="T190" s="9"/>
      <c r="U190" s="35">
        <f>VLOOKUP(C190,Dados!G:J,3,FALSE)</f>
        <v>1</v>
      </c>
      <c r="V190" s="35" t="str">
        <f>VLOOKUP(C190,Dados!G:J,4,FALSE)</f>
        <v>Segunda-Feira</v>
      </c>
    </row>
    <row r="191" spans="1:22" ht="52.5">
      <c r="A191" s="5">
        <v>1213</v>
      </c>
      <c r="B191" s="8">
        <v>1</v>
      </c>
      <c r="C191" s="28">
        <v>44256</v>
      </c>
      <c r="D191" s="33">
        <f>IFERROR(VLOOKUP(C191,Dados!G:H,2,FALSE),"")</f>
        <v>44256</v>
      </c>
      <c r="E191" s="8">
        <v>2224</v>
      </c>
      <c r="F191" s="30" t="s">
        <v>519</v>
      </c>
      <c r="G191" s="9" t="s">
        <v>31</v>
      </c>
      <c r="H191" s="19" t="s">
        <v>520</v>
      </c>
      <c r="I191" s="22" t="s">
        <v>137</v>
      </c>
      <c r="J191" s="8">
        <v>2</v>
      </c>
      <c r="K191" s="5" t="s">
        <v>64</v>
      </c>
      <c r="L191" s="21" t="s">
        <v>521</v>
      </c>
      <c r="M191" s="31" t="s">
        <v>4</v>
      </c>
      <c r="N191" s="9" t="s">
        <v>36</v>
      </c>
      <c r="O191" s="9" t="s">
        <v>36</v>
      </c>
      <c r="P191" s="9" t="s">
        <v>123</v>
      </c>
      <c r="Q191" s="9" t="s">
        <v>38</v>
      </c>
      <c r="R191" s="9" t="s">
        <v>39</v>
      </c>
      <c r="S191" s="9"/>
      <c r="T191" s="9"/>
      <c r="U191" s="35">
        <f>VLOOKUP(C191,Dados!G:J,3,FALSE)</f>
        <v>1</v>
      </c>
      <c r="V191" s="35" t="str">
        <f>VLOOKUP(C191,Dados!G:J,4,FALSE)</f>
        <v>Segunda-Feira</v>
      </c>
    </row>
    <row r="192" spans="1:22" ht="52.5">
      <c r="A192" s="5">
        <v>1214</v>
      </c>
      <c r="B192" s="8">
        <v>1</v>
      </c>
      <c r="C192" s="28">
        <v>44259</v>
      </c>
      <c r="D192" s="33">
        <f>IFERROR(VLOOKUP(C192,Dados!G:H,2,FALSE),"")</f>
        <v>44256</v>
      </c>
      <c r="E192" s="8">
        <v>35090</v>
      </c>
      <c r="F192" s="30" t="s">
        <v>522</v>
      </c>
      <c r="G192" s="9" t="s">
        <v>31</v>
      </c>
      <c r="H192" s="19" t="s">
        <v>523</v>
      </c>
      <c r="I192" s="64" t="s">
        <v>312</v>
      </c>
      <c r="J192" s="8">
        <v>3</v>
      </c>
      <c r="K192" s="5" t="s">
        <v>56</v>
      </c>
      <c r="L192" s="352" t="s">
        <v>524</v>
      </c>
      <c r="M192" s="31" t="s">
        <v>4</v>
      </c>
      <c r="N192" s="9" t="s">
        <v>36</v>
      </c>
      <c r="O192" s="9" t="s">
        <v>36</v>
      </c>
      <c r="P192" s="9" t="s">
        <v>58</v>
      </c>
      <c r="Q192" s="9" t="s">
        <v>59</v>
      </c>
      <c r="R192" s="9" t="s">
        <v>85</v>
      </c>
      <c r="S192" s="9"/>
      <c r="T192" s="9"/>
      <c r="U192" s="35">
        <f>VLOOKUP(C192,Dados!G:J,3,FALSE)</f>
        <v>4</v>
      </c>
      <c r="V192" s="35" t="str">
        <f>VLOOKUP(C192,Dados!G:J,4,FALSE)</f>
        <v>Quinta-Feira</v>
      </c>
    </row>
    <row r="193" spans="1:22" ht="69">
      <c r="A193" s="5">
        <v>1215</v>
      </c>
      <c r="B193" s="8">
        <v>1</v>
      </c>
      <c r="C193" s="28">
        <v>44281</v>
      </c>
      <c r="D193" s="33">
        <f>IFERROR(VLOOKUP(C193,Dados!G:H,2,FALSE),"")</f>
        <v>44256</v>
      </c>
      <c r="E193" s="8">
        <v>30593</v>
      </c>
      <c r="F193" s="30" t="s">
        <v>525</v>
      </c>
      <c r="G193" s="9" t="s">
        <v>31</v>
      </c>
      <c r="H193" s="19" t="s">
        <v>331</v>
      </c>
      <c r="I193" s="64" t="s">
        <v>312</v>
      </c>
      <c r="J193" s="8">
        <v>3</v>
      </c>
      <c r="K193" s="5" t="s">
        <v>526</v>
      </c>
      <c r="L193" s="351" t="s">
        <v>527</v>
      </c>
      <c r="M193" s="31" t="s">
        <v>528</v>
      </c>
      <c r="N193" s="9" t="s">
        <v>36</v>
      </c>
      <c r="O193" s="9" t="s">
        <v>36</v>
      </c>
      <c r="P193" s="9" t="s">
        <v>66</v>
      </c>
      <c r="Q193" s="9" t="s">
        <v>189</v>
      </c>
      <c r="R193" s="9"/>
      <c r="S193" s="9"/>
      <c r="T193" s="9"/>
      <c r="U193" s="35">
        <f>VLOOKUP(C193,Dados!G:J,3,FALSE)</f>
        <v>26</v>
      </c>
      <c r="V193" s="35" t="str">
        <f>VLOOKUP(C193,Dados!G:J,4,FALSE)</f>
        <v>Sexta-Feira</v>
      </c>
    </row>
    <row r="194" spans="1:22" ht="57.6">
      <c r="A194" s="5">
        <v>1216</v>
      </c>
      <c r="B194" s="8">
        <v>1</v>
      </c>
      <c r="C194" s="28">
        <v>44282</v>
      </c>
      <c r="D194" s="33">
        <f>IFERROR(VLOOKUP(C194,Dados!G:H,2,FALSE),"")</f>
        <v>44256</v>
      </c>
      <c r="E194" s="8">
        <v>35509</v>
      </c>
      <c r="F194" s="30" t="s">
        <v>476</v>
      </c>
      <c r="G194" s="9" t="s">
        <v>31</v>
      </c>
      <c r="H194" s="19" t="s">
        <v>523</v>
      </c>
      <c r="I194" s="64" t="s">
        <v>312</v>
      </c>
      <c r="J194" s="8">
        <v>3</v>
      </c>
      <c r="K194" s="5" t="s">
        <v>56</v>
      </c>
      <c r="L194" s="351" t="s">
        <v>529</v>
      </c>
      <c r="M194" s="31" t="s">
        <v>4</v>
      </c>
      <c r="N194" s="9" t="s">
        <v>36</v>
      </c>
      <c r="O194" s="9" t="s">
        <v>36</v>
      </c>
      <c r="P194" s="9" t="s">
        <v>180</v>
      </c>
      <c r="Q194" s="9" t="s">
        <v>217</v>
      </c>
      <c r="R194" s="9"/>
      <c r="S194" s="9"/>
      <c r="T194" s="9"/>
      <c r="U194" s="35">
        <f>VLOOKUP(C194,Dados!G:J,3,FALSE)</f>
        <v>27</v>
      </c>
      <c r="V194" s="35" t="str">
        <f>VLOOKUP(C194,Dados!G:J,4,FALSE)</f>
        <v>Sábado</v>
      </c>
    </row>
    <row r="195" spans="1:22" ht="34.5">
      <c r="A195" s="5">
        <v>1217</v>
      </c>
      <c r="B195" s="8">
        <v>1</v>
      </c>
      <c r="C195" s="28">
        <v>44283</v>
      </c>
      <c r="D195" s="33">
        <f>IFERROR(VLOOKUP(C195,Dados!G:H,2,FALSE),"")</f>
        <v>44256</v>
      </c>
      <c r="E195" s="8">
        <v>24711</v>
      </c>
      <c r="F195" s="19" t="s">
        <v>306</v>
      </c>
      <c r="G195" s="9" t="s">
        <v>31</v>
      </c>
      <c r="H195" s="9" t="s">
        <v>307</v>
      </c>
      <c r="I195" s="30" t="s">
        <v>33</v>
      </c>
      <c r="J195" s="8">
        <v>3</v>
      </c>
      <c r="K195" s="5" t="s">
        <v>176</v>
      </c>
      <c r="L195" s="351" t="s">
        <v>530</v>
      </c>
      <c r="M195" s="31" t="s">
        <v>4</v>
      </c>
      <c r="N195" s="9" t="s">
        <v>36</v>
      </c>
      <c r="O195" s="9" t="s">
        <v>36</v>
      </c>
      <c r="P195" s="9" t="s">
        <v>58</v>
      </c>
      <c r="Q195" s="9" t="s">
        <v>59</v>
      </c>
      <c r="R195" s="9" t="s">
        <v>85</v>
      </c>
      <c r="S195" s="9"/>
      <c r="T195" s="9"/>
      <c r="U195" s="35">
        <f>VLOOKUP(C195,Dados!G:J,3,FALSE)</f>
        <v>28</v>
      </c>
      <c r="V195" s="35" t="str">
        <f>VLOOKUP(C195,Dados!G:J,4,FALSE)</f>
        <v>Domingo</v>
      </c>
    </row>
    <row r="196" spans="1:22" ht="69">
      <c r="A196" s="5">
        <v>1218</v>
      </c>
      <c r="B196" s="8">
        <v>1</v>
      </c>
      <c r="C196" s="28">
        <v>44283</v>
      </c>
      <c r="D196" s="33">
        <f>IFERROR(VLOOKUP(C196,Dados!G:H,2,FALSE),"")</f>
        <v>44256</v>
      </c>
      <c r="E196" s="8">
        <v>18408</v>
      </c>
      <c r="F196" s="30" t="s">
        <v>228</v>
      </c>
      <c r="G196" s="9" t="s">
        <v>31</v>
      </c>
      <c r="H196" s="19" t="s">
        <v>32</v>
      </c>
      <c r="I196" s="30" t="s">
        <v>33</v>
      </c>
      <c r="J196" s="8">
        <v>1</v>
      </c>
      <c r="K196" s="5" t="s">
        <v>176</v>
      </c>
      <c r="L196" s="351" t="s">
        <v>531</v>
      </c>
      <c r="M196" s="31" t="s">
        <v>4</v>
      </c>
      <c r="N196" s="9" t="s">
        <v>36</v>
      </c>
      <c r="O196" s="9" t="s">
        <v>36</v>
      </c>
      <c r="P196" s="9" t="s">
        <v>45</v>
      </c>
      <c r="Q196" s="9" t="s">
        <v>67</v>
      </c>
      <c r="R196" s="9" t="s">
        <v>490</v>
      </c>
      <c r="S196" s="9"/>
      <c r="T196" s="9"/>
      <c r="U196" s="35">
        <f>VLOOKUP(C196,Dados!G:J,3,FALSE)</f>
        <v>28</v>
      </c>
      <c r="V196" s="35" t="str">
        <f>VLOOKUP(C196,Dados!G:J,4,FALSE)</f>
        <v>Domingo</v>
      </c>
    </row>
    <row r="197" spans="1:22" ht="31.5">
      <c r="A197" s="5">
        <v>1219</v>
      </c>
      <c r="B197" s="8">
        <v>1</v>
      </c>
      <c r="C197" s="28">
        <v>44282</v>
      </c>
      <c r="D197" s="33">
        <f>IFERROR(VLOOKUP(C197,Dados!G:H,2,FALSE),"")</f>
        <v>44256</v>
      </c>
      <c r="E197" s="8">
        <v>0</v>
      </c>
      <c r="F197" s="30"/>
      <c r="G197" s="9" t="s">
        <v>31</v>
      </c>
      <c r="H197" s="19" t="s">
        <v>32</v>
      </c>
      <c r="I197" s="30" t="s">
        <v>33</v>
      </c>
      <c r="J197" s="8">
        <v>1</v>
      </c>
      <c r="K197" s="5" t="s">
        <v>34</v>
      </c>
      <c r="L197" s="351" t="s">
        <v>532</v>
      </c>
      <c r="M197" s="31" t="s">
        <v>90</v>
      </c>
      <c r="N197" s="9" t="s">
        <v>385</v>
      </c>
      <c r="P197" s="9" t="s">
        <v>117</v>
      </c>
      <c r="Q197" s="9"/>
      <c r="R197" s="9"/>
      <c r="S197" s="9" t="s">
        <v>533</v>
      </c>
      <c r="T197" s="9">
        <v>200803691</v>
      </c>
      <c r="U197" s="35">
        <f>VLOOKUP(C197,Dados!G:J,3,FALSE)</f>
        <v>27</v>
      </c>
      <c r="V197" s="35" t="str">
        <f>VLOOKUP(C197,Dados!G:J,4,FALSE)</f>
        <v>Sábado</v>
      </c>
    </row>
    <row r="198" spans="1:22" ht="23.1">
      <c r="A198" s="5">
        <v>1220</v>
      </c>
      <c r="B198" s="8">
        <v>1</v>
      </c>
      <c r="C198" s="28">
        <v>44282</v>
      </c>
      <c r="D198" s="33">
        <f>IFERROR(VLOOKUP(C198,Dados!G:H,2,FALSE),"")</f>
        <v>44256</v>
      </c>
      <c r="E198" s="8">
        <v>0</v>
      </c>
      <c r="F198" s="30"/>
      <c r="G198" s="9"/>
      <c r="H198" s="9"/>
      <c r="I198" s="30" t="s">
        <v>74</v>
      </c>
      <c r="J198" s="8">
        <v>2</v>
      </c>
      <c r="K198" s="5" t="s">
        <v>171</v>
      </c>
      <c r="L198" s="351" t="s">
        <v>534</v>
      </c>
      <c r="M198" s="31" t="s">
        <v>90</v>
      </c>
      <c r="N198" s="9" t="s">
        <v>271</v>
      </c>
      <c r="P198" s="9" t="s">
        <v>117</v>
      </c>
      <c r="Q198" s="9"/>
      <c r="R198" s="9"/>
      <c r="S198" s="9">
        <v>24</v>
      </c>
      <c r="T198" s="9" t="s">
        <v>535</v>
      </c>
      <c r="U198" s="35">
        <f>VLOOKUP(C198,Dados!G:J,3,FALSE)</f>
        <v>27</v>
      </c>
      <c r="V198" s="35" t="str">
        <f>VLOOKUP(C198,Dados!G:J,4,FALSE)</f>
        <v>Sábado</v>
      </c>
    </row>
    <row r="199" spans="1:22" ht="45.95">
      <c r="A199" s="5">
        <v>1221</v>
      </c>
      <c r="B199" s="8">
        <v>1</v>
      </c>
      <c r="C199" s="28">
        <v>44284</v>
      </c>
      <c r="D199" s="33">
        <f>IFERROR(VLOOKUP(C199,Dados!G:H,2,FALSE),"")</f>
        <v>44256</v>
      </c>
      <c r="E199" s="8">
        <v>32820</v>
      </c>
      <c r="F199" s="30" t="s">
        <v>536</v>
      </c>
      <c r="G199" s="9" t="s">
        <v>31</v>
      </c>
      <c r="H199" s="19" t="s">
        <v>130</v>
      </c>
      <c r="I199" s="30" t="s">
        <v>509</v>
      </c>
      <c r="J199" s="8">
        <v>1</v>
      </c>
      <c r="K199" s="5" t="s">
        <v>56</v>
      </c>
      <c r="L199" s="351" t="s">
        <v>537</v>
      </c>
      <c r="M199" s="31" t="s">
        <v>4</v>
      </c>
      <c r="N199" s="9" t="s">
        <v>36</v>
      </c>
      <c r="O199" s="9" t="s">
        <v>36</v>
      </c>
      <c r="P199" s="9" t="s">
        <v>45</v>
      </c>
      <c r="Q199" s="9" t="s">
        <v>76</v>
      </c>
      <c r="R199" s="9" t="s">
        <v>203</v>
      </c>
      <c r="S199" s="9"/>
      <c r="T199" s="9"/>
      <c r="U199" s="35">
        <f>VLOOKUP(C199,Dados!G:J,3,FALSE)</f>
        <v>29</v>
      </c>
      <c r="V199" s="35" t="str">
        <f>VLOOKUP(C199,Dados!G:J,4,FALSE)</f>
        <v>Segunda-Feira</v>
      </c>
    </row>
    <row r="200" spans="1:22" ht="45.95">
      <c r="A200" s="5">
        <v>1222</v>
      </c>
      <c r="B200" s="8">
        <v>1</v>
      </c>
      <c r="C200" s="28">
        <v>44284</v>
      </c>
      <c r="D200" s="33">
        <f>IFERROR(VLOOKUP(C200,Dados!G:H,2,FALSE),"")</f>
        <v>44256</v>
      </c>
      <c r="E200" s="8">
        <v>28530</v>
      </c>
      <c r="F200" s="30" t="s">
        <v>538</v>
      </c>
      <c r="G200" s="9" t="s">
        <v>31</v>
      </c>
      <c r="H200" s="19" t="s">
        <v>539</v>
      </c>
      <c r="I200" s="30" t="s">
        <v>540</v>
      </c>
      <c r="J200" s="8">
        <v>2</v>
      </c>
      <c r="K200" s="5" t="s">
        <v>161</v>
      </c>
      <c r="L200" s="351" t="s">
        <v>541</v>
      </c>
      <c r="M200" s="31" t="s">
        <v>4</v>
      </c>
      <c r="N200" s="9" t="s">
        <v>36</v>
      </c>
      <c r="O200" s="9" t="s">
        <v>36</v>
      </c>
      <c r="P200" s="9" t="s">
        <v>58</v>
      </c>
      <c r="Q200" s="9" t="s">
        <v>59</v>
      </c>
      <c r="R200" s="9" t="s">
        <v>60</v>
      </c>
      <c r="S200" s="9"/>
      <c r="T200" s="9"/>
      <c r="U200" s="35">
        <f>VLOOKUP(C200,Dados!G:J,3,FALSE)</f>
        <v>29</v>
      </c>
      <c r="V200" s="35" t="str">
        <f>VLOOKUP(C200,Dados!G:J,4,FALSE)</f>
        <v>Segunda-Feira</v>
      </c>
    </row>
    <row r="201" spans="1:22" ht="45.95">
      <c r="A201" s="5">
        <v>1223</v>
      </c>
      <c r="B201" s="8">
        <v>1</v>
      </c>
      <c r="C201" s="28">
        <v>44285</v>
      </c>
      <c r="D201" s="33">
        <f>IFERROR(VLOOKUP(C201,Dados!G:H,2,FALSE),"")</f>
        <v>44256</v>
      </c>
      <c r="E201" s="8">
        <v>31050</v>
      </c>
      <c r="F201" s="30" t="s">
        <v>462</v>
      </c>
      <c r="G201" s="9" t="s">
        <v>31</v>
      </c>
      <c r="H201" s="19" t="s">
        <v>237</v>
      </c>
      <c r="I201" s="30" t="s">
        <v>509</v>
      </c>
      <c r="J201" s="8">
        <v>2</v>
      </c>
      <c r="K201" s="5" t="s">
        <v>56</v>
      </c>
      <c r="L201" s="351" t="s">
        <v>542</v>
      </c>
      <c r="M201" s="31" t="s">
        <v>4</v>
      </c>
      <c r="N201" s="9" t="s">
        <v>36</v>
      </c>
      <c r="O201" s="9" t="s">
        <v>36</v>
      </c>
      <c r="P201" s="9" t="s">
        <v>58</v>
      </c>
      <c r="Q201" s="9" t="s">
        <v>59</v>
      </c>
      <c r="R201" s="9" t="s">
        <v>543</v>
      </c>
      <c r="S201" s="9"/>
      <c r="T201" s="9"/>
      <c r="U201" s="35">
        <f>VLOOKUP(C201,Dados!G:J,3,FALSE)</f>
        <v>30</v>
      </c>
      <c r="V201" s="35" t="str">
        <f>VLOOKUP(C201,Dados!G:J,4,FALSE)</f>
        <v>Terça-Feira</v>
      </c>
    </row>
    <row r="202" spans="1:22" ht="88.5" customHeight="1">
      <c r="A202" s="5">
        <v>1227</v>
      </c>
      <c r="B202" s="8">
        <v>1</v>
      </c>
      <c r="C202" s="28">
        <v>44285</v>
      </c>
      <c r="D202" s="33">
        <f>IFERROR(VLOOKUP(C202,Dados!G:H,2,FALSE),"")</f>
        <v>44256</v>
      </c>
      <c r="E202" s="8">
        <v>2071</v>
      </c>
      <c r="F202" s="30" t="s">
        <v>544</v>
      </c>
      <c r="G202" s="9" t="s">
        <v>31</v>
      </c>
      <c r="H202" s="19" t="s">
        <v>295</v>
      </c>
      <c r="I202" s="64" t="s">
        <v>296</v>
      </c>
      <c r="J202" s="8">
        <v>1</v>
      </c>
      <c r="K202" s="5" t="s">
        <v>161</v>
      </c>
      <c r="L202" s="351" t="s">
        <v>545</v>
      </c>
      <c r="M202" s="31" t="s">
        <v>4</v>
      </c>
      <c r="N202" s="9" t="s">
        <v>36</v>
      </c>
      <c r="O202" s="9" t="s">
        <v>36</v>
      </c>
      <c r="P202" s="9" t="s">
        <v>58</v>
      </c>
      <c r="Q202" s="9" t="s">
        <v>59</v>
      </c>
      <c r="R202" s="9"/>
      <c r="S202" s="9"/>
      <c r="T202" s="9"/>
      <c r="U202" s="35">
        <f>VLOOKUP(C202,Dados!G:J,3,FALSE)</f>
        <v>30</v>
      </c>
      <c r="V202" s="35" t="str">
        <f>VLOOKUP(C202,Dados!G:J,4,FALSE)</f>
        <v>Terça-Feira</v>
      </c>
    </row>
    <row r="203" spans="1:22" ht="69.75" customHeight="1">
      <c r="A203" s="5">
        <v>1231</v>
      </c>
      <c r="B203" s="8">
        <v>1</v>
      </c>
      <c r="C203" s="28">
        <v>44286</v>
      </c>
      <c r="D203" s="33">
        <f>IFERROR(VLOOKUP(C203,Dados!G:H,2,FALSE),"")</f>
        <v>44256</v>
      </c>
      <c r="E203" s="8">
        <v>30755</v>
      </c>
      <c r="F203" s="30" t="s">
        <v>546</v>
      </c>
      <c r="G203" s="9" t="s">
        <v>31</v>
      </c>
      <c r="H203" s="19" t="s">
        <v>130</v>
      </c>
      <c r="I203" s="30" t="s">
        <v>509</v>
      </c>
      <c r="J203" s="8">
        <v>1</v>
      </c>
      <c r="K203" s="5" t="s">
        <v>56</v>
      </c>
      <c r="L203" s="40" t="s">
        <v>547</v>
      </c>
      <c r="M203" s="31" t="s">
        <v>4</v>
      </c>
      <c r="N203" s="9" t="s">
        <v>36</v>
      </c>
      <c r="O203" s="9" t="s">
        <v>36</v>
      </c>
      <c r="P203" s="9" t="s">
        <v>45</v>
      </c>
      <c r="Q203" s="9" t="s">
        <v>46</v>
      </c>
      <c r="R203" s="9" t="s">
        <v>139</v>
      </c>
      <c r="S203" s="9"/>
      <c r="T203" s="9"/>
      <c r="U203" s="35">
        <f>VLOOKUP(C203,Dados!G:J,3,FALSE)</f>
        <v>31</v>
      </c>
      <c r="V203" s="35" t="str">
        <f>VLOOKUP(C203,Dados!G:J,4,FALSE)</f>
        <v>Quarta-Feira</v>
      </c>
    </row>
    <row r="204" spans="1:22" ht="108" customHeight="1">
      <c r="A204" s="5">
        <v>1232</v>
      </c>
      <c r="B204" s="8">
        <v>1</v>
      </c>
      <c r="C204" s="28">
        <v>44287</v>
      </c>
      <c r="D204" s="33">
        <f>IFERROR(VLOOKUP(C204,Dados!G:H,2,FALSE),"")</f>
        <v>44287</v>
      </c>
      <c r="E204" s="8">
        <v>27914</v>
      </c>
      <c r="F204" s="30" t="s">
        <v>432</v>
      </c>
      <c r="G204" s="9" t="s">
        <v>31</v>
      </c>
      <c r="H204" s="19" t="s">
        <v>237</v>
      </c>
      <c r="I204" s="30" t="s">
        <v>509</v>
      </c>
      <c r="J204" s="8">
        <v>2</v>
      </c>
      <c r="K204" s="5" t="s">
        <v>56</v>
      </c>
      <c r="L204" s="351" t="s">
        <v>548</v>
      </c>
      <c r="M204" s="31" t="s">
        <v>4</v>
      </c>
      <c r="N204" s="9" t="s">
        <v>36</v>
      </c>
      <c r="O204" s="9" t="s">
        <v>36</v>
      </c>
      <c r="P204" s="9" t="s">
        <v>58</v>
      </c>
      <c r="Q204" s="9" t="s">
        <v>59</v>
      </c>
      <c r="R204" s="9"/>
      <c r="S204" s="9"/>
      <c r="T204" s="9"/>
      <c r="U204" s="35">
        <f>VLOOKUP(C204,Dados!G:J,3,FALSE)</f>
        <v>1</v>
      </c>
      <c r="V204" s="35" t="str">
        <f>VLOOKUP(C204,Dados!G:J,4,FALSE)</f>
        <v>Quinta-Feira</v>
      </c>
    </row>
    <row r="205" spans="1:22" ht="69.75" customHeight="1">
      <c r="A205" s="5">
        <v>1237</v>
      </c>
      <c r="B205" s="8">
        <v>1</v>
      </c>
      <c r="C205" s="28">
        <v>44287</v>
      </c>
      <c r="D205" s="33">
        <f>IFERROR(VLOOKUP(C205,Dados!G:H,2,FALSE),"")</f>
        <v>44287</v>
      </c>
      <c r="E205" s="8">
        <v>32981</v>
      </c>
      <c r="F205" s="30" t="s">
        <v>386</v>
      </c>
      <c r="G205" s="9" t="s">
        <v>31</v>
      </c>
      <c r="H205" s="9" t="s">
        <v>130</v>
      </c>
      <c r="I205" s="30" t="s">
        <v>509</v>
      </c>
      <c r="J205" s="8">
        <v>1</v>
      </c>
      <c r="K205" s="5" t="s">
        <v>56</v>
      </c>
      <c r="L205" s="351" t="s">
        <v>549</v>
      </c>
      <c r="M205" s="31" t="s">
        <v>112</v>
      </c>
      <c r="N205" s="9" t="s">
        <v>36</v>
      </c>
      <c r="O205" s="9" t="s">
        <v>36</v>
      </c>
      <c r="P205" s="9" t="s">
        <v>45</v>
      </c>
      <c r="Q205" s="9" t="s">
        <v>76</v>
      </c>
      <c r="R205" s="9" t="s">
        <v>77</v>
      </c>
      <c r="S205" s="9">
        <v>30</v>
      </c>
      <c r="T205" s="9">
        <v>200799547</v>
      </c>
      <c r="U205" s="35">
        <f>VLOOKUP(C205,Dados!G:J,3,FALSE)</f>
        <v>1</v>
      </c>
      <c r="V205" s="35" t="str">
        <f>VLOOKUP(C205,Dados!G:J,4,FALSE)</f>
        <v>Quinta-Feira</v>
      </c>
    </row>
    <row r="206" spans="1:22" ht="105" customHeight="1">
      <c r="A206" s="5">
        <v>1238</v>
      </c>
      <c r="B206" s="8">
        <v>1</v>
      </c>
      <c r="C206" s="28">
        <v>44291</v>
      </c>
      <c r="D206" s="33">
        <f>IFERROR(VLOOKUP(C206,Dados!G:H,2,FALSE),"")</f>
        <v>44287</v>
      </c>
      <c r="E206" s="8">
        <v>26574</v>
      </c>
      <c r="F206" s="30" t="s">
        <v>181</v>
      </c>
      <c r="G206" s="9" t="s">
        <v>182</v>
      </c>
      <c r="H206" s="9" t="s">
        <v>464</v>
      </c>
      <c r="I206" s="64" t="s">
        <v>312</v>
      </c>
      <c r="J206" s="8">
        <v>3</v>
      </c>
      <c r="K206" s="5" t="s">
        <v>6</v>
      </c>
      <c r="L206" s="351" t="s">
        <v>550</v>
      </c>
      <c r="M206" s="31" t="s">
        <v>4</v>
      </c>
      <c r="N206" s="9" t="s">
        <v>36</v>
      </c>
      <c r="O206" s="9" t="s">
        <v>36</v>
      </c>
      <c r="P206" s="9" t="s">
        <v>45</v>
      </c>
      <c r="Q206" s="9" t="s">
        <v>76</v>
      </c>
      <c r="R206" s="9" t="s">
        <v>47</v>
      </c>
      <c r="S206" s="9"/>
      <c r="T206" s="9"/>
      <c r="U206" s="35">
        <f>VLOOKUP(C206,Dados!G:J,3,FALSE)</f>
        <v>5</v>
      </c>
      <c r="V206" s="35" t="str">
        <f>VLOOKUP(C206,Dados!G:J,4,FALSE)</f>
        <v>Segunda-Feira</v>
      </c>
    </row>
    <row r="207" spans="1:22" ht="105" customHeight="1">
      <c r="A207" s="5">
        <v>1240</v>
      </c>
      <c r="B207" s="8">
        <v>1</v>
      </c>
      <c r="C207" s="28">
        <v>44291</v>
      </c>
      <c r="D207" s="33">
        <f>IFERROR(VLOOKUP(C207,Dados!G:H,2,FALSE),"")</f>
        <v>44287</v>
      </c>
      <c r="E207" s="8">
        <v>25229</v>
      </c>
      <c r="F207" s="30" t="s">
        <v>457</v>
      </c>
      <c r="G207" s="9" t="s">
        <v>31</v>
      </c>
      <c r="H207" s="9" t="s">
        <v>205</v>
      </c>
      <c r="I207" s="30" t="s">
        <v>509</v>
      </c>
      <c r="J207" s="8">
        <v>2</v>
      </c>
      <c r="K207" s="5" t="s">
        <v>56</v>
      </c>
      <c r="L207" s="351" t="s">
        <v>551</v>
      </c>
      <c r="M207" s="31" t="s">
        <v>4</v>
      </c>
      <c r="N207" s="9" t="s">
        <v>36</v>
      </c>
      <c r="O207" s="9" t="s">
        <v>36</v>
      </c>
      <c r="P207" s="9" t="s">
        <v>45</v>
      </c>
      <c r="Q207" s="9" t="s">
        <v>76</v>
      </c>
      <c r="R207" s="9" t="s">
        <v>203</v>
      </c>
      <c r="S207" s="9">
        <v>31</v>
      </c>
      <c r="T207" s="9"/>
      <c r="U207" s="35">
        <f>VLOOKUP(C207,Dados!G:J,3,FALSE)</f>
        <v>5</v>
      </c>
      <c r="V207" s="35" t="str">
        <f>VLOOKUP(C207,Dados!G:J,4,FALSE)</f>
        <v>Segunda-Feira</v>
      </c>
    </row>
    <row r="208" spans="1:22" ht="34.5">
      <c r="A208" s="5">
        <v>1242</v>
      </c>
      <c r="B208" s="8">
        <v>1</v>
      </c>
      <c r="C208" s="28">
        <v>44293</v>
      </c>
      <c r="D208" s="33">
        <f>IFERROR(VLOOKUP(C208,Dados!G:H,2,FALSE),"")</f>
        <v>44287</v>
      </c>
      <c r="E208" s="8">
        <v>28795</v>
      </c>
      <c r="F208" s="30" t="s">
        <v>156</v>
      </c>
      <c r="G208" s="9" t="s">
        <v>31</v>
      </c>
      <c r="H208" s="9" t="s">
        <v>130</v>
      </c>
      <c r="I208" s="61" t="s">
        <v>55</v>
      </c>
      <c r="J208" s="8">
        <v>1</v>
      </c>
      <c r="K208" s="5" t="s">
        <v>56</v>
      </c>
      <c r="L208" s="351" t="s">
        <v>552</v>
      </c>
      <c r="M208" s="31" t="s">
        <v>4</v>
      </c>
      <c r="N208" s="9" t="s">
        <v>36</v>
      </c>
      <c r="O208" s="9" t="s">
        <v>36</v>
      </c>
      <c r="P208" s="9" t="s">
        <v>58</v>
      </c>
      <c r="Q208" s="9" t="s">
        <v>59</v>
      </c>
      <c r="R208" s="9" t="s">
        <v>85</v>
      </c>
      <c r="S208" s="9"/>
      <c r="T208" s="9"/>
      <c r="U208" s="35">
        <f>VLOOKUP(C208,Dados!G:J,3,FALSE)</f>
        <v>7</v>
      </c>
      <c r="V208" s="35" t="str">
        <f>VLOOKUP(C208,Dados!G:J,4,FALSE)</f>
        <v>Quarta-Feira</v>
      </c>
    </row>
    <row r="209" spans="1:22" ht="57.6">
      <c r="A209" s="5">
        <v>1243</v>
      </c>
      <c r="B209" s="8">
        <v>1</v>
      </c>
      <c r="C209" s="28">
        <v>44293</v>
      </c>
      <c r="D209" s="33">
        <f>IFERROR(VLOOKUP(C209,Dados!G:H,2,FALSE),"")</f>
        <v>44287</v>
      </c>
      <c r="E209" s="8">
        <v>6821</v>
      </c>
      <c r="F209" s="30" t="s">
        <v>553</v>
      </c>
      <c r="G209" s="9" t="s">
        <v>31</v>
      </c>
      <c r="H209" s="9" t="s">
        <v>554</v>
      </c>
      <c r="I209" s="61" t="s">
        <v>50</v>
      </c>
      <c r="J209" s="8">
        <v>1</v>
      </c>
      <c r="K209" s="5" t="s">
        <v>51</v>
      </c>
      <c r="L209" s="351" t="s">
        <v>555</v>
      </c>
      <c r="M209" s="31" t="s">
        <v>3</v>
      </c>
      <c r="N209" s="9" t="s">
        <v>36</v>
      </c>
      <c r="O209" s="9" t="s">
        <v>36</v>
      </c>
      <c r="P209" s="9" t="s">
        <v>45</v>
      </c>
      <c r="Q209" s="9" t="s">
        <v>46</v>
      </c>
      <c r="R209" s="9" t="s">
        <v>203</v>
      </c>
      <c r="S209" s="9">
        <v>36</v>
      </c>
      <c r="T209" s="9">
        <v>200801439</v>
      </c>
      <c r="U209" s="35">
        <f>VLOOKUP(C209,Dados!G:J,3,FALSE)</f>
        <v>7</v>
      </c>
      <c r="V209" s="35" t="str">
        <f>VLOOKUP(C209,Dados!G:J,4,FALSE)</f>
        <v>Quarta-Feira</v>
      </c>
    </row>
    <row r="210" spans="1:22" ht="45.95">
      <c r="A210" s="5">
        <v>1244</v>
      </c>
      <c r="B210" s="8">
        <v>1</v>
      </c>
      <c r="C210" s="28">
        <v>44294</v>
      </c>
      <c r="D210" s="33">
        <f>IFERROR(VLOOKUP(C210,Dados!G:H,2,FALSE),"")</f>
        <v>44287</v>
      </c>
      <c r="E210" s="8">
        <v>35629</v>
      </c>
      <c r="F210" s="30" t="s">
        <v>556</v>
      </c>
      <c r="G210" s="9" t="s">
        <v>31</v>
      </c>
      <c r="H210" s="9" t="s">
        <v>130</v>
      </c>
      <c r="I210" s="30" t="s">
        <v>509</v>
      </c>
      <c r="J210" s="8">
        <v>1</v>
      </c>
      <c r="K210" s="5" t="s">
        <v>56</v>
      </c>
      <c r="L210" s="351" t="s">
        <v>557</v>
      </c>
      <c r="M210" s="31" t="s">
        <v>4</v>
      </c>
      <c r="N210" s="9" t="s">
        <v>36</v>
      </c>
      <c r="O210" s="9" t="s">
        <v>36</v>
      </c>
      <c r="P210" s="9" t="s">
        <v>58</v>
      </c>
      <c r="Q210" s="9" t="s">
        <v>59</v>
      </c>
      <c r="R210" s="9" t="s">
        <v>85</v>
      </c>
      <c r="S210" s="9"/>
      <c r="T210" s="9"/>
      <c r="U210" s="35">
        <f>VLOOKUP(C210,Dados!G:J,3,FALSE)</f>
        <v>8</v>
      </c>
      <c r="V210" s="35" t="str">
        <f>VLOOKUP(C210,Dados!G:J,4,FALSE)</f>
        <v>Quinta-Feira</v>
      </c>
    </row>
    <row r="211" spans="1:22" ht="45.95">
      <c r="A211" s="5">
        <v>1245</v>
      </c>
      <c r="B211" s="8">
        <v>1</v>
      </c>
      <c r="C211" s="28">
        <v>44296</v>
      </c>
      <c r="D211" s="33">
        <f>IFERROR(VLOOKUP(C211,Dados!G:H,2,FALSE),"")</f>
        <v>44287</v>
      </c>
      <c r="E211" s="8">
        <v>2259</v>
      </c>
      <c r="F211" s="30" t="s">
        <v>558</v>
      </c>
      <c r="G211" s="9" t="s">
        <v>31</v>
      </c>
      <c r="H211" s="19" t="s">
        <v>295</v>
      </c>
      <c r="I211" s="64" t="s">
        <v>296</v>
      </c>
      <c r="J211" s="8">
        <v>1</v>
      </c>
      <c r="K211" s="5" t="s">
        <v>161</v>
      </c>
      <c r="L211" s="351" t="s">
        <v>559</v>
      </c>
      <c r="M211" s="31" t="s">
        <v>4</v>
      </c>
      <c r="N211" s="9" t="s">
        <v>36</v>
      </c>
      <c r="O211" s="9" t="s">
        <v>36</v>
      </c>
      <c r="P211" s="9" t="s">
        <v>58</v>
      </c>
      <c r="Q211" s="9" t="s">
        <v>59</v>
      </c>
      <c r="R211" s="9" t="s">
        <v>60</v>
      </c>
      <c r="S211" s="9"/>
      <c r="T211" s="9"/>
      <c r="U211" s="35">
        <f>VLOOKUP(C211,Dados!G:J,3,FALSE)</f>
        <v>10</v>
      </c>
      <c r="V211" s="35" t="str">
        <f>VLOOKUP(C211,Dados!G:J,4,FALSE)</f>
        <v>Sábado</v>
      </c>
    </row>
    <row r="212" spans="1:22" ht="57.6">
      <c r="A212" s="5">
        <v>1246</v>
      </c>
      <c r="B212" s="8">
        <v>1</v>
      </c>
      <c r="C212" s="28">
        <v>44296</v>
      </c>
      <c r="D212" s="33">
        <f>IFERROR(VLOOKUP(C212,Dados!G:H,2,FALSE),"")</f>
        <v>44287</v>
      </c>
      <c r="E212" s="8">
        <v>27929</v>
      </c>
      <c r="F212" s="30" t="s">
        <v>560</v>
      </c>
      <c r="G212" s="9" t="s">
        <v>31</v>
      </c>
      <c r="H212" s="9" t="s">
        <v>73</v>
      </c>
      <c r="I212" s="30" t="s">
        <v>509</v>
      </c>
      <c r="J212" s="8">
        <v>1</v>
      </c>
      <c r="K212" s="5" t="s">
        <v>56</v>
      </c>
      <c r="L212" s="351" t="s">
        <v>561</v>
      </c>
      <c r="M212" s="31" t="s">
        <v>4</v>
      </c>
      <c r="N212" s="9" t="s">
        <v>36</v>
      </c>
      <c r="O212" s="9" t="s">
        <v>36</v>
      </c>
      <c r="P212" s="9" t="s">
        <v>58</v>
      </c>
      <c r="Q212" s="9" t="s">
        <v>59</v>
      </c>
      <c r="R212" s="9" t="s">
        <v>85</v>
      </c>
      <c r="S212" s="9"/>
      <c r="T212" s="9"/>
      <c r="U212" s="35">
        <f>VLOOKUP(C212,Dados!G:J,3,FALSE)</f>
        <v>10</v>
      </c>
      <c r="V212" s="35" t="str">
        <f>VLOOKUP(C212,Dados!G:J,4,FALSE)</f>
        <v>Sábado</v>
      </c>
    </row>
    <row r="213" spans="1:22" ht="45.95">
      <c r="A213" s="5">
        <v>1248</v>
      </c>
      <c r="B213" s="8">
        <v>1</v>
      </c>
      <c r="C213" s="28">
        <v>44298</v>
      </c>
      <c r="D213" s="33">
        <f>IFERROR(VLOOKUP(C213,Dados!G:H,2,FALSE),"")</f>
        <v>44287</v>
      </c>
      <c r="E213" s="8">
        <v>34043</v>
      </c>
      <c r="F213" s="30" t="s">
        <v>562</v>
      </c>
      <c r="G213" s="9" t="s">
        <v>31</v>
      </c>
      <c r="H213" s="9" t="s">
        <v>563</v>
      </c>
      <c r="I213" s="30" t="s">
        <v>540</v>
      </c>
      <c r="J213" s="8">
        <v>3</v>
      </c>
      <c r="K213" s="5" t="s">
        <v>161</v>
      </c>
      <c r="L213" s="351" t="s">
        <v>564</v>
      </c>
      <c r="M213" s="31" t="s">
        <v>4</v>
      </c>
      <c r="N213" s="9" t="s">
        <v>36</v>
      </c>
      <c r="O213" s="9" t="s">
        <v>36</v>
      </c>
      <c r="P213" s="9" t="s">
        <v>58</v>
      </c>
      <c r="Q213" s="9" t="s">
        <v>59</v>
      </c>
      <c r="R213" s="9" t="s">
        <v>60</v>
      </c>
      <c r="S213" s="9"/>
      <c r="T213" s="9"/>
      <c r="U213" s="35">
        <f>VLOOKUP(C213,Dados!G:J,3,FALSE)</f>
        <v>12</v>
      </c>
      <c r="V213" s="35" t="str">
        <f>VLOOKUP(C213,Dados!G:J,4,FALSE)</f>
        <v>Segunda-Feira</v>
      </c>
    </row>
    <row r="214" spans="1:22" ht="57.6">
      <c r="A214" s="5">
        <v>1251</v>
      </c>
      <c r="B214" s="8">
        <v>1</v>
      </c>
      <c r="C214" s="28">
        <v>44298</v>
      </c>
      <c r="D214" s="33">
        <f>IFERROR(VLOOKUP(C214,Dados!G:H,2,FALSE),"")</f>
        <v>44287</v>
      </c>
      <c r="E214" s="8">
        <v>29876</v>
      </c>
      <c r="F214" s="30" t="s">
        <v>565</v>
      </c>
      <c r="G214" s="9" t="s">
        <v>31</v>
      </c>
      <c r="H214" s="9" t="s">
        <v>318</v>
      </c>
      <c r="I214" s="30" t="s">
        <v>74</v>
      </c>
      <c r="J214" s="8">
        <v>2</v>
      </c>
      <c r="K214" s="5" t="s">
        <v>7</v>
      </c>
      <c r="L214" s="351" t="s">
        <v>566</v>
      </c>
      <c r="M214" s="31" t="s">
        <v>4</v>
      </c>
      <c r="N214" s="9" t="s">
        <v>36</v>
      </c>
      <c r="O214" s="9" t="s">
        <v>36</v>
      </c>
      <c r="P214" s="9" t="s">
        <v>45</v>
      </c>
      <c r="Q214" s="9" t="s">
        <v>67</v>
      </c>
      <c r="R214" s="9"/>
      <c r="S214" s="9"/>
      <c r="T214" s="9"/>
      <c r="U214" s="35">
        <f>VLOOKUP(C214,Dados!G:J,3,FALSE)</f>
        <v>12</v>
      </c>
      <c r="V214" s="35" t="str">
        <f>VLOOKUP(C214,Dados!G:J,4,FALSE)</f>
        <v>Segunda-Feira</v>
      </c>
    </row>
    <row r="215" spans="1:22" ht="57.6">
      <c r="A215" s="5">
        <v>1252</v>
      </c>
      <c r="B215" s="8">
        <v>1</v>
      </c>
      <c r="C215" s="28">
        <v>44295</v>
      </c>
      <c r="D215" s="33">
        <f>IFERROR(VLOOKUP(C215,Dados!G:H,2,FALSE),"")</f>
        <v>44287</v>
      </c>
      <c r="E215" s="8">
        <v>0</v>
      </c>
      <c r="F215" s="30"/>
      <c r="G215" s="9" t="s">
        <v>31</v>
      </c>
      <c r="H215" s="9" t="s">
        <v>420</v>
      </c>
      <c r="I215" s="30" t="s">
        <v>74</v>
      </c>
      <c r="J215" s="8">
        <v>2</v>
      </c>
      <c r="K215" s="5" t="s">
        <v>43</v>
      </c>
      <c r="L215" s="351" t="s">
        <v>567</v>
      </c>
      <c r="M215" s="31" t="s">
        <v>90</v>
      </c>
      <c r="N215" s="9" t="s">
        <v>568</v>
      </c>
      <c r="P215" s="9" t="s">
        <v>96</v>
      </c>
      <c r="Q215" s="9"/>
      <c r="R215" s="9"/>
      <c r="S215" s="9">
        <v>34</v>
      </c>
      <c r="T215" s="9">
        <v>200801234</v>
      </c>
      <c r="U215" s="35">
        <f>VLOOKUP(C215,Dados!G:J,3,FALSE)</f>
        <v>9</v>
      </c>
      <c r="V215" s="35" t="str">
        <f>VLOOKUP(C215,Dados!G:J,4,FALSE)</f>
        <v>Sexta-Feira</v>
      </c>
    </row>
    <row r="216" spans="1:22" ht="80.45">
      <c r="A216" s="5">
        <v>1256</v>
      </c>
      <c r="B216" s="8">
        <v>1</v>
      </c>
      <c r="C216" s="28">
        <v>44302</v>
      </c>
      <c r="D216" s="33">
        <f>IFERROR(VLOOKUP(C216,Dados!G:H,2,FALSE),"")</f>
        <v>44287</v>
      </c>
      <c r="E216" s="8">
        <v>32832</v>
      </c>
      <c r="F216" s="30" t="s">
        <v>569</v>
      </c>
      <c r="G216" s="9" t="s">
        <v>31</v>
      </c>
      <c r="H216" s="9" t="s">
        <v>570</v>
      </c>
      <c r="I216" s="64" t="s">
        <v>312</v>
      </c>
      <c r="J216" s="8">
        <v>3</v>
      </c>
      <c r="K216" s="5" t="s">
        <v>121</v>
      </c>
      <c r="L216" s="351" t="s">
        <v>571</v>
      </c>
      <c r="M216" s="31" t="s">
        <v>80</v>
      </c>
      <c r="N216" s="9" t="s">
        <v>36</v>
      </c>
      <c r="O216" s="9" t="s">
        <v>36</v>
      </c>
      <c r="P216" s="9" t="s">
        <v>66</v>
      </c>
      <c r="Q216" s="9" t="s">
        <v>189</v>
      </c>
      <c r="R216" s="9"/>
      <c r="S216" s="9">
        <v>38</v>
      </c>
      <c r="T216" s="9">
        <v>200801235</v>
      </c>
      <c r="U216" s="35">
        <f>VLOOKUP(C216,Dados!G:J,3,FALSE)</f>
        <v>16</v>
      </c>
      <c r="V216" s="35" t="str">
        <f>VLOOKUP(C216,Dados!G:J,4,FALSE)</f>
        <v>Sexta-Feira</v>
      </c>
    </row>
    <row r="217" spans="1:22" ht="34.5">
      <c r="A217" s="5">
        <v>1257</v>
      </c>
      <c r="B217" s="8">
        <v>1</v>
      </c>
      <c r="C217" s="28">
        <v>44302</v>
      </c>
      <c r="D217" s="33">
        <f>IFERROR(VLOOKUP(C217,Dados!G:H,2,FALSE),"")</f>
        <v>44287</v>
      </c>
      <c r="E217" s="8">
        <v>35514</v>
      </c>
      <c r="F217" s="30" t="s">
        <v>572</v>
      </c>
      <c r="G217" s="9" t="s">
        <v>31</v>
      </c>
      <c r="H217" s="9" t="s">
        <v>477</v>
      </c>
      <c r="I217" s="64" t="s">
        <v>312</v>
      </c>
      <c r="J217" s="8">
        <v>3</v>
      </c>
      <c r="K217" s="5" t="s">
        <v>56</v>
      </c>
      <c r="L217" s="351" t="s">
        <v>573</v>
      </c>
      <c r="M217" s="31" t="s">
        <v>4</v>
      </c>
      <c r="N217" s="9" t="s">
        <v>36</v>
      </c>
      <c r="O217" s="9" t="s">
        <v>36</v>
      </c>
      <c r="P217" s="9" t="s">
        <v>58</v>
      </c>
      <c r="Q217" s="9" t="s">
        <v>59</v>
      </c>
      <c r="R217" s="9" t="s">
        <v>85</v>
      </c>
      <c r="S217" s="9"/>
      <c r="T217" s="9"/>
      <c r="U217" s="35">
        <f>VLOOKUP(C217,Dados!G:J,3,FALSE)</f>
        <v>16</v>
      </c>
      <c r="V217" s="35" t="str">
        <f>VLOOKUP(C217,Dados!G:J,4,FALSE)</f>
        <v>Sexta-Feira</v>
      </c>
    </row>
    <row r="218" spans="1:22" ht="60.75" customHeight="1">
      <c r="A218" s="5">
        <v>1260</v>
      </c>
      <c r="B218" s="8">
        <v>1</v>
      </c>
      <c r="C218" s="28">
        <v>44303</v>
      </c>
      <c r="D218" s="33">
        <f>IFERROR(VLOOKUP(C218,Dados!G:H,2,FALSE),"")</f>
        <v>44287</v>
      </c>
      <c r="E218" s="8">
        <v>34118</v>
      </c>
      <c r="F218" s="30" t="s">
        <v>574</v>
      </c>
      <c r="G218" s="9" t="s">
        <v>31</v>
      </c>
      <c r="H218" s="9" t="s">
        <v>575</v>
      </c>
      <c r="I218" s="64" t="s">
        <v>312</v>
      </c>
      <c r="J218" s="8">
        <v>3</v>
      </c>
      <c r="K218" s="5" t="s">
        <v>43</v>
      </c>
      <c r="L218" s="351" t="s">
        <v>576</v>
      </c>
      <c r="M218" s="31" t="s">
        <v>4</v>
      </c>
      <c r="N218" s="9" t="s">
        <v>36</v>
      </c>
      <c r="O218" s="9" t="s">
        <v>36</v>
      </c>
      <c r="P218" s="9" t="s">
        <v>58</v>
      </c>
      <c r="Q218" s="9" t="s">
        <v>59</v>
      </c>
      <c r="R218" s="9" t="s">
        <v>85</v>
      </c>
      <c r="S218" s="9"/>
      <c r="T218" s="9"/>
      <c r="U218" s="35">
        <f>VLOOKUP(C218,Dados!G:J,3,FALSE)</f>
        <v>17</v>
      </c>
      <c r="V218" s="35" t="str">
        <f>VLOOKUP(C218,Dados!G:J,4,FALSE)</f>
        <v>Sábado</v>
      </c>
    </row>
    <row r="219" spans="1:22" ht="45.95">
      <c r="A219" s="5">
        <v>1275</v>
      </c>
      <c r="B219" s="8">
        <v>1</v>
      </c>
      <c r="C219" s="28">
        <v>44306</v>
      </c>
      <c r="D219" s="33">
        <f>IFERROR(VLOOKUP(C219,Dados!G:H,2,FALSE),"")</f>
        <v>44287</v>
      </c>
      <c r="E219" s="8">
        <v>35629</v>
      </c>
      <c r="F219" s="30" t="s">
        <v>556</v>
      </c>
      <c r="G219" s="9" t="s">
        <v>31</v>
      </c>
      <c r="H219" s="9" t="s">
        <v>577</v>
      </c>
      <c r="I219" s="30" t="s">
        <v>509</v>
      </c>
      <c r="J219" s="8">
        <v>1</v>
      </c>
      <c r="K219" s="5" t="s">
        <v>56</v>
      </c>
      <c r="L219" s="351" t="s">
        <v>578</v>
      </c>
      <c r="M219" s="31" t="s">
        <v>4</v>
      </c>
      <c r="N219" s="9" t="s">
        <v>36</v>
      </c>
      <c r="O219" s="9" t="s">
        <v>36</v>
      </c>
      <c r="P219" s="9" t="s">
        <v>58</v>
      </c>
      <c r="Q219" s="9" t="s">
        <v>59</v>
      </c>
      <c r="R219" s="9" t="s">
        <v>60</v>
      </c>
      <c r="S219" s="9"/>
      <c r="T219" s="9"/>
      <c r="U219" s="35">
        <f>VLOOKUP(C219,Dados!G:J,3,FALSE)</f>
        <v>20</v>
      </c>
      <c r="V219" s="35" t="str">
        <f>VLOOKUP(C219,Dados!G:J,4,FALSE)</f>
        <v>Terça-Feira</v>
      </c>
    </row>
    <row r="220" spans="1:22" ht="34.5">
      <c r="A220" s="5">
        <v>1276</v>
      </c>
      <c r="B220" s="8">
        <v>1</v>
      </c>
      <c r="C220" s="28">
        <v>44312</v>
      </c>
      <c r="D220" s="33">
        <f>IFERROR(VLOOKUP(C220,Dados!G:H,2,FALSE),"")</f>
        <v>44287</v>
      </c>
      <c r="E220" s="8">
        <v>33512</v>
      </c>
      <c r="F220" s="30" t="s">
        <v>579</v>
      </c>
      <c r="G220" s="9" t="s">
        <v>31</v>
      </c>
      <c r="H220" s="9" t="s">
        <v>580</v>
      </c>
      <c r="I220" s="30" t="s">
        <v>445</v>
      </c>
      <c r="J220" s="8">
        <v>1</v>
      </c>
      <c r="K220" s="5" t="s">
        <v>313</v>
      </c>
      <c r="L220" s="351" t="s">
        <v>581</v>
      </c>
      <c r="M220" s="31" t="s">
        <v>4</v>
      </c>
      <c r="N220" s="9" t="s">
        <v>36</v>
      </c>
      <c r="O220" s="9" t="s">
        <v>36</v>
      </c>
      <c r="P220" s="9" t="s">
        <v>58</v>
      </c>
      <c r="Q220" s="9" t="s">
        <v>59</v>
      </c>
      <c r="R220" s="9" t="s">
        <v>85</v>
      </c>
      <c r="S220" s="9"/>
      <c r="T220" s="9"/>
      <c r="U220" s="35">
        <f>VLOOKUP(C220,Dados!G:J,3,FALSE)</f>
        <v>26</v>
      </c>
      <c r="V220" s="35" t="str">
        <f>VLOOKUP(C220,Dados!G:J,4,FALSE)</f>
        <v>Segunda-Feira</v>
      </c>
    </row>
    <row r="221" spans="1:22" ht="69.75" customHeight="1">
      <c r="A221" s="5">
        <v>1277</v>
      </c>
      <c r="B221" s="8">
        <v>1</v>
      </c>
      <c r="C221" s="28">
        <v>44312</v>
      </c>
      <c r="D221" s="33">
        <f>IFERROR(VLOOKUP(C221,Dados!G:H,2,FALSE),"")</f>
        <v>44287</v>
      </c>
      <c r="E221" s="8">
        <v>25975</v>
      </c>
      <c r="F221" s="30" t="s">
        <v>582</v>
      </c>
      <c r="G221" s="9" t="s">
        <v>31</v>
      </c>
      <c r="H221" s="19" t="s">
        <v>288</v>
      </c>
      <c r="I221" s="30" t="s">
        <v>540</v>
      </c>
      <c r="J221" s="8">
        <v>2</v>
      </c>
      <c r="K221" s="5" t="s">
        <v>161</v>
      </c>
      <c r="L221" s="40" t="s">
        <v>583</v>
      </c>
      <c r="M221" s="31" t="s">
        <v>4</v>
      </c>
      <c r="N221" s="9" t="s">
        <v>36</v>
      </c>
      <c r="O221" s="9" t="s">
        <v>36</v>
      </c>
      <c r="P221" s="9" t="s">
        <v>58</v>
      </c>
      <c r="Q221" s="9" t="s">
        <v>59</v>
      </c>
      <c r="R221" s="9" t="s">
        <v>60</v>
      </c>
      <c r="S221" s="9"/>
      <c r="T221" s="9"/>
      <c r="U221" s="35">
        <f>VLOOKUP(C221,Dados!G:J,3,FALSE)</f>
        <v>26</v>
      </c>
      <c r="V221" s="35" t="str">
        <f>VLOOKUP(C221,Dados!G:J,4,FALSE)</f>
        <v>Segunda-Feira</v>
      </c>
    </row>
    <row r="222" spans="1:22" ht="69.75" customHeight="1">
      <c r="A222" s="5">
        <v>1278</v>
      </c>
      <c r="B222" s="8">
        <v>1</v>
      </c>
      <c r="C222" s="28">
        <v>44306</v>
      </c>
      <c r="D222" s="33">
        <f>IFERROR(VLOOKUP(C222,Dados!G:H,2,FALSE),"")</f>
        <v>44287</v>
      </c>
      <c r="E222" s="9">
        <v>35775</v>
      </c>
      <c r="F222" s="30"/>
      <c r="G222" s="9" t="s">
        <v>31</v>
      </c>
      <c r="H222" s="19"/>
      <c r="I222" s="61" t="s">
        <v>50</v>
      </c>
      <c r="J222" s="8">
        <v>2</v>
      </c>
      <c r="K222" s="5" t="s">
        <v>51</v>
      </c>
      <c r="L222" s="21" t="s">
        <v>584</v>
      </c>
      <c r="M222" s="31" t="s">
        <v>90</v>
      </c>
      <c r="N222" s="9" t="s">
        <v>91</v>
      </c>
      <c r="P222" s="9" t="s">
        <v>91</v>
      </c>
      <c r="Q222" s="9"/>
      <c r="R222" s="9"/>
      <c r="S222" s="9">
        <v>41</v>
      </c>
      <c r="T222" s="9">
        <v>200803692</v>
      </c>
      <c r="U222" s="35">
        <f>VLOOKUP(C222,Dados!G:J,3,FALSE)</f>
        <v>20</v>
      </c>
      <c r="V222" s="35" t="str">
        <f>VLOOKUP(C222,Dados!G:J,4,FALSE)</f>
        <v>Terça-Feira</v>
      </c>
    </row>
    <row r="223" spans="1:22" ht="42">
      <c r="A223" s="5">
        <v>1279</v>
      </c>
      <c r="B223" s="8">
        <v>1</v>
      </c>
      <c r="C223" s="28">
        <v>44313</v>
      </c>
      <c r="D223" s="33">
        <f>IFERROR(VLOOKUP(C223,Dados!G:H,2,FALSE),"")</f>
        <v>44287</v>
      </c>
      <c r="E223" s="8">
        <v>12234</v>
      </c>
      <c r="F223" s="30" t="s">
        <v>250</v>
      </c>
      <c r="G223" s="9" t="s">
        <v>31</v>
      </c>
      <c r="H223" s="40" t="s">
        <v>186</v>
      </c>
      <c r="I223" s="30" t="s">
        <v>74</v>
      </c>
      <c r="J223" s="8">
        <v>2</v>
      </c>
      <c r="K223" s="5" t="s">
        <v>43</v>
      </c>
      <c r="L223" s="352" t="s">
        <v>585</v>
      </c>
      <c r="M223" s="31" t="s">
        <v>4</v>
      </c>
      <c r="N223" s="9" t="s">
        <v>36</v>
      </c>
      <c r="O223" s="9" t="s">
        <v>36</v>
      </c>
      <c r="P223" s="9" t="s">
        <v>180</v>
      </c>
      <c r="Q223" s="9" t="s">
        <v>67</v>
      </c>
      <c r="R223" s="9"/>
      <c r="S223" s="9"/>
      <c r="T223" s="9"/>
      <c r="U223" s="35">
        <f>VLOOKUP(C223,Dados!G:J,3,FALSE)</f>
        <v>27</v>
      </c>
      <c r="V223" s="35" t="str">
        <f>VLOOKUP(C223,Dados!G:J,4,FALSE)</f>
        <v>Terça-Feira</v>
      </c>
    </row>
    <row r="224" spans="1:22" ht="69">
      <c r="A224" s="5">
        <v>1282</v>
      </c>
      <c r="B224" s="8">
        <v>1</v>
      </c>
      <c r="C224" s="28">
        <v>44314</v>
      </c>
      <c r="D224" s="33">
        <f>IFERROR(VLOOKUP(C224,Dados!G:H,2,FALSE),"")</f>
        <v>44287</v>
      </c>
      <c r="E224" s="9">
        <v>28995</v>
      </c>
      <c r="F224" s="30" t="s">
        <v>586</v>
      </c>
      <c r="G224" s="9" t="s">
        <v>31</v>
      </c>
      <c r="H224" s="9" t="s">
        <v>587</v>
      </c>
      <c r="I224" s="30" t="s">
        <v>33</v>
      </c>
      <c r="J224" s="8">
        <v>1</v>
      </c>
      <c r="K224" s="5" t="s">
        <v>209</v>
      </c>
      <c r="L224" s="351" t="s">
        <v>588</v>
      </c>
      <c r="M224" s="31" t="s">
        <v>3</v>
      </c>
      <c r="N224" s="9" t="s">
        <v>385</v>
      </c>
      <c r="P224" s="9" t="s">
        <v>180</v>
      </c>
      <c r="Q224" s="9" t="s">
        <v>124</v>
      </c>
      <c r="R224" s="9" t="s">
        <v>589</v>
      </c>
      <c r="S224" s="9">
        <v>42</v>
      </c>
      <c r="T224" s="9">
        <v>200803691</v>
      </c>
      <c r="U224" s="35">
        <f>VLOOKUP(C224,Dados!G:J,3,FALSE)</f>
        <v>28</v>
      </c>
      <c r="V224" s="35" t="str">
        <f>VLOOKUP(C224,Dados!G:J,4,FALSE)</f>
        <v>Quarta-Feira</v>
      </c>
    </row>
    <row r="225" spans="1:22" ht="69">
      <c r="A225" s="5">
        <v>1283</v>
      </c>
      <c r="B225" s="8">
        <v>1</v>
      </c>
      <c r="C225" s="28">
        <v>44314</v>
      </c>
      <c r="D225" s="33">
        <f>IFERROR(VLOOKUP(C225,Dados!G:H,2,FALSE),"")</f>
        <v>44287</v>
      </c>
      <c r="E225" s="9">
        <v>23790</v>
      </c>
      <c r="F225" s="30" t="s">
        <v>269</v>
      </c>
      <c r="G225" s="9" t="s">
        <v>31</v>
      </c>
      <c r="H225" s="40" t="s">
        <v>186</v>
      </c>
      <c r="I225" s="30" t="s">
        <v>74</v>
      </c>
      <c r="J225" s="8">
        <v>2</v>
      </c>
      <c r="K225" s="5" t="s">
        <v>43</v>
      </c>
      <c r="L225" s="351" t="s">
        <v>590</v>
      </c>
      <c r="M225" s="31" t="s">
        <v>4</v>
      </c>
      <c r="N225" s="9" t="s">
        <v>36</v>
      </c>
      <c r="O225" s="9" t="s">
        <v>36</v>
      </c>
      <c r="P225" s="9" t="s">
        <v>37</v>
      </c>
      <c r="Q225" s="9" t="s">
        <v>38</v>
      </c>
      <c r="R225" s="9" t="s">
        <v>39</v>
      </c>
      <c r="S225" s="9"/>
      <c r="T225" s="9"/>
      <c r="U225" s="35">
        <f>VLOOKUP(C225,Dados!G:J,3,FALSE)</f>
        <v>28</v>
      </c>
      <c r="V225" s="35" t="str">
        <f>VLOOKUP(C225,Dados!G:J,4,FALSE)</f>
        <v>Quarta-Feira</v>
      </c>
    </row>
    <row r="226" spans="1:22" ht="45.95">
      <c r="A226" s="5">
        <v>1284</v>
      </c>
      <c r="B226" s="8">
        <v>1</v>
      </c>
      <c r="C226" s="28">
        <v>44316</v>
      </c>
      <c r="D226" s="33">
        <f>IFERROR(VLOOKUP(C226,Dados!G:H,2,FALSE),"")</f>
        <v>44287</v>
      </c>
      <c r="E226" s="9">
        <v>35568</v>
      </c>
      <c r="F226" s="30" t="s">
        <v>591</v>
      </c>
      <c r="G226" s="9" t="s">
        <v>31</v>
      </c>
      <c r="H226" s="9" t="s">
        <v>331</v>
      </c>
      <c r="I226" s="64" t="s">
        <v>312</v>
      </c>
      <c r="J226" s="8">
        <v>3</v>
      </c>
      <c r="K226" s="5" t="s">
        <v>43</v>
      </c>
      <c r="L226" s="351" t="s">
        <v>592</v>
      </c>
      <c r="M226" s="31" t="s">
        <v>4</v>
      </c>
      <c r="N226" s="9" t="s">
        <v>36</v>
      </c>
      <c r="O226" s="9" t="s">
        <v>36</v>
      </c>
      <c r="P226" s="9" t="s">
        <v>180</v>
      </c>
      <c r="Q226" s="9" t="s">
        <v>38</v>
      </c>
      <c r="R226" s="9" t="s">
        <v>593</v>
      </c>
      <c r="S226" s="9"/>
      <c r="T226" s="9"/>
      <c r="U226" s="35">
        <f>VLOOKUP(C226,Dados!G:J,3,FALSE)</f>
        <v>30</v>
      </c>
      <c r="V226" s="35" t="str">
        <f>VLOOKUP(C226,Dados!G:J,4,FALSE)</f>
        <v>Sexta-Feira</v>
      </c>
    </row>
    <row r="227" spans="1:22" ht="57.6">
      <c r="A227" s="5">
        <v>1285</v>
      </c>
      <c r="B227" s="8">
        <v>1</v>
      </c>
      <c r="C227" s="28">
        <v>44316</v>
      </c>
      <c r="D227" s="33">
        <f>IFERROR(VLOOKUP(C227,Dados!G:H,2,FALSE),"")</f>
        <v>44287</v>
      </c>
      <c r="E227" s="9">
        <v>24828</v>
      </c>
      <c r="F227" s="30" t="s">
        <v>594</v>
      </c>
      <c r="G227" s="9" t="s">
        <v>31</v>
      </c>
      <c r="H227" s="9" t="s">
        <v>595</v>
      </c>
      <c r="I227" s="30" t="s">
        <v>33</v>
      </c>
      <c r="J227" s="8">
        <v>1</v>
      </c>
      <c r="K227" s="5" t="s">
        <v>176</v>
      </c>
      <c r="L227" s="351" t="s">
        <v>596</v>
      </c>
      <c r="M227" s="31" t="s">
        <v>4</v>
      </c>
      <c r="N227" s="9" t="s">
        <v>36</v>
      </c>
      <c r="O227" s="9" t="s">
        <v>36</v>
      </c>
      <c r="P227" s="9" t="s">
        <v>45</v>
      </c>
      <c r="Q227" s="9" t="s">
        <v>107</v>
      </c>
      <c r="R227" s="9" t="s">
        <v>597</v>
      </c>
      <c r="S227" s="9"/>
      <c r="T227" s="9"/>
      <c r="U227" s="35">
        <f>VLOOKUP(C227,Dados!G:J,3,FALSE)</f>
        <v>30</v>
      </c>
      <c r="V227" s="35" t="str">
        <f>VLOOKUP(C227,Dados!G:J,4,FALSE)</f>
        <v>Sexta-Feira</v>
      </c>
    </row>
    <row r="228" spans="1:22" ht="57.6">
      <c r="A228" s="5">
        <v>1286</v>
      </c>
      <c r="B228" s="8">
        <v>1</v>
      </c>
      <c r="C228" s="28">
        <v>44317</v>
      </c>
      <c r="D228" s="33">
        <f>IFERROR(VLOOKUP(C228,Dados!G:H,2,FALSE),"")</f>
        <v>44317</v>
      </c>
      <c r="E228" s="9">
        <v>29718</v>
      </c>
      <c r="F228" s="30" t="s">
        <v>598</v>
      </c>
      <c r="G228" s="9" t="s">
        <v>31</v>
      </c>
      <c r="H228" s="9" t="s">
        <v>599</v>
      </c>
      <c r="I228" s="30" t="s">
        <v>33</v>
      </c>
      <c r="J228" s="8">
        <v>1</v>
      </c>
      <c r="K228" s="5" t="s">
        <v>209</v>
      </c>
      <c r="L228" s="351" t="s">
        <v>600</v>
      </c>
      <c r="M228" s="31" t="s">
        <v>4</v>
      </c>
      <c r="N228" s="9" t="s">
        <v>385</v>
      </c>
      <c r="P228" s="9" t="s">
        <v>117</v>
      </c>
      <c r="Q228" s="9" t="s">
        <v>174</v>
      </c>
      <c r="R228" s="9" t="s">
        <v>395</v>
      </c>
      <c r="S228" s="9">
        <v>43</v>
      </c>
      <c r="T228" s="9">
        <v>200803691</v>
      </c>
      <c r="U228" s="35">
        <f>VLOOKUP(C228,Dados!G:J,3,FALSE)</f>
        <v>1</v>
      </c>
      <c r="V228" s="35" t="str">
        <f>VLOOKUP(C228,Dados!G:J,4,FALSE)</f>
        <v>Sábado</v>
      </c>
    </row>
    <row r="229" spans="1:22" ht="114.95">
      <c r="A229" s="5">
        <v>1287</v>
      </c>
      <c r="B229" s="8">
        <v>1</v>
      </c>
      <c r="C229" s="28">
        <v>44317</v>
      </c>
      <c r="D229" s="33">
        <f>IFERROR(VLOOKUP(C229,Dados!G:H,2,FALSE),"")</f>
        <v>44317</v>
      </c>
      <c r="E229" s="9">
        <v>34469</v>
      </c>
      <c r="F229" s="30" t="s">
        <v>601</v>
      </c>
      <c r="G229" s="9" t="s">
        <v>182</v>
      </c>
      <c r="H229" s="9" t="s">
        <v>602</v>
      </c>
      <c r="I229" s="30" t="s">
        <v>540</v>
      </c>
      <c r="J229" s="8">
        <v>3</v>
      </c>
      <c r="K229" s="5" t="s">
        <v>64</v>
      </c>
      <c r="L229" s="351" t="s">
        <v>603</v>
      </c>
      <c r="M229" s="31" t="s">
        <v>3</v>
      </c>
      <c r="N229" s="9" t="s">
        <v>36</v>
      </c>
      <c r="O229" s="9" t="s">
        <v>36</v>
      </c>
      <c r="P229" s="9" t="s">
        <v>45</v>
      </c>
      <c r="Q229" s="9" t="s">
        <v>189</v>
      </c>
      <c r="R229" s="9" t="s">
        <v>47</v>
      </c>
      <c r="S229" s="9">
        <v>44</v>
      </c>
      <c r="T229" s="9">
        <v>200804048</v>
      </c>
      <c r="U229" s="35">
        <f>VLOOKUP(C229,Dados!G:J,3,FALSE)</f>
        <v>1</v>
      </c>
      <c r="V229" s="35" t="str">
        <f>VLOOKUP(C229,Dados!G:J,4,FALSE)</f>
        <v>Sábado</v>
      </c>
    </row>
    <row r="230" spans="1:22" ht="45.95">
      <c r="A230" s="5">
        <v>1288</v>
      </c>
      <c r="B230" s="8">
        <v>1</v>
      </c>
      <c r="C230" s="28">
        <v>44319</v>
      </c>
      <c r="D230" s="33">
        <f>IFERROR(VLOOKUP(C230,Dados!G:H,2,FALSE),"")</f>
        <v>44317</v>
      </c>
      <c r="E230" s="9">
        <v>35090</v>
      </c>
      <c r="F230" s="30" t="s">
        <v>522</v>
      </c>
      <c r="G230" s="9" t="s">
        <v>31</v>
      </c>
      <c r="H230" s="9" t="s">
        <v>523</v>
      </c>
      <c r="I230" s="64" t="s">
        <v>312</v>
      </c>
      <c r="J230" s="8">
        <v>3</v>
      </c>
      <c r="K230" s="5" t="s">
        <v>56</v>
      </c>
      <c r="L230" s="351" t="s">
        <v>604</v>
      </c>
      <c r="M230" s="31" t="s">
        <v>4</v>
      </c>
      <c r="N230" s="9" t="s">
        <v>36</v>
      </c>
      <c r="O230" s="9" t="s">
        <v>36</v>
      </c>
      <c r="P230" s="9" t="s">
        <v>58</v>
      </c>
      <c r="Q230" s="9" t="s">
        <v>59</v>
      </c>
      <c r="R230" s="9" t="s">
        <v>60</v>
      </c>
      <c r="S230" s="9"/>
      <c r="T230" s="9"/>
      <c r="U230" s="35">
        <f>VLOOKUP(C230,Dados!G:J,3,FALSE)</f>
        <v>3</v>
      </c>
      <c r="V230" s="35" t="str">
        <f>VLOOKUP(C230,Dados!G:J,4,FALSE)</f>
        <v>Segunda-Feira</v>
      </c>
    </row>
    <row r="231" spans="1:22" ht="92.1">
      <c r="A231" s="5">
        <v>1289</v>
      </c>
      <c r="B231" s="8">
        <v>1</v>
      </c>
      <c r="C231" s="28">
        <v>44319</v>
      </c>
      <c r="D231" s="33">
        <f>IFERROR(VLOOKUP(C231,Dados!G:H,2,FALSE),"")</f>
        <v>44317</v>
      </c>
      <c r="E231" s="9">
        <v>27491</v>
      </c>
      <c r="F231" s="30" t="s">
        <v>241</v>
      </c>
      <c r="G231" s="9" t="s">
        <v>31</v>
      </c>
      <c r="H231" s="9" t="s">
        <v>605</v>
      </c>
      <c r="I231" s="64" t="s">
        <v>296</v>
      </c>
      <c r="J231" s="8">
        <v>2</v>
      </c>
      <c r="K231" s="5" t="s">
        <v>152</v>
      </c>
      <c r="L231" s="351" t="s">
        <v>606</v>
      </c>
      <c r="M231" s="31" t="s">
        <v>112</v>
      </c>
      <c r="N231" s="9" t="s">
        <v>36</v>
      </c>
      <c r="O231" s="9" t="s">
        <v>36</v>
      </c>
      <c r="P231" s="9" t="s">
        <v>45</v>
      </c>
      <c r="Q231" s="9" t="s">
        <v>46</v>
      </c>
      <c r="R231" s="9" t="s">
        <v>139</v>
      </c>
      <c r="S231" s="9">
        <v>45</v>
      </c>
      <c r="T231" s="9">
        <v>200804857</v>
      </c>
      <c r="U231" s="35">
        <f>VLOOKUP(C231,Dados!G:J,3,FALSE)</f>
        <v>3</v>
      </c>
      <c r="V231" s="35" t="str">
        <f>VLOOKUP(C231,Dados!G:J,4,FALSE)</f>
        <v>Segunda-Feira</v>
      </c>
    </row>
    <row r="232" spans="1:22" ht="57.6">
      <c r="A232" s="5">
        <v>1290</v>
      </c>
      <c r="B232" s="8">
        <v>1</v>
      </c>
      <c r="C232" s="28">
        <v>44320</v>
      </c>
      <c r="D232" s="33">
        <f>IFERROR(VLOOKUP(C232,Dados!G:H,2,FALSE),"")</f>
        <v>44317</v>
      </c>
      <c r="E232" s="9">
        <v>5860</v>
      </c>
      <c r="F232" s="30" t="s">
        <v>607</v>
      </c>
      <c r="G232" s="9" t="s">
        <v>31</v>
      </c>
      <c r="H232" s="9" t="s">
        <v>366</v>
      </c>
      <c r="I232" s="22" t="s">
        <v>137</v>
      </c>
      <c r="J232" s="8">
        <v>1</v>
      </c>
      <c r="K232" s="5" t="s">
        <v>64</v>
      </c>
      <c r="L232" s="351" t="s">
        <v>608</v>
      </c>
      <c r="M232" s="31" t="s">
        <v>4</v>
      </c>
      <c r="N232" s="9" t="s">
        <v>36</v>
      </c>
      <c r="O232" s="9" t="s">
        <v>36</v>
      </c>
      <c r="P232" s="9" t="s">
        <v>45</v>
      </c>
      <c r="Q232" s="9" t="s">
        <v>76</v>
      </c>
      <c r="R232" s="9" t="s">
        <v>139</v>
      </c>
      <c r="S232" s="9"/>
      <c r="T232" s="9"/>
      <c r="U232" s="35">
        <f>VLOOKUP(C232,Dados!G:J,3,FALSE)</f>
        <v>4</v>
      </c>
      <c r="V232" s="35" t="str">
        <f>VLOOKUP(C232,Dados!G:J,4,FALSE)</f>
        <v>Terça-Feira</v>
      </c>
    </row>
    <row r="233" spans="1:22" ht="57.6">
      <c r="A233" s="5">
        <v>1291</v>
      </c>
      <c r="B233" s="8">
        <v>1</v>
      </c>
      <c r="C233" s="28">
        <v>44320</v>
      </c>
      <c r="D233" s="33">
        <f>IFERROR(VLOOKUP(C233,Dados!G:H,2,FALSE),"")</f>
        <v>44317</v>
      </c>
      <c r="E233" s="9">
        <v>32960</v>
      </c>
      <c r="F233" s="30" t="s">
        <v>409</v>
      </c>
      <c r="G233" s="9" t="s">
        <v>31</v>
      </c>
      <c r="H233" s="9" t="s">
        <v>237</v>
      </c>
      <c r="I233" s="30" t="s">
        <v>509</v>
      </c>
      <c r="J233" s="8">
        <v>2</v>
      </c>
      <c r="K233" s="5" t="s">
        <v>56</v>
      </c>
      <c r="L233" s="351" t="s">
        <v>609</v>
      </c>
      <c r="M233" s="31" t="s">
        <v>4</v>
      </c>
      <c r="N233" s="9" t="s">
        <v>36</v>
      </c>
      <c r="O233" s="9" t="s">
        <v>36</v>
      </c>
      <c r="P233" s="9" t="s">
        <v>45</v>
      </c>
      <c r="Q233" s="9" t="s">
        <v>76</v>
      </c>
      <c r="R233" s="9" t="s">
        <v>139</v>
      </c>
      <c r="S233" s="9"/>
      <c r="T233" s="9"/>
      <c r="U233" s="35">
        <f>VLOOKUP(C233,Dados!G:J,3,FALSE)</f>
        <v>4</v>
      </c>
      <c r="V233" s="35" t="str">
        <f>VLOOKUP(C233,Dados!G:J,4,FALSE)</f>
        <v>Terça-Feira</v>
      </c>
    </row>
    <row r="234" spans="1:22" ht="45.95">
      <c r="A234" s="5">
        <v>1292</v>
      </c>
      <c r="B234" s="8">
        <v>1</v>
      </c>
      <c r="C234" s="28">
        <v>44321</v>
      </c>
      <c r="D234" s="33">
        <f>IFERROR(VLOOKUP(C234,Dados!G:H,2,FALSE),"")</f>
        <v>44317</v>
      </c>
      <c r="E234" s="9">
        <v>34118</v>
      </c>
      <c r="F234" s="30" t="s">
        <v>574</v>
      </c>
      <c r="G234" s="9" t="s">
        <v>31</v>
      </c>
      <c r="H234" s="9" t="s">
        <v>331</v>
      </c>
      <c r="I234" s="64" t="s">
        <v>312</v>
      </c>
      <c r="J234" s="8">
        <v>3</v>
      </c>
      <c r="K234" s="5" t="s">
        <v>43</v>
      </c>
      <c r="L234" s="351" t="s">
        <v>610</v>
      </c>
      <c r="M234" s="31" t="s">
        <v>4</v>
      </c>
      <c r="N234" s="9" t="s">
        <v>36</v>
      </c>
      <c r="O234" s="9" t="s">
        <v>36</v>
      </c>
      <c r="P234" s="9" t="s">
        <v>58</v>
      </c>
      <c r="Q234" s="9" t="s">
        <v>59</v>
      </c>
      <c r="R234" s="9" t="s">
        <v>85</v>
      </c>
      <c r="S234" s="9"/>
      <c r="T234" s="9"/>
      <c r="U234" s="35">
        <f>VLOOKUP(C234,Dados!G:J,3,FALSE)</f>
        <v>5</v>
      </c>
      <c r="V234" s="35" t="str">
        <f>VLOOKUP(C234,Dados!G:J,4,FALSE)</f>
        <v>Quarta-Feira</v>
      </c>
    </row>
    <row r="235" spans="1:22" ht="34.5">
      <c r="A235" s="5">
        <v>1293</v>
      </c>
      <c r="B235" s="8">
        <v>1</v>
      </c>
      <c r="C235" s="28">
        <v>44321</v>
      </c>
      <c r="D235" s="33">
        <f>IFERROR(VLOOKUP(C235,Dados!G:H,2,FALSE),"")</f>
        <v>44317</v>
      </c>
      <c r="E235" s="9">
        <v>16626</v>
      </c>
      <c r="F235" s="30" t="s">
        <v>611</v>
      </c>
      <c r="G235" s="9" t="s">
        <v>31</v>
      </c>
      <c r="H235" s="9" t="s">
        <v>366</v>
      </c>
      <c r="I235" s="22" t="s">
        <v>137</v>
      </c>
      <c r="J235" s="8">
        <v>1</v>
      </c>
      <c r="K235" s="5" t="s">
        <v>110</v>
      </c>
      <c r="L235" s="351" t="s">
        <v>612</v>
      </c>
      <c r="M235" s="31" t="s">
        <v>4</v>
      </c>
      <c r="N235" s="9" t="s">
        <v>36</v>
      </c>
      <c r="O235" s="9" t="s">
        <v>36</v>
      </c>
      <c r="P235" s="9" t="s">
        <v>58</v>
      </c>
      <c r="Q235" s="9" t="s">
        <v>59</v>
      </c>
      <c r="R235" s="9" t="s">
        <v>85</v>
      </c>
      <c r="S235" s="9"/>
      <c r="T235" s="9"/>
      <c r="U235" s="35">
        <f>VLOOKUP(C235,Dados!G:J,3,FALSE)</f>
        <v>5</v>
      </c>
      <c r="V235" s="35" t="str">
        <f>VLOOKUP(C235,Dados!G:J,4,FALSE)</f>
        <v>Quarta-Feira</v>
      </c>
    </row>
    <row r="236" spans="1:22" ht="45.95">
      <c r="A236" s="5">
        <v>1295</v>
      </c>
      <c r="B236" s="8">
        <v>1</v>
      </c>
      <c r="C236" s="28">
        <v>44322</v>
      </c>
      <c r="D236" s="33">
        <f>IFERROR(VLOOKUP(C236,Dados!G:H,2,FALSE),"")</f>
        <v>44317</v>
      </c>
      <c r="E236" s="9">
        <v>31515</v>
      </c>
      <c r="F236" s="30" t="s">
        <v>613</v>
      </c>
      <c r="G236" s="9" t="s">
        <v>31</v>
      </c>
      <c r="H236" s="9" t="s">
        <v>237</v>
      </c>
      <c r="I236" s="30" t="s">
        <v>509</v>
      </c>
      <c r="J236" s="8">
        <v>2</v>
      </c>
      <c r="K236" s="5" t="s">
        <v>56</v>
      </c>
      <c r="L236" s="351" t="s">
        <v>614</v>
      </c>
      <c r="M236" s="31" t="s">
        <v>4</v>
      </c>
      <c r="N236" s="9" t="s">
        <v>36</v>
      </c>
      <c r="O236" s="9" t="s">
        <v>36</v>
      </c>
      <c r="P236" s="9" t="s">
        <v>58</v>
      </c>
      <c r="Q236" s="9" t="s">
        <v>59</v>
      </c>
      <c r="R236" s="9" t="s">
        <v>85</v>
      </c>
      <c r="S236" s="9"/>
      <c r="T236" s="9"/>
      <c r="U236" s="35">
        <f>VLOOKUP(C236,Dados!G:J,3,FALSE)</f>
        <v>6</v>
      </c>
      <c r="V236" s="35" t="str">
        <f>VLOOKUP(C236,Dados!G:J,4,FALSE)</f>
        <v>Quinta-Feira</v>
      </c>
    </row>
    <row r="237" spans="1:22" ht="69">
      <c r="A237" s="5">
        <v>1296</v>
      </c>
      <c r="B237" s="8">
        <v>1</v>
      </c>
      <c r="C237" s="28">
        <v>44324</v>
      </c>
      <c r="D237" s="33">
        <f>IFERROR(VLOOKUP(C237,Dados!G:H,2,FALSE),"")</f>
        <v>44317</v>
      </c>
      <c r="E237" s="9">
        <v>33771</v>
      </c>
      <c r="F237" s="30" t="s">
        <v>615</v>
      </c>
      <c r="G237" s="9" t="s">
        <v>31</v>
      </c>
      <c r="H237" s="9" t="s">
        <v>616</v>
      </c>
      <c r="I237" s="64" t="s">
        <v>312</v>
      </c>
      <c r="J237" s="8">
        <v>3</v>
      </c>
      <c r="K237" s="5" t="s">
        <v>7</v>
      </c>
      <c r="L237" s="351" t="s">
        <v>617</v>
      </c>
      <c r="M237" s="31" t="s">
        <v>4</v>
      </c>
      <c r="N237" s="9" t="s">
        <v>36</v>
      </c>
      <c r="O237" s="9" t="s">
        <v>36</v>
      </c>
      <c r="P237" s="9" t="s">
        <v>45</v>
      </c>
      <c r="Q237" s="9" t="s">
        <v>76</v>
      </c>
      <c r="R237" s="9" t="s">
        <v>139</v>
      </c>
      <c r="S237" s="9"/>
      <c r="T237" s="9"/>
      <c r="U237" s="35">
        <f>VLOOKUP(C237,Dados!G:J,3,FALSE)</f>
        <v>8</v>
      </c>
      <c r="V237" s="35" t="str">
        <f>VLOOKUP(C237,Dados!G:J,4,FALSE)</f>
        <v>Sábado</v>
      </c>
    </row>
    <row r="238" spans="1:22" ht="45.95">
      <c r="A238" s="353">
        <v>1297</v>
      </c>
      <c r="B238" s="354">
        <v>1</v>
      </c>
      <c r="C238" s="355">
        <v>44326</v>
      </c>
      <c r="D238" s="356">
        <f>IFERROR(VLOOKUP(C238,Dados!G:H,2,FALSE),"")</f>
        <v>44317</v>
      </c>
      <c r="E238" s="357">
        <v>31651</v>
      </c>
      <c r="F238" s="358" t="s">
        <v>618</v>
      </c>
      <c r="G238" s="357" t="s">
        <v>31</v>
      </c>
      <c r="H238" s="357" t="s">
        <v>237</v>
      </c>
      <c r="I238" s="358" t="s">
        <v>509</v>
      </c>
      <c r="J238" s="354">
        <v>2</v>
      </c>
      <c r="K238" s="353" t="s">
        <v>56</v>
      </c>
      <c r="L238" s="437" t="s">
        <v>619</v>
      </c>
      <c r="M238" s="359" t="s">
        <v>4</v>
      </c>
      <c r="N238" s="9" t="s">
        <v>36</v>
      </c>
      <c r="O238" s="9" t="s">
        <v>36</v>
      </c>
      <c r="P238" s="357" t="s">
        <v>58</v>
      </c>
      <c r="Q238" s="357" t="s">
        <v>59</v>
      </c>
      <c r="R238" s="357" t="s">
        <v>85</v>
      </c>
      <c r="S238" s="357"/>
      <c r="T238" s="357"/>
      <c r="U238" s="360">
        <f>VLOOKUP(C238,Dados!G:J,3,FALSE)</f>
        <v>10</v>
      </c>
      <c r="V238" s="360" t="str">
        <f>VLOOKUP(C238,Dados!G:J,4,FALSE)</f>
        <v>Segunda-Feira</v>
      </c>
    </row>
    <row r="239" spans="1:22" ht="21">
      <c r="A239" s="353">
        <v>1298</v>
      </c>
      <c r="B239" s="354">
        <v>1</v>
      </c>
      <c r="C239" s="355">
        <v>44327</v>
      </c>
      <c r="D239" s="356">
        <f>IFERROR(VLOOKUP(C239,Dados!G:H,2,FALSE),"")</f>
        <v>44317</v>
      </c>
      <c r="E239" s="357">
        <v>32892</v>
      </c>
      <c r="F239" s="358" t="s">
        <v>620</v>
      </c>
      <c r="G239" s="357" t="s">
        <v>31</v>
      </c>
      <c r="H239" s="357" t="s">
        <v>366</v>
      </c>
      <c r="I239" s="361" t="s">
        <v>137</v>
      </c>
      <c r="J239" s="354">
        <v>1</v>
      </c>
      <c r="K239" s="353" t="s">
        <v>110</v>
      </c>
      <c r="L239" s="437" t="s">
        <v>621</v>
      </c>
      <c r="M239" s="359" t="s">
        <v>90</v>
      </c>
      <c r="N239" s="9" t="s">
        <v>36</v>
      </c>
      <c r="O239" s="9" t="s">
        <v>36</v>
      </c>
      <c r="P239" s="357" t="s">
        <v>96</v>
      </c>
      <c r="Q239" s="357"/>
      <c r="R239" s="357"/>
      <c r="S239" s="357">
        <v>50</v>
      </c>
      <c r="T239" s="357"/>
      <c r="U239" s="360">
        <f>VLOOKUP(C239,Dados!G:J,3,FALSE)</f>
        <v>11</v>
      </c>
      <c r="V239" s="360" t="str">
        <f>VLOOKUP(C239,Dados!G:J,4,FALSE)</f>
        <v>Terça-Feira</v>
      </c>
    </row>
    <row r="240" spans="1:22" ht="57.6">
      <c r="A240" s="353">
        <v>1299</v>
      </c>
      <c r="B240" s="354">
        <v>1</v>
      </c>
      <c r="C240" s="355">
        <v>44328</v>
      </c>
      <c r="D240" s="356">
        <f>IFERROR(VLOOKUP(C240,Dados!G:H,2,FALSE),"")</f>
        <v>44317</v>
      </c>
      <c r="E240" s="357">
        <v>36159</v>
      </c>
      <c r="F240" s="358" t="s">
        <v>622</v>
      </c>
      <c r="G240" s="357" t="s">
        <v>31</v>
      </c>
      <c r="H240" s="357" t="s">
        <v>477</v>
      </c>
      <c r="I240" s="362" t="s">
        <v>312</v>
      </c>
      <c r="J240" s="354">
        <v>3</v>
      </c>
      <c r="K240" s="353" t="s">
        <v>56</v>
      </c>
      <c r="L240" s="437" t="s">
        <v>623</v>
      </c>
      <c r="M240" s="359" t="s">
        <v>4</v>
      </c>
      <c r="N240" s="9" t="s">
        <v>36</v>
      </c>
      <c r="O240" s="9" t="s">
        <v>36</v>
      </c>
      <c r="P240" s="357" t="s">
        <v>45</v>
      </c>
      <c r="Q240" s="357" t="s">
        <v>46</v>
      </c>
      <c r="R240" s="357" t="s">
        <v>139</v>
      </c>
      <c r="S240" s="357"/>
      <c r="T240" s="357"/>
      <c r="U240" s="360">
        <f>VLOOKUP(C240,Dados!G:J,3,FALSE)</f>
        <v>12</v>
      </c>
      <c r="V240" s="360" t="str">
        <f>VLOOKUP(C240,Dados!G:J,4,FALSE)</f>
        <v>Quarta-Feira</v>
      </c>
    </row>
    <row r="241" spans="1:22" ht="57.6">
      <c r="A241" s="353">
        <v>1300</v>
      </c>
      <c r="B241" s="354">
        <v>1</v>
      </c>
      <c r="C241" s="355">
        <v>44328</v>
      </c>
      <c r="D241" s="356">
        <f>IFERROR(VLOOKUP(C241,Dados!G:H,2,FALSE),"")</f>
        <v>44317</v>
      </c>
      <c r="E241" s="357">
        <v>24760</v>
      </c>
      <c r="F241" s="358" t="s">
        <v>624</v>
      </c>
      <c r="G241" s="357" t="s">
        <v>31</v>
      </c>
      <c r="H241" s="357" t="s">
        <v>98</v>
      </c>
      <c r="I241" s="363" t="s">
        <v>42</v>
      </c>
      <c r="J241" s="354">
        <v>1</v>
      </c>
      <c r="K241" s="353" t="s">
        <v>7</v>
      </c>
      <c r="L241" s="437" t="s">
        <v>625</v>
      </c>
      <c r="M241" s="359" t="s">
        <v>4</v>
      </c>
      <c r="N241" s="9" t="s">
        <v>36</v>
      </c>
      <c r="O241" s="9" t="s">
        <v>36</v>
      </c>
      <c r="P241" s="357" t="s">
        <v>45</v>
      </c>
      <c r="Q241" s="357" t="s">
        <v>76</v>
      </c>
      <c r="R241" s="357" t="s">
        <v>71</v>
      </c>
      <c r="S241" s="357"/>
      <c r="T241" s="357"/>
      <c r="U241" s="360">
        <f>VLOOKUP(C241,Dados!G:J,3,FALSE)</f>
        <v>12</v>
      </c>
      <c r="V241" s="360" t="str">
        <f>VLOOKUP(C241,Dados!G:J,4,FALSE)</f>
        <v>Quarta-Feira</v>
      </c>
    </row>
    <row r="242" spans="1:22" ht="50.25" customHeight="1">
      <c r="A242" s="353">
        <v>1301</v>
      </c>
      <c r="B242" s="354">
        <v>1</v>
      </c>
      <c r="C242" s="355">
        <v>44329</v>
      </c>
      <c r="D242" s="356">
        <f>IFERROR(VLOOKUP(C242,Dados!G:H,2,FALSE),"")</f>
        <v>44317</v>
      </c>
      <c r="E242" s="8">
        <v>0</v>
      </c>
      <c r="F242" s="358"/>
      <c r="G242" s="357" t="s">
        <v>31</v>
      </c>
      <c r="H242" s="357" t="s">
        <v>626</v>
      </c>
      <c r="I242" s="362" t="s">
        <v>312</v>
      </c>
      <c r="J242" s="354">
        <v>3</v>
      </c>
      <c r="K242" s="353" t="s">
        <v>43</v>
      </c>
      <c r="L242" s="437" t="s">
        <v>627</v>
      </c>
      <c r="M242" s="359" t="s">
        <v>90</v>
      </c>
      <c r="N242" s="9" t="s">
        <v>271</v>
      </c>
      <c r="O242" s="357"/>
      <c r="P242" s="357" t="s">
        <v>173</v>
      </c>
      <c r="Q242" s="357"/>
      <c r="R242" s="357"/>
      <c r="S242" s="357">
        <v>51</v>
      </c>
      <c r="T242" s="357" t="s">
        <v>628</v>
      </c>
      <c r="U242" s="360">
        <f>VLOOKUP(C242,Dados!G:J,3,FALSE)</f>
        <v>13</v>
      </c>
      <c r="V242" s="360" t="str">
        <f>VLOOKUP(C242,Dados!G:J,4,FALSE)</f>
        <v>Quinta-Feira</v>
      </c>
    </row>
    <row r="243" spans="1:22" ht="45.95">
      <c r="A243" s="353">
        <v>1302</v>
      </c>
      <c r="B243" s="354">
        <v>1</v>
      </c>
      <c r="C243" s="355">
        <v>44329</v>
      </c>
      <c r="D243" s="356">
        <f>IFERROR(VLOOKUP(C243,Dados!G:H,2,FALSE),"")</f>
        <v>44317</v>
      </c>
      <c r="E243" s="357">
        <v>23529</v>
      </c>
      <c r="F243" s="358" t="s">
        <v>285</v>
      </c>
      <c r="G243" s="357" t="s">
        <v>31</v>
      </c>
      <c r="H243" s="357" t="s">
        <v>198</v>
      </c>
      <c r="I243" s="363" t="s">
        <v>50</v>
      </c>
      <c r="J243" s="354">
        <v>1</v>
      </c>
      <c r="K243" s="353" t="s">
        <v>51</v>
      </c>
      <c r="L243" s="437" t="s">
        <v>629</v>
      </c>
      <c r="M243" s="359" t="s">
        <v>4</v>
      </c>
      <c r="N243" s="9" t="s">
        <v>36</v>
      </c>
      <c r="O243" s="9" t="s">
        <v>36</v>
      </c>
      <c r="P243" s="357" t="s">
        <v>45</v>
      </c>
      <c r="Q243" s="357" t="s">
        <v>124</v>
      </c>
      <c r="R243" s="357" t="s">
        <v>630</v>
      </c>
      <c r="S243" s="357"/>
      <c r="T243" s="357"/>
      <c r="U243" s="360">
        <f>VLOOKUP(C243,Dados!G:J,3,FALSE)</f>
        <v>13</v>
      </c>
      <c r="V243" s="360" t="str">
        <f>VLOOKUP(C243,Dados!G:J,4,FALSE)</f>
        <v>Quinta-Feira</v>
      </c>
    </row>
    <row r="244" spans="1:22" ht="80.45">
      <c r="A244" s="353">
        <v>1303</v>
      </c>
      <c r="B244" s="354">
        <v>1</v>
      </c>
      <c r="C244" s="355">
        <v>44330</v>
      </c>
      <c r="D244" s="356">
        <f>IFERROR(VLOOKUP(C244,Dados!G:H,2,FALSE),"")</f>
        <v>44317</v>
      </c>
      <c r="E244" s="357">
        <v>35072</v>
      </c>
      <c r="F244" s="358" t="s">
        <v>631</v>
      </c>
      <c r="G244" s="357" t="s">
        <v>31</v>
      </c>
      <c r="H244" s="357" t="s">
        <v>632</v>
      </c>
      <c r="I244" s="364" t="s">
        <v>633</v>
      </c>
      <c r="J244" s="354">
        <v>1</v>
      </c>
      <c r="K244" s="353" t="s">
        <v>126</v>
      </c>
      <c r="L244" s="437" t="s">
        <v>634</v>
      </c>
      <c r="M244" s="359" t="s">
        <v>4</v>
      </c>
      <c r="N244" s="9" t="s">
        <v>36</v>
      </c>
      <c r="O244" s="9" t="s">
        <v>36</v>
      </c>
      <c r="P244" s="357" t="s">
        <v>45</v>
      </c>
      <c r="Q244" s="357" t="s">
        <v>46</v>
      </c>
      <c r="R244" s="357" t="s">
        <v>71</v>
      </c>
      <c r="S244" s="357"/>
      <c r="T244" s="357"/>
      <c r="U244" s="360">
        <f>VLOOKUP(C244,Dados!G:J,3,FALSE)</f>
        <v>14</v>
      </c>
      <c r="V244" s="360" t="str">
        <f>VLOOKUP(C244,Dados!G:J,4,FALSE)</f>
        <v>Sexta-Feira</v>
      </c>
    </row>
    <row r="245" spans="1:22" ht="45.95">
      <c r="A245" s="353">
        <v>1304</v>
      </c>
      <c r="B245" s="354">
        <v>1</v>
      </c>
      <c r="C245" s="355">
        <v>44331</v>
      </c>
      <c r="D245" s="356">
        <f>IFERROR(VLOOKUP(C245,Dados!G:H,2,FALSE),"")</f>
        <v>44317</v>
      </c>
      <c r="E245" s="357">
        <v>30668</v>
      </c>
      <c r="F245" s="358" t="s">
        <v>635</v>
      </c>
      <c r="G245" s="357" t="s">
        <v>31</v>
      </c>
      <c r="H245" s="357" t="s">
        <v>73</v>
      </c>
      <c r="I245" s="358" t="s">
        <v>509</v>
      </c>
      <c r="J245" s="354">
        <v>1</v>
      </c>
      <c r="K245" s="353" t="s">
        <v>56</v>
      </c>
      <c r="L245" s="437" t="s">
        <v>636</v>
      </c>
      <c r="M245" s="359" t="s">
        <v>3</v>
      </c>
      <c r="N245" s="9" t="s">
        <v>36</v>
      </c>
      <c r="O245" s="9" t="s">
        <v>36</v>
      </c>
      <c r="P245" s="357" t="s">
        <v>58</v>
      </c>
      <c r="Q245" s="357" t="s">
        <v>59</v>
      </c>
      <c r="R245" s="357" t="s">
        <v>60</v>
      </c>
      <c r="S245" s="357">
        <v>63</v>
      </c>
      <c r="T245" s="357">
        <v>200840919</v>
      </c>
      <c r="U245" s="360">
        <f>VLOOKUP(C245,Dados!G:J,3,FALSE)</f>
        <v>15</v>
      </c>
      <c r="V245" s="360" t="str">
        <f>VLOOKUP(C245,Dados!G:J,4,FALSE)</f>
        <v>Sábado</v>
      </c>
    </row>
    <row r="246" spans="1:22" ht="69">
      <c r="A246" s="353">
        <v>1306</v>
      </c>
      <c r="B246" s="354">
        <v>1</v>
      </c>
      <c r="C246" s="355">
        <v>44334</v>
      </c>
      <c r="D246" s="356">
        <f>IFERROR(VLOOKUP(C246,Dados!G:H,2,FALSE),"")</f>
        <v>44317</v>
      </c>
      <c r="E246" s="357">
        <v>35004</v>
      </c>
      <c r="F246" s="358" t="s">
        <v>637</v>
      </c>
      <c r="G246" s="357" t="s">
        <v>31</v>
      </c>
      <c r="H246" s="357" t="s">
        <v>54</v>
      </c>
      <c r="I246" s="358" t="s">
        <v>509</v>
      </c>
      <c r="J246" s="354">
        <v>2</v>
      </c>
      <c r="K246" s="353" t="s">
        <v>56</v>
      </c>
      <c r="L246" s="437" t="s">
        <v>638</v>
      </c>
      <c r="M246" s="359" t="s">
        <v>3</v>
      </c>
      <c r="N246" s="9" t="s">
        <v>36</v>
      </c>
      <c r="O246" s="9" t="s">
        <v>36</v>
      </c>
      <c r="P246" s="357" t="s">
        <v>45</v>
      </c>
      <c r="Q246" s="357" t="s">
        <v>76</v>
      </c>
      <c r="R246" s="357" t="s">
        <v>203</v>
      </c>
      <c r="S246" s="357" t="s">
        <v>533</v>
      </c>
      <c r="T246" s="357">
        <v>200806353</v>
      </c>
      <c r="U246" s="360">
        <f>VLOOKUP(C246,Dados!G:J,3,FALSE)</f>
        <v>18</v>
      </c>
      <c r="V246" s="360" t="str">
        <f>VLOOKUP(C246,Dados!G:J,4,FALSE)</f>
        <v>Terça-Feira</v>
      </c>
    </row>
    <row r="247" spans="1:22" ht="135.75" customHeight="1">
      <c r="A247" s="353">
        <v>1307</v>
      </c>
      <c r="B247" s="354">
        <v>1</v>
      </c>
      <c r="C247" s="355">
        <v>44334</v>
      </c>
      <c r="D247" s="356">
        <f>IFERROR(VLOOKUP(C247,Dados!G:H,2,FALSE),"")</f>
        <v>44317</v>
      </c>
      <c r="E247" s="357">
        <v>37107</v>
      </c>
      <c r="F247" s="365" t="s">
        <v>639</v>
      </c>
      <c r="G247" s="357" t="s">
        <v>31</v>
      </c>
      <c r="H247" s="358" t="s">
        <v>73</v>
      </c>
      <c r="I247" s="358" t="s">
        <v>509</v>
      </c>
      <c r="J247" s="354">
        <v>1</v>
      </c>
      <c r="K247" s="353" t="s">
        <v>56</v>
      </c>
      <c r="L247" s="437" t="s">
        <v>640</v>
      </c>
      <c r="M247" s="359" t="s">
        <v>4</v>
      </c>
      <c r="N247" s="9" t="s">
        <v>36</v>
      </c>
      <c r="O247" s="9" t="s">
        <v>36</v>
      </c>
      <c r="P247" s="357" t="s">
        <v>45</v>
      </c>
      <c r="Q247" s="357" t="s">
        <v>76</v>
      </c>
      <c r="R247" s="357" t="s">
        <v>71</v>
      </c>
      <c r="S247" s="357">
        <v>54</v>
      </c>
      <c r="T247" s="357">
        <v>200806354</v>
      </c>
      <c r="U247" s="360">
        <f>VLOOKUP(C247,Dados!G:J,3,FALSE)</f>
        <v>18</v>
      </c>
      <c r="V247" s="360" t="str">
        <f>VLOOKUP(C247,Dados!G:J,4,FALSE)</f>
        <v>Terça-Feira</v>
      </c>
    </row>
    <row r="248" spans="1:22" ht="80.45">
      <c r="A248" s="353">
        <v>1308</v>
      </c>
      <c r="B248" s="354">
        <v>1</v>
      </c>
      <c r="C248" s="355">
        <v>44335</v>
      </c>
      <c r="D248" s="356">
        <f>IFERROR(VLOOKUP(C248,Dados!G:H,2,FALSE),"")</f>
        <v>44317</v>
      </c>
      <c r="E248" s="357">
        <v>34585</v>
      </c>
      <c r="F248" s="358" t="s">
        <v>641</v>
      </c>
      <c r="G248" s="357" t="s">
        <v>31</v>
      </c>
      <c r="H248" s="357" t="s">
        <v>642</v>
      </c>
      <c r="I248" s="358" t="s">
        <v>540</v>
      </c>
      <c r="J248" s="354">
        <v>2</v>
      </c>
      <c r="K248" s="353" t="s">
        <v>110</v>
      </c>
      <c r="L248" s="437" t="s">
        <v>643</v>
      </c>
      <c r="M248" s="359" t="s">
        <v>4</v>
      </c>
      <c r="N248" s="9" t="s">
        <v>36</v>
      </c>
      <c r="O248" s="9" t="s">
        <v>36</v>
      </c>
      <c r="P248" s="357" t="s">
        <v>45</v>
      </c>
      <c r="Q248" s="357" t="s">
        <v>76</v>
      </c>
      <c r="R248" s="357" t="s">
        <v>329</v>
      </c>
      <c r="S248" s="357">
        <v>55</v>
      </c>
      <c r="T248" s="357">
        <v>200806352</v>
      </c>
      <c r="U248" s="360">
        <f>VLOOKUP(C248,Dados!G:J,3,FALSE)</f>
        <v>19</v>
      </c>
      <c r="V248" s="360" t="str">
        <f>VLOOKUP(C248,Dados!G:J,4,FALSE)</f>
        <v>Quarta-Feira</v>
      </c>
    </row>
    <row r="249" spans="1:22" ht="57.6">
      <c r="A249" s="353">
        <v>1309</v>
      </c>
      <c r="B249" s="354">
        <v>1</v>
      </c>
      <c r="C249" s="355">
        <v>44336</v>
      </c>
      <c r="D249" s="356">
        <f>IFERROR(VLOOKUP(C249,Dados!G:H,2,FALSE),"")</f>
        <v>44317</v>
      </c>
      <c r="E249" s="357">
        <v>35678</v>
      </c>
      <c r="F249" s="358" t="s">
        <v>644</v>
      </c>
      <c r="G249" s="357" t="s">
        <v>31</v>
      </c>
      <c r="H249" s="357" t="s">
        <v>98</v>
      </c>
      <c r="I249" s="363" t="s">
        <v>42</v>
      </c>
      <c r="J249" s="354">
        <v>1</v>
      </c>
      <c r="K249" s="353" t="s">
        <v>7</v>
      </c>
      <c r="L249" s="437" t="s">
        <v>645</v>
      </c>
      <c r="M249" s="359" t="s">
        <v>4</v>
      </c>
      <c r="N249" s="9" t="s">
        <v>36</v>
      </c>
      <c r="O249" s="9" t="s">
        <v>36</v>
      </c>
      <c r="P249" s="357" t="s">
        <v>45</v>
      </c>
      <c r="Q249" s="357" t="s">
        <v>67</v>
      </c>
      <c r="R249" s="357"/>
      <c r="S249" s="357"/>
      <c r="T249" s="357"/>
      <c r="U249" s="360">
        <f>VLOOKUP(C249,Dados!G:J,3,FALSE)</f>
        <v>20</v>
      </c>
      <c r="V249" s="360" t="str">
        <f>VLOOKUP(C249,Dados!G:J,4,FALSE)</f>
        <v>Quinta-Feira</v>
      </c>
    </row>
    <row r="250" spans="1:22" ht="45.95">
      <c r="A250" s="353">
        <v>1312</v>
      </c>
      <c r="B250" s="354">
        <v>1</v>
      </c>
      <c r="C250" s="355">
        <v>44337</v>
      </c>
      <c r="D250" s="356">
        <f>IFERROR(VLOOKUP(C250,Dados!G:H,2,FALSE),"")</f>
        <v>44317</v>
      </c>
      <c r="E250" s="357">
        <v>32991</v>
      </c>
      <c r="F250" s="358" t="s">
        <v>646</v>
      </c>
      <c r="G250" s="357" t="s">
        <v>31</v>
      </c>
      <c r="H250" s="357" t="s">
        <v>73</v>
      </c>
      <c r="I250" s="358" t="s">
        <v>509</v>
      </c>
      <c r="J250" s="354">
        <v>1</v>
      </c>
      <c r="K250" s="353" t="s">
        <v>56</v>
      </c>
      <c r="L250" s="437" t="s">
        <v>647</v>
      </c>
      <c r="M250" s="359" t="s">
        <v>4</v>
      </c>
      <c r="N250" s="9" t="s">
        <v>36</v>
      </c>
      <c r="O250" s="9" t="s">
        <v>36</v>
      </c>
      <c r="P250" s="357" t="s">
        <v>117</v>
      </c>
      <c r="Q250" s="357" t="s">
        <v>76</v>
      </c>
      <c r="R250" s="357" t="s">
        <v>203</v>
      </c>
      <c r="S250" s="357"/>
      <c r="T250" s="357"/>
      <c r="U250" s="360">
        <f>VLOOKUP(C250,Dados!G:J,3,FALSE)</f>
        <v>21</v>
      </c>
      <c r="V250" s="360" t="str">
        <f>VLOOKUP(C250,Dados!G:J,4,FALSE)</f>
        <v>Sexta-Feira</v>
      </c>
    </row>
    <row r="251" spans="1:22" ht="80.45">
      <c r="A251" s="353">
        <v>1313</v>
      </c>
      <c r="B251" s="354">
        <v>1</v>
      </c>
      <c r="C251" s="355">
        <v>44337</v>
      </c>
      <c r="D251" s="356">
        <f>IFERROR(VLOOKUP(C251,Dados!G:H,2,FALSE),"")</f>
        <v>44317</v>
      </c>
      <c r="E251" s="357">
        <v>28926</v>
      </c>
      <c r="F251" s="358" t="s">
        <v>648</v>
      </c>
      <c r="G251" s="357" t="s">
        <v>31</v>
      </c>
      <c r="H251" s="357" t="s">
        <v>649</v>
      </c>
      <c r="I251" s="364" t="s">
        <v>633</v>
      </c>
      <c r="J251" s="354">
        <v>1</v>
      </c>
      <c r="K251" s="353" t="s">
        <v>148</v>
      </c>
      <c r="L251" s="437" t="s">
        <v>650</v>
      </c>
      <c r="M251" s="359" t="s">
        <v>4</v>
      </c>
      <c r="N251" s="9" t="s">
        <v>36</v>
      </c>
      <c r="O251" s="9" t="s">
        <v>36</v>
      </c>
      <c r="P251" s="357" t="s">
        <v>45</v>
      </c>
      <c r="Q251" s="357" t="s">
        <v>124</v>
      </c>
      <c r="R251" s="357"/>
      <c r="S251" s="357"/>
      <c r="T251" s="357"/>
      <c r="U251" s="360">
        <f>VLOOKUP(C251,Dados!G:J,3,FALSE)</f>
        <v>21</v>
      </c>
      <c r="V251" s="360" t="str">
        <f>VLOOKUP(C251,Dados!G:J,4,FALSE)</f>
        <v>Sexta-Feira</v>
      </c>
    </row>
    <row r="252" spans="1:22" ht="34.5">
      <c r="A252" s="353">
        <v>1314</v>
      </c>
      <c r="B252" s="354">
        <v>1</v>
      </c>
      <c r="C252" s="355">
        <v>44338</v>
      </c>
      <c r="D252" s="356">
        <f>IFERROR(VLOOKUP(C252,Dados!G:H,2,FALSE),"")</f>
        <v>44317</v>
      </c>
      <c r="E252" s="357">
        <v>24597</v>
      </c>
      <c r="F252" s="358" t="s">
        <v>651</v>
      </c>
      <c r="G252" s="357" t="s">
        <v>31</v>
      </c>
      <c r="H252" s="357" t="s">
        <v>652</v>
      </c>
      <c r="I252" s="358" t="s">
        <v>445</v>
      </c>
      <c r="J252" s="354">
        <v>2</v>
      </c>
      <c r="K252" s="353" t="s">
        <v>313</v>
      </c>
      <c r="L252" s="437" t="s">
        <v>653</v>
      </c>
      <c r="M252" s="359" t="s">
        <v>4</v>
      </c>
      <c r="N252" s="9" t="s">
        <v>36</v>
      </c>
      <c r="O252" s="9" t="s">
        <v>36</v>
      </c>
      <c r="P252" s="357" t="s">
        <v>58</v>
      </c>
      <c r="Q252" s="357" t="s">
        <v>59</v>
      </c>
      <c r="R252" s="357" t="s">
        <v>85</v>
      </c>
      <c r="S252" s="357"/>
      <c r="T252" s="357"/>
      <c r="U252" s="360">
        <f>VLOOKUP(C252,Dados!G:J,3,FALSE)</f>
        <v>22</v>
      </c>
      <c r="V252" s="360" t="str">
        <f>VLOOKUP(C252,Dados!G:J,4,FALSE)</f>
        <v>Sábado</v>
      </c>
    </row>
    <row r="253" spans="1:22" ht="69">
      <c r="A253" s="353">
        <v>1315</v>
      </c>
      <c r="B253" s="354">
        <v>1</v>
      </c>
      <c r="C253" s="355">
        <v>44338</v>
      </c>
      <c r="D253" s="356">
        <f>IFERROR(VLOOKUP(C253,Dados!G:H,2,FALSE),"")</f>
        <v>44317</v>
      </c>
      <c r="E253" s="357">
        <v>35115</v>
      </c>
      <c r="F253" s="358" t="s">
        <v>654</v>
      </c>
      <c r="G253" s="357" t="s">
        <v>31</v>
      </c>
      <c r="H253" s="357" t="s">
        <v>105</v>
      </c>
      <c r="I253" s="358" t="s">
        <v>540</v>
      </c>
      <c r="J253" s="354">
        <v>2</v>
      </c>
      <c r="K253" s="353" t="s">
        <v>64</v>
      </c>
      <c r="L253" s="437" t="s">
        <v>655</v>
      </c>
      <c r="M253" s="359" t="s">
        <v>4</v>
      </c>
      <c r="N253" s="9" t="s">
        <v>36</v>
      </c>
      <c r="O253" s="357" t="s">
        <v>36</v>
      </c>
      <c r="P253" s="357" t="s">
        <v>45</v>
      </c>
      <c r="Q253" s="357" t="s">
        <v>76</v>
      </c>
      <c r="R253" s="357" t="s">
        <v>203</v>
      </c>
      <c r="S253" s="357"/>
      <c r="T253" s="357"/>
      <c r="U253" s="360">
        <f>VLOOKUP(C253,Dados!G:J,3,FALSE)</f>
        <v>22</v>
      </c>
      <c r="V253" s="360" t="str">
        <f>VLOOKUP(C253,Dados!G:J,4,FALSE)</f>
        <v>Sábado</v>
      </c>
    </row>
    <row r="254" spans="1:22" ht="34.5">
      <c r="A254" s="353">
        <v>1316</v>
      </c>
      <c r="B254" s="354">
        <v>1</v>
      </c>
      <c r="C254" s="355">
        <v>44338</v>
      </c>
      <c r="D254" s="356">
        <f>IFERROR(VLOOKUP(C254,Dados!G:H,2,FALSE),"")</f>
        <v>44317</v>
      </c>
      <c r="E254" s="357">
        <v>37084</v>
      </c>
      <c r="F254" s="358" t="s">
        <v>656</v>
      </c>
      <c r="G254" s="357" t="s">
        <v>31</v>
      </c>
      <c r="H254" s="357" t="s">
        <v>477</v>
      </c>
      <c r="I254" s="362" t="s">
        <v>312</v>
      </c>
      <c r="J254" s="354">
        <v>3</v>
      </c>
      <c r="K254" s="353" t="s">
        <v>56</v>
      </c>
      <c r="L254" s="437" t="s">
        <v>657</v>
      </c>
      <c r="M254" s="359" t="s">
        <v>4</v>
      </c>
      <c r="N254" s="9" t="s">
        <v>36</v>
      </c>
      <c r="O254" s="9" t="s">
        <v>36</v>
      </c>
      <c r="P254" s="357" t="s">
        <v>45</v>
      </c>
      <c r="Q254" s="357" t="s">
        <v>38</v>
      </c>
      <c r="R254" s="357" t="s">
        <v>658</v>
      </c>
      <c r="S254" s="357"/>
      <c r="T254" s="357"/>
      <c r="U254" s="360">
        <f>VLOOKUP(C254,Dados!G:J,3,FALSE)</f>
        <v>22</v>
      </c>
      <c r="V254" s="360" t="str">
        <f>VLOOKUP(C254,Dados!G:J,4,FALSE)</f>
        <v>Sábado</v>
      </c>
    </row>
    <row r="255" spans="1:22" ht="45.95">
      <c r="A255" s="353">
        <v>1317</v>
      </c>
      <c r="B255" s="354">
        <v>1</v>
      </c>
      <c r="C255" s="355">
        <v>44338</v>
      </c>
      <c r="D255" s="356">
        <f>IFERROR(VLOOKUP(C255,Dados!G:H,2,FALSE),"")</f>
        <v>44317</v>
      </c>
      <c r="E255" s="8">
        <v>0</v>
      </c>
      <c r="F255" s="358"/>
      <c r="G255" s="357" t="s">
        <v>31</v>
      </c>
      <c r="H255" s="357" t="s">
        <v>245</v>
      </c>
      <c r="I255" s="362" t="s">
        <v>312</v>
      </c>
      <c r="J255" s="354">
        <v>3</v>
      </c>
      <c r="K255" s="353" t="s">
        <v>43</v>
      </c>
      <c r="L255" s="437" t="s">
        <v>659</v>
      </c>
      <c r="M255" s="359" t="s">
        <v>90</v>
      </c>
      <c r="N255" s="9" t="s">
        <v>271</v>
      </c>
      <c r="P255" s="357" t="s">
        <v>173</v>
      </c>
      <c r="Q255" s="357"/>
      <c r="R255" s="357"/>
      <c r="S255" s="357">
        <v>57</v>
      </c>
      <c r="T255" s="357">
        <v>200840252</v>
      </c>
      <c r="U255" s="360">
        <f>VLOOKUP(C255,Dados!G:J,3,FALSE)</f>
        <v>22</v>
      </c>
      <c r="V255" s="360" t="str">
        <f>VLOOKUP(C255,Dados!G:J,4,FALSE)</f>
        <v>Sábado</v>
      </c>
    </row>
    <row r="256" spans="1:22" ht="57.6">
      <c r="A256" s="353">
        <v>1318</v>
      </c>
      <c r="B256" s="354">
        <v>1</v>
      </c>
      <c r="C256" s="355">
        <v>44342</v>
      </c>
      <c r="D256" s="356">
        <f>IFERROR(VLOOKUP(C256,Dados!G:H,2,FALSE),"")</f>
        <v>44317</v>
      </c>
      <c r="E256" s="357">
        <v>33461</v>
      </c>
      <c r="F256" s="358" t="s">
        <v>660</v>
      </c>
      <c r="G256" s="357" t="s">
        <v>31</v>
      </c>
      <c r="H256" s="357" t="s">
        <v>98</v>
      </c>
      <c r="I256" s="363" t="s">
        <v>42</v>
      </c>
      <c r="J256" s="354">
        <v>1</v>
      </c>
      <c r="K256" s="353" t="s">
        <v>171</v>
      </c>
      <c r="L256" s="437" t="s">
        <v>661</v>
      </c>
      <c r="M256" s="359" t="s">
        <v>3</v>
      </c>
      <c r="N256" s="9" t="s">
        <v>36</v>
      </c>
      <c r="O256" s="9" t="s">
        <v>36</v>
      </c>
      <c r="P256" s="357" t="s">
        <v>45</v>
      </c>
      <c r="Q256" s="357" t="s">
        <v>46</v>
      </c>
      <c r="R256" s="357" t="s">
        <v>662</v>
      </c>
      <c r="S256" s="357">
        <v>59</v>
      </c>
      <c r="T256" s="357">
        <v>200883378</v>
      </c>
      <c r="U256" s="360">
        <f>VLOOKUP(C256,Dados!G:J,3,FALSE)</f>
        <v>26</v>
      </c>
      <c r="V256" s="360" t="str">
        <f>VLOOKUP(C256,Dados!G:J,4,FALSE)</f>
        <v>Quarta-Feira</v>
      </c>
    </row>
    <row r="257" spans="1:22" ht="45.95">
      <c r="A257" s="353">
        <v>1319</v>
      </c>
      <c r="B257" s="354">
        <v>1</v>
      </c>
      <c r="C257" s="355">
        <v>44343</v>
      </c>
      <c r="D257" s="356">
        <f>IFERROR(VLOOKUP(C257,Dados!G:H,2,FALSE),"")</f>
        <v>44317</v>
      </c>
      <c r="E257" s="357">
        <v>23367</v>
      </c>
      <c r="F257" s="358" t="s">
        <v>663</v>
      </c>
      <c r="G257" s="357" t="s">
        <v>31</v>
      </c>
      <c r="H257" s="357" t="s">
        <v>105</v>
      </c>
      <c r="I257" s="358" t="s">
        <v>540</v>
      </c>
      <c r="J257" s="354">
        <v>2</v>
      </c>
      <c r="K257" s="353" t="s">
        <v>64</v>
      </c>
      <c r="L257" s="437" t="s">
        <v>664</v>
      </c>
      <c r="M257" s="359" t="s">
        <v>4</v>
      </c>
      <c r="N257" s="9" t="s">
        <v>36</v>
      </c>
      <c r="O257" s="9" t="s">
        <v>36</v>
      </c>
      <c r="P257" s="357" t="s">
        <v>45</v>
      </c>
      <c r="Q257" s="357" t="s">
        <v>174</v>
      </c>
      <c r="R257" s="357" t="s">
        <v>128</v>
      </c>
      <c r="S257" s="357"/>
      <c r="T257" s="357"/>
      <c r="U257" s="360">
        <f>VLOOKUP(C257,Dados!G:J,3,FALSE)</f>
        <v>27</v>
      </c>
      <c r="V257" s="360" t="str">
        <f>VLOOKUP(C257,Dados!G:J,4,FALSE)</f>
        <v>Quinta-Feira</v>
      </c>
    </row>
    <row r="258" spans="1:22" ht="45.95">
      <c r="A258" s="353">
        <v>1320</v>
      </c>
      <c r="B258" s="354">
        <v>1</v>
      </c>
      <c r="C258" s="355">
        <v>44343</v>
      </c>
      <c r="D258" s="356">
        <f>IFERROR(VLOOKUP(C258,Dados!G:H,2,FALSE),"")</f>
        <v>44317</v>
      </c>
      <c r="E258" s="357">
        <v>37023</v>
      </c>
      <c r="F258" s="358" t="s">
        <v>665</v>
      </c>
      <c r="G258" s="357" t="s">
        <v>31</v>
      </c>
      <c r="H258" s="357" t="s">
        <v>366</v>
      </c>
      <c r="I258" s="361" t="s">
        <v>137</v>
      </c>
      <c r="J258" s="354">
        <v>1</v>
      </c>
      <c r="K258" s="353" t="s">
        <v>64</v>
      </c>
      <c r="L258" s="437" t="s">
        <v>666</v>
      </c>
      <c r="M258" s="359" t="s">
        <v>3</v>
      </c>
      <c r="N258" s="9" t="s">
        <v>36</v>
      </c>
      <c r="O258" s="9" t="s">
        <v>36</v>
      </c>
      <c r="P258" s="357" t="s">
        <v>45</v>
      </c>
      <c r="Q258" s="357" t="s">
        <v>46</v>
      </c>
      <c r="R258" s="357" t="s">
        <v>77</v>
      </c>
      <c r="S258" s="357">
        <v>60</v>
      </c>
      <c r="T258" s="357">
        <v>200852177</v>
      </c>
      <c r="U258" s="360">
        <f>VLOOKUP(C258,Dados!G:J,3,FALSE)</f>
        <v>27</v>
      </c>
      <c r="V258" s="360" t="str">
        <f>VLOOKUP(C258,Dados!G:J,4,FALSE)</f>
        <v>Quinta-Feira</v>
      </c>
    </row>
    <row r="259" spans="1:22" ht="34.5">
      <c r="A259" s="353">
        <v>1321</v>
      </c>
      <c r="B259" s="354">
        <v>1</v>
      </c>
      <c r="C259" s="355">
        <v>44343</v>
      </c>
      <c r="D259" s="356">
        <f>IFERROR(VLOOKUP(C259,Dados!G:H,2,FALSE),"")</f>
        <v>44317</v>
      </c>
      <c r="E259" s="357">
        <v>31097</v>
      </c>
      <c r="F259" s="358" t="s">
        <v>83</v>
      </c>
      <c r="G259" s="357" t="s">
        <v>31</v>
      </c>
      <c r="H259" s="357" t="s">
        <v>73</v>
      </c>
      <c r="I259" s="358" t="s">
        <v>509</v>
      </c>
      <c r="J259" s="354">
        <v>1</v>
      </c>
      <c r="K259" s="353" t="s">
        <v>56</v>
      </c>
      <c r="L259" s="437" t="s">
        <v>667</v>
      </c>
      <c r="M259" s="359" t="s">
        <v>4</v>
      </c>
      <c r="N259" s="9" t="s">
        <v>36</v>
      </c>
      <c r="O259" s="9" t="s">
        <v>36</v>
      </c>
      <c r="P259" s="357" t="s">
        <v>58</v>
      </c>
      <c r="Q259" s="357" t="s">
        <v>59</v>
      </c>
      <c r="R259" s="357" t="s">
        <v>85</v>
      </c>
      <c r="S259" s="9">
        <v>61</v>
      </c>
      <c r="T259" s="9"/>
      <c r="U259" s="35">
        <f>VLOOKUP(C259,Dados!G:J,3,FALSE)</f>
        <v>27</v>
      </c>
      <c r="V259" s="35" t="str">
        <f>VLOOKUP(C259,Dados!G:J,4,FALSE)</f>
        <v>Quinta-Feira</v>
      </c>
    </row>
    <row r="260" spans="1:22" ht="69">
      <c r="A260" s="353">
        <v>1322</v>
      </c>
      <c r="B260" s="354">
        <v>1</v>
      </c>
      <c r="C260" s="355">
        <v>44344</v>
      </c>
      <c r="D260" s="356">
        <f>IFERROR(VLOOKUP(C260,Dados!G:H,2,FALSE),"")</f>
        <v>44317</v>
      </c>
      <c r="E260" s="357">
        <v>33596</v>
      </c>
      <c r="F260" s="358" t="s">
        <v>479</v>
      </c>
      <c r="G260" s="357" t="s">
        <v>31</v>
      </c>
      <c r="H260" s="357" t="s">
        <v>668</v>
      </c>
      <c r="I260" s="358" t="s">
        <v>540</v>
      </c>
      <c r="J260" s="354">
        <v>2</v>
      </c>
      <c r="K260" s="353" t="s">
        <v>110</v>
      </c>
      <c r="L260" s="437" t="s">
        <v>669</v>
      </c>
      <c r="M260" s="359" t="s">
        <v>4</v>
      </c>
      <c r="N260" s="9" t="s">
        <v>36</v>
      </c>
      <c r="O260" s="9" t="s">
        <v>36</v>
      </c>
      <c r="P260" s="357" t="s">
        <v>45</v>
      </c>
      <c r="Q260" s="357" t="s">
        <v>76</v>
      </c>
      <c r="R260" s="357"/>
      <c r="S260" s="9"/>
      <c r="T260" s="9"/>
      <c r="U260" s="35">
        <f>VLOOKUP(C260,Dados!G:J,3,FALSE)</f>
        <v>28</v>
      </c>
      <c r="V260" s="35" t="str">
        <f>VLOOKUP(C260,Dados!G:J,4,FALSE)</f>
        <v>Sexta-Feira</v>
      </c>
    </row>
    <row r="261" spans="1:22" ht="34.5">
      <c r="A261" s="353">
        <v>1323</v>
      </c>
      <c r="B261" s="354">
        <v>1</v>
      </c>
      <c r="C261" s="355">
        <v>44345</v>
      </c>
      <c r="D261" s="356">
        <f>IFERROR(VLOOKUP(C261,Dados!G:H,2,FALSE),"")</f>
        <v>44317</v>
      </c>
      <c r="E261" s="357">
        <v>28795</v>
      </c>
      <c r="F261" s="358" t="s">
        <v>156</v>
      </c>
      <c r="G261" s="357" t="s">
        <v>31</v>
      </c>
      <c r="H261" s="357" t="s">
        <v>73</v>
      </c>
      <c r="I261" s="358" t="s">
        <v>509</v>
      </c>
      <c r="J261" s="354">
        <v>1</v>
      </c>
      <c r="K261" s="353" t="s">
        <v>56</v>
      </c>
      <c r="L261" s="437" t="s">
        <v>670</v>
      </c>
      <c r="M261" s="359" t="s">
        <v>4</v>
      </c>
      <c r="N261" s="9" t="s">
        <v>36</v>
      </c>
      <c r="O261" s="9" t="s">
        <v>36</v>
      </c>
      <c r="P261" s="357" t="s">
        <v>58</v>
      </c>
      <c r="Q261" s="357" t="s">
        <v>59</v>
      </c>
      <c r="R261" s="357" t="s">
        <v>85</v>
      </c>
      <c r="S261" s="9"/>
      <c r="T261" s="9"/>
      <c r="U261" s="35">
        <f>VLOOKUP(C261,Dados!G:J,3,FALSE)</f>
        <v>29</v>
      </c>
      <c r="V261" s="35" t="str">
        <f>VLOOKUP(C261,Dados!G:J,4,FALSE)</f>
        <v>Sábado</v>
      </c>
    </row>
    <row r="262" spans="1:22" ht="45.95">
      <c r="A262" s="5">
        <v>1324</v>
      </c>
      <c r="B262" s="8">
        <v>1</v>
      </c>
      <c r="C262" s="28">
        <v>44345</v>
      </c>
      <c r="D262" s="33">
        <f>IFERROR(VLOOKUP(C262,Dados!G:H,2,FALSE),"")</f>
        <v>44317</v>
      </c>
      <c r="E262" s="9">
        <v>35568</v>
      </c>
      <c r="F262" s="30" t="s">
        <v>591</v>
      </c>
      <c r="G262" s="9" t="s">
        <v>31</v>
      </c>
      <c r="H262" s="9" t="s">
        <v>245</v>
      </c>
      <c r="I262" s="362" t="s">
        <v>312</v>
      </c>
      <c r="J262" s="8">
        <v>3</v>
      </c>
      <c r="K262" s="5" t="s">
        <v>43</v>
      </c>
      <c r="L262" s="438" t="s">
        <v>671</v>
      </c>
      <c r="M262" s="31" t="s">
        <v>4</v>
      </c>
      <c r="N262" s="9" t="s">
        <v>36</v>
      </c>
      <c r="O262" s="9" t="s">
        <v>36</v>
      </c>
      <c r="P262" s="9" t="s">
        <v>58</v>
      </c>
      <c r="Q262" s="9" t="s">
        <v>59</v>
      </c>
      <c r="R262" s="9" t="s">
        <v>85</v>
      </c>
      <c r="S262" s="9"/>
      <c r="T262" s="9"/>
      <c r="U262" s="35">
        <f>VLOOKUP(C262,Dados!G:J,3,FALSE)</f>
        <v>29</v>
      </c>
      <c r="V262" s="35" t="str">
        <f>VLOOKUP(C262,Dados!G:J,4,FALSE)</f>
        <v>Sábado</v>
      </c>
    </row>
    <row r="263" spans="1:22" ht="45.95">
      <c r="A263" s="5">
        <v>1325</v>
      </c>
      <c r="B263" s="8">
        <v>1</v>
      </c>
      <c r="C263" s="28">
        <v>44349</v>
      </c>
      <c r="D263" s="33">
        <f>IFERROR(VLOOKUP(C263,Dados!G:H,2,FALSE),"")</f>
        <v>44348</v>
      </c>
      <c r="E263" s="9">
        <v>23529</v>
      </c>
      <c r="F263" s="30" t="s">
        <v>285</v>
      </c>
      <c r="G263" s="9" t="s">
        <v>31</v>
      </c>
      <c r="H263" s="9" t="s">
        <v>198</v>
      </c>
      <c r="I263" s="363" t="s">
        <v>50</v>
      </c>
      <c r="J263" s="8">
        <v>1</v>
      </c>
      <c r="K263" s="5" t="s">
        <v>51</v>
      </c>
      <c r="L263" s="351" t="s">
        <v>672</v>
      </c>
      <c r="M263" s="31" t="s">
        <v>4</v>
      </c>
      <c r="N263" s="9" t="s">
        <v>36</v>
      </c>
      <c r="O263" s="9" t="s">
        <v>36</v>
      </c>
      <c r="P263" s="9" t="s">
        <v>37</v>
      </c>
      <c r="Q263" s="9" t="s">
        <v>38</v>
      </c>
      <c r="R263" s="9" t="s">
        <v>39</v>
      </c>
      <c r="S263" s="9"/>
      <c r="T263" s="9"/>
      <c r="U263" s="35">
        <f>VLOOKUP(C263,Dados!G:J,3,FALSE)</f>
        <v>2</v>
      </c>
      <c r="V263" s="35" t="str">
        <f>VLOOKUP(C263,Dados!G:J,4,FALSE)</f>
        <v>Quarta-Feira</v>
      </c>
    </row>
    <row r="264" spans="1:22" ht="45.95">
      <c r="A264" s="5">
        <v>1326</v>
      </c>
      <c r="B264" s="8">
        <v>1</v>
      </c>
      <c r="C264" s="28">
        <v>44351</v>
      </c>
      <c r="D264" s="33">
        <f>IFERROR(VLOOKUP(C264,Dados!G:H,2,FALSE),"")</f>
        <v>44348</v>
      </c>
      <c r="E264" s="9">
        <v>37095</v>
      </c>
      <c r="F264" s="30" t="s">
        <v>673</v>
      </c>
      <c r="G264" s="9" t="s">
        <v>31</v>
      </c>
      <c r="H264" s="9" t="s">
        <v>674</v>
      </c>
      <c r="I264" s="362" t="s">
        <v>312</v>
      </c>
      <c r="J264" s="8">
        <v>3</v>
      </c>
      <c r="K264" s="5" t="s">
        <v>56</v>
      </c>
      <c r="L264" s="351" t="s">
        <v>675</v>
      </c>
      <c r="M264" s="31" t="s">
        <v>4</v>
      </c>
      <c r="N264" s="9" t="s">
        <v>36</v>
      </c>
      <c r="O264" s="9" t="s">
        <v>36</v>
      </c>
      <c r="P264" s="9" t="s">
        <v>58</v>
      </c>
      <c r="Q264" s="9" t="s">
        <v>59</v>
      </c>
      <c r="R264" s="9" t="s">
        <v>85</v>
      </c>
      <c r="S264" s="9"/>
      <c r="T264" s="9"/>
      <c r="U264" s="35">
        <f>VLOOKUP(C264,Dados!G:J,3,FALSE)</f>
        <v>4</v>
      </c>
      <c r="V264" s="35" t="str">
        <f>VLOOKUP(C264,Dados!G:J,4,FALSE)</f>
        <v>Sexta-Feira</v>
      </c>
    </row>
    <row r="265" spans="1:22" ht="45.95">
      <c r="A265" s="5">
        <v>1327</v>
      </c>
      <c r="B265" s="8">
        <v>1</v>
      </c>
      <c r="C265" s="28">
        <v>44356</v>
      </c>
      <c r="D265" s="33">
        <f>IFERROR(VLOOKUP(C265,Dados!G:H,2,FALSE),"")</f>
        <v>44348</v>
      </c>
      <c r="E265" s="9">
        <v>26635</v>
      </c>
      <c r="F265" s="30" t="s">
        <v>676</v>
      </c>
      <c r="G265" s="9" t="s">
        <v>31</v>
      </c>
      <c r="H265" s="19" t="s">
        <v>62</v>
      </c>
      <c r="I265" s="361" t="s">
        <v>137</v>
      </c>
      <c r="J265" s="8">
        <v>1</v>
      </c>
      <c r="K265" s="5" t="s">
        <v>64</v>
      </c>
      <c r="L265" s="351" t="s">
        <v>677</v>
      </c>
      <c r="M265" s="31" t="s">
        <v>4</v>
      </c>
      <c r="N265" s="9" t="s">
        <v>36</v>
      </c>
      <c r="O265" s="9" t="s">
        <v>36</v>
      </c>
      <c r="P265" s="9" t="s">
        <v>45</v>
      </c>
      <c r="Q265" s="9" t="s">
        <v>76</v>
      </c>
      <c r="R265" s="9" t="s">
        <v>77</v>
      </c>
      <c r="S265" s="9"/>
      <c r="T265" s="9"/>
      <c r="U265" s="35">
        <f>VLOOKUP(C265,Dados!G:J,3,FALSE)</f>
        <v>9</v>
      </c>
      <c r="V265" s="35" t="str">
        <f>VLOOKUP(C265,Dados!G:J,4,FALSE)</f>
        <v>Quarta-Feira</v>
      </c>
    </row>
    <row r="266" spans="1:22" ht="126.6">
      <c r="A266" s="5">
        <v>1328</v>
      </c>
      <c r="B266" s="8">
        <v>1</v>
      </c>
      <c r="C266" s="28">
        <v>44356</v>
      </c>
      <c r="D266" s="33">
        <f>IFERROR(VLOOKUP(C266,Dados!G:H,2,FALSE),"")</f>
        <v>44348</v>
      </c>
      <c r="E266" s="9">
        <v>18461</v>
      </c>
      <c r="F266" s="30" t="s">
        <v>678</v>
      </c>
      <c r="G266" s="9" t="s">
        <v>31</v>
      </c>
      <c r="H266" s="19" t="s">
        <v>73</v>
      </c>
      <c r="I266" s="358" t="s">
        <v>509</v>
      </c>
      <c r="J266" s="8">
        <v>1</v>
      </c>
      <c r="K266" s="5" t="s">
        <v>56</v>
      </c>
      <c r="L266" s="351" t="s">
        <v>679</v>
      </c>
      <c r="M266" s="31" t="s">
        <v>80</v>
      </c>
      <c r="N266" s="9" t="s">
        <v>91</v>
      </c>
      <c r="P266" s="9" t="s">
        <v>91</v>
      </c>
      <c r="Q266" s="9" t="s">
        <v>217</v>
      </c>
      <c r="R266" s="9"/>
      <c r="S266" s="9">
        <v>65</v>
      </c>
      <c r="T266" s="9">
        <v>200884445</v>
      </c>
      <c r="U266" s="35">
        <f>VLOOKUP(C266,Dados!G:J,3,FALSE)</f>
        <v>9</v>
      </c>
      <c r="V266" s="35" t="str">
        <f>VLOOKUP(C266,Dados!G:J,4,FALSE)</f>
        <v>Quarta-Feira</v>
      </c>
    </row>
    <row r="267" spans="1:22" ht="69">
      <c r="A267" s="5">
        <v>1329</v>
      </c>
      <c r="B267" s="8">
        <v>1</v>
      </c>
      <c r="C267" s="28">
        <v>44357</v>
      </c>
      <c r="D267" s="33">
        <f>IFERROR(VLOOKUP(C267,Dados!G:H,2,FALSE),"")</f>
        <v>44348</v>
      </c>
      <c r="E267" s="9">
        <v>37094</v>
      </c>
      <c r="F267" s="30" t="s">
        <v>680</v>
      </c>
      <c r="G267" s="9" t="s">
        <v>31</v>
      </c>
      <c r="H267" s="9" t="s">
        <v>477</v>
      </c>
      <c r="I267" s="362" t="s">
        <v>312</v>
      </c>
      <c r="J267" s="8">
        <v>3</v>
      </c>
      <c r="K267" s="5" t="s">
        <v>56</v>
      </c>
      <c r="L267" s="351" t="s">
        <v>681</v>
      </c>
      <c r="M267" s="31" t="s">
        <v>4</v>
      </c>
      <c r="N267" s="9" t="s">
        <v>36</v>
      </c>
      <c r="O267" s="9" t="s">
        <v>36</v>
      </c>
      <c r="P267" s="9" t="s">
        <v>58</v>
      </c>
      <c r="Q267" s="9" t="s">
        <v>59</v>
      </c>
      <c r="R267" s="9" t="s">
        <v>85</v>
      </c>
      <c r="S267" s="9"/>
      <c r="T267" s="9"/>
      <c r="U267" s="35">
        <f>VLOOKUP(C267,Dados!G:J,3,FALSE)</f>
        <v>10</v>
      </c>
      <c r="V267" s="35" t="str">
        <f>VLOOKUP(C267,Dados!G:J,4,FALSE)</f>
        <v>Quinta-Feira</v>
      </c>
    </row>
    <row r="268" spans="1:22" ht="45.95">
      <c r="A268" s="5">
        <v>1330</v>
      </c>
      <c r="B268" s="8">
        <v>1</v>
      </c>
      <c r="C268" s="28">
        <v>44357</v>
      </c>
      <c r="D268" s="33">
        <f>IFERROR(VLOOKUP(C268,Dados!G:H,2,FALSE),"")</f>
        <v>44348</v>
      </c>
      <c r="E268" s="9">
        <v>30668</v>
      </c>
      <c r="F268" s="30" t="s">
        <v>635</v>
      </c>
      <c r="G268" s="9" t="s">
        <v>31</v>
      </c>
      <c r="H268" s="9" t="s">
        <v>130</v>
      </c>
      <c r="I268" s="358" t="s">
        <v>509</v>
      </c>
      <c r="J268" s="8">
        <v>1</v>
      </c>
      <c r="K268" s="5" t="s">
        <v>56</v>
      </c>
      <c r="L268" s="351" t="s">
        <v>682</v>
      </c>
      <c r="M268" s="31" t="s">
        <v>4</v>
      </c>
      <c r="N268" s="9" t="s">
        <v>36</v>
      </c>
      <c r="O268" s="9" t="s">
        <v>36</v>
      </c>
      <c r="P268" s="9" t="s">
        <v>37</v>
      </c>
      <c r="Q268" s="9" t="s">
        <v>46</v>
      </c>
      <c r="R268" s="9" t="s">
        <v>329</v>
      </c>
      <c r="S268" s="9"/>
      <c r="T268" s="9"/>
      <c r="U268" s="35">
        <f>VLOOKUP(C268,Dados!G:J,3,FALSE)</f>
        <v>10</v>
      </c>
      <c r="V268" s="35" t="str">
        <f>VLOOKUP(C268,Dados!G:J,4,FALSE)</f>
        <v>Quinta-Feira</v>
      </c>
    </row>
    <row r="269" spans="1:22" ht="45.95">
      <c r="A269" s="5">
        <v>1331</v>
      </c>
      <c r="B269" s="8">
        <v>1</v>
      </c>
      <c r="C269" s="28">
        <v>44351</v>
      </c>
      <c r="D269" s="33">
        <f>IFERROR(VLOOKUP(C269,Dados!G:H,2,FALSE),"")</f>
        <v>44348</v>
      </c>
      <c r="E269" s="8">
        <v>0</v>
      </c>
      <c r="F269" s="30"/>
      <c r="G269" s="9"/>
      <c r="H269" s="9"/>
      <c r="I269" s="363" t="s">
        <v>50</v>
      </c>
      <c r="J269" s="8">
        <v>1</v>
      </c>
      <c r="K269" s="5" t="s">
        <v>51</v>
      </c>
      <c r="L269" s="351" t="s">
        <v>683</v>
      </c>
      <c r="M269" s="31" t="s">
        <v>90</v>
      </c>
      <c r="N269" s="9" t="s">
        <v>95</v>
      </c>
      <c r="P269" s="9"/>
      <c r="Q269" s="9"/>
      <c r="R269" s="9"/>
      <c r="S269" s="9">
        <v>64</v>
      </c>
      <c r="T269" s="9">
        <v>200883338</v>
      </c>
      <c r="U269" s="35">
        <f>VLOOKUP(C269,Dados!G:J,3,FALSE)</f>
        <v>4</v>
      </c>
      <c r="V269" s="35" t="str">
        <f>VLOOKUP(C269,Dados!G:J,4,FALSE)</f>
        <v>Sexta-Feira</v>
      </c>
    </row>
    <row r="270" spans="1:22" ht="45.95">
      <c r="A270" s="5">
        <v>1332</v>
      </c>
      <c r="B270" s="8">
        <v>1</v>
      </c>
      <c r="C270" s="28">
        <v>44358</v>
      </c>
      <c r="D270" s="33">
        <f>IFERROR(VLOOKUP(C270,Dados!G:H,2,FALSE),"")</f>
        <v>44348</v>
      </c>
      <c r="E270" s="9">
        <v>37311</v>
      </c>
      <c r="F270" s="30" t="s">
        <v>684</v>
      </c>
      <c r="G270" s="9" t="s">
        <v>31</v>
      </c>
      <c r="H270" s="9" t="s">
        <v>366</v>
      </c>
      <c r="I270" s="361" t="s">
        <v>137</v>
      </c>
      <c r="J270" s="8">
        <v>1</v>
      </c>
      <c r="K270" s="5" t="s">
        <v>64</v>
      </c>
      <c r="L270" s="351" t="s">
        <v>685</v>
      </c>
      <c r="M270" s="31" t="s">
        <v>112</v>
      </c>
      <c r="N270" s="9" t="s">
        <v>36</v>
      </c>
      <c r="O270" s="9" t="s">
        <v>36</v>
      </c>
      <c r="P270" s="9" t="s">
        <v>45</v>
      </c>
      <c r="Q270" s="9" t="s">
        <v>46</v>
      </c>
      <c r="R270" s="9" t="s">
        <v>203</v>
      </c>
      <c r="S270" s="9">
        <v>67</v>
      </c>
      <c r="T270" s="9">
        <v>200884995</v>
      </c>
      <c r="U270" s="35">
        <f>VLOOKUP(C270,Dados!G:J,3,FALSE)</f>
        <v>11</v>
      </c>
      <c r="V270" s="35" t="str">
        <f>VLOOKUP(C270,Dados!G:J,4,FALSE)</f>
        <v>Sexta-Feira</v>
      </c>
    </row>
    <row r="271" spans="1:22" ht="57.6">
      <c r="A271" s="5">
        <v>1333</v>
      </c>
      <c r="B271" s="8">
        <v>1</v>
      </c>
      <c r="C271" s="28">
        <v>44358</v>
      </c>
      <c r="D271" s="33">
        <f>IFERROR(VLOOKUP(C271,Dados!G:H,2,FALSE),"")</f>
        <v>44348</v>
      </c>
      <c r="E271" s="9">
        <v>35952</v>
      </c>
      <c r="F271" s="30" t="s">
        <v>686</v>
      </c>
      <c r="G271" s="9" t="s">
        <v>31</v>
      </c>
      <c r="H271" s="9" t="s">
        <v>130</v>
      </c>
      <c r="I271" s="358" t="s">
        <v>509</v>
      </c>
      <c r="J271" s="8">
        <v>1</v>
      </c>
      <c r="K271" s="5" t="s">
        <v>56</v>
      </c>
      <c r="L271" s="351" t="s">
        <v>687</v>
      </c>
      <c r="M271" s="31" t="s">
        <v>4</v>
      </c>
      <c r="N271" s="9" t="s">
        <v>36</v>
      </c>
      <c r="O271" s="9" t="s">
        <v>36</v>
      </c>
      <c r="P271" s="9" t="s">
        <v>58</v>
      </c>
      <c r="Q271" s="9" t="s">
        <v>59</v>
      </c>
      <c r="R271" s="9" t="s">
        <v>85</v>
      </c>
      <c r="S271" s="9"/>
      <c r="T271" s="9"/>
      <c r="U271" s="35">
        <f>VLOOKUP(C271,Dados!G:J,3,FALSE)</f>
        <v>11</v>
      </c>
      <c r="V271" s="35" t="str">
        <f>VLOOKUP(C271,Dados!G:J,4,FALSE)</f>
        <v>Sexta-Feira</v>
      </c>
    </row>
    <row r="272" spans="1:22" ht="57.6">
      <c r="A272" s="5">
        <v>1338</v>
      </c>
      <c r="B272" s="8">
        <v>1</v>
      </c>
      <c r="C272" s="28">
        <v>44361</v>
      </c>
      <c r="D272" s="33">
        <f>IFERROR(VLOOKUP(C272,Dados!G:H,2,FALSE),"")</f>
        <v>44348</v>
      </c>
      <c r="E272" s="9">
        <v>36064</v>
      </c>
      <c r="F272" s="30" t="s">
        <v>688</v>
      </c>
      <c r="G272" s="9" t="s">
        <v>31</v>
      </c>
      <c r="H272" s="9" t="s">
        <v>130</v>
      </c>
      <c r="I272" s="358" t="s">
        <v>509</v>
      </c>
      <c r="J272" s="8">
        <v>1</v>
      </c>
      <c r="K272" s="5" t="s">
        <v>56</v>
      </c>
      <c r="L272" s="351" t="s">
        <v>689</v>
      </c>
      <c r="M272" s="31" t="s">
        <v>4</v>
      </c>
      <c r="N272" s="9" t="s">
        <v>36</v>
      </c>
      <c r="O272" s="9" t="s">
        <v>36</v>
      </c>
      <c r="P272" s="9" t="s">
        <v>58</v>
      </c>
      <c r="Q272" s="9" t="s">
        <v>59</v>
      </c>
      <c r="R272" s="9" t="s">
        <v>418</v>
      </c>
      <c r="S272" s="9"/>
      <c r="T272" s="9"/>
      <c r="U272" s="35">
        <f>VLOOKUP(C272,Dados!G:J,3,FALSE)</f>
        <v>14</v>
      </c>
      <c r="V272" s="35" t="str">
        <f>VLOOKUP(C272,Dados!G:J,4,FALSE)</f>
        <v>Segunda-Feira</v>
      </c>
    </row>
    <row r="273" spans="1:22" ht="92.1">
      <c r="A273" s="5">
        <v>1339</v>
      </c>
      <c r="B273" s="8">
        <v>1</v>
      </c>
      <c r="C273" s="28">
        <v>44361</v>
      </c>
      <c r="D273" s="33">
        <f>IFERROR(VLOOKUP(C273,Dados!G:H,2,FALSE),"")</f>
        <v>44348</v>
      </c>
      <c r="E273" s="9">
        <v>36513</v>
      </c>
      <c r="F273" s="30" t="s">
        <v>690</v>
      </c>
      <c r="G273" s="9" t="s">
        <v>31</v>
      </c>
      <c r="H273" s="9" t="s">
        <v>691</v>
      </c>
      <c r="I273" s="363" t="s">
        <v>42</v>
      </c>
      <c r="J273" s="8">
        <v>1</v>
      </c>
      <c r="K273" s="5" t="s">
        <v>43</v>
      </c>
      <c r="L273" s="351" t="s">
        <v>692</v>
      </c>
      <c r="M273" s="31" t="s">
        <v>80</v>
      </c>
      <c r="N273" s="9" t="s">
        <v>116</v>
      </c>
      <c r="P273" s="9" t="s">
        <v>117</v>
      </c>
      <c r="Q273" s="9" t="s">
        <v>217</v>
      </c>
      <c r="R273" s="9" t="s">
        <v>47</v>
      </c>
      <c r="S273" s="9">
        <v>68</v>
      </c>
      <c r="T273" s="9">
        <v>200885102</v>
      </c>
      <c r="U273" s="35">
        <f>VLOOKUP(C273,Dados!G:J,3,FALSE)</f>
        <v>14</v>
      </c>
      <c r="V273" s="35" t="str">
        <f>VLOOKUP(C273,Dados!G:J,4,FALSE)</f>
        <v>Segunda-Feira</v>
      </c>
    </row>
    <row r="274" spans="1:22" ht="57.6">
      <c r="A274" s="5">
        <v>1340</v>
      </c>
      <c r="B274" s="8">
        <v>1</v>
      </c>
      <c r="C274" s="28">
        <v>44362</v>
      </c>
      <c r="D274" s="33">
        <f>IFERROR(VLOOKUP(C274,Dados!G:H,2,FALSE),"")</f>
        <v>44348</v>
      </c>
      <c r="E274" s="9">
        <v>37107</v>
      </c>
      <c r="F274" s="30" t="s">
        <v>639</v>
      </c>
      <c r="G274" s="9" t="s">
        <v>31</v>
      </c>
      <c r="H274" s="9" t="s">
        <v>130</v>
      </c>
      <c r="I274" s="358" t="s">
        <v>509</v>
      </c>
      <c r="J274" s="8">
        <v>1</v>
      </c>
      <c r="K274" s="5" t="s">
        <v>56</v>
      </c>
      <c r="L274" s="351" t="s">
        <v>693</v>
      </c>
      <c r="M274" s="31" t="s">
        <v>4</v>
      </c>
      <c r="N274" s="9" t="s">
        <v>36</v>
      </c>
      <c r="O274" s="9" t="s">
        <v>36</v>
      </c>
      <c r="P274" s="9" t="s">
        <v>45</v>
      </c>
      <c r="Q274" s="9" t="s">
        <v>46</v>
      </c>
      <c r="R274" s="9"/>
      <c r="S274" s="9"/>
      <c r="T274" s="9"/>
      <c r="U274" s="35">
        <f>VLOOKUP(C274,Dados!G:J,3,FALSE)</f>
        <v>15</v>
      </c>
      <c r="V274" s="35" t="str">
        <f>VLOOKUP(C274,Dados!G:J,4,FALSE)</f>
        <v>Terça-Feira</v>
      </c>
    </row>
    <row r="275" spans="1:22" ht="103.5">
      <c r="A275" s="5">
        <v>1341</v>
      </c>
      <c r="B275" s="8">
        <v>1</v>
      </c>
      <c r="C275" s="28">
        <v>44363</v>
      </c>
      <c r="D275" s="33">
        <f>IFERROR(VLOOKUP(C275,Dados!G:H,2,FALSE),"")</f>
        <v>44348</v>
      </c>
      <c r="E275" s="9">
        <v>37428</v>
      </c>
      <c r="F275" s="30" t="s">
        <v>694</v>
      </c>
      <c r="G275" s="9" t="s">
        <v>31</v>
      </c>
      <c r="H275" s="9" t="s">
        <v>237</v>
      </c>
      <c r="I275" s="358" t="s">
        <v>509</v>
      </c>
      <c r="J275" s="8">
        <v>2</v>
      </c>
      <c r="K275" s="5" t="s">
        <v>56</v>
      </c>
      <c r="L275" s="351" t="s">
        <v>695</v>
      </c>
      <c r="M275" s="31" t="s">
        <v>4</v>
      </c>
      <c r="N275" s="9" t="s">
        <v>36</v>
      </c>
      <c r="O275" s="9" t="s">
        <v>36</v>
      </c>
      <c r="P275" s="9" t="s">
        <v>58</v>
      </c>
      <c r="Q275" s="9" t="s">
        <v>59</v>
      </c>
      <c r="R275" s="9" t="s">
        <v>85</v>
      </c>
      <c r="S275" s="9"/>
      <c r="T275" s="9"/>
      <c r="U275" s="35">
        <f>VLOOKUP(C275,Dados!G:J,3,FALSE)</f>
        <v>16</v>
      </c>
      <c r="V275" s="35" t="str">
        <f>VLOOKUP(C275,Dados!G:J,4,FALSE)</f>
        <v>Quarta-Feira</v>
      </c>
    </row>
    <row r="276" spans="1:22" ht="80.45">
      <c r="A276" s="5">
        <v>1342</v>
      </c>
      <c r="B276" s="8">
        <v>1</v>
      </c>
      <c r="C276" s="28">
        <v>44363</v>
      </c>
      <c r="D276" s="33">
        <f>IFERROR(VLOOKUP(C276,Dados!G:H,2,FALSE),"")</f>
        <v>44348</v>
      </c>
      <c r="E276" s="9">
        <v>23446</v>
      </c>
      <c r="F276" s="40" t="s">
        <v>696</v>
      </c>
      <c r="G276" s="9" t="s">
        <v>31</v>
      </c>
      <c r="H276" s="40" t="s">
        <v>697</v>
      </c>
      <c r="I276" s="358" t="s">
        <v>509</v>
      </c>
      <c r="J276" s="8">
        <v>2</v>
      </c>
      <c r="K276" s="5" t="s">
        <v>56</v>
      </c>
      <c r="L276" s="351" t="s">
        <v>698</v>
      </c>
      <c r="M276" s="31" t="s">
        <v>4</v>
      </c>
      <c r="N276" s="9" t="s">
        <v>36</v>
      </c>
      <c r="O276" s="9" t="s">
        <v>36</v>
      </c>
      <c r="P276" s="9" t="s">
        <v>45</v>
      </c>
      <c r="Q276" s="9" t="s">
        <v>174</v>
      </c>
      <c r="R276" s="9"/>
      <c r="S276" s="9"/>
      <c r="T276" s="9"/>
      <c r="U276" s="35">
        <f>VLOOKUP(C276,Dados!G:J,3,FALSE)</f>
        <v>16</v>
      </c>
      <c r="V276" s="35" t="str">
        <f>VLOOKUP(C276,Dados!G:J,4,FALSE)</f>
        <v>Quarta-Feira</v>
      </c>
    </row>
    <row r="277" spans="1:22" ht="57.6">
      <c r="A277" s="5">
        <v>1343</v>
      </c>
      <c r="B277" s="8">
        <v>1</v>
      </c>
      <c r="C277" s="28">
        <v>44364</v>
      </c>
      <c r="D277" s="33">
        <f>IFERROR(VLOOKUP(C277,Dados!G:H,2,FALSE),"")</f>
        <v>44348</v>
      </c>
      <c r="E277" s="9">
        <v>37106</v>
      </c>
      <c r="F277" s="30" t="s">
        <v>699</v>
      </c>
      <c r="G277" s="9" t="s">
        <v>31</v>
      </c>
      <c r="H277" s="9" t="s">
        <v>477</v>
      </c>
      <c r="I277" s="362" t="s">
        <v>312</v>
      </c>
      <c r="J277" s="8">
        <v>3</v>
      </c>
      <c r="K277" s="5" t="s">
        <v>56</v>
      </c>
      <c r="L277" s="351" t="s">
        <v>700</v>
      </c>
      <c r="M277" s="31" t="s">
        <v>4</v>
      </c>
      <c r="N277" s="9" t="s">
        <v>36</v>
      </c>
      <c r="O277" s="9" t="s">
        <v>36</v>
      </c>
      <c r="P277" s="9" t="s">
        <v>45</v>
      </c>
      <c r="Q277" s="9" t="s">
        <v>76</v>
      </c>
      <c r="R277" s="9" t="s">
        <v>203</v>
      </c>
      <c r="S277" s="9"/>
      <c r="T277" s="9"/>
      <c r="U277" s="35">
        <f>VLOOKUP(C277,Dados!G:J,3,FALSE)</f>
        <v>17</v>
      </c>
      <c r="V277" s="35" t="str">
        <f>VLOOKUP(C277,Dados!G:J,4,FALSE)</f>
        <v>Quinta-Feira</v>
      </c>
    </row>
    <row r="278" spans="1:22" ht="80.45">
      <c r="A278" s="5">
        <v>1344</v>
      </c>
      <c r="B278" s="8">
        <v>1</v>
      </c>
      <c r="C278" s="28">
        <v>44364</v>
      </c>
      <c r="D278" s="33">
        <f>IFERROR(VLOOKUP(C278,Dados!G:H,2,FALSE),"")</f>
        <v>44348</v>
      </c>
      <c r="E278" s="9">
        <v>35118</v>
      </c>
      <c r="F278" s="30" t="s">
        <v>701</v>
      </c>
      <c r="G278" s="9" t="s">
        <v>31</v>
      </c>
      <c r="H278" s="9" t="s">
        <v>300</v>
      </c>
      <c r="I278" s="358" t="s">
        <v>540</v>
      </c>
      <c r="J278" s="8">
        <v>2</v>
      </c>
      <c r="K278" s="5" t="s">
        <v>110</v>
      </c>
      <c r="L278" s="351" t="s">
        <v>702</v>
      </c>
      <c r="M278" s="31" t="s">
        <v>4</v>
      </c>
      <c r="N278" s="9" t="s">
        <v>36</v>
      </c>
      <c r="O278" s="9" t="s">
        <v>36</v>
      </c>
      <c r="P278" s="9" t="s">
        <v>45</v>
      </c>
      <c r="Q278" s="9" t="s">
        <v>46</v>
      </c>
      <c r="R278" s="9" t="s">
        <v>139</v>
      </c>
      <c r="S278" s="9"/>
      <c r="T278" s="9"/>
      <c r="U278" s="35">
        <f>VLOOKUP(C278,Dados!G:J,3,FALSE)</f>
        <v>17</v>
      </c>
      <c r="V278" s="35" t="str">
        <f>VLOOKUP(C278,Dados!G:J,4,FALSE)</f>
        <v>Quinta-Feira</v>
      </c>
    </row>
    <row r="279" spans="1:22" ht="57.6">
      <c r="A279" s="5">
        <v>1345</v>
      </c>
      <c r="B279" s="8">
        <v>1</v>
      </c>
      <c r="C279" s="28">
        <v>44365</v>
      </c>
      <c r="D279" s="33">
        <f>IFERROR(VLOOKUP(C279,Dados!G:H,2,FALSE),"")</f>
        <v>44348</v>
      </c>
      <c r="E279" s="9">
        <v>20394</v>
      </c>
      <c r="F279" s="30" t="s">
        <v>330</v>
      </c>
      <c r="G279" s="9" t="s">
        <v>31</v>
      </c>
      <c r="H279" s="40" t="s">
        <v>331</v>
      </c>
      <c r="I279" s="64" t="s">
        <v>312</v>
      </c>
      <c r="J279" s="8">
        <v>3</v>
      </c>
      <c r="K279" s="5" t="s">
        <v>171</v>
      </c>
      <c r="L279" s="351" t="s">
        <v>703</v>
      </c>
      <c r="M279" s="31" t="s">
        <v>4</v>
      </c>
      <c r="N279" s="9" t="s">
        <v>36</v>
      </c>
      <c r="O279" s="9" t="s">
        <v>36</v>
      </c>
      <c r="P279" s="9" t="s">
        <v>180</v>
      </c>
      <c r="Q279" s="9" t="s">
        <v>124</v>
      </c>
      <c r="R279" s="9" t="s">
        <v>704</v>
      </c>
      <c r="S279" s="9">
        <v>70</v>
      </c>
      <c r="T279" s="9"/>
      <c r="U279" s="35">
        <f>VLOOKUP(C279,Dados!G:J,3,FALSE)</f>
        <v>18</v>
      </c>
      <c r="V279" s="35" t="str">
        <f>VLOOKUP(C279,Dados!G:J,4,FALSE)</f>
        <v>Sexta-Feira</v>
      </c>
    </row>
    <row r="280" spans="1:22" ht="69">
      <c r="A280" s="5">
        <v>1346</v>
      </c>
      <c r="B280" s="8">
        <v>1</v>
      </c>
      <c r="C280" s="28">
        <v>44365</v>
      </c>
      <c r="D280" s="33">
        <f>IFERROR(VLOOKUP(C280,Dados!G:H,2,FALSE),"")</f>
        <v>44348</v>
      </c>
      <c r="E280" s="9">
        <v>36064</v>
      </c>
      <c r="F280" s="30" t="s">
        <v>688</v>
      </c>
      <c r="G280" s="9" t="s">
        <v>31</v>
      </c>
      <c r="H280" s="9" t="s">
        <v>130</v>
      </c>
      <c r="I280" s="30" t="s">
        <v>509</v>
      </c>
      <c r="J280" s="8">
        <v>1</v>
      </c>
      <c r="K280" s="5" t="s">
        <v>56</v>
      </c>
      <c r="L280" s="351" t="s">
        <v>705</v>
      </c>
      <c r="M280" s="31" t="s">
        <v>4</v>
      </c>
      <c r="N280" s="9" t="s">
        <v>36</v>
      </c>
      <c r="O280" s="9" t="s">
        <v>36</v>
      </c>
      <c r="P280" s="9" t="s">
        <v>45</v>
      </c>
      <c r="Q280" s="9" t="s">
        <v>76</v>
      </c>
      <c r="R280" s="9" t="s">
        <v>203</v>
      </c>
      <c r="S280" s="9"/>
      <c r="T280" s="9"/>
      <c r="U280" s="35">
        <f>VLOOKUP(C280,Dados!G:J,3,FALSE)</f>
        <v>18</v>
      </c>
      <c r="V280" s="35" t="str">
        <f>VLOOKUP(C280,Dados!G:J,4,FALSE)</f>
        <v>Sexta-Feira</v>
      </c>
    </row>
    <row r="281" spans="1:22" ht="69">
      <c r="A281" s="5">
        <v>1347</v>
      </c>
      <c r="B281" s="8">
        <v>1</v>
      </c>
      <c r="C281" s="28">
        <v>44369</v>
      </c>
      <c r="D281" s="33">
        <f>IFERROR(VLOOKUP(C281,Dados!G:H,2,FALSE),"")</f>
        <v>44348</v>
      </c>
      <c r="E281" s="9">
        <v>37067</v>
      </c>
      <c r="F281" s="30" t="s">
        <v>706</v>
      </c>
      <c r="G281" s="9" t="s">
        <v>31</v>
      </c>
      <c r="H281" s="9" t="s">
        <v>130</v>
      </c>
      <c r="I281" s="30" t="s">
        <v>509</v>
      </c>
      <c r="J281" s="8">
        <v>1</v>
      </c>
      <c r="K281" s="5" t="s">
        <v>56</v>
      </c>
      <c r="L281" s="351" t="s">
        <v>707</v>
      </c>
      <c r="M281" s="31" t="s">
        <v>4</v>
      </c>
      <c r="N281" s="9" t="s">
        <v>36</v>
      </c>
      <c r="O281" s="9" t="s">
        <v>36</v>
      </c>
      <c r="P281" s="9" t="s">
        <v>45</v>
      </c>
      <c r="Q281" s="9" t="s">
        <v>76</v>
      </c>
      <c r="R281" s="9" t="s">
        <v>71</v>
      </c>
      <c r="S281" s="9"/>
      <c r="T281" s="9"/>
      <c r="U281" s="35">
        <f>VLOOKUP(C281,Dados!G:J,3,FALSE)</f>
        <v>22</v>
      </c>
      <c r="V281" s="35" t="str">
        <f>VLOOKUP(C281,Dados!G:J,4,FALSE)</f>
        <v>Terça-Feira</v>
      </c>
    </row>
    <row r="282" spans="1:22" ht="80.45">
      <c r="A282" s="5">
        <v>1348</v>
      </c>
      <c r="B282" s="8">
        <v>1</v>
      </c>
      <c r="C282" s="28">
        <v>44370</v>
      </c>
      <c r="D282" s="33">
        <f>IFERROR(VLOOKUP(C282,Dados!G:H,2,FALSE),"")</f>
        <v>44348</v>
      </c>
      <c r="E282" s="9">
        <v>35514</v>
      </c>
      <c r="F282" s="30" t="s">
        <v>572</v>
      </c>
      <c r="G282" s="9" t="s">
        <v>31</v>
      </c>
      <c r="H282" s="9" t="s">
        <v>708</v>
      </c>
      <c r="I282" s="64" t="s">
        <v>312</v>
      </c>
      <c r="J282" s="8">
        <v>3</v>
      </c>
      <c r="K282" s="5" t="s">
        <v>56</v>
      </c>
      <c r="L282" s="351" t="s">
        <v>709</v>
      </c>
      <c r="M282" s="31" t="s">
        <v>4</v>
      </c>
      <c r="N282" s="9" t="s">
        <v>36</v>
      </c>
      <c r="O282" s="9" t="s">
        <v>36</v>
      </c>
      <c r="P282" s="9" t="s">
        <v>58</v>
      </c>
      <c r="Q282" s="9" t="s">
        <v>124</v>
      </c>
      <c r="R282" s="9"/>
      <c r="S282" s="9"/>
      <c r="T282" s="9"/>
      <c r="U282" s="35">
        <f>VLOOKUP(C282,Dados!G:J,3,FALSE)</f>
        <v>23</v>
      </c>
      <c r="V282" s="35" t="str">
        <f>VLOOKUP(C282,Dados!G:J,4,FALSE)</f>
        <v>Quarta-Feira</v>
      </c>
    </row>
    <row r="283" spans="1:22" ht="57.6">
      <c r="A283" s="5">
        <v>1349</v>
      </c>
      <c r="B283" s="8">
        <v>1</v>
      </c>
      <c r="C283" s="28">
        <v>44370</v>
      </c>
      <c r="D283" s="33">
        <f>IFERROR(VLOOKUP(C283,Dados!G:H,2,FALSE),"")</f>
        <v>44348</v>
      </c>
      <c r="E283" s="9">
        <v>36064</v>
      </c>
      <c r="F283" s="30" t="s">
        <v>688</v>
      </c>
      <c r="G283" s="9" t="s">
        <v>31</v>
      </c>
      <c r="H283" s="9" t="s">
        <v>130</v>
      </c>
      <c r="I283" s="30" t="s">
        <v>509</v>
      </c>
      <c r="J283" s="8">
        <v>1</v>
      </c>
      <c r="K283" s="5" t="s">
        <v>56</v>
      </c>
      <c r="L283" s="351" t="s">
        <v>710</v>
      </c>
      <c r="M283" s="31" t="s">
        <v>4</v>
      </c>
      <c r="N283" s="9" t="s">
        <v>36</v>
      </c>
      <c r="O283" s="9" t="s">
        <v>36</v>
      </c>
      <c r="P283" s="9" t="s">
        <v>117</v>
      </c>
      <c r="Q283" s="9" t="s">
        <v>46</v>
      </c>
      <c r="R283" s="9" t="s">
        <v>329</v>
      </c>
      <c r="S283" s="9"/>
      <c r="T283" s="9"/>
      <c r="U283" s="35">
        <f>VLOOKUP(C283,Dados!G:J,3,FALSE)</f>
        <v>23</v>
      </c>
      <c r="V283" s="35" t="str">
        <f>VLOOKUP(C283,Dados!G:J,4,FALSE)</f>
        <v>Quarta-Feira</v>
      </c>
    </row>
    <row r="284" spans="1:22" ht="80.45">
      <c r="A284" s="5">
        <v>1350</v>
      </c>
      <c r="B284" s="8">
        <v>1</v>
      </c>
      <c r="C284" s="28">
        <v>44370</v>
      </c>
      <c r="D284" s="33">
        <f>IFERROR(VLOOKUP(C284,Dados!G:H,2,FALSE),"")</f>
        <v>44348</v>
      </c>
      <c r="E284" s="9">
        <v>34582</v>
      </c>
      <c r="F284" s="30" t="s">
        <v>711</v>
      </c>
      <c r="G284" s="9" t="s">
        <v>31</v>
      </c>
      <c r="H284" s="9" t="s">
        <v>712</v>
      </c>
      <c r="I284" s="64" t="s">
        <v>296</v>
      </c>
      <c r="J284" s="8" t="s">
        <v>243</v>
      </c>
      <c r="K284" s="5" t="s">
        <v>152</v>
      </c>
      <c r="L284" s="351" t="s">
        <v>713</v>
      </c>
      <c r="M284" s="31" t="s">
        <v>4</v>
      </c>
      <c r="N284" s="9" t="s">
        <v>36</v>
      </c>
      <c r="O284" s="9" t="s">
        <v>36</v>
      </c>
      <c r="P284" s="9" t="s">
        <v>180</v>
      </c>
      <c r="Q284" s="9" t="s">
        <v>217</v>
      </c>
      <c r="R284" s="9"/>
      <c r="S284" s="9"/>
      <c r="T284" s="9"/>
      <c r="U284" s="35">
        <f>VLOOKUP(C284,Dados!G:J,3,FALSE)</f>
        <v>23</v>
      </c>
      <c r="V284" s="35" t="str">
        <f>VLOOKUP(C284,Dados!G:J,4,FALSE)</f>
        <v>Quarta-Feira</v>
      </c>
    </row>
    <row r="285" spans="1:22" ht="57.6">
      <c r="A285" s="5">
        <v>1351</v>
      </c>
      <c r="B285" s="8">
        <v>1</v>
      </c>
      <c r="C285" s="28">
        <v>44371</v>
      </c>
      <c r="D285" s="33">
        <f>IFERROR(VLOOKUP(C285,Dados!G:H,2,FALSE),"")</f>
        <v>44348</v>
      </c>
      <c r="E285" s="9">
        <v>8442</v>
      </c>
      <c r="F285" s="30" t="s">
        <v>714</v>
      </c>
      <c r="G285" s="9" t="s">
        <v>31</v>
      </c>
      <c r="H285" s="9" t="s">
        <v>170</v>
      </c>
      <c r="I285" s="64" t="s">
        <v>312</v>
      </c>
      <c r="J285" s="8">
        <v>3</v>
      </c>
      <c r="K285" s="5" t="s">
        <v>43</v>
      </c>
      <c r="L285" s="351" t="s">
        <v>715</v>
      </c>
      <c r="M285" s="31" t="s">
        <v>4</v>
      </c>
      <c r="N285" s="9" t="s">
        <v>36</v>
      </c>
      <c r="O285" s="9" t="s">
        <v>36</v>
      </c>
      <c r="P285" s="9" t="s">
        <v>45</v>
      </c>
      <c r="Q285" s="9" t="s">
        <v>76</v>
      </c>
      <c r="R285" s="9" t="s">
        <v>716</v>
      </c>
      <c r="S285" s="9"/>
      <c r="T285" s="9"/>
      <c r="U285" s="35">
        <f>VLOOKUP(C285,Dados!G:J,3,FALSE)</f>
        <v>24</v>
      </c>
      <c r="V285" s="35" t="str">
        <f>VLOOKUP(C285,Dados!G:J,4,FALSE)</f>
        <v>Quinta-Feira</v>
      </c>
    </row>
    <row r="286" spans="1:22" ht="45.95">
      <c r="A286" s="5">
        <v>1353</v>
      </c>
      <c r="B286" s="8">
        <v>1</v>
      </c>
      <c r="C286" s="28">
        <v>44371</v>
      </c>
      <c r="D286" s="33">
        <f>IFERROR(VLOOKUP(C286,Dados!G:H,2,FALSE),"")</f>
        <v>44348</v>
      </c>
      <c r="E286" s="9">
        <v>26605</v>
      </c>
      <c r="F286" s="30" t="s">
        <v>717</v>
      </c>
      <c r="G286" s="9" t="s">
        <v>31</v>
      </c>
      <c r="H286" s="9" t="s">
        <v>718</v>
      </c>
      <c r="I286" s="30" t="s">
        <v>445</v>
      </c>
      <c r="J286" s="8">
        <v>2</v>
      </c>
      <c r="K286" s="5" t="s">
        <v>313</v>
      </c>
      <c r="L286" s="351" t="s">
        <v>719</v>
      </c>
      <c r="M286" s="31" t="s">
        <v>4</v>
      </c>
      <c r="N286" s="9" t="s">
        <v>36</v>
      </c>
      <c r="O286" s="9" t="s">
        <v>36</v>
      </c>
      <c r="P286" s="9" t="s">
        <v>58</v>
      </c>
      <c r="Q286" s="9" t="s">
        <v>59</v>
      </c>
      <c r="R286" s="9" t="s">
        <v>85</v>
      </c>
      <c r="S286" s="9"/>
      <c r="T286" s="9"/>
      <c r="U286" s="35">
        <f>VLOOKUP(C286,Dados!G:J,3,FALSE)</f>
        <v>24</v>
      </c>
      <c r="V286" s="35" t="str">
        <f>VLOOKUP(C286,Dados!G:J,4,FALSE)</f>
        <v>Quinta-Feira</v>
      </c>
    </row>
    <row r="287" spans="1:22" ht="45.95">
      <c r="A287" s="5">
        <v>1354</v>
      </c>
      <c r="B287" s="8">
        <v>1</v>
      </c>
      <c r="C287" s="28">
        <v>44372</v>
      </c>
      <c r="D287" s="33">
        <f>IFERROR(VLOOKUP(C287,Dados!G:H,2,FALSE),"")</f>
        <v>44348</v>
      </c>
      <c r="E287" s="9">
        <v>27914</v>
      </c>
      <c r="F287" s="30" t="s">
        <v>432</v>
      </c>
      <c r="G287" s="9" t="s">
        <v>31</v>
      </c>
      <c r="H287" s="9" t="s">
        <v>237</v>
      </c>
      <c r="I287" s="30" t="s">
        <v>509</v>
      </c>
      <c r="J287" s="8">
        <v>2</v>
      </c>
      <c r="K287" s="5" t="s">
        <v>56</v>
      </c>
      <c r="L287" s="351" t="s">
        <v>720</v>
      </c>
      <c r="M287" s="31" t="s">
        <v>4</v>
      </c>
      <c r="N287" s="9" t="s">
        <v>36</v>
      </c>
      <c r="O287" s="9" t="s">
        <v>36</v>
      </c>
      <c r="P287" s="9" t="s">
        <v>58</v>
      </c>
      <c r="Q287" s="9" t="s">
        <v>59</v>
      </c>
      <c r="R287" s="9" t="s">
        <v>85</v>
      </c>
      <c r="S287" s="9"/>
      <c r="T287" s="9"/>
      <c r="U287" s="35">
        <f>VLOOKUP(C287,Dados!G:J,3,FALSE)</f>
        <v>25</v>
      </c>
      <c r="V287" s="35" t="str">
        <f>VLOOKUP(C287,Dados!G:J,4,FALSE)</f>
        <v>Sexta-Feira</v>
      </c>
    </row>
    <row r="288" spans="1:22" ht="69">
      <c r="A288" s="5">
        <v>1355</v>
      </c>
      <c r="B288" s="8">
        <v>1</v>
      </c>
      <c r="C288" s="28">
        <v>44375</v>
      </c>
      <c r="D288" s="33">
        <f>IFERROR(VLOOKUP(C288,Dados!G:H,2,FALSE),"")</f>
        <v>44348</v>
      </c>
      <c r="E288" s="9">
        <v>37128</v>
      </c>
      <c r="F288" s="30" t="s">
        <v>721</v>
      </c>
      <c r="G288" s="9" t="s">
        <v>31</v>
      </c>
      <c r="H288" s="9" t="s">
        <v>130</v>
      </c>
      <c r="I288" s="30" t="s">
        <v>509</v>
      </c>
      <c r="J288" s="8">
        <v>2</v>
      </c>
      <c r="K288" s="5" t="s">
        <v>56</v>
      </c>
      <c r="L288" s="351" t="s">
        <v>722</v>
      </c>
      <c r="M288" s="31" t="s">
        <v>4</v>
      </c>
      <c r="N288" s="9" t="s">
        <v>36</v>
      </c>
      <c r="O288" s="9" t="s">
        <v>36</v>
      </c>
      <c r="P288" s="9" t="s">
        <v>45</v>
      </c>
      <c r="Q288" s="9" t="s">
        <v>46</v>
      </c>
      <c r="R288" s="9" t="s">
        <v>203</v>
      </c>
      <c r="S288" s="9"/>
      <c r="T288" s="9"/>
      <c r="U288" s="35">
        <f>VLOOKUP(C288,Dados!G:J,3,FALSE)</f>
        <v>28</v>
      </c>
      <c r="V288" s="35" t="str">
        <f>VLOOKUP(C288,Dados!G:J,4,FALSE)</f>
        <v>Segunda-Feira</v>
      </c>
    </row>
    <row r="289" spans="1:22" ht="34.5">
      <c r="A289" s="5">
        <v>1357</v>
      </c>
      <c r="B289" s="8">
        <v>1</v>
      </c>
      <c r="C289" s="28">
        <v>44364</v>
      </c>
      <c r="D289" s="33">
        <f>IFERROR(VLOOKUP(C289,Dados!G:H,2,FALSE),"")</f>
        <v>44348</v>
      </c>
      <c r="E289" s="8">
        <v>0</v>
      </c>
      <c r="F289" s="30"/>
      <c r="G289" s="9" t="s">
        <v>31</v>
      </c>
      <c r="H289" s="9"/>
      <c r="I289" s="61" t="s">
        <v>50</v>
      </c>
      <c r="J289" s="8">
        <v>3</v>
      </c>
      <c r="K289" s="5" t="s">
        <v>92</v>
      </c>
      <c r="L289" s="351" t="s">
        <v>723</v>
      </c>
      <c r="M289" s="31" t="s">
        <v>90</v>
      </c>
      <c r="N289" s="9" t="s">
        <v>95</v>
      </c>
      <c r="P289" s="9"/>
      <c r="Q289" s="9"/>
      <c r="R289" s="9"/>
      <c r="S289" s="9">
        <v>69</v>
      </c>
      <c r="T289" s="9"/>
      <c r="U289" s="35">
        <f>VLOOKUP(C289,Dados!G:J,3,FALSE)</f>
        <v>17</v>
      </c>
      <c r="V289" s="35" t="str">
        <f>VLOOKUP(C289,Dados!G:J,4,FALSE)</f>
        <v>Quinta-Feira</v>
      </c>
    </row>
    <row r="290" spans="1:22" ht="92.25" customHeight="1">
      <c r="A290" s="5">
        <v>1359</v>
      </c>
      <c r="B290" s="8">
        <v>1</v>
      </c>
      <c r="C290" s="28">
        <v>44378</v>
      </c>
      <c r="D290" s="33">
        <f>IFERROR(VLOOKUP(C290,Dados!G:H,2,FALSE),"")</f>
        <v>44378</v>
      </c>
      <c r="E290" s="8">
        <v>0</v>
      </c>
      <c r="F290" s="30"/>
      <c r="G290" s="9"/>
      <c r="H290" s="9" t="s">
        <v>724</v>
      </c>
      <c r="I290" s="61" t="s">
        <v>42</v>
      </c>
      <c r="J290" s="8">
        <v>2</v>
      </c>
      <c r="K290" s="5" t="s">
        <v>43</v>
      </c>
      <c r="L290" s="351" t="s">
        <v>725</v>
      </c>
      <c r="M290" s="31" t="s">
        <v>90</v>
      </c>
      <c r="N290" s="9" t="s">
        <v>271</v>
      </c>
      <c r="P290" s="9" t="s">
        <v>180</v>
      </c>
      <c r="Q290" s="9"/>
      <c r="R290" s="9"/>
      <c r="S290" s="9">
        <v>73</v>
      </c>
      <c r="T290" s="9"/>
      <c r="U290" s="35">
        <f>VLOOKUP(C290,Dados!G:J,3,FALSE)</f>
        <v>1</v>
      </c>
      <c r="V290" s="35" t="str">
        <f>VLOOKUP(C290,Dados!G:J,4,FALSE)</f>
        <v>Quinta-Feira</v>
      </c>
    </row>
    <row r="291" spans="1:22" ht="57.6">
      <c r="A291" s="5">
        <v>1360</v>
      </c>
      <c r="B291" s="8">
        <v>1</v>
      </c>
      <c r="C291" s="28">
        <v>44378</v>
      </c>
      <c r="D291" s="33">
        <f>IFERROR(VLOOKUP(C291,Dados!G:H,2,FALSE),"")</f>
        <v>44378</v>
      </c>
      <c r="E291" s="9">
        <v>37428</v>
      </c>
      <c r="F291" s="30" t="s">
        <v>694</v>
      </c>
      <c r="G291" s="9" t="s">
        <v>31</v>
      </c>
      <c r="H291" s="9" t="s">
        <v>237</v>
      </c>
      <c r="I291" s="30" t="s">
        <v>509</v>
      </c>
      <c r="J291" s="8">
        <v>2</v>
      </c>
      <c r="K291" s="5" t="s">
        <v>56</v>
      </c>
      <c r="L291" s="351" t="s">
        <v>726</v>
      </c>
      <c r="M291" s="31" t="s">
        <v>4</v>
      </c>
      <c r="N291" s="9" t="s">
        <v>36</v>
      </c>
      <c r="O291" s="9" t="s">
        <v>36</v>
      </c>
      <c r="P291" s="9" t="s">
        <v>45</v>
      </c>
      <c r="Q291" s="9" t="s">
        <v>46</v>
      </c>
      <c r="R291" s="9" t="s">
        <v>203</v>
      </c>
      <c r="S291" s="9"/>
      <c r="T291" s="9"/>
      <c r="U291" s="35">
        <f>VLOOKUP(C291,Dados!G:J,3,FALSE)</f>
        <v>1</v>
      </c>
      <c r="V291" s="35" t="str">
        <f>VLOOKUP(C291,Dados!G:J,4,FALSE)</f>
        <v>Quinta-Feira</v>
      </c>
    </row>
    <row r="292" spans="1:22" ht="57.6">
      <c r="A292" s="5">
        <v>1361</v>
      </c>
      <c r="B292" s="8">
        <v>1</v>
      </c>
      <c r="C292" s="28">
        <v>44378</v>
      </c>
      <c r="D292" s="33">
        <f>IFERROR(VLOOKUP(C292,Dados!G:H,2,FALSE),"")</f>
        <v>44378</v>
      </c>
      <c r="E292" s="9">
        <v>26961</v>
      </c>
      <c r="F292" s="30" t="s">
        <v>348</v>
      </c>
      <c r="G292" s="9" t="s">
        <v>182</v>
      </c>
      <c r="H292" s="19" t="s">
        <v>62</v>
      </c>
      <c r="I292" s="22" t="s">
        <v>137</v>
      </c>
      <c r="J292" s="8">
        <v>1</v>
      </c>
      <c r="K292" s="5" t="s">
        <v>64</v>
      </c>
      <c r="L292" s="351" t="s">
        <v>727</v>
      </c>
      <c r="M292" s="31" t="s">
        <v>4</v>
      </c>
      <c r="N292" s="9" t="s">
        <v>36</v>
      </c>
      <c r="O292" s="9" t="s">
        <v>36</v>
      </c>
      <c r="P292" s="9" t="s">
        <v>449</v>
      </c>
      <c r="Q292" s="9" t="s">
        <v>59</v>
      </c>
      <c r="R292" s="9" t="s">
        <v>418</v>
      </c>
      <c r="S292" s="9"/>
      <c r="T292" s="9"/>
      <c r="U292" s="35">
        <f>VLOOKUP(C292,Dados!G:J,3,FALSE)</f>
        <v>1</v>
      </c>
      <c r="V292" s="35" t="str">
        <f>VLOOKUP(C292,Dados!G:J,4,FALSE)</f>
        <v>Quinta-Feira</v>
      </c>
    </row>
    <row r="293" spans="1:22" ht="45.95">
      <c r="A293" s="5">
        <v>1362</v>
      </c>
      <c r="B293" s="8">
        <v>1</v>
      </c>
      <c r="C293" s="28">
        <v>44379</v>
      </c>
      <c r="D293" s="33">
        <f>IFERROR(VLOOKUP(C293,Dados!G:H,2,FALSE),"")</f>
        <v>44378</v>
      </c>
      <c r="E293" s="9">
        <v>37223</v>
      </c>
      <c r="F293" s="30" t="s">
        <v>728</v>
      </c>
      <c r="G293" s="9" t="s">
        <v>31</v>
      </c>
      <c r="H293" s="9" t="s">
        <v>130</v>
      </c>
      <c r="I293" s="30" t="s">
        <v>74</v>
      </c>
      <c r="J293" s="8">
        <v>1</v>
      </c>
      <c r="K293" s="5" t="s">
        <v>56</v>
      </c>
      <c r="L293" s="351" t="s">
        <v>729</v>
      </c>
      <c r="M293" s="31" t="s">
        <v>4</v>
      </c>
      <c r="N293" s="9" t="s">
        <v>36</v>
      </c>
      <c r="O293" s="9" t="s">
        <v>36</v>
      </c>
      <c r="P293" s="9" t="s">
        <v>58</v>
      </c>
      <c r="Q293" s="9" t="s">
        <v>59</v>
      </c>
      <c r="R293" s="9" t="s">
        <v>60</v>
      </c>
      <c r="S293" s="9"/>
      <c r="T293" s="9"/>
      <c r="U293" s="35">
        <f>VLOOKUP(C293,Dados!G:J,3,FALSE)</f>
        <v>2</v>
      </c>
      <c r="V293" s="35" t="str">
        <f>VLOOKUP(C293,Dados!G:J,4,FALSE)</f>
        <v>Sexta-Feira</v>
      </c>
    </row>
    <row r="294" spans="1:22" ht="45.95">
      <c r="A294" s="5">
        <v>1363</v>
      </c>
      <c r="B294" s="8">
        <v>1</v>
      </c>
      <c r="C294" s="28">
        <v>44380</v>
      </c>
      <c r="D294" s="33">
        <f>IFERROR(VLOOKUP(C294,Dados!G:H,2,FALSE),"")</f>
        <v>44378</v>
      </c>
      <c r="E294" s="9">
        <v>26574</v>
      </c>
      <c r="F294" s="30" t="s">
        <v>181</v>
      </c>
      <c r="G294" s="9" t="s">
        <v>182</v>
      </c>
      <c r="H294" s="9" t="s">
        <v>730</v>
      </c>
      <c r="I294" s="30" t="s">
        <v>509</v>
      </c>
      <c r="J294" s="8">
        <v>3</v>
      </c>
      <c r="K294" s="5" t="s">
        <v>6</v>
      </c>
      <c r="L294" s="351" t="s">
        <v>731</v>
      </c>
      <c r="M294" s="31" t="s">
        <v>4</v>
      </c>
      <c r="N294" s="9" t="s">
        <v>36</v>
      </c>
      <c r="O294" s="9" t="s">
        <v>36</v>
      </c>
      <c r="P294" s="9" t="s">
        <v>45</v>
      </c>
      <c r="Q294" s="9" t="s">
        <v>76</v>
      </c>
      <c r="R294" s="9" t="s">
        <v>139</v>
      </c>
      <c r="S294" s="9"/>
      <c r="T294" s="9"/>
      <c r="U294" s="35">
        <f>VLOOKUP(C294,Dados!G:J,3,FALSE)</f>
        <v>3</v>
      </c>
      <c r="V294" s="35" t="str">
        <f>VLOOKUP(C294,Dados!G:J,4,FALSE)</f>
        <v>Sábado</v>
      </c>
    </row>
    <row r="295" spans="1:22" ht="45.95">
      <c r="A295" s="5">
        <v>1364</v>
      </c>
      <c r="B295" s="8">
        <v>1</v>
      </c>
      <c r="C295" s="28">
        <v>44380</v>
      </c>
      <c r="D295" s="33">
        <f>IFERROR(VLOOKUP(C295,Dados!G:H,2,FALSE),"")</f>
        <v>44378</v>
      </c>
      <c r="E295" s="9">
        <v>37193</v>
      </c>
      <c r="F295" s="30" t="s">
        <v>732</v>
      </c>
      <c r="G295" s="9" t="s">
        <v>31</v>
      </c>
      <c r="H295" s="9" t="s">
        <v>366</v>
      </c>
      <c r="I295" s="22" t="s">
        <v>137</v>
      </c>
      <c r="J295" s="8">
        <v>1</v>
      </c>
      <c r="K295" s="5" t="s">
        <v>110</v>
      </c>
      <c r="L295" s="351" t="s">
        <v>733</v>
      </c>
      <c r="M295" s="31" t="s">
        <v>4</v>
      </c>
      <c r="N295" s="9" t="s">
        <v>36</v>
      </c>
      <c r="O295" s="9" t="s">
        <v>36</v>
      </c>
      <c r="P295" s="9" t="s">
        <v>45</v>
      </c>
      <c r="Q295" s="9" t="s">
        <v>46</v>
      </c>
      <c r="R295" s="9" t="s">
        <v>71</v>
      </c>
      <c r="S295" s="9"/>
      <c r="T295" s="9"/>
      <c r="U295" s="35">
        <f>VLOOKUP(C295,Dados!G:J,3,FALSE)</f>
        <v>3</v>
      </c>
      <c r="V295" s="35" t="str">
        <f>VLOOKUP(C295,Dados!G:J,4,FALSE)</f>
        <v>Sábado</v>
      </c>
    </row>
    <row r="296" spans="1:22" ht="45.95">
      <c r="A296" s="5">
        <v>1365</v>
      </c>
      <c r="B296" s="8">
        <v>1</v>
      </c>
      <c r="C296" s="28">
        <v>44383</v>
      </c>
      <c r="D296" s="33">
        <f>IFERROR(VLOOKUP(C296,Dados!G:H,2,FALSE),"")</f>
        <v>44378</v>
      </c>
      <c r="E296" s="9">
        <v>30593</v>
      </c>
      <c r="F296" s="30" t="s">
        <v>525</v>
      </c>
      <c r="G296" s="9" t="s">
        <v>31</v>
      </c>
      <c r="H296" s="9" t="s">
        <v>331</v>
      </c>
      <c r="I296" s="30" t="s">
        <v>509</v>
      </c>
      <c r="J296" s="8">
        <v>3</v>
      </c>
      <c r="K296" s="5" t="s">
        <v>43</v>
      </c>
      <c r="L296" s="351" t="s">
        <v>734</v>
      </c>
      <c r="M296" s="31" t="s">
        <v>4</v>
      </c>
      <c r="N296" s="9" t="s">
        <v>36</v>
      </c>
      <c r="O296" s="9" t="s">
        <v>36</v>
      </c>
      <c r="P296" s="9" t="s">
        <v>58</v>
      </c>
      <c r="Q296" s="9" t="s">
        <v>59</v>
      </c>
      <c r="R296" s="9" t="s">
        <v>418</v>
      </c>
      <c r="S296" s="9"/>
      <c r="T296" s="9"/>
      <c r="U296" s="35">
        <f>VLOOKUP(C296,Dados!G:J,3,FALSE)</f>
        <v>6</v>
      </c>
      <c r="V296" s="35" t="str">
        <f>VLOOKUP(C296,Dados!G:J,4,FALSE)</f>
        <v>Terça-Feira</v>
      </c>
    </row>
    <row r="297" spans="1:22" ht="34.5">
      <c r="A297" s="5">
        <v>1366</v>
      </c>
      <c r="B297" s="8">
        <v>1</v>
      </c>
      <c r="C297" s="28">
        <v>44383</v>
      </c>
      <c r="D297" s="33">
        <f>IFERROR(VLOOKUP(C297,Dados!G:H,2,FALSE),"")</f>
        <v>44378</v>
      </c>
      <c r="E297" s="9">
        <v>32852</v>
      </c>
      <c r="F297" s="30" t="s">
        <v>735</v>
      </c>
      <c r="G297" s="9" t="s">
        <v>31</v>
      </c>
      <c r="H297" s="9" t="s">
        <v>331</v>
      </c>
      <c r="I297" s="30" t="s">
        <v>509</v>
      </c>
      <c r="J297" s="8">
        <v>3</v>
      </c>
      <c r="K297" s="5" t="s">
        <v>43</v>
      </c>
      <c r="L297" s="351" t="s">
        <v>736</v>
      </c>
      <c r="M297" s="31" t="s">
        <v>4</v>
      </c>
      <c r="N297" s="9" t="s">
        <v>36</v>
      </c>
      <c r="O297" s="9" t="s">
        <v>36</v>
      </c>
      <c r="P297" s="9" t="s">
        <v>58</v>
      </c>
      <c r="Q297" s="9" t="s">
        <v>59</v>
      </c>
      <c r="R297" s="9" t="s">
        <v>418</v>
      </c>
      <c r="S297" s="9"/>
      <c r="T297" s="9"/>
      <c r="U297" s="35">
        <f>VLOOKUP(C297,Dados!G:J,3,FALSE)</f>
        <v>6</v>
      </c>
      <c r="V297" s="35" t="str">
        <f>VLOOKUP(C297,Dados!G:J,4,FALSE)</f>
        <v>Terça-Feira</v>
      </c>
    </row>
    <row r="298" spans="1:22" ht="69">
      <c r="A298" s="5">
        <v>1367</v>
      </c>
      <c r="B298" s="8">
        <v>1</v>
      </c>
      <c r="C298" s="28">
        <v>44383</v>
      </c>
      <c r="D298" s="33">
        <f>IFERROR(VLOOKUP(C298,Dados!G:H,2,FALSE),"")</f>
        <v>44378</v>
      </c>
      <c r="E298" s="9">
        <v>35952</v>
      </c>
      <c r="F298" s="30" t="s">
        <v>686</v>
      </c>
      <c r="G298" s="9" t="s">
        <v>31</v>
      </c>
      <c r="H298" s="9" t="s">
        <v>130</v>
      </c>
      <c r="I298" s="30" t="s">
        <v>74</v>
      </c>
      <c r="J298" s="8">
        <v>1</v>
      </c>
      <c r="K298" s="5" t="s">
        <v>56</v>
      </c>
      <c r="L298" s="351" t="s">
        <v>737</v>
      </c>
      <c r="M298" s="31" t="s">
        <v>4</v>
      </c>
      <c r="N298" s="9" t="s">
        <v>36</v>
      </c>
      <c r="O298" s="9" t="s">
        <v>36</v>
      </c>
      <c r="P298" s="9" t="s">
        <v>180</v>
      </c>
      <c r="Q298" s="9" t="s">
        <v>118</v>
      </c>
      <c r="R298" s="9" t="s">
        <v>218</v>
      </c>
      <c r="S298" s="9"/>
      <c r="T298" s="9"/>
      <c r="U298" s="35">
        <f>VLOOKUP(C298,Dados!G:J,3,FALSE)</f>
        <v>6</v>
      </c>
      <c r="V298" s="35" t="str">
        <f>VLOOKUP(C298,Dados!G:J,4,FALSE)</f>
        <v>Terça-Feira</v>
      </c>
    </row>
    <row r="299" spans="1:22" ht="103.5">
      <c r="A299" s="5">
        <v>1368</v>
      </c>
      <c r="B299" s="8">
        <v>1</v>
      </c>
      <c r="C299" s="28">
        <v>44383</v>
      </c>
      <c r="D299" s="33">
        <f>IFERROR(VLOOKUP(C299,Dados!G:H,2,FALSE),"")</f>
        <v>44378</v>
      </c>
      <c r="E299" s="8">
        <v>0</v>
      </c>
      <c r="F299" s="30"/>
      <c r="G299" s="9" t="s">
        <v>31</v>
      </c>
      <c r="H299" s="9"/>
      <c r="I299" s="30" t="s">
        <v>509</v>
      </c>
      <c r="J299" s="8">
        <v>3</v>
      </c>
      <c r="K299" s="5" t="s">
        <v>43</v>
      </c>
      <c r="L299" s="351" t="s">
        <v>738</v>
      </c>
      <c r="M299" s="31" t="s">
        <v>90</v>
      </c>
      <c r="N299" s="9" t="s">
        <v>271</v>
      </c>
      <c r="P299" s="9" t="s">
        <v>180</v>
      </c>
      <c r="Q299" s="9"/>
      <c r="R299" s="9"/>
      <c r="S299" s="9">
        <v>74</v>
      </c>
      <c r="T299" s="9">
        <v>200889325</v>
      </c>
      <c r="U299" s="35">
        <f>VLOOKUP(C299,Dados!G:J,3,FALSE)</f>
        <v>6</v>
      </c>
      <c r="V299" s="35" t="str">
        <f>VLOOKUP(C299,Dados!G:J,4,FALSE)</f>
        <v>Terça-Feira</v>
      </c>
    </row>
    <row r="300" spans="1:22" ht="69">
      <c r="A300" s="5">
        <v>1369</v>
      </c>
      <c r="B300" s="8">
        <v>1</v>
      </c>
      <c r="C300" s="28">
        <v>44384</v>
      </c>
      <c r="D300" s="33">
        <f>IFERROR(VLOOKUP(C300,Dados!G:H,2,FALSE),"")</f>
        <v>44378</v>
      </c>
      <c r="E300" s="9">
        <v>32778</v>
      </c>
      <c r="F300" s="30" t="s">
        <v>739</v>
      </c>
      <c r="G300" s="9" t="s">
        <v>31</v>
      </c>
      <c r="H300" s="9" t="s">
        <v>300</v>
      </c>
      <c r="I300" s="30" t="s">
        <v>540</v>
      </c>
      <c r="J300" s="8">
        <v>2</v>
      </c>
      <c r="K300" s="5" t="s">
        <v>110</v>
      </c>
      <c r="L300" s="351" t="s">
        <v>740</v>
      </c>
      <c r="M300" s="31" t="s">
        <v>4</v>
      </c>
      <c r="N300" s="9" t="s">
        <v>36</v>
      </c>
      <c r="O300" s="9" t="s">
        <v>36</v>
      </c>
      <c r="P300" s="9" t="s">
        <v>45</v>
      </c>
      <c r="Q300" s="9" t="s">
        <v>118</v>
      </c>
      <c r="R300" s="9" t="s">
        <v>218</v>
      </c>
      <c r="S300" s="9"/>
      <c r="T300" s="9"/>
      <c r="U300" s="35">
        <f>VLOOKUP(C300,Dados!G:J,3,FALSE)</f>
        <v>7</v>
      </c>
      <c r="V300" s="35" t="str">
        <f>VLOOKUP(C300,Dados!G:J,4,FALSE)</f>
        <v>Quarta-Feira</v>
      </c>
    </row>
    <row r="301" spans="1:22" ht="57.6">
      <c r="A301" s="5">
        <v>1370</v>
      </c>
      <c r="B301" s="8">
        <v>1</v>
      </c>
      <c r="C301" s="28">
        <v>44385</v>
      </c>
      <c r="D301" s="33">
        <f>IFERROR(VLOOKUP(C301,Dados!G:H,2,FALSE),"")</f>
        <v>44378</v>
      </c>
      <c r="E301" s="9">
        <v>27510</v>
      </c>
      <c r="F301" s="40" t="s">
        <v>741</v>
      </c>
      <c r="G301" s="9" t="s">
        <v>31</v>
      </c>
      <c r="H301" s="9" t="s">
        <v>307</v>
      </c>
      <c r="I301" s="30" t="s">
        <v>33</v>
      </c>
      <c r="J301" s="8">
        <v>2</v>
      </c>
      <c r="K301" s="5" t="s">
        <v>176</v>
      </c>
      <c r="L301" s="351" t="s">
        <v>742</v>
      </c>
      <c r="M301" s="31" t="s">
        <v>4</v>
      </c>
      <c r="N301" s="9" t="s">
        <v>36</v>
      </c>
      <c r="O301" s="9" t="s">
        <v>36</v>
      </c>
      <c r="P301" s="9" t="s">
        <v>45</v>
      </c>
      <c r="Q301" s="9" t="s">
        <v>46</v>
      </c>
      <c r="R301" s="9" t="s">
        <v>47</v>
      </c>
      <c r="S301" s="9"/>
      <c r="T301" s="9"/>
      <c r="U301" s="35">
        <f>VLOOKUP(C301,Dados!G:J,3,FALSE)</f>
        <v>8</v>
      </c>
      <c r="V301" s="35" t="str">
        <f>VLOOKUP(C301,Dados!G:J,4,FALSE)</f>
        <v>Quinta-Feira</v>
      </c>
    </row>
    <row r="302" spans="1:22" ht="45.95">
      <c r="A302" s="5">
        <v>1371</v>
      </c>
      <c r="B302" s="8">
        <v>1</v>
      </c>
      <c r="C302" s="28">
        <v>44386</v>
      </c>
      <c r="D302" s="33">
        <f>IFERROR(VLOOKUP(C302,Dados!G:H,2,FALSE),"")</f>
        <v>44378</v>
      </c>
      <c r="E302" s="9">
        <v>32931</v>
      </c>
      <c r="F302" s="30" t="s">
        <v>472</v>
      </c>
      <c r="G302" s="9" t="s">
        <v>31</v>
      </c>
      <c r="H302" s="9" t="s">
        <v>318</v>
      </c>
      <c r="I302" s="61" t="s">
        <v>42</v>
      </c>
      <c r="J302" s="8">
        <v>2</v>
      </c>
      <c r="K302" s="5" t="s">
        <v>7</v>
      </c>
      <c r="L302" s="351" t="s">
        <v>743</v>
      </c>
      <c r="M302" s="31" t="s">
        <v>4</v>
      </c>
      <c r="N302" s="9" t="s">
        <v>36</v>
      </c>
      <c r="O302" s="9" t="s">
        <v>36</v>
      </c>
      <c r="P302" s="9" t="s">
        <v>58</v>
      </c>
      <c r="Q302" s="9" t="s">
        <v>59</v>
      </c>
      <c r="R302" s="9" t="s">
        <v>60</v>
      </c>
      <c r="S302" s="9"/>
      <c r="T302" s="9"/>
      <c r="U302" s="35">
        <f>VLOOKUP(C302,Dados!G:J,3,FALSE)</f>
        <v>9</v>
      </c>
      <c r="V302" s="35" t="str">
        <f>VLOOKUP(C302,Dados!G:J,4,FALSE)</f>
        <v>Sexta-Feira</v>
      </c>
    </row>
    <row r="303" spans="1:22" ht="80.45">
      <c r="A303" s="5">
        <v>1372</v>
      </c>
      <c r="B303" s="8">
        <v>1</v>
      </c>
      <c r="C303" s="28">
        <v>44386</v>
      </c>
      <c r="D303" s="33">
        <f>IFERROR(VLOOKUP(C303,Dados!G:H,2,FALSE),"")</f>
        <v>44378</v>
      </c>
      <c r="E303" s="9">
        <v>30815</v>
      </c>
      <c r="F303" s="30" t="s">
        <v>744</v>
      </c>
      <c r="G303" s="9" t="s">
        <v>31</v>
      </c>
      <c r="H303" s="9" t="s">
        <v>62</v>
      </c>
      <c r="I303" s="22" t="s">
        <v>137</v>
      </c>
      <c r="J303" s="8">
        <v>1</v>
      </c>
      <c r="K303" s="5" t="s">
        <v>64</v>
      </c>
      <c r="L303" s="351" t="s">
        <v>745</v>
      </c>
      <c r="M303" s="31" t="s">
        <v>4</v>
      </c>
      <c r="N303" s="9" t="s">
        <v>36</v>
      </c>
      <c r="O303" s="9" t="s">
        <v>36</v>
      </c>
      <c r="P303" s="9" t="s">
        <v>45</v>
      </c>
      <c r="Q303" s="9" t="s">
        <v>76</v>
      </c>
      <c r="R303" s="9" t="s">
        <v>77</v>
      </c>
      <c r="S303" s="9"/>
      <c r="T303" s="9"/>
      <c r="U303" s="35">
        <f>VLOOKUP(C303,Dados!G:J,3,FALSE)</f>
        <v>9</v>
      </c>
      <c r="V303" s="35" t="str">
        <f>VLOOKUP(C303,Dados!G:J,4,FALSE)</f>
        <v>Sexta-Feira</v>
      </c>
    </row>
    <row r="304" spans="1:22" ht="80.45">
      <c r="A304" s="5">
        <v>1373</v>
      </c>
      <c r="B304" s="8">
        <v>1</v>
      </c>
      <c r="C304" s="28">
        <v>44390</v>
      </c>
      <c r="D304" s="33">
        <f>IFERROR(VLOOKUP(C304,Dados!G:H,2,FALSE),"")</f>
        <v>44378</v>
      </c>
      <c r="E304" s="9">
        <v>33475</v>
      </c>
      <c r="F304" s="30" t="s">
        <v>508</v>
      </c>
      <c r="G304" s="9" t="s">
        <v>31</v>
      </c>
      <c r="H304" s="9" t="s">
        <v>130</v>
      </c>
      <c r="I304" s="30" t="s">
        <v>74</v>
      </c>
      <c r="J304" s="8">
        <v>1</v>
      </c>
      <c r="K304" s="5" t="s">
        <v>56</v>
      </c>
      <c r="L304" s="351" t="s">
        <v>746</v>
      </c>
      <c r="M304" s="31" t="s">
        <v>4</v>
      </c>
      <c r="N304" s="9" t="s">
        <v>36</v>
      </c>
      <c r="O304" s="9" t="s">
        <v>36</v>
      </c>
      <c r="P304" s="9" t="s">
        <v>45</v>
      </c>
      <c r="Q304" s="9" t="s">
        <v>76</v>
      </c>
      <c r="R304" s="9" t="s">
        <v>139</v>
      </c>
      <c r="S304" s="9"/>
      <c r="T304" s="9"/>
      <c r="U304" s="35">
        <f>VLOOKUP(C304,Dados!G:J,3,FALSE)</f>
        <v>13</v>
      </c>
      <c r="V304" s="35" t="str">
        <f>VLOOKUP(C304,Dados!G:J,4,FALSE)</f>
        <v>Terça-Feira</v>
      </c>
    </row>
    <row r="305" spans="1:22" ht="45.95">
      <c r="A305" s="5">
        <v>1374</v>
      </c>
      <c r="B305" s="8">
        <v>1</v>
      </c>
      <c r="C305" s="28">
        <v>44393</v>
      </c>
      <c r="D305" s="33">
        <f>IFERROR(VLOOKUP(C305,Dados!G:H,2,FALSE),"")</f>
        <v>44378</v>
      </c>
      <c r="E305" s="9">
        <v>33468</v>
      </c>
      <c r="F305" s="30" t="s">
        <v>747</v>
      </c>
      <c r="G305" s="9" t="s">
        <v>31</v>
      </c>
      <c r="H305" s="9" t="s">
        <v>748</v>
      </c>
      <c r="I305" s="30" t="s">
        <v>509</v>
      </c>
      <c r="J305" s="8">
        <v>3</v>
      </c>
      <c r="K305" s="5" t="s">
        <v>7</v>
      </c>
      <c r="L305" s="351" t="s">
        <v>749</v>
      </c>
      <c r="M305" s="31" t="s">
        <v>4</v>
      </c>
      <c r="N305" s="9" t="s">
        <v>36</v>
      </c>
      <c r="O305" s="9" t="s">
        <v>36</v>
      </c>
      <c r="P305" s="9" t="s">
        <v>58</v>
      </c>
      <c r="Q305" s="9" t="s">
        <v>59</v>
      </c>
      <c r="R305" s="9" t="s">
        <v>60</v>
      </c>
      <c r="S305" s="9"/>
      <c r="T305" s="9"/>
      <c r="U305" s="35">
        <f>VLOOKUP(C305,Dados!G:J,3,FALSE)</f>
        <v>16</v>
      </c>
      <c r="V305" s="35" t="str">
        <f>VLOOKUP(C305,Dados!G:J,4,FALSE)</f>
        <v>Sexta-Feira</v>
      </c>
    </row>
    <row r="306" spans="1:22" ht="57.6">
      <c r="A306" s="5">
        <v>1375</v>
      </c>
      <c r="B306" s="8">
        <v>1</v>
      </c>
      <c r="C306" s="28">
        <v>44394</v>
      </c>
      <c r="D306" s="33">
        <f>IFERROR(VLOOKUP(C306,Dados!G:H,2,FALSE),"")</f>
        <v>44378</v>
      </c>
      <c r="E306" s="9">
        <v>33468</v>
      </c>
      <c r="F306" s="30" t="s">
        <v>747</v>
      </c>
      <c r="G306" s="9" t="s">
        <v>31</v>
      </c>
      <c r="H306" s="9" t="s">
        <v>748</v>
      </c>
      <c r="I306" s="30" t="s">
        <v>509</v>
      </c>
      <c r="J306" s="8">
        <v>3</v>
      </c>
      <c r="K306" s="5" t="s">
        <v>7</v>
      </c>
      <c r="L306" s="351" t="s">
        <v>750</v>
      </c>
      <c r="M306" s="31" t="s">
        <v>4</v>
      </c>
      <c r="N306" s="9" t="s">
        <v>36</v>
      </c>
      <c r="O306" s="9" t="s">
        <v>36</v>
      </c>
      <c r="P306" s="9" t="s">
        <v>45</v>
      </c>
      <c r="Q306" s="9" t="s">
        <v>174</v>
      </c>
      <c r="R306" s="9" t="s">
        <v>751</v>
      </c>
      <c r="S306" s="9"/>
      <c r="T306" s="9"/>
      <c r="U306" s="35">
        <f>VLOOKUP(C306,Dados!G:J,3,FALSE)</f>
        <v>17</v>
      </c>
      <c r="V306" s="35" t="str">
        <f>VLOOKUP(C306,Dados!G:J,4,FALSE)</f>
        <v>Sábado</v>
      </c>
    </row>
    <row r="307" spans="1:22" ht="45.95">
      <c r="A307" s="5">
        <v>1376</v>
      </c>
      <c r="B307" s="8">
        <v>1</v>
      </c>
      <c r="C307" s="28">
        <v>44395</v>
      </c>
      <c r="D307" s="33">
        <f>IFERROR(VLOOKUP(C307,Dados!G:H,2,FALSE),"")</f>
        <v>44378</v>
      </c>
      <c r="E307" s="9">
        <v>34214</v>
      </c>
      <c r="F307" s="30" t="s">
        <v>752</v>
      </c>
      <c r="G307" s="9" t="s">
        <v>31</v>
      </c>
      <c r="H307" s="9" t="s">
        <v>307</v>
      </c>
      <c r="I307" s="30" t="s">
        <v>33</v>
      </c>
      <c r="J307" s="8">
        <v>2</v>
      </c>
      <c r="K307" s="5" t="s">
        <v>176</v>
      </c>
      <c r="L307" s="351" t="s">
        <v>753</v>
      </c>
      <c r="M307" s="31" t="s">
        <v>4</v>
      </c>
      <c r="N307" s="9" t="s">
        <v>36</v>
      </c>
      <c r="O307" s="9" t="s">
        <v>36</v>
      </c>
      <c r="P307" s="9" t="s">
        <v>58</v>
      </c>
      <c r="Q307" s="9" t="s">
        <v>59</v>
      </c>
      <c r="R307" s="9" t="s">
        <v>60</v>
      </c>
      <c r="S307" s="9"/>
      <c r="T307" s="9"/>
      <c r="U307" s="35">
        <f>VLOOKUP(C307,Dados!G:J,3,FALSE)</f>
        <v>18</v>
      </c>
      <c r="V307" s="35" t="str">
        <f>VLOOKUP(C307,Dados!G:J,4,FALSE)</f>
        <v>Domingo</v>
      </c>
    </row>
    <row r="308" spans="1:22" ht="80.45">
      <c r="A308" s="5">
        <v>1377</v>
      </c>
      <c r="B308" s="8">
        <v>1</v>
      </c>
      <c r="C308" s="28">
        <v>44397</v>
      </c>
      <c r="D308" s="33">
        <f>IFERROR(VLOOKUP(C308,Dados!G:H,2,FALSE),"")</f>
        <v>44378</v>
      </c>
      <c r="E308" s="9">
        <v>36064</v>
      </c>
      <c r="F308" s="30" t="s">
        <v>688</v>
      </c>
      <c r="G308" s="9" t="s">
        <v>31</v>
      </c>
      <c r="H308" s="9" t="s">
        <v>73</v>
      </c>
      <c r="I308" s="30" t="s">
        <v>74</v>
      </c>
      <c r="J308" s="8">
        <v>1</v>
      </c>
      <c r="K308" s="5" t="s">
        <v>56</v>
      </c>
      <c r="L308" s="351" t="s">
        <v>754</v>
      </c>
      <c r="M308" s="31" t="s">
        <v>4</v>
      </c>
      <c r="N308" s="9" t="s">
        <v>36</v>
      </c>
      <c r="O308" s="9" t="s">
        <v>36</v>
      </c>
      <c r="P308" s="9" t="s">
        <v>45</v>
      </c>
      <c r="Q308" s="9" t="s">
        <v>46</v>
      </c>
      <c r="R308" s="9" t="s">
        <v>329</v>
      </c>
      <c r="S308" s="9"/>
      <c r="T308" s="9"/>
      <c r="U308" s="35">
        <f>VLOOKUP(C308,Dados!G:J,3,FALSE)</f>
        <v>20</v>
      </c>
      <c r="V308" s="35" t="str">
        <f>VLOOKUP(C308,Dados!G:J,4,FALSE)</f>
        <v>Terça-Feira</v>
      </c>
    </row>
    <row r="309" spans="1:22" ht="45.95">
      <c r="A309" s="5">
        <v>1378</v>
      </c>
      <c r="B309" s="8">
        <v>1</v>
      </c>
      <c r="C309" s="28">
        <v>44397</v>
      </c>
      <c r="D309" s="33">
        <f>IFERROR(VLOOKUP(C309,Dados!G:H,2,FALSE),"")</f>
        <v>44378</v>
      </c>
      <c r="E309" s="9">
        <v>29595</v>
      </c>
      <c r="F309" s="30" t="s">
        <v>755</v>
      </c>
      <c r="G309" s="9" t="s">
        <v>31</v>
      </c>
      <c r="H309" s="9" t="s">
        <v>756</v>
      </c>
      <c r="I309" s="30" t="s">
        <v>540</v>
      </c>
      <c r="J309" s="8">
        <v>2</v>
      </c>
      <c r="K309" s="5" t="s">
        <v>161</v>
      </c>
      <c r="L309" s="351" t="s">
        <v>757</v>
      </c>
      <c r="M309" s="31" t="s">
        <v>4</v>
      </c>
      <c r="N309" s="9" t="s">
        <v>36</v>
      </c>
      <c r="O309" s="9" t="s">
        <v>36</v>
      </c>
      <c r="P309" s="9" t="s">
        <v>45</v>
      </c>
      <c r="Q309" s="9" t="s">
        <v>76</v>
      </c>
      <c r="R309" s="9" t="s">
        <v>142</v>
      </c>
      <c r="S309" s="9"/>
      <c r="T309" s="9"/>
      <c r="U309" s="35">
        <f>VLOOKUP(C309,Dados!G:J,3,FALSE)</f>
        <v>20</v>
      </c>
      <c r="V309" s="35" t="str">
        <f>VLOOKUP(C309,Dados!G:J,4,FALSE)</f>
        <v>Terça-Feira</v>
      </c>
    </row>
    <row r="310" spans="1:22" ht="94.5" customHeight="1">
      <c r="A310" s="5">
        <v>1379</v>
      </c>
      <c r="B310" s="8">
        <v>1</v>
      </c>
      <c r="C310" s="28">
        <v>44398</v>
      </c>
      <c r="D310" s="33">
        <f>IFERROR(VLOOKUP(C310,Dados!G:H,2,FALSE),"")</f>
        <v>44378</v>
      </c>
      <c r="E310" s="9">
        <v>37098</v>
      </c>
      <c r="F310" s="30" t="s">
        <v>758</v>
      </c>
      <c r="G310" s="9" t="s">
        <v>31</v>
      </c>
      <c r="H310" s="9" t="s">
        <v>477</v>
      </c>
      <c r="I310" s="30" t="s">
        <v>509</v>
      </c>
      <c r="J310" s="8">
        <v>3</v>
      </c>
      <c r="K310" s="5" t="s">
        <v>56</v>
      </c>
      <c r="L310" s="351" t="s">
        <v>759</v>
      </c>
      <c r="M310" s="31" t="s">
        <v>4</v>
      </c>
      <c r="N310" s="9" t="s">
        <v>36</v>
      </c>
      <c r="O310" s="9" t="s">
        <v>36</v>
      </c>
      <c r="P310" s="9" t="s">
        <v>45</v>
      </c>
      <c r="Q310" s="9" t="s">
        <v>76</v>
      </c>
      <c r="R310" s="9" t="s">
        <v>71</v>
      </c>
      <c r="S310" s="9"/>
      <c r="T310" s="9"/>
      <c r="U310" s="35">
        <f>VLOOKUP(C310,Dados!G:J,3,FALSE)</f>
        <v>21</v>
      </c>
      <c r="V310" s="35" t="str">
        <f>VLOOKUP(C310,Dados!G:J,4,FALSE)</f>
        <v>Quarta-Feira</v>
      </c>
    </row>
    <row r="311" spans="1:22" ht="57.6">
      <c r="A311" s="5">
        <v>1380</v>
      </c>
      <c r="B311" s="8">
        <v>1</v>
      </c>
      <c r="C311" s="28">
        <v>44399</v>
      </c>
      <c r="D311" s="33">
        <f>IFERROR(VLOOKUP(C311,Dados!G:H,2,FALSE),"")</f>
        <v>44378</v>
      </c>
      <c r="E311" s="9">
        <v>4998</v>
      </c>
      <c r="F311" s="30" t="s">
        <v>150</v>
      </c>
      <c r="G311" s="9" t="s">
        <v>31</v>
      </c>
      <c r="H311" s="9" t="s">
        <v>760</v>
      </c>
      <c r="I311" s="22" t="s">
        <v>137</v>
      </c>
      <c r="J311" s="8">
        <v>1</v>
      </c>
      <c r="K311" s="5" t="s">
        <v>64</v>
      </c>
      <c r="L311" s="351" t="s">
        <v>761</v>
      </c>
      <c r="M311" s="31" t="s">
        <v>4</v>
      </c>
      <c r="N311" s="9" t="s">
        <v>36</v>
      </c>
      <c r="O311" s="9" t="s">
        <v>36</v>
      </c>
      <c r="P311" s="9" t="s">
        <v>45</v>
      </c>
      <c r="Q311" s="9" t="s">
        <v>76</v>
      </c>
      <c r="R311" s="9" t="s">
        <v>71</v>
      </c>
      <c r="S311" s="9"/>
      <c r="T311" s="9"/>
      <c r="U311" s="35">
        <f>VLOOKUP(C311,Dados!G:J,3,FALSE)</f>
        <v>22</v>
      </c>
      <c r="V311" s="35" t="str">
        <f>VLOOKUP(C311,Dados!G:J,4,FALSE)</f>
        <v>Quinta-Feira</v>
      </c>
    </row>
    <row r="312" spans="1:22" ht="34.5">
      <c r="A312" s="5">
        <v>1381</v>
      </c>
      <c r="B312" s="8">
        <v>1</v>
      </c>
      <c r="C312" s="28">
        <v>44399</v>
      </c>
      <c r="D312" s="33">
        <f>IFERROR(VLOOKUP(C312,Dados!G:H,2,FALSE),"")</f>
        <v>44378</v>
      </c>
      <c r="E312" s="9">
        <v>35514</v>
      </c>
      <c r="F312" s="30" t="s">
        <v>572</v>
      </c>
      <c r="G312" s="9" t="s">
        <v>31</v>
      </c>
      <c r="H312" s="9" t="s">
        <v>73</v>
      </c>
      <c r="I312" s="30" t="s">
        <v>74</v>
      </c>
      <c r="J312" s="8">
        <v>1</v>
      </c>
      <c r="K312" s="5" t="s">
        <v>56</v>
      </c>
      <c r="L312" s="351" t="s">
        <v>762</v>
      </c>
      <c r="M312" s="31" t="s">
        <v>4</v>
      </c>
      <c r="N312" s="9" t="s">
        <v>36</v>
      </c>
      <c r="O312" s="9" t="s">
        <v>36</v>
      </c>
      <c r="P312" s="9" t="s">
        <v>58</v>
      </c>
      <c r="Q312" s="9" t="s">
        <v>59</v>
      </c>
      <c r="R312" s="9" t="s">
        <v>85</v>
      </c>
      <c r="S312" s="9"/>
      <c r="T312" s="9"/>
      <c r="U312" s="35">
        <f>VLOOKUP(C312,Dados!G:J,3,FALSE)</f>
        <v>22</v>
      </c>
      <c r="V312" s="35" t="str">
        <f>VLOOKUP(C312,Dados!G:J,4,FALSE)</f>
        <v>Quinta-Feira</v>
      </c>
    </row>
    <row r="313" spans="1:22" ht="69">
      <c r="A313" s="5">
        <v>1382</v>
      </c>
      <c r="B313" s="8">
        <v>1</v>
      </c>
      <c r="C313" s="28">
        <v>44399</v>
      </c>
      <c r="D313" s="33">
        <f>IFERROR(VLOOKUP(C313,Dados!G:H,2,FALSE),"")</f>
        <v>44378</v>
      </c>
      <c r="E313" s="9">
        <v>35509</v>
      </c>
      <c r="F313" s="30" t="s">
        <v>476</v>
      </c>
      <c r="G313" s="9" t="s">
        <v>31</v>
      </c>
      <c r="H313" s="9" t="s">
        <v>477</v>
      </c>
      <c r="I313" s="30" t="s">
        <v>509</v>
      </c>
      <c r="J313" s="8">
        <v>3</v>
      </c>
      <c r="K313" s="5" t="s">
        <v>56</v>
      </c>
      <c r="L313" s="351" t="s">
        <v>763</v>
      </c>
      <c r="M313" s="31" t="s">
        <v>4</v>
      </c>
      <c r="N313" s="9" t="s">
        <v>36</v>
      </c>
      <c r="O313" s="9" t="s">
        <v>36</v>
      </c>
      <c r="P313" s="9" t="s">
        <v>91</v>
      </c>
      <c r="Q313" s="9" t="s">
        <v>118</v>
      </c>
      <c r="R313" s="9" t="s">
        <v>764</v>
      </c>
      <c r="S313" s="9">
        <v>78</v>
      </c>
      <c r="T313" s="9">
        <v>200892013</v>
      </c>
      <c r="U313" s="35">
        <f>VLOOKUP(C313,Dados!G:J,3,FALSE)</f>
        <v>22</v>
      </c>
      <c r="V313" s="35" t="str">
        <f>VLOOKUP(C313,Dados!G:J,4,FALSE)</f>
        <v>Quinta-Feira</v>
      </c>
    </row>
    <row r="314" spans="1:22" ht="83.25" customHeight="1">
      <c r="A314" s="5">
        <v>1383</v>
      </c>
      <c r="B314" s="8">
        <v>1</v>
      </c>
      <c r="C314" s="28">
        <v>44402</v>
      </c>
      <c r="D314" s="33">
        <f>IFERROR(VLOOKUP(C314,Dados!G:H,2,FALSE),"")</f>
        <v>44378</v>
      </c>
      <c r="E314" s="9">
        <v>37716</v>
      </c>
      <c r="F314" s="351" t="s">
        <v>765</v>
      </c>
      <c r="G314" s="9" t="s">
        <v>31</v>
      </c>
      <c r="H314" s="9" t="s">
        <v>54</v>
      </c>
      <c r="I314" s="61" t="s">
        <v>42</v>
      </c>
      <c r="J314" s="8">
        <v>2</v>
      </c>
      <c r="K314" s="5" t="s">
        <v>56</v>
      </c>
      <c r="L314" s="351" t="s">
        <v>766</v>
      </c>
      <c r="M314" s="31" t="s">
        <v>4</v>
      </c>
      <c r="N314" s="9" t="s">
        <v>36</v>
      </c>
      <c r="O314" s="9" t="s">
        <v>36</v>
      </c>
      <c r="P314" s="9" t="s">
        <v>45</v>
      </c>
      <c r="Q314" s="9" t="s">
        <v>46</v>
      </c>
      <c r="R314" s="9" t="s">
        <v>329</v>
      </c>
      <c r="S314" s="9"/>
      <c r="T314" s="9"/>
      <c r="U314" s="35">
        <f>VLOOKUP(C314,Dados!G:J,3,FALSE)</f>
        <v>25</v>
      </c>
      <c r="V314" s="35" t="str">
        <f>VLOOKUP(C314,Dados!G:J,4,FALSE)</f>
        <v>Domingo</v>
      </c>
    </row>
    <row r="315" spans="1:22" ht="97.5" customHeight="1">
      <c r="A315" s="5">
        <v>1384</v>
      </c>
      <c r="B315" s="8">
        <v>1</v>
      </c>
      <c r="C315" s="28">
        <v>44403</v>
      </c>
      <c r="D315" s="33">
        <f>IFERROR(VLOOKUP(C315,Dados!G:H,2,FALSE),"")</f>
        <v>44378</v>
      </c>
      <c r="E315" s="9">
        <v>33718</v>
      </c>
      <c r="F315" s="351" t="s">
        <v>767</v>
      </c>
      <c r="G315" s="9" t="s">
        <v>31</v>
      </c>
      <c r="H315" s="9" t="s">
        <v>768</v>
      </c>
      <c r="I315" s="30" t="s">
        <v>540</v>
      </c>
      <c r="J315" s="8">
        <v>3</v>
      </c>
      <c r="K315" s="5" t="s">
        <v>110</v>
      </c>
      <c r="L315" s="351" t="s">
        <v>769</v>
      </c>
      <c r="M315" s="31" t="s">
        <v>3</v>
      </c>
      <c r="N315" s="9" t="s">
        <v>36</v>
      </c>
      <c r="O315" s="9" t="s">
        <v>36</v>
      </c>
      <c r="P315" s="9" t="s">
        <v>45</v>
      </c>
      <c r="Q315" s="9" t="s">
        <v>76</v>
      </c>
      <c r="R315" s="9" t="s">
        <v>770</v>
      </c>
      <c r="S315" s="9">
        <v>79</v>
      </c>
      <c r="T315" s="9">
        <v>200892012</v>
      </c>
      <c r="U315" s="35">
        <f>VLOOKUP(C315,Dados!G:J,3,FALSE)</f>
        <v>26</v>
      </c>
      <c r="V315" s="35" t="str">
        <f>VLOOKUP(C315,Dados!G:J,4,FALSE)</f>
        <v>Segunda-Feira</v>
      </c>
    </row>
    <row r="316" spans="1:22" ht="83.25" customHeight="1">
      <c r="A316" s="5">
        <v>1385</v>
      </c>
      <c r="B316" s="8">
        <v>1</v>
      </c>
      <c r="C316" s="28">
        <v>44403</v>
      </c>
      <c r="D316" s="33">
        <f>IFERROR(VLOOKUP(C316,Dados!G:H,2,FALSE),"")</f>
        <v>44378</v>
      </c>
      <c r="E316" s="9">
        <v>36064</v>
      </c>
      <c r="F316" s="351" t="s">
        <v>688</v>
      </c>
      <c r="G316" s="9" t="s">
        <v>31</v>
      </c>
      <c r="H316" s="9" t="s">
        <v>73</v>
      </c>
      <c r="I316" s="30" t="s">
        <v>74</v>
      </c>
      <c r="J316" s="8">
        <v>1</v>
      </c>
      <c r="K316" s="5" t="s">
        <v>56</v>
      </c>
      <c r="L316" s="351" t="s">
        <v>771</v>
      </c>
      <c r="M316" s="31" t="s">
        <v>4</v>
      </c>
      <c r="N316" s="9" t="s">
        <v>36</v>
      </c>
      <c r="O316" s="9" t="s">
        <v>36</v>
      </c>
      <c r="P316" s="9" t="s">
        <v>58</v>
      </c>
      <c r="Q316" s="9" t="s">
        <v>59</v>
      </c>
      <c r="R316" s="9" t="s">
        <v>60</v>
      </c>
      <c r="S316" s="9"/>
      <c r="T316" s="9"/>
      <c r="U316" s="35">
        <f>VLOOKUP(C316,Dados!G:J,3,FALSE)</f>
        <v>26</v>
      </c>
      <c r="V316" s="35" t="str">
        <f>VLOOKUP(C316,Dados!G:J,4,FALSE)</f>
        <v>Segunda-Feira</v>
      </c>
    </row>
    <row r="317" spans="1:22" ht="93.75" customHeight="1">
      <c r="A317" s="5">
        <v>1386</v>
      </c>
      <c r="B317" s="8">
        <v>1</v>
      </c>
      <c r="C317" s="28">
        <v>44404</v>
      </c>
      <c r="D317" s="33">
        <f>IFERROR(VLOOKUP(C317,Dados!G:H,2,FALSE),"")</f>
        <v>44378</v>
      </c>
      <c r="E317" s="9">
        <v>24500</v>
      </c>
      <c r="F317" s="351" t="s">
        <v>393</v>
      </c>
      <c r="G317" s="9" t="s">
        <v>31</v>
      </c>
      <c r="H317" s="9" t="s">
        <v>760</v>
      </c>
      <c r="I317" s="22" t="s">
        <v>137</v>
      </c>
      <c r="J317" s="8">
        <v>1</v>
      </c>
      <c r="K317" s="5" t="s">
        <v>64</v>
      </c>
      <c r="L317" s="351" t="s">
        <v>772</v>
      </c>
      <c r="M317" s="31" t="s">
        <v>4</v>
      </c>
      <c r="N317" s="9" t="s">
        <v>36</v>
      </c>
      <c r="O317" s="9" t="s">
        <v>36</v>
      </c>
      <c r="P317" s="9" t="s">
        <v>45</v>
      </c>
      <c r="Q317" s="9" t="s">
        <v>46</v>
      </c>
      <c r="R317" s="9" t="s">
        <v>77</v>
      </c>
      <c r="S317" s="9"/>
      <c r="T317" s="9"/>
      <c r="U317" s="35">
        <f>VLOOKUP(C317,Dados!G:J,3,FALSE)</f>
        <v>27</v>
      </c>
      <c r="V317" s="35" t="str">
        <f>VLOOKUP(C317,Dados!G:J,4,FALSE)</f>
        <v>Terça-Feira</v>
      </c>
    </row>
    <row r="318" spans="1:22" ht="99.75" customHeight="1">
      <c r="A318" s="5">
        <v>1387</v>
      </c>
      <c r="B318" s="8">
        <v>1</v>
      </c>
      <c r="C318" s="28">
        <v>44405</v>
      </c>
      <c r="D318" s="33">
        <f>IFERROR(VLOOKUP(C318,Dados!G:H,2,FALSE),"")</f>
        <v>44378</v>
      </c>
      <c r="E318" s="9">
        <v>37447</v>
      </c>
      <c r="F318" s="351" t="s">
        <v>773</v>
      </c>
      <c r="G318" s="9" t="s">
        <v>182</v>
      </c>
      <c r="H318" s="9" t="s">
        <v>774</v>
      </c>
      <c r="I318" s="30" t="s">
        <v>540</v>
      </c>
      <c r="J318" s="8">
        <v>2</v>
      </c>
      <c r="K318" s="5" t="s">
        <v>161</v>
      </c>
      <c r="L318" s="351" t="s">
        <v>775</v>
      </c>
      <c r="M318" s="31" t="s">
        <v>4</v>
      </c>
      <c r="N318" s="9" t="s">
        <v>36</v>
      </c>
      <c r="O318" s="9" t="s">
        <v>36</v>
      </c>
      <c r="P318" s="9" t="s">
        <v>45</v>
      </c>
      <c r="Q318" s="9" t="s">
        <v>46</v>
      </c>
      <c r="R318" s="9" t="s">
        <v>47</v>
      </c>
      <c r="S318" s="9"/>
      <c r="T318" s="9"/>
      <c r="U318" s="35">
        <f>VLOOKUP(C318,Dados!G:J,3,FALSE)</f>
        <v>28</v>
      </c>
      <c r="V318" s="35" t="str">
        <f>VLOOKUP(C318,Dados!G:J,4,FALSE)</f>
        <v>Quarta-Feira</v>
      </c>
    </row>
    <row r="319" spans="1:22" ht="88.5" customHeight="1">
      <c r="A319" s="5">
        <v>1389</v>
      </c>
      <c r="B319" s="8">
        <v>1</v>
      </c>
      <c r="C319" s="28">
        <v>44406</v>
      </c>
      <c r="D319" s="33">
        <f>IFERROR(VLOOKUP(C319,Dados!G:H,2,FALSE),"")</f>
        <v>44378</v>
      </c>
      <c r="E319" s="9">
        <v>31097</v>
      </c>
      <c r="F319" s="351" t="s">
        <v>83</v>
      </c>
      <c r="G319" s="9" t="s">
        <v>31</v>
      </c>
      <c r="H319" s="9" t="s">
        <v>73</v>
      </c>
      <c r="I319" s="30" t="s">
        <v>74</v>
      </c>
      <c r="J319" s="8">
        <v>1</v>
      </c>
      <c r="K319" s="5" t="s">
        <v>56</v>
      </c>
      <c r="L319" s="351" t="s">
        <v>776</v>
      </c>
      <c r="M319" s="31" t="s">
        <v>4</v>
      </c>
      <c r="N319" s="9" t="s">
        <v>36</v>
      </c>
      <c r="O319" s="9" t="s">
        <v>36</v>
      </c>
      <c r="P319" s="9" t="s">
        <v>58</v>
      </c>
      <c r="Q319" s="9" t="s">
        <v>59</v>
      </c>
      <c r="R319" s="9" t="s">
        <v>85</v>
      </c>
      <c r="S319" s="9"/>
      <c r="T319" s="9"/>
      <c r="U319" s="35">
        <f>VLOOKUP(C319,Dados!G:J,3,FALSE)</f>
        <v>29</v>
      </c>
      <c r="V319" s="35" t="str">
        <f>VLOOKUP(C319,Dados!G:J,4,FALSE)</f>
        <v>Quinta-Feira</v>
      </c>
    </row>
    <row r="320" spans="1:22" ht="45.95">
      <c r="A320" s="5">
        <v>1390</v>
      </c>
      <c r="B320" s="8">
        <v>1</v>
      </c>
      <c r="C320" s="28">
        <v>44407</v>
      </c>
      <c r="D320" s="33">
        <f>IFERROR(VLOOKUP(C320,Dados!G:H,2,FALSE),"")</f>
        <v>44378</v>
      </c>
      <c r="E320" s="9">
        <v>37428</v>
      </c>
      <c r="F320" s="351" t="s">
        <v>694</v>
      </c>
      <c r="G320" s="9" t="s">
        <v>31</v>
      </c>
      <c r="H320" s="9" t="s">
        <v>54</v>
      </c>
      <c r="I320" s="61" t="s">
        <v>42</v>
      </c>
      <c r="J320" s="8">
        <v>2</v>
      </c>
      <c r="K320" s="5" t="s">
        <v>56</v>
      </c>
      <c r="L320" s="351" t="s">
        <v>777</v>
      </c>
      <c r="M320" s="31" t="s">
        <v>4</v>
      </c>
      <c r="N320" s="9" t="s">
        <v>36</v>
      </c>
      <c r="O320" s="9" t="s">
        <v>36</v>
      </c>
      <c r="P320" s="9" t="s">
        <v>58</v>
      </c>
      <c r="Q320" s="9" t="s">
        <v>59</v>
      </c>
      <c r="R320" s="9" t="s">
        <v>85</v>
      </c>
      <c r="S320" s="9"/>
      <c r="T320" s="9"/>
      <c r="U320" s="35">
        <f>VLOOKUP(C320,Dados!G:J,3,FALSE)</f>
        <v>30</v>
      </c>
      <c r="V320" s="35" t="str">
        <f>VLOOKUP(C320,Dados!G:J,4,FALSE)</f>
        <v>Sexta-Feira</v>
      </c>
    </row>
    <row r="321" spans="1:22" ht="23.1">
      <c r="A321" s="5">
        <v>1391</v>
      </c>
      <c r="B321" s="8">
        <v>1</v>
      </c>
      <c r="C321" s="28">
        <v>44408</v>
      </c>
      <c r="D321" s="33">
        <f>IFERROR(VLOOKUP(C321,Dados!G:H,2,FALSE),"")</f>
        <v>44378</v>
      </c>
      <c r="E321" s="9">
        <v>33460</v>
      </c>
      <c r="F321" s="351" t="s">
        <v>491</v>
      </c>
      <c r="G321" s="9" t="s">
        <v>182</v>
      </c>
      <c r="H321" s="9" t="s">
        <v>300</v>
      </c>
      <c r="I321" s="30" t="s">
        <v>540</v>
      </c>
      <c r="J321" s="8">
        <v>2</v>
      </c>
      <c r="K321" s="5" t="s">
        <v>64</v>
      </c>
      <c r="L321" s="351" t="s">
        <v>778</v>
      </c>
      <c r="M321" s="31" t="s">
        <v>4</v>
      </c>
      <c r="N321" s="9" t="s">
        <v>36</v>
      </c>
      <c r="O321" s="9" t="s">
        <v>36</v>
      </c>
      <c r="P321" s="9" t="s">
        <v>58</v>
      </c>
      <c r="Q321" s="9" t="s">
        <v>59</v>
      </c>
      <c r="R321" s="357" t="s">
        <v>85</v>
      </c>
      <c r="S321" s="9"/>
      <c r="T321" s="9"/>
      <c r="U321" s="35">
        <f>VLOOKUP(C321,Dados!G:J,3,FALSE)</f>
        <v>31</v>
      </c>
      <c r="V321" s="35" t="str">
        <f>VLOOKUP(C321,Dados!G:J,4,FALSE)</f>
        <v>Sábado</v>
      </c>
    </row>
    <row r="322" spans="1:22" ht="95.25" customHeight="1">
      <c r="A322" s="5">
        <v>1396</v>
      </c>
      <c r="B322" s="8">
        <v>1</v>
      </c>
      <c r="C322" s="28">
        <v>44403</v>
      </c>
      <c r="D322" s="33">
        <f>IFERROR(VLOOKUP(C322,Dados!G:H,2,FALSE),"")</f>
        <v>44378</v>
      </c>
      <c r="E322" s="9">
        <v>32636</v>
      </c>
      <c r="F322" s="351" t="s">
        <v>779</v>
      </c>
      <c r="G322" s="9" t="s">
        <v>31</v>
      </c>
      <c r="H322" s="9" t="s">
        <v>780</v>
      </c>
      <c r="I322" s="30" t="s">
        <v>540</v>
      </c>
      <c r="J322" s="8">
        <v>2</v>
      </c>
      <c r="K322" s="5" t="s">
        <v>110</v>
      </c>
      <c r="L322" s="351" t="s">
        <v>781</v>
      </c>
      <c r="M322" s="31" t="s">
        <v>4</v>
      </c>
      <c r="N322" s="9" t="s">
        <v>36</v>
      </c>
      <c r="O322" s="9" t="s">
        <v>36</v>
      </c>
      <c r="P322" s="9" t="s">
        <v>45</v>
      </c>
      <c r="Q322" s="9" t="s">
        <v>46</v>
      </c>
      <c r="R322" s="357" t="s">
        <v>71</v>
      </c>
      <c r="S322" s="9"/>
      <c r="T322" s="9"/>
      <c r="U322" s="35">
        <f>VLOOKUP(C322,Dados!G:J,3,FALSE)</f>
        <v>26</v>
      </c>
      <c r="V322" s="35" t="str">
        <f>VLOOKUP(C322,Dados!G:J,4,FALSE)</f>
        <v>Segunda-Feira</v>
      </c>
    </row>
    <row r="323" spans="1:22" ht="73.5" customHeight="1">
      <c r="A323" s="5">
        <v>1397</v>
      </c>
      <c r="B323" s="8">
        <v>1</v>
      </c>
      <c r="C323" s="28">
        <v>44392</v>
      </c>
      <c r="D323" s="33">
        <f>IFERROR(VLOOKUP(C323,Dados!G:H,2,FALSE),"")</f>
        <v>44378</v>
      </c>
      <c r="E323" s="8">
        <v>3037</v>
      </c>
      <c r="F323" s="366" t="s">
        <v>321</v>
      </c>
      <c r="G323" s="9" t="s">
        <v>31</v>
      </c>
      <c r="H323" s="19" t="s">
        <v>712</v>
      </c>
      <c r="I323" s="64" t="s">
        <v>296</v>
      </c>
      <c r="J323" s="8">
        <v>1</v>
      </c>
      <c r="K323" s="5" t="s">
        <v>526</v>
      </c>
      <c r="L323" s="351"/>
      <c r="M323" s="31" t="s">
        <v>528</v>
      </c>
      <c r="N323" s="9" t="s">
        <v>36</v>
      </c>
      <c r="O323" s="9" t="s">
        <v>36</v>
      </c>
      <c r="P323" s="9" t="s">
        <v>782</v>
      </c>
      <c r="Q323" s="9"/>
      <c r="R323" s="357"/>
      <c r="S323" s="9"/>
      <c r="T323" s="9"/>
      <c r="U323" s="35">
        <f>VLOOKUP(C323,Dados!G:J,3,FALSE)</f>
        <v>15</v>
      </c>
      <c r="V323" s="35" t="str">
        <f>VLOOKUP(C323,Dados!G:J,4,FALSE)</f>
        <v>Quinta-Feira</v>
      </c>
    </row>
    <row r="324" spans="1:22" ht="98.25" customHeight="1">
      <c r="A324" s="5">
        <v>129</v>
      </c>
      <c r="B324" s="9">
        <v>1</v>
      </c>
      <c r="C324" s="47">
        <v>44426</v>
      </c>
      <c r="D324" s="49">
        <f>IFERROR(VLOOKUP(C324,Dados!G:H,2,FALSE),"")</f>
        <v>44409</v>
      </c>
      <c r="E324" s="59">
        <v>7672</v>
      </c>
      <c r="F324" s="40" t="s">
        <v>783</v>
      </c>
      <c r="G324" s="9" t="s">
        <v>182</v>
      </c>
      <c r="H324" s="9" t="s">
        <v>198</v>
      </c>
      <c r="I324" s="40" t="s">
        <v>87</v>
      </c>
      <c r="J324" s="9">
        <v>1</v>
      </c>
      <c r="K324" s="9" t="s">
        <v>51</v>
      </c>
      <c r="L324" s="351" t="s">
        <v>784</v>
      </c>
      <c r="M324" s="31" t="s">
        <v>785</v>
      </c>
      <c r="N324" s="9" t="s">
        <v>36</v>
      </c>
      <c r="O324" s="9" t="s">
        <v>36</v>
      </c>
      <c r="P324" s="9" t="s">
        <v>37</v>
      </c>
      <c r="Q324" s="9" t="s">
        <v>107</v>
      </c>
      <c r="R324" s="9" t="s">
        <v>786</v>
      </c>
      <c r="S324" s="9"/>
      <c r="T324" s="9"/>
      <c r="U324" s="35">
        <v>18</v>
      </c>
      <c r="V324" s="35" t="s">
        <v>787</v>
      </c>
    </row>
    <row r="325" spans="1:22" ht="84" customHeight="1">
      <c r="A325" s="5">
        <v>1395</v>
      </c>
      <c r="B325" s="8">
        <v>1</v>
      </c>
      <c r="C325" s="28">
        <v>44410</v>
      </c>
      <c r="D325" s="33">
        <f>IFERROR(VLOOKUP(C325,Dados!G:H,2,FALSE),"")</f>
        <v>44409</v>
      </c>
      <c r="E325" s="9">
        <v>37106</v>
      </c>
      <c r="F325" s="351" t="s">
        <v>699</v>
      </c>
      <c r="G325" s="9" t="s">
        <v>31</v>
      </c>
      <c r="H325" s="30" t="s">
        <v>73</v>
      </c>
      <c r="I325" s="30" t="s">
        <v>74</v>
      </c>
      <c r="J325" s="8">
        <v>1</v>
      </c>
      <c r="K325" s="5" t="s">
        <v>56</v>
      </c>
      <c r="L325" s="351" t="s">
        <v>788</v>
      </c>
      <c r="M325" s="31" t="s">
        <v>3</v>
      </c>
      <c r="N325" s="9" t="s">
        <v>36</v>
      </c>
      <c r="O325" s="9" t="s">
        <v>36</v>
      </c>
      <c r="P325" s="9" t="s">
        <v>45</v>
      </c>
      <c r="Q325" s="9" t="s">
        <v>46</v>
      </c>
      <c r="R325" s="9" t="s">
        <v>789</v>
      </c>
      <c r="S325" s="9">
        <v>87</v>
      </c>
      <c r="T325" s="9">
        <v>200894716</v>
      </c>
      <c r="U325" s="35">
        <f>VLOOKUP(C325,Dados!G:J,3,FALSE)</f>
        <v>2</v>
      </c>
      <c r="V325" s="35" t="str">
        <f>VLOOKUP(C325,Dados!G:J,4,FALSE)</f>
        <v>Segunda-Feira</v>
      </c>
    </row>
    <row r="326" spans="1:22" ht="87.75" customHeight="1">
      <c r="A326" s="5">
        <v>1398</v>
      </c>
      <c r="B326" s="8">
        <v>1</v>
      </c>
      <c r="C326" s="28">
        <v>44412</v>
      </c>
      <c r="D326" s="33">
        <f>IFERROR(VLOOKUP(C326,Dados!G:H,2,FALSE),"")</f>
        <v>44409</v>
      </c>
      <c r="E326" s="8">
        <v>37965</v>
      </c>
      <c r="F326" s="366" t="s">
        <v>790</v>
      </c>
      <c r="G326" s="9" t="s">
        <v>31</v>
      </c>
      <c r="H326" s="367" t="s">
        <v>54</v>
      </c>
      <c r="I326" s="61" t="s">
        <v>42</v>
      </c>
      <c r="J326" s="8">
        <v>2</v>
      </c>
      <c r="K326" s="5" t="s">
        <v>56</v>
      </c>
      <c r="L326" s="351" t="s">
        <v>791</v>
      </c>
      <c r="M326" s="31" t="s">
        <v>4</v>
      </c>
      <c r="N326" s="9" t="s">
        <v>36</v>
      </c>
      <c r="O326" s="9" t="s">
        <v>36</v>
      </c>
      <c r="P326" s="9" t="s">
        <v>58</v>
      </c>
      <c r="Q326" s="9" t="s">
        <v>59</v>
      </c>
      <c r="R326" s="9" t="s">
        <v>792</v>
      </c>
      <c r="S326" s="9"/>
      <c r="T326" s="9"/>
      <c r="U326" s="35">
        <f>VLOOKUP(C326,Dados!G:J,3,FALSE)</f>
        <v>4</v>
      </c>
      <c r="V326" s="35" t="str">
        <f>VLOOKUP(C326,Dados!G:J,4,FALSE)</f>
        <v>Quarta-Feira</v>
      </c>
    </row>
    <row r="327" spans="1:22" ht="57.6">
      <c r="A327" s="5">
        <v>1399</v>
      </c>
      <c r="B327" s="8">
        <v>1</v>
      </c>
      <c r="C327" s="28">
        <v>44413</v>
      </c>
      <c r="D327" s="33">
        <f>IFERROR(VLOOKUP(C327,Dados!G:H,2,FALSE),"")</f>
        <v>44409</v>
      </c>
      <c r="E327" s="8">
        <v>24556</v>
      </c>
      <c r="F327" s="351" t="s">
        <v>496</v>
      </c>
      <c r="G327" s="9" t="s">
        <v>31</v>
      </c>
      <c r="H327" s="351" t="s">
        <v>793</v>
      </c>
      <c r="I327" s="30" t="s">
        <v>74</v>
      </c>
      <c r="J327" s="8">
        <v>1</v>
      </c>
      <c r="K327" s="5" t="s">
        <v>56</v>
      </c>
      <c r="L327" s="351" t="s">
        <v>794</v>
      </c>
      <c r="M327" s="31" t="s">
        <v>4</v>
      </c>
      <c r="N327" s="9" t="s">
        <v>36</v>
      </c>
      <c r="O327" s="9" t="s">
        <v>36</v>
      </c>
      <c r="P327" s="9" t="s">
        <v>45</v>
      </c>
      <c r="Q327" s="9" t="s">
        <v>76</v>
      </c>
      <c r="R327" s="9" t="s">
        <v>139</v>
      </c>
      <c r="S327" s="9"/>
      <c r="T327" s="9"/>
      <c r="U327" s="35">
        <f>VLOOKUP(C327,Dados!G:J,3,FALSE)</f>
        <v>5</v>
      </c>
      <c r="V327" s="35" t="str">
        <f>VLOOKUP(C327,Dados!G:J,4,FALSE)</f>
        <v>Quinta-Feira</v>
      </c>
    </row>
    <row r="328" spans="1:22" ht="57.6">
      <c r="A328" s="5">
        <v>1400</v>
      </c>
      <c r="B328" s="8">
        <v>1</v>
      </c>
      <c r="C328" s="28">
        <v>44414</v>
      </c>
      <c r="D328" s="33">
        <f>IFERROR(VLOOKUP(C328,Dados!G:H,2,FALSE),"")</f>
        <v>44409</v>
      </c>
      <c r="E328" s="8">
        <v>33344</v>
      </c>
      <c r="F328" s="351" t="s">
        <v>439</v>
      </c>
      <c r="G328" s="9" t="s">
        <v>31</v>
      </c>
      <c r="H328" s="351" t="s">
        <v>366</v>
      </c>
      <c r="I328" s="22" t="s">
        <v>137</v>
      </c>
      <c r="J328" s="8">
        <v>1</v>
      </c>
      <c r="K328" s="5" t="s">
        <v>110</v>
      </c>
      <c r="L328" s="351" t="s">
        <v>795</v>
      </c>
      <c r="M328" s="31" t="s">
        <v>4</v>
      </c>
      <c r="N328" s="9" t="s">
        <v>36</v>
      </c>
      <c r="O328" s="9" t="s">
        <v>36</v>
      </c>
      <c r="P328" s="9" t="s">
        <v>45</v>
      </c>
      <c r="Q328" s="9" t="s">
        <v>38</v>
      </c>
      <c r="R328" s="9" t="s">
        <v>796</v>
      </c>
      <c r="S328" s="9"/>
      <c r="T328" s="9"/>
      <c r="U328" s="35">
        <f>VLOOKUP(C328,Dados!G:J,3,FALSE)</f>
        <v>6</v>
      </c>
      <c r="V328" s="35" t="str">
        <f>VLOOKUP(C328,Dados!G:J,4,FALSE)</f>
        <v>Sexta-Feira</v>
      </c>
    </row>
    <row r="329" spans="1:22" ht="23.1">
      <c r="A329" s="5">
        <v>1402</v>
      </c>
      <c r="B329" s="8">
        <v>1</v>
      </c>
      <c r="C329" s="28">
        <v>44415</v>
      </c>
      <c r="D329" s="33">
        <f>IFERROR(VLOOKUP(C329,Dados!G:H,2,FALSE),"")</f>
        <v>44409</v>
      </c>
      <c r="E329" s="8">
        <v>34743</v>
      </c>
      <c r="F329" s="351" t="s">
        <v>797</v>
      </c>
      <c r="G329" s="9" t="s">
        <v>31</v>
      </c>
      <c r="H329" s="351" t="s">
        <v>798</v>
      </c>
      <c r="I329" s="30" t="s">
        <v>540</v>
      </c>
      <c r="J329" s="8">
        <v>2</v>
      </c>
      <c r="K329" s="5" t="s">
        <v>161</v>
      </c>
      <c r="L329" s="351" t="s">
        <v>799</v>
      </c>
      <c r="M329" s="31" t="s">
        <v>4</v>
      </c>
      <c r="N329" s="9" t="s">
        <v>36</v>
      </c>
      <c r="O329" s="9" t="s">
        <v>36</v>
      </c>
      <c r="P329" s="9" t="s">
        <v>58</v>
      </c>
      <c r="Q329" s="9" t="s">
        <v>59</v>
      </c>
      <c r="R329" s="9" t="s">
        <v>60</v>
      </c>
      <c r="S329" s="9"/>
      <c r="T329" s="9"/>
      <c r="U329" s="35">
        <f>VLOOKUP(C329,Dados!G:J,3,FALSE)</f>
        <v>7</v>
      </c>
      <c r="V329" s="35" t="str">
        <f>VLOOKUP(C329,Dados!G:J,4,FALSE)</f>
        <v>Sábado</v>
      </c>
    </row>
    <row r="330" spans="1:22" ht="34.5">
      <c r="A330" s="5">
        <v>1403</v>
      </c>
      <c r="B330" s="8">
        <v>1</v>
      </c>
      <c r="C330" s="28">
        <v>44416</v>
      </c>
      <c r="D330" s="33">
        <f>IFERROR(VLOOKUP(C330,Dados!G:H,2,FALSE),"")</f>
        <v>44409</v>
      </c>
      <c r="E330" s="8">
        <v>21234</v>
      </c>
      <c r="F330" s="351" t="s">
        <v>800</v>
      </c>
      <c r="G330" s="9" t="s">
        <v>31</v>
      </c>
      <c r="H330" s="351" t="s">
        <v>292</v>
      </c>
      <c r="I330" s="64" t="s">
        <v>312</v>
      </c>
      <c r="J330" s="8">
        <v>1</v>
      </c>
      <c r="K330" s="5" t="s">
        <v>43</v>
      </c>
      <c r="L330" s="351" t="s">
        <v>801</v>
      </c>
      <c r="M330" s="31" t="s">
        <v>4</v>
      </c>
      <c r="N330" s="9" t="s">
        <v>36</v>
      </c>
      <c r="O330" s="9" t="s">
        <v>36</v>
      </c>
      <c r="P330" s="9" t="s">
        <v>58</v>
      </c>
      <c r="Q330" s="9" t="s">
        <v>59</v>
      </c>
      <c r="R330" s="357" t="s">
        <v>85</v>
      </c>
      <c r="S330" s="9"/>
      <c r="T330" s="9"/>
      <c r="U330" s="35">
        <f>VLOOKUP(C330,Dados!G:J,3,FALSE)</f>
        <v>8</v>
      </c>
      <c r="V330" s="35" t="str">
        <f>VLOOKUP(C330,Dados!G:J,4,FALSE)</f>
        <v>Domingo</v>
      </c>
    </row>
    <row r="331" spans="1:22" ht="124.5" customHeight="1">
      <c r="A331" s="5">
        <v>1404</v>
      </c>
      <c r="B331" s="8">
        <v>1</v>
      </c>
      <c r="C331" s="28">
        <v>44417</v>
      </c>
      <c r="D331" s="33">
        <f>IFERROR(VLOOKUP(C331,Dados!G:H,2,FALSE),"")</f>
        <v>44409</v>
      </c>
      <c r="E331" s="8">
        <v>31170</v>
      </c>
      <c r="F331" s="368" t="s">
        <v>802</v>
      </c>
      <c r="G331" s="9" t="s">
        <v>31</v>
      </c>
      <c r="H331" s="351" t="s">
        <v>54</v>
      </c>
      <c r="I331" s="61" t="s">
        <v>42</v>
      </c>
      <c r="J331" s="8">
        <v>2</v>
      </c>
      <c r="K331" s="5" t="s">
        <v>56</v>
      </c>
      <c r="L331" s="351" t="s">
        <v>803</v>
      </c>
      <c r="M331" s="31" t="s">
        <v>112</v>
      </c>
      <c r="N331" s="9" t="s">
        <v>36</v>
      </c>
      <c r="O331" s="9" t="s">
        <v>36</v>
      </c>
      <c r="P331" s="9" t="s">
        <v>45</v>
      </c>
      <c r="Q331" s="9" t="s">
        <v>46</v>
      </c>
      <c r="R331" s="9" t="s">
        <v>77</v>
      </c>
      <c r="S331" s="9">
        <v>89</v>
      </c>
      <c r="T331" s="9">
        <v>200896240</v>
      </c>
      <c r="U331" s="35">
        <f>VLOOKUP(C331,Dados!G:J,3,FALSE)</f>
        <v>9</v>
      </c>
      <c r="V331" s="35" t="str">
        <f>VLOOKUP(C331,Dados!G:J,4,FALSE)</f>
        <v>Segunda-Feira</v>
      </c>
    </row>
    <row r="332" spans="1:22" ht="80.45">
      <c r="A332" s="5">
        <v>1405</v>
      </c>
      <c r="B332" s="8">
        <v>1</v>
      </c>
      <c r="C332" s="28">
        <v>44418</v>
      </c>
      <c r="D332" s="33">
        <f>IFERROR(VLOOKUP(C332,Dados!G:H,2,FALSE),"")</f>
        <v>44409</v>
      </c>
      <c r="E332" s="8">
        <v>37143</v>
      </c>
      <c r="F332" s="368" t="s">
        <v>804</v>
      </c>
      <c r="G332" s="9" t="s">
        <v>31</v>
      </c>
      <c r="H332" s="351" t="s">
        <v>73</v>
      </c>
      <c r="I332" s="30" t="s">
        <v>74</v>
      </c>
      <c r="J332" s="8">
        <v>1</v>
      </c>
      <c r="K332" s="5" t="s">
        <v>56</v>
      </c>
      <c r="L332" s="351" t="s">
        <v>805</v>
      </c>
      <c r="M332" s="31" t="s">
        <v>112</v>
      </c>
      <c r="N332" s="9" t="s">
        <v>36</v>
      </c>
      <c r="O332" s="9" t="s">
        <v>36</v>
      </c>
      <c r="P332" s="9" t="s">
        <v>45</v>
      </c>
      <c r="Q332" s="9" t="s">
        <v>76</v>
      </c>
      <c r="R332" s="9" t="s">
        <v>139</v>
      </c>
      <c r="S332" s="9" t="s">
        <v>533</v>
      </c>
      <c r="T332" s="9">
        <v>200903253</v>
      </c>
      <c r="U332" s="35">
        <f>VLOOKUP(C332,Dados!G:J,3,FALSE)</f>
        <v>10</v>
      </c>
      <c r="V332" s="35" t="str">
        <f>VLOOKUP(C332,Dados!G:J,4,FALSE)</f>
        <v>Terça-Feira</v>
      </c>
    </row>
    <row r="333" spans="1:22" ht="45.95">
      <c r="A333" s="5">
        <v>1406</v>
      </c>
      <c r="B333" s="8">
        <v>1</v>
      </c>
      <c r="C333" s="28">
        <v>44415</v>
      </c>
      <c r="D333" s="33">
        <f>IFERROR(VLOOKUP(C333,Dados!G:H,2,FALSE),"")</f>
        <v>44409</v>
      </c>
      <c r="E333" s="8">
        <v>37121</v>
      </c>
      <c r="F333" s="351" t="s">
        <v>806</v>
      </c>
      <c r="G333" s="9" t="s">
        <v>31</v>
      </c>
      <c r="H333" s="351" t="s">
        <v>237</v>
      </c>
      <c r="I333" s="61" t="s">
        <v>42</v>
      </c>
      <c r="J333" s="8">
        <v>2</v>
      </c>
      <c r="K333" s="5" t="s">
        <v>56</v>
      </c>
      <c r="L333" s="351" t="s">
        <v>807</v>
      </c>
      <c r="M333" s="31" t="s">
        <v>4</v>
      </c>
      <c r="N333" s="9" t="s">
        <v>36</v>
      </c>
      <c r="O333" s="9" t="s">
        <v>36</v>
      </c>
      <c r="P333" s="9" t="s">
        <v>45</v>
      </c>
      <c r="Q333" s="9" t="s">
        <v>76</v>
      </c>
      <c r="R333" s="9" t="s">
        <v>329</v>
      </c>
      <c r="S333" s="9"/>
      <c r="T333" s="9"/>
      <c r="U333" s="35">
        <f>VLOOKUP(C333,Dados!G:J,3,FALSE)</f>
        <v>7</v>
      </c>
      <c r="V333" s="35" t="str">
        <f>VLOOKUP(C333,Dados!G:J,4,FALSE)</f>
        <v>Sábado</v>
      </c>
    </row>
    <row r="334" spans="1:22" ht="69">
      <c r="A334" s="5">
        <v>1407</v>
      </c>
      <c r="B334" s="8">
        <v>1</v>
      </c>
      <c r="C334" s="28">
        <v>44420</v>
      </c>
      <c r="D334" s="33">
        <f>IFERROR(VLOOKUP(C334,Dados!G:H,2,FALSE),"")</f>
        <v>44409</v>
      </c>
      <c r="E334" s="8">
        <v>31092</v>
      </c>
      <c r="F334" s="351" t="s">
        <v>309</v>
      </c>
      <c r="G334" s="9" t="s">
        <v>31</v>
      </c>
      <c r="H334" s="351" t="s">
        <v>186</v>
      </c>
      <c r="I334" s="61" t="s">
        <v>42</v>
      </c>
      <c r="J334" s="8">
        <v>2</v>
      </c>
      <c r="K334" s="5" t="s">
        <v>43</v>
      </c>
      <c r="L334" s="351" t="s">
        <v>808</v>
      </c>
      <c r="M334" s="31" t="s">
        <v>4</v>
      </c>
      <c r="N334" s="9" t="s">
        <v>36</v>
      </c>
      <c r="O334" s="9" t="s">
        <v>36</v>
      </c>
      <c r="P334" s="9" t="s">
        <v>173</v>
      </c>
      <c r="Q334" s="9" t="s">
        <v>38</v>
      </c>
      <c r="R334" s="9" t="s">
        <v>809</v>
      </c>
      <c r="S334" s="9"/>
      <c r="T334" s="9"/>
      <c r="U334" s="35">
        <f>VLOOKUP(C334,Dados!G:J,3,FALSE)</f>
        <v>12</v>
      </c>
      <c r="V334" s="35" t="str">
        <f>VLOOKUP(C334,Dados!G:J,4,FALSE)</f>
        <v>Quinta-Feira</v>
      </c>
    </row>
    <row r="335" spans="1:22" ht="69">
      <c r="A335" s="5">
        <v>1408</v>
      </c>
      <c r="B335" s="8">
        <v>1</v>
      </c>
      <c r="C335" s="28">
        <v>44422</v>
      </c>
      <c r="D335" s="33">
        <f>IFERROR(VLOOKUP(C335,Dados!G:H,2,FALSE),"")</f>
        <v>44409</v>
      </c>
      <c r="E335" s="8">
        <v>37726</v>
      </c>
      <c r="F335" s="351" t="s">
        <v>810</v>
      </c>
      <c r="G335" s="9" t="s">
        <v>31</v>
      </c>
      <c r="H335" s="351" t="s">
        <v>98</v>
      </c>
      <c r="I335" s="30" t="s">
        <v>811</v>
      </c>
      <c r="J335" s="8">
        <v>1</v>
      </c>
      <c r="K335" s="5" t="s">
        <v>176</v>
      </c>
      <c r="L335" s="351" t="s">
        <v>812</v>
      </c>
      <c r="M335" s="31" t="s">
        <v>112</v>
      </c>
      <c r="N335" s="9" t="s">
        <v>36</v>
      </c>
      <c r="O335" s="9" t="s">
        <v>36</v>
      </c>
      <c r="P335" s="9" t="s">
        <v>45</v>
      </c>
      <c r="Q335" s="9" t="s">
        <v>46</v>
      </c>
      <c r="R335" s="9" t="s">
        <v>203</v>
      </c>
      <c r="S335" s="9">
        <v>90</v>
      </c>
      <c r="T335" s="9">
        <v>200907367</v>
      </c>
      <c r="U335" s="35">
        <f>VLOOKUP(C335,Dados!G:J,3,FALSE)</f>
        <v>14</v>
      </c>
      <c r="V335" s="35" t="str">
        <f>VLOOKUP(C335,Dados!G:J,4,FALSE)</f>
        <v>Sábado</v>
      </c>
    </row>
    <row r="336" spans="1:22" ht="34.5">
      <c r="A336" s="5">
        <v>1409</v>
      </c>
      <c r="B336" s="8">
        <v>1</v>
      </c>
      <c r="C336" s="28">
        <v>44422</v>
      </c>
      <c r="D336" s="33">
        <f>IFERROR(VLOOKUP(C336,Dados!G:H,2,FALSE),"")</f>
        <v>44409</v>
      </c>
      <c r="E336" s="8">
        <v>30755</v>
      </c>
      <c r="F336" s="351" t="s">
        <v>546</v>
      </c>
      <c r="G336" s="9" t="s">
        <v>31</v>
      </c>
      <c r="H336" s="351" t="s">
        <v>813</v>
      </c>
      <c r="I336" s="366" t="s">
        <v>74</v>
      </c>
      <c r="J336" s="8">
        <v>1</v>
      </c>
      <c r="K336" s="5" t="s">
        <v>56</v>
      </c>
      <c r="L336" s="351" t="s">
        <v>814</v>
      </c>
      <c r="M336" s="31" t="s">
        <v>4</v>
      </c>
      <c r="N336" s="9" t="s">
        <v>36</v>
      </c>
      <c r="O336" s="9" t="s">
        <v>36</v>
      </c>
      <c r="P336" s="9" t="s">
        <v>58</v>
      </c>
      <c r="Q336" s="9" t="s">
        <v>59</v>
      </c>
      <c r="R336" s="9" t="s">
        <v>85</v>
      </c>
      <c r="S336" s="9"/>
      <c r="T336" s="9"/>
      <c r="U336" s="35">
        <f>VLOOKUP(C336,Dados!G:J,3,FALSE)</f>
        <v>14</v>
      </c>
      <c r="V336" s="35" t="str">
        <f>VLOOKUP(C336,Dados!G:J,4,FALSE)</f>
        <v>Sábado</v>
      </c>
    </row>
    <row r="337" spans="1:22" ht="45.95">
      <c r="A337" s="5">
        <v>1411</v>
      </c>
      <c r="B337" s="8">
        <v>1</v>
      </c>
      <c r="C337" s="28">
        <v>44426</v>
      </c>
      <c r="D337" s="33">
        <f>IFERROR(VLOOKUP(C337,Dados!G:H,2,FALSE),"")</f>
        <v>44409</v>
      </c>
      <c r="E337" s="8">
        <v>30020</v>
      </c>
      <c r="F337" s="351" t="s">
        <v>167</v>
      </c>
      <c r="G337" s="9" t="s">
        <v>31</v>
      </c>
      <c r="H337" s="351" t="s">
        <v>691</v>
      </c>
      <c r="I337" s="64" t="s">
        <v>312</v>
      </c>
      <c r="J337" s="8">
        <v>1</v>
      </c>
      <c r="K337" s="5" t="s">
        <v>43</v>
      </c>
      <c r="L337" s="351" t="s">
        <v>815</v>
      </c>
      <c r="M337" s="31" t="s">
        <v>4</v>
      </c>
      <c r="N337" s="9" t="s">
        <v>36</v>
      </c>
      <c r="O337" s="9" t="s">
        <v>36</v>
      </c>
      <c r="P337" s="9" t="s">
        <v>37</v>
      </c>
      <c r="Q337" s="9" t="s">
        <v>38</v>
      </c>
      <c r="R337" s="9"/>
      <c r="S337" s="9"/>
      <c r="T337" s="9"/>
      <c r="U337" s="35">
        <f>VLOOKUP(C337,Dados!G:J,3,FALSE)</f>
        <v>18</v>
      </c>
      <c r="V337" s="35" t="str">
        <f>VLOOKUP(C337,Dados!G:J,4,FALSE)</f>
        <v>Quarta-Feira</v>
      </c>
    </row>
    <row r="338" spans="1:22" ht="92.1">
      <c r="A338" s="5">
        <v>1412</v>
      </c>
      <c r="B338" s="8">
        <v>1</v>
      </c>
      <c r="C338" s="28">
        <v>44426</v>
      </c>
      <c r="D338" s="33">
        <f>IFERROR(VLOOKUP(C338,Dados!G:H,2,FALSE),"")</f>
        <v>44409</v>
      </c>
      <c r="E338" s="8">
        <v>29327</v>
      </c>
      <c r="F338" s="351" t="s">
        <v>816</v>
      </c>
      <c r="G338" s="9" t="s">
        <v>31</v>
      </c>
      <c r="H338" s="351" t="s">
        <v>105</v>
      </c>
      <c r="I338" s="366" t="s">
        <v>540</v>
      </c>
      <c r="J338" s="8">
        <v>2</v>
      </c>
      <c r="K338" s="5" t="s">
        <v>64</v>
      </c>
      <c r="L338" s="351" t="s">
        <v>817</v>
      </c>
      <c r="M338" s="31" t="s">
        <v>4</v>
      </c>
      <c r="N338" s="9" t="s">
        <v>36</v>
      </c>
      <c r="O338" s="9" t="s">
        <v>36</v>
      </c>
      <c r="P338" s="9" t="s">
        <v>45</v>
      </c>
      <c r="Q338" s="9" t="s">
        <v>76</v>
      </c>
      <c r="R338" s="9"/>
      <c r="S338" s="9"/>
      <c r="T338" s="9"/>
      <c r="U338" s="35">
        <f>VLOOKUP(C338,Dados!G:J,3,FALSE)</f>
        <v>18</v>
      </c>
      <c r="V338" s="35" t="str">
        <f>VLOOKUP(C338,Dados!G:J,4,FALSE)</f>
        <v>Quarta-Feira</v>
      </c>
    </row>
    <row r="339" spans="1:22" ht="92.1">
      <c r="A339" s="5">
        <v>1413</v>
      </c>
      <c r="B339" s="8">
        <v>1</v>
      </c>
      <c r="C339" s="28">
        <v>44427</v>
      </c>
      <c r="D339" s="33">
        <f>IFERROR(VLOOKUP(C339,Dados!G:H,2,FALSE),"")</f>
        <v>44409</v>
      </c>
      <c r="E339" s="8">
        <v>32774</v>
      </c>
      <c r="F339" s="351" t="s">
        <v>372</v>
      </c>
      <c r="G339" s="9" t="s">
        <v>31</v>
      </c>
      <c r="H339" s="351" t="s">
        <v>54</v>
      </c>
      <c r="I339" s="40" t="s">
        <v>818</v>
      </c>
      <c r="J339" s="8">
        <v>2</v>
      </c>
      <c r="K339" s="5" t="s">
        <v>56</v>
      </c>
      <c r="L339" s="351" t="s">
        <v>819</v>
      </c>
      <c r="M339" s="31" t="s">
        <v>3</v>
      </c>
      <c r="N339" s="9" t="s">
        <v>36</v>
      </c>
      <c r="O339" s="9" t="s">
        <v>36</v>
      </c>
      <c r="P339" s="9" t="s">
        <v>45</v>
      </c>
      <c r="Q339" s="9" t="s">
        <v>76</v>
      </c>
      <c r="R339" s="9" t="s">
        <v>77</v>
      </c>
      <c r="S339" s="9" t="s">
        <v>533</v>
      </c>
      <c r="T339" s="9">
        <v>200907431</v>
      </c>
      <c r="U339" s="35">
        <f>VLOOKUP(C339,Dados!G:J,3,FALSE)</f>
        <v>19</v>
      </c>
      <c r="V339" s="35" t="str">
        <f>VLOOKUP(C339,Dados!G:J,4,FALSE)</f>
        <v>Quinta-Feira</v>
      </c>
    </row>
    <row r="340" spans="1:22" ht="57.6">
      <c r="A340" s="5">
        <v>1414</v>
      </c>
      <c r="B340" s="8">
        <v>1</v>
      </c>
      <c r="C340" s="28">
        <v>44427</v>
      </c>
      <c r="D340" s="33">
        <f>IFERROR(VLOOKUP(C340,Dados!G:H,2,FALSE),"")</f>
        <v>44409</v>
      </c>
      <c r="E340" s="8">
        <v>37098</v>
      </c>
      <c r="F340" s="351" t="s">
        <v>758</v>
      </c>
      <c r="G340" s="9" t="s">
        <v>31</v>
      </c>
      <c r="H340" s="351" t="s">
        <v>477</v>
      </c>
      <c r="I340" s="30" t="s">
        <v>509</v>
      </c>
      <c r="J340" s="8">
        <v>3</v>
      </c>
      <c r="K340" s="5" t="s">
        <v>56</v>
      </c>
      <c r="L340" s="351" t="s">
        <v>820</v>
      </c>
      <c r="M340" s="31" t="s">
        <v>4</v>
      </c>
      <c r="N340" s="9" t="s">
        <v>36</v>
      </c>
      <c r="O340" s="9" t="s">
        <v>36</v>
      </c>
      <c r="P340" s="9" t="s">
        <v>37</v>
      </c>
      <c r="Q340" s="9" t="s">
        <v>107</v>
      </c>
      <c r="R340" s="9"/>
      <c r="S340" s="9"/>
      <c r="T340" s="9"/>
      <c r="U340" s="35">
        <f>VLOOKUP(C340,Dados!G:J,3,FALSE)</f>
        <v>19</v>
      </c>
      <c r="V340" s="35" t="str">
        <f>VLOOKUP(C340,Dados!G:J,4,FALSE)</f>
        <v>Quinta-Feira</v>
      </c>
    </row>
    <row r="341" spans="1:22" ht="57.6">
      <c r="A341" s="5">
        <v>1415</v>
      </c>
      <c r="B341" s="8">
        <v>1</v>
      </c>
      <c r="C341" s="28">
        <v>44427</v>
      </c>
      <c r="D341" s="33">
        <f>IFERROR(VLOOKUP(C341,Dados!G:H,2,FALSE),"")</f>
        <v>44409</v>
      </c>
      <c r="E341" s="8">
        <v>35793</v>
      </c>
      <c r="F341" s="351" t="s">
        <v>821</v>
      </c>
      <c r="G341" s="9" t="s">
        <v>31</v>
      </c>
      <c r="H341" s="351" t="s">
        <v>822</v>
      </c>
      <c r="I341" s="30" t="s">
        <v>445</v>
      </c>
      <c r="J341" s="8">
        <v>2</v>
      </c>
      <c r="K341" s="5" t="s">
        <v>313</v>
      </c>
      <c r="L341" s="351" t="s">
        <v>823</v>
      </c>
      <c r="M341" s="31" t="s">
        <v>4</v>
      </c>
      <c r="N341" s="9" t="s">
        <v>36</v>
      </c>
      <c r="O341" s="9" t="s">
        <v>36</v>
      </c>
      <c r="P341" s="9" t="s">
        <v>58</v>
      </c>
      <c r="Q341" s="9" t="s">
        <v>59</v>
      </c>
      <c r="R341" s="9" t="s">
        <v>85</v>
      </c>
      <c r="S341" s="9"/>
      <c r="T341" s="9"/>
      <c r="U341" s="35">
        <f>VLOOKUP(C341,Dados!G:J,3,FALSE)</f>
        <v>19</v>
      </c>
      <c r="V341" s="35" t="str">
        <f>VLOOKUP(C341,Dados!G:J,4,FALSE)</f>
        <v>Quinta-Feira</v>
      </c>
    </row>
    <row r="342" spans="1:22" ht="57.6">
      <c r="A342" s="5">
        <v>1416</v>
      </c>
      <c r="B342" s="8">
        <v>1</v>
      </c>
      <c r="C342" s="28">
        <v>44428</v>
      </c>
      <c r="D342" s="33">
        <f>IFERROR(VLOOKUP(C342,Dados!G:H,2,FALSE),"")</f>
        <v>44409</v>
      </c>
      <c r="E342" s="8">
        <v>7672</v>
      </c>
      <c r="F342" s="351" t="s">
        <v>783</v>
      </c>
      <c r="G342" s="9" t="s">
        <v>182</v>
      </c>
      <c r="H342" s="367" t="s">
        <v>198</v>
      </c>
      <c r="I342" s="351" t="s">
        <v>87</v>
      </c>
      <c r="J342" s="8">
        <v>1</v>
      </c>
      <c r="K342" s="5" t="s">
        <v>51</v>
      </c>
      <c r="L342" s="351" t="s">
        <v>824</v>
      </c>
      <c r="M342" s="31" t="s">
        <v>4</v>
      </c>
      <c r="N342" s="9" t="s">
        <v>36</v>
      </c>
      <c r="O342" s="9" t="s">
        <v>36</v>
      </c>
      <c r="P342" s="9" t="s">
        <v>37</v>
      </c>
      <c r="Q342" s="9" t="s">
        <v>38</v>
      </c>
      <c r="R342" s="9" t="s">
        <v>47</v>
      </c>
      <c r="S342" s="9"/>
      <c r="T342" s="9"/>
      <c r="U342" s="35">
        <f>VLOOKUP(C342,Dados!G:J,3,FALSE)</f>
        <v>20</v>
      </c>
      <c r="V342" s="35" t="str">
        <f>VLOOKUP(C342,Dados!G:J,4,FALSE)</f>
        <v>Sexta-Feira</v>
      </c>
    </row>
    <row r="343" spans="1:22" ht="57.6">
      <c r="A343" s="5">
        <v>1417</v>
      </c>
      <c r="B343" s="8">
        <v>1</v>
      </c>
      <c r="C343" s="28">
        <v>44429</v>
      </c>
      <c r="D343" s="33">
        <f>IFERROR(VLOOKUP(C343,Dados!G:H,2,FALSE),"")</f>
        <v>44409</v>
      </c>
      <c r="E343" s="8">
        <v>38254</v>
      </c>
      <c r="F343" s="369" t="s">
        <v>825</v>
      </c>
      <c r="G343" s="9" t="s">
        <v>31</v>
      </c>
      <c r="H343" s="351" t="s">
        <v>105</v>
      </c>
      <c r="I343" s="30" t="s">
        <v>540</v>
      </c>
      <c r="J343" s="8">
        <v>3</v>
      </c>
      <c r="K343" s="5" t="s">
        <v>110</v>
      </c>
      <c r="L343" s="351" t="s">
        <v>826</v>
      </c>
      <c r="M343" s="31" t="s">
        <v>112</v>
      </c>
      <c r="N343" s="9" t="s">
        <v>36</v>
      </c>
      <c r="O343" s="9" t="s">
        <v>36</v>
      </c>
      <c r="P343" s="9" t="s">
        <v>45</v>
      </c>
      <c r="Q343" s="9" t="s">
        <v>46</v>
      </c>
      <c r="R343" s="9" t="s">
        <v>329</v>
      </c>
      <c r="S343" s="9">
        <v>91</v>
      </c>
      <c r="T343" s="9">
        <v>200908565</v>
      </c>
      <c r="U343" s="35">
        <f>VLOOKUP(C343,Dados!G:J,3,FALSE)</f>
        <v>21</v>
      </c>
      <c r="V343" s="35" t="str">
        <f>VLOOKUP(C343,Dados!G:J,4,FALSE)</f>
        <v>Sábado</v>
      </c>
    </row>
    <row r="344" spans="1:22" ht="57.6">
      <c r="A344" s="5">
        <v>1418</v>
      </c>
      <c r="B344" s="8">
        <v>1</v>
      </c>
      <c r="C344" s="28">
        <v>44431</v>
      </c>
      <c r="D344" s="33">
        <f>IFERROR(VLOOKUP(C344,Dados!G:H,2,FALSE),"")</f>
        <v>44409</v>
      </c>
      <c r="E344" s="8">
        <v>33013</v>
      </c>
      <c r="F344" s="351" t="s">
        <v>827</v>
      </c>
      <c r="G344" s="9" t="s">
        <v>182</v>
      </c>
      <c r="H344" s="351" t="s">
        <v>828</v>
      </c>
      <c r="I344" s="370" t="s">
        <v>296</v>
      </c>
      <c r="J344" s="8">
        <v>1</v>
      </c>
      <c r="K344" s="5" t="s">
        <v>161</v>
      </c>
      <c r="L344" s="332" t="s">
        <v>829</v>
      </c>
      <c r="M344" s="31" t="s">
        <v>4</v>
      </c>
      <c r="N344" s="9" t="s">
        <v>36</v>
      </c>
      <c r="O344" s="9" t="s">
        <v>36</v>
      </c>
      <c r="P344" s="9" t="s">
        <v>45</v>
      </c>
      <c r="Q344" s="9" t="s">
        <v>46</v>
      </c>
      <c r="R344" s="9" t="s">
        <v>77</v>
      </c>
      <c r="S344" s="9"/>
      <c r="T344" s="9"/>
      <c r="U344" s="35">
        <f>VLOOKUP(C344,Dados!G:J,3,FALSE)</f>
        <v>23</v>
      </c>
      <c r="V344" s="35" t="str">
        <f>VLOOKUP(C344,Dados!G:J,4,FALSE)</f>
        <v>Segunda-Feira</v>
      </c>
    </row>
    <row r="345" spans="1:22" ht="34.5">
      <c r="A345" s="5">
        <v>1419</v>
      </c>
      <c r="B345" s="8">
        <v>1</v>
      </c>
      <c r="C345" s="28">
        <v>44429</v>
      </c>
      <c r="D345" s="33">
        <f>IFERROR(VLOOKUP(C345,Dados!G:H,2,FALSE),"")</f>
        <v>44409</v>
      </c>
      <c r="E345" s="8">
        <v>0</v>
      </c>
      <c r="F345" s="351" t="s">
        <v>830</v>
      </c>
      <c r="G345" s="9" t="s">
        <v>31</v>
      </c>
      <c r="H345" s="351" t="s">
        <v>175</v>
      </c>
      <c r="I345" s="40" t="s">
        <v>811</v>
      </c>
      <c r="J345" s="8">
        <v>1</v>
      </c>
      <c r="K345" s="5" t="s">
        <v>43</v>
      </c>
      <c r="L345" s="331" t="s">
        <v>831</v>
      </c>
      <c r="M345" s="31" t="s">
        <v>90</v>
      </c>
      <c r="N345" s="9" t="s">
        <v>36</v>
      </c>
      <c r="O345" s="9" t="s">
        <v>36</v>
      </c>
      <c r="P345" s="9" t="s">
        <v>96</v>
      </c>
      <c r="Q345" s="9"/>
      <c r="R345" s="9"/>
      <c r="S345" s="9">
        <v>92</v>
      </c>
      <c r="T345" s="9">
        <v>200903254</v>
      </c>
      <c r="U345" s="35">
        <f>VLOOKUP(C345,Dados!G:J,3,FALSE)</f>
        <v>21</v>
      </c>
      <c r="V345" s="35" t="str">
        <f>VLOOKUP(C345,Dados!G:J,4,FALSE)</f>
        <v>Sábado</v>
      </c>
    </row>
    <row r="346" spans="1:22" ht="80.45">
      <c r="A346" s="5">
        <v>1420</v>
      </c>
      <c r="B346" s="8">
        <v>1</v>
      </c>
      <c r="C346" s="28">
        <v>44433</v>
      </c>
      <c r="D346" s="33">
        <f>IFERROR(VLOOKUP(C346,Dados!G:H,2,FALSE),"")</f>
        <v>44409</v>
      </c>
      <c r="E346" s="8">
        <v>38421</v>
      </c>
      <c r="F346" s="351" t="s">
        <v>832</v>
      </c>
      <c r="G346" s="9" t="s">
        <v>31</v>
      </c>
      <c r="H346" s="351" t="s">
        <v>237</v>
      </c>
      <c r="I346" s="351" t="s">
        <v>818</v>
      </c>
      <c r="J346" s="8">
        <v>2</v>
      </c>
      <c r="K346" s="5" t="s">
        <v>56</v>
      </c>
      <c r="L346" s="351" t="s">
        <v>833</v>
      </c>
      <c r="M346" s="31" t="s">
        <v>4</v>
      </c>
      <c r="N346" s="9" t="s">
        <v>36</v>
      </c>
      <c r="O346" s="9" t="s">
        <v>36</v>
      </c>
      <c r="P346" s="9" t="s">
        <v>45</v>
      </c>
      <c r="Q346" s="9" t="s">
        <v>76</v>
      </c>
      <c r="R346" s="9" t="s">
        <v>47</v>
      </c>
      <c r="S346" s="9">
        <v>93</v>
      </c>
      <c r="T346" s="9">
        <v>200908306</v>
      </c>
      <c r="U346" s="35">
        <f>VLOOKUP(C346,Dados!G:J,3,FALSE)</f>
        <v>25</v>
      </c>
      <c r="V346" s="35" t="str">
        <f>VLOOKUP(C346,Dados!G:J,4,FALSE)</f>
        <v>Quarta-Feira</v>
      </c>
    </row>
    <row r="347" spans="1:22" ht="57.6">
      <c r="A347" s="5">
        <v>1421</v>
      </c>
      <c r="B347" s="8">
        <v>1</v>
      </c>
      <c r="C347" s="28">
        <v>44433</v>
      </c>
      <c r="D347" s="33">
        <f>IFERROR(VLOOKUP(C347,Dados!G:H,2,FALSE),"")</f>
        <v>44409</v>
      </c>
      <c r="E347" s="8">
        <v>31316</v>
      </c>
      <c r="F347" s="351" t="s">
        <v>834</v>
      </c>
      <c r="G347" s="9" t="s">
        <v>31</v>
      </c>
      <c r="H347" s="351" t="s">
        <v>102</v>
      </c>
      <c r="I347" s="61" t="s">
        <v>42</v>
      </c>
      <c r="J347" s="8">
        <v>2</v>
      </c>
      <c r="K347" s="5" t="s">
        <v>6</v>
      </c>
      <c r="L347" s="351" t="s">
        <v>835</v>
      </c>
      <c r="M347" s="31" t="s">
        <v>4</v>
      </c>
      <c r="N347" s="9" t="s">
        <v>36</v>
      </c>
      <c r="O347" s="9" t="s">
        <v>36</v>
      </c>
      <c r="P347" s="9" t="s">
        <v>37</v>
      </c>
      <c r="Q347" s="9" t="s">
        <v>174</v>
      </c>
      <c r="R347" s="9" t="s">
        <v>836</v>
      </c>
      <c r="S347" s="9"/>
      <c r="T347" s="9"/>
      <c r="U347" s="35">
        <f>VLOOKUP(C347,Dados!G:J,3,FALSE)</f>
        <v>25</v>
      </c>
      <c r="V347" s="35" t="str">
        <f>VLOOKUP(C347,Dados!G:J,4,FALSE)</f>
        <v>Quarta-Feira</v>
      </c>
    </row>
    <row r="348" spans="1:22" ht="57.6">
      <c r="A348" s="5">
        <v>1422</v>
      </c>
      <c r="B348" s="8">
        <v>1</v>
      </c>
      <c r="C348" s="28">
        <v>44435</v>
      </c>
      <c r="D348" s="33">
        <f>IFERROR(VLOOKUP(C348,Dados!G:H,2,FALSE),"")</f>
        <v>44409</v>
      </c>
      <c r="E348" s="8">
        <v>38441</v>
      </c>
      <c r="F348" s="351" t="s">
        <v>837</v>
      </c>
      <c r="G348" s="9" t="s">
        <v>31</v>
      </c>
      <c r="H348" s="351" t="s">
        <v>130</v>
      </c>
      <c r="I348" s="30" t="s">
        <v>74</v>
      </c>
      <c r="J348" s="8">
        <v>1</v>
      </c>
      <c r="K348" s="5" t="s">
        <v>56</v>
      </c>
      <c r="L348" s="351" t="s">
        <v>838</v>
      </c>
      <c r="M348" s="31" t="s">
        <v>4</v>
      </c>
      <c r="N348" s="9" t="s">
        <v>36</v>
      </c>
      <c r="O348" s="9" t="s">
        <v>36</v>
      </c>
      <c r="P348" s="9" t="s">
        <v>58</v>
      </c>
      <c r="Q348" s="9" t="s">
        <v>59</v>
      </c>
      <c r="R348" s="9" t="s">
        <v>418</v>
      </c>
      <c r="S348" s="9"/>
      <c r="T348" s="9"/>
      <c r="U348" s="35">
        <f>VLOOKUP(C348,Dados!G:J,3,FALSE)</f>
        <v>27</v>
      </c>
      <c r="V348" s="35" t="str">
        <f>VLOOKUP(C348,Dados!G:J,4,FALSE)</f>
        <v>Sexta-Feira</v>
      </c>
    </row>
    <row r="349" spans="1:22" ht="92.1">
      <c r="A349" s="5">
        <v>1423</v>
      </c>
      <c r="B349" s="8">
        <v>1</v>
      </c>
      <c r="C349" s="28">
        <v>44435</v>
      </c>
      <c r="D349" s="33">
        <f>IFERROR(VLOOKUP(C349,Dados!G:H,2,FALSE),"")</f>
        <v>44409</v>
      </c>
      <c r="E349" s="8">
        <v>35678</v>
      </c>
      <c r="F349" s="351" t="s">
        <v>644</v>
      </c>
      <c r="G349" s="9" t="s">
        <v>31</v>
      </c>
      <c r="H349" s="351" t="s">
        <v>98</v>
      </c>
      <c r="I349" s="30" t="s">
        <v>74</v>
      </c>
      <c r="J349" s="8">
        <v>1</v>
      </c>
      <c r="K349" s="5" t="s">
        <v>121</v>
      </c>
      <c r="L349" s="351" t="s">
        <v>839</v>
      </c>
      <c r="M349" s="31" t="s">
        <v>4</v>
      </c>
      <c r="N349" s="9" t="s">
        <v>36</v>
      </c>
      <c r="O349" s="9" t="s">
        <v>36</v>
      </c>
      <c r="P349" s="9" t="s">
        <v>66</v>
      </c>
      <c r="Q349" s="9" t="s">
        <v>118</v>
      </c>
      <c r="R349" s="9"/>
      <c r="S349" s="9"/>
      <c r="T349" s="9"/>
      <c r="U349" s="35">
        <f>VLOOKUP(C349,Dados!G:J,3,FALSE)</f>
        <v>27</v>
      </c>
      <c r="V349" s="35" t="str">
        <f>VLOOKUP(C349,Dados!G:J,4,FALSE)</f>
        <v>Sexta-Feira</v>
      </c>
    </row>
    <row r="350" spans="1:22" ht="92.1">
      <c r="A350" s="5">
        <v>1424</v>
      </c>
      <c r="B350" s="8">
        <v>1</v>
      </c>
      <c r="C350" s="28">
        <v>44438</v>
      </c>
      <c r="D350" s="33">
        <f>IFERROR(VLOOKUP(C350,Dados!G:H,2,FALSE),"")</f>
        <v>44409</v>
      </c>
      <c r="E350" s="8">
        <v>27722</v>
      </c>
      <c r="F350" s="351" t="s">
        <v>840</v>
      </c>
      <c r="G350" s="9" t="s">
        <v>31</v>
      </c>
      <c r="H350" s="351" t="s">
        <v>98</v>
      </c>
      <c r="I350" s="30" t="s">
        <v>74</v>
      </c>
      <c r="J350" s="8">
        <v>1</v>
      </c>
      <c r="K350" s="5" t="s">
        <v>7</v>
      </c>
      <c r="L350" s="351" t="s">
        <v>841</v>
      </c>
      <c r="M350" s="31" t="s">
        <v>4</v>
      </c>
      <c r="N350" s="9" t="s">
        <v>36</v>
      </c>
      <c r="O350" s="9" t="s">
        <v>36</v>
      </c>
      <c r="P350" s="9" t="s">
        <v>180</v>
      </c>
      <c r="Q350" s="9" t="s">
        <v>76</v>
      </c>
      <c r="R350" s="9"/>
      <c r="S350" s="9"/>
      <c r="T350" s="9"/>
      <c r="U350" s="35">
        <f>VLOOKUP(C350,Dados!G:J,3,FALSE)</f>
        <v>30</v>
      </c>
      <c r="V350" s="35" t="str">
        <f>VLOOKUP(C350,Dados!G:J,4,FALSE)</f>
        <v>Segunda-Feira</v>
      </c>
    </row>
    <row r="351" spans="1:22" ht="57.6">
      <c r="A351" s="5">
        <v>1425</v>
      </c>
      <c r="B351" s="8">
        <v>1</v>
      </c>
      <c r="C351" s="28">
        <v>44438</v>
      </c>
      <c r="D351" s="33">
        <f>IFERROR(VLOOKUP(C351,Dados!G:H,2,FALSE),"")</f>
        <v>44409</v>
      </c>
      <c r="E351" s="8">
        <v>35577</v>
      </c>
      <c r="F351" s="351" t="s">
        <v>842</v>
      </c>
      <c r="G351" s="9" t="s">
        <v>31</v>
      </c>
      <c r="H351" s="351" t="s">
        <v>130</v>
      </c>
      <c r="I351" s="30" t="s">
        <v>74</v>
      </c>
      <c r="J351" s="8">
        <v>1</v>
      </c>
      <c r="K351" s="5" t="s">
        <v>56</v>
      </c>
      <c r="L351" s="351" t="s">
        <v>843</v>
      </c>
      <c r="M351" s="31" t="s">
        <v>4</v>
      </c>
      <c r="N351" s="9" t="s">
        <v>36</v>
      </c>
      <c r="O351" s="9" t="s">
        <v>36</v>
      </c>
      <c r="P351" s="9" t="s">
        <v>45</v>
      </c>
      <c r="Q351" s="9" t="s">
        <v>124</v>
      </c>
      <c r="R351" s="9" t="s">
        <v>844</v>
      </c>
      <c r="S351" s="9"/>
      <c r="T351" s="9"/>
      <c r="U351" s="35">
        <f>VLOOKUP(C351,Dados!G:J,3,FALSE)</f>
        <v>30</v>
      </c>
      <c r="V351" s="35" t="str">
        <f>VLOOKUP(C351,Dados!G:J,4,FALSE)</f>
        <v>Segunda-Feira</v>
      </c>
    </row>
    <row r="352" spans="1:22" ht="45.95">
      <c r="A352" s="5">
        <v>1426</v>
      </c>
      <c r="B352" s="8">
        <v>1</v>
      </c>
      <c r="C352" s="28">
        <v>44438</v>
      </c>
      <c r="D352" s="33">
        <f>IFERROR(VLOOKUP(C352,Dados!G:H,2,FALSE),"")</f>
        <v>44409</v>
      </c>
      <c r="E352" s="8">
        <v>37066</v>
      </c>
      <c r="F352" s="351" t="s">
        <v>845</v>
      </c>
      <c r="G352" s="9" t="s">
        <v>31</v>
      </c>
      <c r="H352" s="351" t="s">
        <v>130</v>
      </c>
      <c r="I352" s="30" t="s">
        <v>74</v>
      </c>
      <c r="J352" s="8">
        <v>1</v>
      </c>
      <c r="K352" s="5" t="s">
        <v>56</v>
      </c>
      <c r="L352" s="351" t="s">
        <v>846</v>
      </c>
      <c r="M352" s="31" t="s">
        <v>4</v>
      </c>
      <c r="N352" s="9" t="s">
        <v>36</v>
      </c>
      <c r="O352" s="9" t="s">
        <v>36</v>
      </c>
      <c r="P352" s="9" t="s">
        <v>58</v>
      </c>
      <c r="Q352" s="9" t="s">
        <v>59</v>
      </c>
      <c r="R352" s="9" t="s">
        <v>85</v>
      </c>
      <c r="S352" s="9"/>
      <c r="T352" s="9"/>
      <c r="U352" s="35">
        <f>VLOOKUP(C352,Dados!G:J,3,FALSE)</f>
        <v>30</v>
      </c>
      <c r="V352" s="35" t="str">
        <f>VLOOKUP(C352,Dados!G:J,4,FALSE)</f>
        <v>Segunda-Feira</v>
      </c>
    </row>
    <row r="353" spans="1:22" ht="45.95">
      <c r="A353" s="5">
        <v>1427</v>
      </c>
      <c r="B353" s="8">
        <v>1</v>
      </c>
      <c r="C353" s="28">
        <v>44439</v>
      </c>
      <c r="D353" s="33">
        <f>IFERROR(VLOOKUP(C353,Dados!G:H,2,FALSE),"")</f>
        <v>44409</v>
      </c>
      <c r="E353" s="8">
        <v>16740</v>
      </c>
      <c r="F353" s="351" t="s">
        <v>847</v>
      </c>
      <c r="G353" s="9" t="s">
        <v>31</v>
      </c>
      <c r="H353" s="351" t="s">
        <v>62</v>
      </c>
      <c r="I353" s="22" t="s">
        <v>137</v>
      </c>
      <c r="J353" s="8">
        <v>1</v>
      </c>
      <c r="K353" s="5" t="s">
        <v>64</v>
      </c>
      <c r="L353" s="351" t="s">
        <v>848</v>
      </c>
      <c r="M353" s="31" t="s">
        <v>4</v>
      </c>
      <c r="N353" s="9" t="s">
        <v>36</v>
      </c>
      <c r="O353" s="9" t="s">
        <v>36</v>
      </c>
      <c r="P353" s="9" t="s">
        <v>180</v>
      </c>
      <c r="Q353" s="9" t="s">
        <v>118</v>
      </c>
      <c r="R353" s="9"/>
      <c r="S353" s="9"/>
      <c r="T353" s="9"/>
      <c r="U353" s="35">
        <f>VLOOKUP(C353,Dados!G:J,3,FALSE)</f>
        <v>31</v>
      </c>
      <c r="V353" s="35" t="str">
        <f>VLOOKUP(C353,Dados!G:J,4,FALSE)</f>
        <v>Terça-Feira</v>
      </c>
    </row>
    <row r="354" spans="1:22" ht="45.95">
      <c r="A354" s="5">
        <v>1428</v>
      </c>
      <c r="B354" s="8">
        <v>1</v>
      </c>
      <c r="C354" s="28">
        <v>44439</v>
      </c>
      <c r="D354" s="33">
        <f>IFERROR(VLOOKUP(C354,Dados!G:H,2,FALSE),"")</f>
        <v>44409</v>
      </c>
      <c r="E354" s="8">
        <v>37911</v>
      </c>
      <c r="F354" s="351" t="s">
        <v>849</v>
      </c>
      <c r="G354" s="9" t="s">
        <v>31</v>
      </c>
      <c r="H354" s="351" t="s">
        <v>130</v>
      </c>
      <c r="I354" s="30" t="s">
        <v>74</v>
      </c>
      <c r="J354" s="8">
        <v>1</v>
      </c>
      <c r="K354" s="5" t="s">
        <v>56</v>
      </c>
      <c r="L354" s="351" t="s">
        <v>850</v>
      </c>
      <c r="M354" s="31" t="s">
        <v>4</v>
      </c>
      <c r="N354" s="9" t="s">
        <v>36</v>
      </c>
      <c r="O354" s="9" t="s">
        <v>36</v>
      </c>
      <c r="P354" s="9" t="s">
        <v>58</v>
      </c>
      <c r="Q354" s="9" t="s">
        <v>59</v>
      </c>
      <c r="R354" s="9" t="s">
        <v>85</v>
      </c>
      <c r="S354" s="9"/>
      <c r="T354" s="9"/>
      <c r="U354" s="35">
        <f>VLOOKUP(C354,Dados!G:J,3,FALSE)</f>
        <v>31</v>
      </c>
      <c r="V354" s="35" t="str">
        <f>VLOOKUP(C354,Dados!G:J,4,FALSE)</f>
        <v>Terça-Feira</v>
      </c>
    </row>
    <row r="355" spans="1:22" ht="183.95">
      <c r="A355" s="5">
        <v>1429</v>
      </c>
      <c r="B355" s="8">
        <v>1</v>
      </c>
      <c r="C355" s="28">
        <v>44436</v>
      </c>
      <c r="D355" s="33">
        <f>IFERROR(VLOOKUP(C355,Dados!G:H,2,FALSE),"")</f>
        <v>44409</v>
      </c>
      <c r="E355" s="59">
        <v>31299</v>
      </c>
      <c r="F355" s="351" t="s">
        <v>851</v>
      </c>
      <c r="G355" s="9" t="s">
        <v>31</v>
      </c>
      <c r="H355" s="351" t="s">
        <v>237</v>
      </c>
      <c r="I355" s="351" t="s">
        <v>818</v>
      </c>
      <c r="J355" s="8">
        <v>2</v>
      </c>
      <c r="K355" s="5" t="s">
        <v>56</v>
      </c>
      <c r="L355" s="351" t="s">
        <v>852</v>
      </c>
      <c r="M355" s="31" t="s">
        <v>3</v>
      </c>
      <c r="N355" s="9" t="s">
        <v>36</v>
      </c>
      <c r="O355" s="9" t="s">
        <v>36</v>
      </c>
      <c r="P355" s="9" t="s">
        <v>45</v>
      </c>
      <c r="Q355" s="9" t="s">
        <v>46</v>
      </c>
      <c r="R355" s="9" t="s">
        <v>329</v>
      </c>
      <c r="S355" s="9" t="s">
        <v>533</v>
      </c>
      <c r="T355" s="9">
        <v>200911035</v>
      </c>
      <c r="U355" s="35">
        <f>VLOOKUP(C355,Dados!G:J,3,FALSE)</f>
        <v>28</v>
      </c>
      <c r="V355" s="35" t="str">
        <f>VLOOKUP(C355,Dados!G:J,4,FALSE)</f>
        <v>Sábado</v>
      </c>
    </row>
    <row r="356" spans="1:22" ht="81" customHeight="1">
      <c r="A356" s="5">
        <v>1429</v>
      </c>
      <c r="B356" s="8">
        <v>1</v>
      </c>
      <c r="C356" s="28">
        <v>44434</v>
      </c>
      <c r="D356" s="33">
        <f>IFERROR(VLOOKUP(C356,Dados!G:H,2,FALSE),"")</f>
        <v>44409</v>
      </c>
      <c r="E356" s="371">
        <v>36205</v>
      </c>
      <c r="F356" s="351" t="s">
        <v>853</v>
      </c>
      <c r="G356" s="9" t="s">
        <v>31</v>
      </c>
      <c r="H356" s="367" t="s">
        <v>854</v>
      </c>
      <c r="I356" s="40" t="s">
        <v>818</v>
      </c>
      <c r="J356" s="8">
        <v>2</v>
      </c>
      <c r="K356" s="5" t="s">
        <v>56</v>
      </c>
      <c r="L356" s="351" t="s">
        <v>855</v>
      </c>
      <c r="M356" s="31" t="s">
        <v>4</v>
      </c>
      <c r="N356" s="9" t="s">
        <v>36</v>
      </c>
      <c r="O356" s="9" t="s">
        <v>36</v>
      </c>
      <c r="P356" s="9" t="s">
        <v>45</v>
      </c>
      <c r="Q356" s="9" t="s">
        <v>76</v>
      </c>
      <c r="R356" s="9" t="s">
        <v>329</v>
      </c>
      <c r="S356" s="9"/>
      <c r="T356" s="9"/>
      <c r="U356" s="35">
        <f>VLOOKUP(C356,Dados!G:J,3,FALSE)</f>
        <v>26</v>
      </c>
      <c r="V356" s="35" t="str">
        <f>VLOOKUP(C356,Dados!G:J,4,FALSE)</f>
        <v>Quinta-Feira</v>
      </c>
    </row>
    <row r="357" spans="1:22" ht="65.25" customHeight="1">
      <c r="A357" s="5">
        <v>1</v>
      </c>
      <c r="B357" s="8">
        <v>1</v>
      </c>
      <c r="C357" s="28">
        <v>44440</v>
      </c>
      <c r="D357" s="33">
        <f>IFERROR(VLOOKUP(C357,Dados!G:H,2,FALSE),"")</f>
        <v>44440</v>
      </c>
      <c r="E357" s="372">
        <v>35514</v>
      </c>
      <c r="F357" s="351" t="s">
        <v>572</v>
      </c>
      <c r="G357" s="9" t="s">
        <v>31</v>
      </c>
      <c r="H357" s="351" t="s">
        <v>708</v>
      </c>
      <c r="I357" s="30" t="s">
        <v>509</v>
      </c>
      <c r="J357" s="8">
        <v>3</v>
      </c>
      <c r="K357" s="5" t="s">
        <v>56</v>
      </c>
      <c r="L357" s="351" t="s">
        <v>856</v>
      </c>
      <c r="M357" s="31" t="s">
        <v>4</v>
      </c>
      <c r="N357" s="9" t="s">
        <v>36</v>
      </c>
      <c r="O357" s="9" t="s">
        <v>36</v>
      </c>
      <c r="P357" s="9" t="s">
        <v>45</v>
      </c>
      <c r="Q357" s="9" t="s">
        <v>46</v>
      </c>
      <c r="R357" s="9" t="s">
        <v>857</v>
      </c>
      <c r="S357" s="9"/>
      <c r="T357" s="9"/>
      <c r="U357" s="35">
        <f>VLOOKUP(C357,Dados!G:J,3,FALSE)</f>
        <v>1</v>
      </c>
      <c r="V357" s="35" t="str">
        <f>VLOOKUP(C357,Dados!G:J,4,FALSE)</f>
        <v>Quarta-Feira</v>
      </c>
    </row>
    <row r="358" spans="1:22" ht="57.6">
      <c r="A358" s="5">
        <v>2</v>
      </c>
      <c r="B358" s="8">
        <v>1</v>
      </c>
      <c r="C358" s="28">
        <v>44440</v>
      </c>
      <c r="D358" s="33">
        <f>IFERROR(VLOOKUP(C358,Dados!G:H,2,FALSE),"")</f>
        <v>44440</v>
      </c>
      <c r="E358" s="372">
        <v>37428</v>
      </c>
      <c r="F358" s="351" t="s">
        <v>694</v>
      </c>
      <c r="G358" s="9" t="s">
        <v>31</v>
      </c>
      <c r="H358" s="40" t="s">
        <v>237</v>
      </c>
      <c r="I358" s="351" t="s">
        <v>818</v>
      </c>
      <c r="J358" s="8">
        <v>2</v>
      </c>
      <c r="K358" s="5" t="s">
        <v>56</v>
      </c>
      <c r="L358" s="351" t="s">
        <v>858</v>
      </c>
      <c r="M358" s="31" t="s">
        <v>4</v>
      </c>
      <c r="N358" s="9" t="s">
        <v>36</v>
      </c>
      <c r="O358" s="9" t="s">
        <v>36</v>
      </c>
      <c r="P358" s="9" t="s">
        <v>58</v>
      </c>
      <c r="Q358" s="9" t="s">
        <v>59</v>
      </c>
      <c r="R358" s="9" t="s">
        <v>60</v>
      </c>
      <c r="S358" s="9"/>
      <c r="T358" s="9"/>
      <c r="U358" s="35">
        <f>VLOOKUP(C358,Dados!G:J,3,FALSE)</f>
        <v>1</v>
      </c>
      <c r="V358" s="35" t="str">
        <f>VLOOKUP(C358,Dados!G:J,4,FALSE)</f>
        <v>Quarta-Feira</v>
      </c>
    </row>
    <row r="359" spans="1:22" ht="34.5">
      <c r="A359" s="5">
        <v>3</v>
      </c>
      <c r="B359" s="8">
        <v>1</v>
      </c>
      <c r="C359" s="28">
        <v>44441</v>
      </c>
      <c r="D359" s="33">
        <f>IFERROR(VLOOKUP(C359,Dados!G:H,2,FALSE),"")</f>
        <v>44440</v>
      </c>
      <c r="E359" s="372">
        <v>33461</v>
      </c>
      <c r="F359" s="351" t="s">
        <v>660</v>
      </c>
      <c r="G359" s="9" t="s">
        <v>31</v>
      </c>
      <c r="H359" s="351" t="s">
        <v>691</v>
      </c>
      <c r="I359" s="370" t="s">
        <v>312</v>
      </c>
      <c r="J359" s="8">
        <v>1</v>
      </c>
      <c r="K359" s="5" t="s">
        <v>171</v>
      </c>
      <c r="L359" s="351" t="s">
        <v>859</v>
      </c>
      <c r="M359" s="31" t="s">
        <v>4</v>
      </c>
      <c r="N359" s="9" t="s">
        <v>36</v>
      </c>
      <c r="O359" s="9" t="s">
        <v>36</v>
      </c>
      <c r="P359" s="9" t="s">
        <v>58</v>
      </c>
      <c r="Q359" s="9" t="s">
        <v>59</v>
      </c>
      <c r="R359" s="9" t="s">
        <v>85</v>
      </c>
      <c r="S359" s="9"/>
      <c r="T359" s="9"/>
      <c r="U359" s="35">
        <f>VLOOKUP(C359,Dados!G:J,3,FALSE)</f>
        <v>2</v>
      </c>
      <c r="V359" s="35" t="str">
        <f>VLOOKUP(C359,Dados!G:J,4,FALSE)</f>
        <v>Quinta-Feira</v>
      </c>
    </row>
    <row r="360" spans="1:22" ht="57.6">
      <c r="A360" s="5">
        <v>4</v>
      </c>
      <c r="B360" s="8">
        <v>1</v>
      </c>
      <c r="C360" s="28">
        <v>44445</v>
      </c>
      <c r="D360" s="33">
        <f>IFERROR(VLOOKUP(C360,Dados!G:H,2,FALSE),"")</f>
        <v>44440</v>
      </c>
      <c r="E360" s="59">
        <v>37098</v>
      </c>
      <c r="F360" s="351" t="s">
        <v>758</v>
      </c>
      <c r="G360" s="9" t="s">
        <v>31</v>
      </c>
      <c r="H360" s="351" t="s">
        <v>708</v>
      </c>
      <c r="I360" s="366" t="s">
        <v>509</v>
      </c>
      <c r="J360" s="8">
        <v>3</v>
      </c>
      <c r="K360" s="5" t="s">
        <v>56</v>
      </c>
      <c r="L360" s="351" t="s">
        <v>860</v>
      </c>
      <c r="M360" s="31" t="s">
        <v>4</v>
      </c>
      <c r="N360" s="9" t="s">
        <v>36</v>
      </c>
      <c r="O360" s="9" t="s">
        <v>36</v>
      </c>
      <c r="P360" s="9" t="s">
        <v>58</v>
      </c>
      <c r="Q360" s="9" t="s">
        <v>59</v>
      </c>
      <c r="R360" s="9" t="s">
        <v>418</v>
      </c>
      <c r="S360" s="9"/>
      <c r="T360" s="9"/>
      <c r="U360" s="35">
        <f>VLOOKUP(C360,Dados!G:J,3,FALSE)</f>
        <v>6</v>
      </c>
      <c r="V360" s="35" t="str">
        <f>VLOOKUP(C360,Dados!G:J,4,FALSE)</f>
        <v>Segunda-Feira</v>
      </c>
    </row>
    <row r="361" spans="1:22" ht="34.5">
      <c r="A361" s="5">
        <v>5</v>
      </c>
      <c r="B361" s="8">
        <v>1</v>
      </c>
      <c r="C361" s="28">
        <v>44445</v>
      </c>
      <c r="D361" s="33">
        <f>IFERROR(VLOOKUP(C361,Dados!G:H,2,FALSE),"")</f>
        <v>44440</v>
      </c>
      <c r="E361" s="371">
        <v>28167</v>
      </c>
      <c r="F361" s="351" t="s">
        <v>40</v>
      </c>
      <c r="G361" s="9" t="s">
        <v>31</v>
      </c>
      <c r="H361" s="351" t="s">
        <v>331</v>
      </c>
      <c r="I361" s="366" t="s">
        <v>509</v>
      </c>
      <c r="J361" s="8">
        <v>3</v>
      </c>
      <c r="K361" s="5" t="s">
        <v>43</v>
      </c>
      <c r="L361" s="351" t="s">
        <v>861</v>
      </c>
      <c r="M361" s="31" t="s">
        <v>4</v>
      </c>
      <c r="N361" s="9" t="s">
        <v>36</v>
      </c>
      <c r="O361" s="9" t="s">
        <v>36</v>
      </c>
      <c r="P361" s="9" t="s">
        <v>58</v>
      </c>
      <c r="Q361" s="9" t="s">
        <v>59</v>
      </c>
      <c r="R361" s="9" t="s">
        <v>60</v>
      </c>
      <c r="S361" s="9"/>
      <c r="T361" s="9"/>
      <c r="U361" s="35">
        <f>VLOOKUP(C361,Dados!G:J,3,FALSE)</f>
        <v>6</v>
      </c>
      <c r="V361" s="35" t="str">
        <f>VLOOKUP(C361,Dados!G:J,4,FALSE)</f>
        <v>Segunda-Feira</v>
      </c>
    </row>
    <row r="362" spans="1:22" ht="69">
      <c r="A362" s="5">
        <v>6</v>
      </c>
      <c r="B362" s="8">
        <v>1</v>
      </c>
      <c r="C362" s="28">
        <v>44447</v>
      </c>
      <c r="D362" s="33">
        <f>IFERROR(VLOOKUP(C362,Dados!G:H,2,FALSE),"")</f>
        <v>44440</v>
      </c>
      <c r="E362" s="371">
        <v>38441</v>
      </c>
      <c r="F362" s="351" t="s">
        <v>837</v>
      </c>
      <c r="G362" s="9" t="s">
        <v>31</v>
      </c>
      <c r="H362" s="351" t="s">
        <v>130</v>
      </c>
      <c r="I362" s="351" t="s">
        <v>74</v>
      </c>
      <c r="J362" s="8">
        <v>1</v>
      </c>
      <c r="K362" s="5" t="s">
        <v>56</v>
      </c>
      <c r="L362" s="351" t="s">
        <v>862</v>
      </c>
      <c r="M362" s="31" t="s">
        <v>4</v>
      </c>
      <c r="N362" s="9" t="s">
        <v>36</v>
      </c>
      <c r="O362" s="9" t="s">
        <v>36</v>
      </c>
      <c r="P362" s="9" t="s">
        <v>45</v>
      </c>
      <c r="Q362" s="9" t="s">
        <v>46</v>
      </c>
      <c r="R362" s="9" t="s">
        <v>128</v>
      </c>
      <c r="S362" s="9"/>
      <c r="T362" s="9"/>
      <c r="U362" s="35">
        <f>VLOOKUP(C362,Dados!G:J,3,FALSE)</f>
        <v>8</v>
      </c>
      <c r="V362" s="35" t="str">
        <f>VLOOKUP(C362,Dados!G:J,4,FALSE)</f>
        <v>Quarta-Feira</v>
      </c>
    </row>
    <row r="363" spans="1:22" ht="80.45">
      <c r="A363" s="5">
        <v>7</v>
      </c>
      <c r="B363" s="8">
        <v>1</v>
      </c>
      <c r="C363" s="28">
        <v>44448</v>
      </c>
      <c r="D363" s="33">
        <f>IFERROR(VLOOKUP(C363,Dados!G:H,2,FALSE),"")</f>
        <v>44440</v>
      </c>
      <c r="E363" s="371">
        <v>34042</v>
      </c>
      <c r="F363" s="351" t="s">
        <v>863</v>
      </c>
      <c r="G363" s="9" t="s">
        <v>31</v>
      </c>
      <c r="H363" s="351" t="s">
        <v>300</v>
      </c>
      <c r="I363" s="351" t="s">
        <v>540</v>
      </c>
      <c r="J363" s="8">
        <v>2</v>
      </c>
      <c r="K363" s="5" t="s">
        <v>110</v>
      </c>
      <c r="L363" s="351" t="s">
        <v>864</v>
      </c>
      <c r="M363" s="31" t="s">
        <v>4</v>
      </c>
      <c r="N363" s="9" t="s">
        <v>36</v>
      </c>
      <c r="O363" s="9" t="s">
        <v>36</v>
      </c>
      <c r="P363" s="9" t="s">
        <v>45</v>
      </c>
      <c r="Q363" s="9" t="s">
        <v>118</v>
      </c>
      <c r="R363" s="9" t="s">
        <v>218</v>
      </c>
      <c r="S363" s="9"/>
      <c r="T363" s="9"/>
      <c r="U363" s="35">
        <f>VLOOKUP(C363,Dados!G:J,3,FALSE)</f>
        <v>9</v>
      </c>
      <c r="V363" s="35" t="str">
        <f>VLOOKUP(C363,Dados!G:J,4,FALSE)</f>
        <v>Quinta-Feira</v>
      </c>
    </row>
    <row r="364" spans="1:22" ht="69">
      <c r="A364" s="5">
        <v>8</v>
      </c>
      <c r="B364" s="8">
        <v>1</v>
      </c>
      <c r="C364" s="28">
        <v>44448</v>
      </c>
      <c r="D364" s="33">
        <f>IFERROR(VLOOKUP(C364,Dados!G:H,2,FALSE),"")</f>
        <v>44440</v>
      </c>
      <c r="E364" s="371">
        <v>34743</v>
      </c>
      <c r="F364" s="351" t="s">
        <v>797</v>
      </c>
      <c r="G364" s="9" t="s">
        <v>31</v>
      </c>
      <c r="H364" s="351" t="s">
        <v>539</v>
      </c>
      <c r="I364" s="351" t="s">
        <v>540</v>
      </c>
      <c r="J364" s="8">
        <v>2</v>
      </c>
      <c r="K364" s="5" t="s">
        <v>161</v>
      </c>
      <c r="L364" s="351" t="s">
        <v>865</v>
      </c>
      <c r="M364" s="31" t="s">
        <v>4</v>
      </c>
      <c r="N364" s="9" t="s">
        <v>36</v>
      </c>
      <c r="O364" s="9" t="s">
        <v>36</v>
      </c>
      <c r="P364" s="9" t="s">
        <v>45</v>
      </c>
      <c r="Q364" s="9" t="s">
        <v>217</v>
      </c>
      <c r="R364" s="9" t="s">
        <v>866</v>
      </c>
      <c r="S364" s="9"/>
      <c r="T364" s="9"/>
      <c r="U364" s="35">
        <f>VLOOKUP(C364,Dados!G:J,3,FALSE)</f>
        <v>9</v>
      </c>
      <c r="V364" s="35" t="str">
        <f>VLOOKUP(C364,Dados!G:J,4,FALSE)</f>
        <v>Quinta-Feira</v>
      </c>
    </row>
    <row r="365" spans="1:22" ht="69">
      <c r="A365" s="5">
        <v>9</v>
      </c>
      <c r="B365" s="8">
        <v>1</v>
      </c>
      <c r="C365" s="28">
        <v>44448</v>
      </c>
      <c r="D365" s="33">
        <f>IFERROR(VLOOKUP(C365,Dados!G:H,2,FALSE),"")</f>
        <v>44440</v>
      </c>
      <c r="E365" s="371">
        <v>610</v>
      </c>
      <c r="F365" s="351" t="s">
        <v>867</v>
      </c>
      <c r="G365" s="9" t="s">
        <v>31</v>
      </c>
      <c r="H365" s="351" t="s">
        <v>366</v>
      </c>
      <c r="I365" s="373" t="s">
        <v>137</v>
      </c>
      <c r="J365" s="8">
        <v>1</v>
      </c>
      <c r="K365" s="5" t="s">
        <v>110</v>
      </c>
      <c r="L365" s="351" t="s">
        <v>868</v>
      </c>
      <c r="M365" s="31" t="s">
        <v>4</v>
      </c>
      <c r="N365" s="9" t="s">
        <v>36</v>
      </c>
      <c r="O365" s="9" t="s">
        <v>36</v>
      </c>
      <c r="P365" s="9" t="s">
        <v>37</v>
      </c>
      <c r="Q365" s="9" t="s">
        <v>174</v>
      </c>
      <c r="R365" s="9" t="s">
        <v>836</v>
      </c>
      <c r="S365" s="9"/>
      <c r="T365" s="9"/>
      <c r="U365" s="35">
        <f>VLOOKUP(C365,Dados!G:J,3,FALSE)</f>
        <v>9</v>
      </c>
      <c r="V365" s="35" t="str">
        <f>VLOOKUP(C365,Dados!G:J,4,FALSE)</f>
        <v>Quinta-Feira</v>
      </c>
    </row>
    <row r="366" spans="1:22" ht="73.5" customHeight="1">
      <c r="A366" s="5">
        <v>10</v>
      </c>
      <c r="B366" s="8">
        <v>1</v>
      </c>
      <c r="C366" s="28">
        <v>44448</v>
      </c>
      <c r="D366" s="33">
        <f>IFERROR(VLOOKUP(C366,Dados!G:H,2,FALSE),"")</f>
        <v>44440</v>
      </c>
      <c r="E366" s="371">
        <v>38195</v>
      </c>
      <c r="F366" s="351" t="s">
        <v>869</v>
      </c>
      <c r="G366" s="9" t="s">
        <v>31</v>
      </c>
      <c r="H366" s="351" t="s">
        <v>870</v>
      </c>
      <c r="I366" s="22" t="s">
        <v>137</v>
      </c>
      <c r="J366" s="8">
        <v>1</v>
      </c>
      <c r="K366" s="5" t="s">
        <v>110</v>
      </c>
      <c r="L366" s="351" t="s">
        <v>871</v>
      </c>
      <c r="M366" s="31" t="s">
        <v>4</v>
      </c>
      <c r="N366" s="9" t="s">
        <v>36</v>
      </c>
      <c r="O366" s="9" t="s">
        <v>36</v>
      </c>
      <c r="P366" s="9" t="s">
        <v>45</v>
      </c>
      <c r="Q366" s="9" t="s">
        <v>76</v>
      </c>
      <c r="R366" s="9" t="s">
        <v>872</v>
      </c>
      <c r="S366" s="9"/>
      <c r="T366" s="9"/>
      <c r="U366" s="35">
        <f>VLOOKUP(C366,Dados!G:J,3,FALSE)</f>
        <v>9</v>
      </c>
      <c r="V366" s="35" t="str">
        <f>VLOOKUP(C366,Dados!G:J,4,FALSE)</f>
        <v>Quinta-Feira</v>
      </c>
    </row>
    <row r="367" spans="1:22" ht="69">
      <c r="A367" s="5">
        <v>11</v>
      </c>
      <c r="B367" s="8">
        <v>1</v>
      </c>
      <c r="C367" s="28">
        <v>44448</v>
      </c>
      <c r="D367" s="33">
        <f>IFERROR(VLOOKUP(C367,Dados!G:H,2,FALSE),"")</f>
        <v>44440</v>
      </c>
      <c r="E367" s="371">
        <v>38441</v>
      </c>
      <c r="F367" s="351" t="s">
        <v>837</v>
      </c>
      <c r="G367" s="9" t="s">
        <v>31</v>
      </c>
      <c r="H367" s="351" t="s">
        <v>130</v>
      </c>
      <c r="I367" s="351" t="s">
        <v>74</v>
      </c>
      <c r="J367" s="8">
        <v>1</v>
      </c>
      <c r="K367" s="5" t="s">
        <v>56</v>
      </c>
      <c r="L367" s="351" t="s">
        <v>873</v>
      </c>
      <c r="M367" s="31" t="s">
        <v>4</v>
      </c>
      <c r="N367" s="9" t="s">
        <v>36</v>
      </c>
      <c r="O367" s="9" t="s">
        <v>36</v>
      </c>
      <c r="P367" s="9" t="s">
        <v>58</v>
      </c>
      <c r="Q367" s="9" t="s">
        <v>59</v>
      </c>
      <c r="R367" s="9" t="s">
        <v>85</v>
      </c>
      <c r="S367" s="9"/>
      <c r="T367" s="9"/>
      <c r="U367" s="35">
        <f>VLOOKUP(C367,Dados!G:J,3,FALSE)</f>
        <v>9</v>
      </c>
      <c r="V367" s="35" t="str">
        <f>VLOOKUP(C367,Dados!G:J,4,FALSE)</f>
        <v>Quinta-Feira</v>
      </c>
    </row>
    <row r="368" spans="1:22" ht="69">
      <c r="A368" s="5">
        <v>12</v>
      </c>
      <c r="B368" s="8">
        <v>1</v>
      </c>
      <c r="C368" s="28">
        <v>44448</v>
      </c>
      <c r="D368" s="33">
        <f>IFERROR(VLOOKUP(C368,Dados!G:H,2,FALSE),"")</f>
        <v>44440</v>
      </c>
      <c r="E368" s="371">
        <v>37124</v>
      </c>
      <c r="F368" s="351" t="s">
        <v>874</v>
      </c>
      <c r="G368" s="9" t="s">
        <v>31</v>
      </c>
      <c r="H368" s="351" t="s">
        <v>237</v>
      </c>
      <c r="I368" s="351" t="s">
        <v>818</v>
      </c>
      <c r="J368" s="8">
        <v>2</v>
      </c>
      <c r="K368" s="5" t="s">
        <v>56</v>
      </c>
      <c r="L368" s="351" t="s">
        <v>875</v>
      </c>
      <c r="M368" s="31" t="s">
        <v>4</v>
      </c>
      <c r="N368" s="9" t="s">
        <v>36</v>
      </c>
      <c r="O368" s="9" t="s">
        <v>36</v>
      </c>
      <c r="P368" s="9" t="s">
        <v>58</v>
      </c>
      <c r="Q368" s="9" t="s">
        <v>59</v>
      </c>
      <c r="R368" s="9" t="s">
        <v>85</v>
      </c>
      <c r="S368" s="9"/>
      <c r="T368" s="9"/>
      <c r="U368" s="35">
        <f>VLOOKUP(C368,Dados!G:J,3,FALSE)</f>
        <v>9</v>
      </c>
      <c r="V368" s="35" t="str">
        <f>VLOOKUP(C368,Dados!G:J,4,FALSE)</f>
        <v>Quinta-Feira</v>
      </c>
    </row>
    <row r="369" spans="1:22" ht="69" customHeight="1">
      <c r="A369" s="5">
        <v>13</v>
      </c>
      <c r="B369" s="8">
        <v>1</v>
      </c>
      <c r="C369" s="28">
        <v>44449</v>
      </c>
      <c r="D369" s="33">
        <f>IFERROR(VLOOKUP(C369,Dados!G:H,2,FALSE),"")</f>
        <v>44440</v>
      </c>
      <c r="E369" s="371">
        <v>37084</v>
      </c>
      <c r="F369" s="351" t="s">
        <v>656</v>
      </c>
      <c r="G369" s="9" t="s">
        <v>31</v>
      </c>
      <c r="H369" s="351" t="s">
        <v>708</v>
      </c>
      <c r="I369" s="366" t="s">
        <v>509</v>
      </c>
      <c r="J369" s="8">
        <v>3</v>
      </c>
      <c r="K369" s="5" t="s">
        <v>56</v>
      </c>
      <c r="L369" s="351" t="s">
        <v>876</v>
      </c>
      <c r="M369" s="31" t="s">
        <v>4</v>
      </c>
      <c r="N369" s="9" t="s">
        <v>36</v>
      </c>
      <c r="O369" s="9" t="s">
        <v>36</v>
      </c>
      <c r="P369" s="9" t="s">
        <v>45</v>
      </c>
      <c r="Q369" s="9" t="s">
        <v>76</v>
      </c>
      <c r="R369" s="9" t="s">
        <v>139</v>
      </c>
      <c r="S369" s="9"/>
      <c r="T369" s="9"/>
      <c r="U369" s="35">
        <f>VLOOKUP(C369,Dados!G:J,3,FALSE)</f>
        <v>10</v>
      </c>
      <c r="V369" s="35" t="str">
        <f>VLOOKUP(C369,Dados!G:J,4,FALSE)</f>
        <v>Sexta-Feira</v>
      </c>
    </row>
    <row r="370" spans="1:22" ht="45.95">
      <c r="A370" s="5">
        <v>14</v>
      </c>
      <c r="B370" s="8">
        <v>1</v>
      </c>
      <c r="C370" s="28">
        <v>44450</v>
      </c>
      <c r="D370" s="33">
        <f>IFERROR(VLOOKUP(C370,Dados!G:H,2,FALSE),"")</f>
        <v>44440</v>
      </c>
      <c r="E370" s="371">
        <v>35952</v>
      </c>
      <c r="F370" s="351" t="s">
        <v>686</v>
      </c>
      <c r="G370" s="9" t="s">
        <v>31</v>
      </c>
      <c r="H370" s="351" t="s">
        <v>237</v>
      </c>
      <c r="I370" s="351" t="s">
        <v>818</v>
      </c>
      <c r="J370" s="8">
        <v>2</v>
      </c>
      <c r="K370" s="5" t="s">
        <v>56</v>
      </c>
      <c r="L370" s="351" t="s">
        <v>877</v>
      </c>
      <c r="M370" s="31" t="s">
        <v>4</v>
      </c>
      <c r="N370" s="9" t="s">
        <v>36</v>
      </c>
      <c r="O370" s="9" t="s">
        <v>36</v>
      </c>
      <c r="P370" s="9" t="s">
        <v>58</v>
      </c>
      <c r="Q370" s="9" t="s">
        <v>59</v>
      </c>
      <c r="R370" s="9" t="s">
        <v>85</v>
      </c>
      <c r="S370" s="9"/>
      <c r="T370" s="9"/>
      <c r="U370" s="35">
        <f>VLOOKUP(C370,Dados!G:J,3,FALSE)</f>
        <v>11</v>
      </c>
      <c r="V370" s="35" t="str">
        <f>VLOOKUP(C370,Dados!G:J,4,FALSE)</f>
        <v>Sábado</v>
      </c>
    </row>
    <row r="371" spans="1:22" ht="103.5">
      <c r="A371" s="5">
        <v>15</v>
      </c>
      <c r="B371" s="8">
        <v>1</v>
      </c>
      <c r="C371" s="28">
        <v>44443</v>
      </c>
      <c r="D371" s="33">
        <f>IFERROR(VLOOKUP(C371,Dados!G:H,2,FALSE),"")</f>
        <v>44440</v>
      </c>
      <c r="E371" s="372">
        <v>0</v>
      </c>
      <c r="F371" s="351"/>
      <c r="G371" s="9" t="s">
        <v>31</v>
      </c>
      <c r="H371" s="351" t="s">
        <v>878</v>
      </c>
      <c r="I371" s="351" t="s">
        <v>33</v>
      </c>
      <c r="J371" s="8">
        <v>2</v>
      </c>
      <c r="K371" s="5" t="s">
        <v>7</v>
      </c>
      <c r="L371" s="351" t="s">
        <v>879</v>
      </c>
      <c r="M371" s="31" t="s">
        <v>90</v>
      </c>
      <c r="N371" s="9" t="s">
        <v>178</v>
      </c>
      <c r="P371" s="9"/>
      <c r="Q371" s="9"/>
      <c r="R371" s="9"/>
      <c r="S371" s="9">
        <v>94</v>
      </c>
      <c r="T371" s="9">
        <v>200912451</v>
      </c>
      <c r="U371" s="35">
        <f>VLOOKUP(C371,Dados!G:J,3,FALSE)</f>
        <v>4</v>
      </c>
      <c r="V371" s="35" t="str">
        <f>VLOOKUP(C371,Dados!G:J,4,FALSE)</f>
        <v>Sábado</v>
      </c>
    </row>
    <row r="372" spans="1:22" ht="45.95">
      <c r="A372" s="5">
        <v>16</v>
      </c>
      <c r="B372" s="8">
        <v>1</v>
      </c>
      <c r="C372" s="28">
        <v>44454</v>
      </c>
      <c r="D372" s="33">
        <f>IFERROR(VLOOKUP(C372,Dados!G:H,2,FALSE),"")</f>
        <v>44440</v>
      </c>
      <c r="E372" s="371">
        <v>37128</v>
      </c>
      <c r="F372" s="351" t="s">
        <v>721</v>
      </c>
      <c r="G372" s="9" t="s">
        <v>31</v>
      </c>
      <c r="H372" s="351" t="s">
        <v>130</v>
      </c>
      <c r="I372" s="351" t="s">
        <v>74</v>
      </c>
      <c r="J372" s="8">
        <v>1</v>
      </c>
      <c r="K372" s="5" t="s">
        <v>56</v>
      </c>
      <c r="L372" s="351" t="s">
        <v>880</v>
      </c>
      <c r="M372" s="31" t="s">
        <v>4</v>
      </c>
      <c r="N372" s="9" t="s">
        <v>36</v>
      </c>
      <c r="O372" s="9" t="s">
        <v>36</v>
      </c>
      <c r="P372" s="9" t="s">
        <v>58</v>
      </c>
      <c r="Q372" s="9" t="s">
        <v>59</v>
      </c>
      <c r="R372" s="9" t="s">
        <v>85</v>
      </c>
      <c r="S372" s="9"/>
      <c r="T372" s="9"/>
      <c r="U372" s="35">
        <f>VLOOKUP(C372,Dados!G:J,3,FALSE)</f>
        <v>15</v>
      </c>
      <c r="V372" s="35" t="str">
        <f>VLOOKUP(C372,Dados!G:J,4,FALSE)</f>
        <v>Quarta-Feira</v>
      </c>
    </row>
    <row r="373" spans="1:22" ht="80.45">
      <c r="A373" s="5">
        <v>17</v>
      </c>
      <c r="B373" s="8">
        <v>1</v>
      </c>
      <c r="C373" s="28">
        <v>44455</v>
      </c>
      <c r="D373" s="33">
        <f>IFERROR(VLOOKUP(C373,Dados!G:H,2,FALSE),"")</f>
        <v>44440</v>
      </c>
      <c r="E373" s="371">
        <v>38851</v>
      </c>
      <c r="F373" s="351" t="s">
        <v>881</v>
      </c>
      <c r="G373" s="9" t="s">
        <v>31</v>
      </c>
      <c r="H373" s="351" t="s">
        <v>882</v>
      </c>
      <c r="I373" s="351" t="s">
        <v>87</v>
      </c>
      <c r="J373" s="8">
        <v>1</v>
      </c>
      <c r="K373" s="5" t="s">
        <v>51</v>
      </c>
      <c r="L373" s="351" t="s">
        <v>883</v>
      </c>
      <c r="M373" s="31" t="s">
        <v>4</v>
      </c>
      <c r="N373" s="9" t="s">
        <v>36</v>
      </c>
      <c r="O373" s="9" t="s">
        <v>36</v>
      </c>
      <c r="P373" s="9" t="s">
        <v>45</v>
      </c>
      <c r="Q373" s="9" t="s">
        <v>46</v>
      </c>
      <c r="R373" s="9" t="s">
        <v>884</v>
      </c>
      <c r="S373" s="9"/>
      <c r="T373" s="9"/>
      <c r="U373" s="35">
        <f>VLOOKUP(C373,Dados!G:J,3,FALSE)</f>
        <v>16</v>
      </c>
      <c r="V373" s="35" t="str">
        <f>VLOOKUP(C373,Dados!G:J,4,FALSE)</f>
        <v>Quinta-Feira</v>
      </c>
    </row>
    <row r="374" spans="1:22" ht="117.75" customHeight="1">
      <c r="A374" s="5">
        <v>18</v>
      </c>
      <c r="B374" s="8">
        <v>1</v>
      </c>
      <c r="C374" s="28">
        <v>44455</v>
      </c>
      <c r="D374" s="33">
        <f>IFERROR(VLOOKUP(C374,Dados!G:H,2,FALSE),"")</f>
        <v>44440</v>
      </c>
      <c r="E374" s="371">
        <v>38485</v>
      </c>
      <c r="F374" s="351" t="s">
        <v>885</v>
      </c>
      <c r="G374" s="9" t="s">
        <v>31</v>
      </c>
      <c r="H374" s="351" t="s">
        <v>237</v>
      </c>
      <c r="I374" s="351" t="s">
        <v>818</v>
      </c>
      <c r="J374" s="8">
        <v>2</v>
      </c>
      <c r="K374" s="5" t="s">
        <v>56</v>
      </c>
      <c r="L374" s="351" t="s">
        <v>886</v>
      </c>
      <c r="M374" s="31" t="s">
        <v>112</v>
      </c>
      <c r="N374" s="9" t="s">
        <v>36</v>
      </c>
      <c r="O374" s="9" t="s">
        <v>36</v>
      </c>
      <c r="P374" s="9" t="s">
        <v>45</v>
      </c>
      <c r="Q374" s="9" t="s">
        <v>76</v>
      </c>
      <c r="R374" s="9" t="s">
        <v>329</v>
      </c>
      <c r="S374" s="9">
        <v>98</v>
      </c>
      <c r="T374" s="9">
        <v>200911696</v>
      </c>
      <c r="U374" s="35">
        <f>VLOOKUP(C374,Dados!G:J,3,FALSE)</f>
        <v>16</v>
      </c>
      <c r="V374" s="35" t="str">
        <f>VLOOKUP(C374,Dados!G:J,4,FALSE)</f>
        <v>Quinta-Feira</v>
      </c>
    </row>
    <row r="375" spans="1:22" ht="69">
      <c r="A375" s="5">
        <v>19</v>
      </c>
      <c r="B375" s="8">
        <v>1</v>
      </c>
      <c r="C375" s="28">
        <v>44456</v>
      </c>
      <c r="D375" s="33">
        <f>IFERROR(VLOOKUP(C375,Dados!G:H,2,FALSE),"")</f>
        <v>44440</v>
      </c>
      <c r="E375" s="371">
        <v>38801</v>
      </c>
      <c r="F375" s="351" t="s">
        <v>887</v>
      </c>
      <c r="G375" s="9" t="s">
        <v>31</v>
      </c>
      <c r="H375" s="351" t="s">
        <v>130</v>
      </c>
      <c r="I375" s="351" t="s">
        <v>74</v>
      </c>
      <c r="J375" s="8">
        <v>1</v>
      </c>
      <c r="K375" s="5" t="s">
        <v>56</v>
      </c>
      <c r="L375" s="351" t="s">
        <v>888</v>
      </c>
      <c r="M375" s="31" t="s">
        <v>4</v>
      </c>
      <c r="N375" s="9" t="s">
        <v>36</v>
      </c>
      <c r="O375" s="9" t="s">
        <v>36</v>
      </c>
      <c r="P375" s="9" t="s">
        <v>58</v>
      </c>
      <c r="Q375" s="9" t="s">
        <v>59</v>
      </c>
      <c r="R375" s="9" t="s">
        <v>85</v>
      </c>
      <c r="S375" s="9"/>
      <c r="T375" s="9"/>
      <c r="U375" s="35">
        <f>VLOOKUP(C375,Dados!G:J,3,FALSE)</f>
        <v>17</v>
      </c>
      <c r="V375" s="35" t="str">
        <f>VLOOKUP(C375,Dados!G:J,4,FALSE)</f>
        <v>Sexta-Feira</v>
      </c>
    </row>
    <row r="376" spans="1:22" ht="45.95">
      <c r="A376" s="5">
        <v>20</v>
      </c>
      <c r="B376" s="8">
        <v>1</v>
      </c>
      <c r="C376" s="28">
        <v>44457</v>
      </c>
      <c r="D376" s="33">
        <f>IFERROR(VLOOKUP(C376,Dados!G:H,2,FALSE),"")</f>
        <v>44440</v>
      </c>
      <c r="E376" s="371">
        <v>37098</v>
      </c>
      <c r="F376" s="351" t="s">
        <v>758</v>
      </c>
      <c r="G376" s="9" t="s">
        <v>31</v>
      </c>
      <c r="H376" s="351" t="s">
        <v>523</v>
      </c>
      <c r="I376" s="366" t="s">
        <v>509</v>
      </c>
      <c r="J376" s="8">
        <v>3</v>
      </c>
      <c r="K376" s="5" t="s">
        <v>56</v>
      </c>
      <c r="L376" s="351" t="s">
        <v>889</v>
      </c>
      <c r="M376" s="31" t="s">
        <v>4</v>
      </c>
      <c r="N376" s="9" t="s">
        <v>36</v>
      </c>
      <c r="O376" s="9" t="s">
        <v>36</v>
      </c>
      <c r="P376" s="9" t="s">
        <v>37</v>
      </c>
      <c r="Q376" s="9" t="s">
        <v>38</v>
      </c>
      <c r="R376" s="9" t="s">
        <v>890</v>
      </c>
      <c r="S376" s="9"/>
      <c r="T376" s="9"/>
      <c r="U376" s="35">
        <f>VLOOKUP(C376,Dados!G:J,3,FALSE)</f>
        <v>18</v>
      </c>
      <c r="V376" s="35" t="str">
        <f>VLOOKUP(C376,Dados!G:J,4,FALSE)</f>
        <v>Sábado</v>
      </c>
    </row>
    <row r="377" spans="1:22" ht="45.95">
      <c r="A377" s="5">
        <v>21</v>
      </c>
      <c r="B377" s="8">
        <v>1</v>
      </c>
      <c r="C377" s="28">
        <v>44457</v>
      </c>
      <c r="D377" s="33">
        <f>IFERROR(VLOOKUP(C377,Dados!G:H,2,FALSE),"")</f>
        <v>44440</v>
      </c>
      <c r="E377" s="371">
        <v>37094</v>
      </c>
      <c r="F377" s="351" t="s">
        <v>680</v>
      </c>
      <c r="G377" s="9" t="s">
        <v>31</v>
      </c>
      <c r="H377" s="351" t="s">
        <v>523</v>
      </c>
      <c r="I377" s="366" t="s">
        <v>509</v>
      </c>
      <c r="J377" s="8">
        <v>3</v>
      </c>
      <c r="K377" s="5" t="s">
        <v>56</v>
      </c>
      <c r="L377" s="351" t="s">
        <v>891</v>
      </c>
      <c r="M377" s="31" t="s">
        <v>4</v>
      </c>
      <c r="N377" s="9" t="s">
        <v>36</v>
      </c>
      <c r="O377" s="9" t="s">
        <v>36</v>
      </c>
      <c r="P377" s="9" t="s">
        <v>58</v>
      </c>
      <c r="Q377" s="9" t="s">
        <v>59</v>
      </c>
      <c r="R377" s="9" t="s">
        <v>85</v>
      </c>
      <c r="S377" s="9"/>
      <c r="T377" s="9"/>
      <c r="U377" s="35">
        <f>VLOOKUP(C377,Dados!G:J,3,FALSE)</f>
        <v>18</v>
      </c>
      <c r="V377" s="35" t="str">
        <f>VLOOKUP(C377,Dados!G:J,4,FALSE)</f>
        <v>Sábado</v>
      </c>
    </row>
    <row r="378" spans="1:22" ht="57.6">
      <c r="A378" s="5">
        <v>22</v>
      </c>
      <c r="B378" s="8">
        <v>1</v>
      </c>
      <c r="C378" s="28">
        <v>44459</v>
      </c>
      <c r="D378" s="33">
        <f>IFERROR(VLOOKUP(C378,Dados!G:H,2,FALSE),"")</f>
        <v>44440</v>
      </c>
      <c r="E378" s="371">
        <v>38577</v>
      </c>
      <c r="F378" s="351" t="s">
        <v>892</v>
      </c>
      <c r="G378" s="9" t="s">
        <v>31</v>
      </c>
      <c r="H378" s="351" t="s">
        <v>130</v>
      </c>
      <c r="I378" s="351" t="s">
        <v>74</v>
      </c>
      <c r="J378" s="8">
        <v>1</v>
      </c>
      <c r="K378" s="5" t="s">
        <v>56</v>
      </c>
      <c r="L378" s="351" t="s">
        <v>893</v>
      </c>
      <c r="M378" s="31" t="s">
        <v>4</v>
      </c>
      <c r="N378" s="9" t="s">
        <v>36</v>
      </c>
      <c r="O378" s="9" t="s">
        <v>36</v>
      </c>
      <c r="P378" s="9" t="s">
        <v>45</v>
      </c>
      <c r="Q378" s="9" t="s">
        <v>118</v>
      </c>
      <c r="R378" s="9" t="s">
        <v>764</v>
      </c>
      <c r="S378" s="9"/>
      <c r="T378" s="9"/>
      <c r="U378" s="35">
        <f>VLOOKUP(C378,Dados!G:J,3,FALSE)</f>
        <v>20</v>
      </c>
      <c r="V378" s="35" t="str">
        <f>VLOOKUP(C378,Dados!G:J,4,FALSE)</f>
        <v>Segunda-Feira</v>
      </c>
    </row>
    <row r="379" spans="1:22" ht="45.95">
      <c r="A379" s="5">
        <v>23</v>
      </c>
      <c r="B379" s="8">
        <v>1</v>
      </c>
      <c r="C379" s="28">
        <v>44459</v>
      </c>
      <c r="D379" s="33">
        <f>IFERROR(VLOOKUP(C379,Dados!G:H,2,FALSE),"")</f>
        <v>44440</v>
      </c>
      <c r="E379" s="371">
        <v>37143</v>
      </c>
      <c r="F379" s="351" t="s">
        <v>804</v>
      </c>
      <c r="G379" s="9" t="s">
        <v>31</v>
      </c>
      <c r="H379" s="351" t="s">
        <v>130</v>
      </c>
      <c r="I379" s="351" t="s">
        <v>74</v>
      </c>
      <c r="J379" s="8">
        <v>1</v>
      </c>
      <c r="K379" s="5" t="s">
        <v>56</v>
      </c>
      <c r="L379" s="351" t="s">
        <v>894</v>
      </c>
      <c r="M379" s="31" t="s">
        <v>4</v>
      </c>
      <c r="N379" s="9" t="s">
        <v>36</v>
      </c>
      <c r="O379" s="9" t="s">
        <v>36</v>
      </c>
      <c r="P379" s="9" t="s">
        <v>45</v>
      </c>
      <c r="Q379" s="9" t="s">
        <v>124</v>
      </c>
      <c r="R379" s="9" t="s">
        <v>895</v>
      </c>
      <c r="S379" s="9"/>
      <c r="T379" s="9"/>
      <c r="U379" s="35">
        <f>VLOOKUP(C379,Dados!G:J,3,FALSE)</f>
        <v>20</v>
      </c>
      <c r="V379" s="35" t="str">
        <f>VLOOKUP(C379,Dados!G:J,4,FALSE)</f>
        <v>Segunda-Feira</v>
      </c>
    </row>
    <row r="380" spans="1:22" ht="69">
      <c r="A380" s="5">
        <v>24</v>
      </c>
      <c r="B380" s="8">
        <v>1</v>
      </c>
      <c r="C380" s="28">
        <v>44461</v>
      </c>
      <c r="D380" s="33">
        <f>IFERROR(VLOOKUP(C380,Dados!G:H,2,FALSE),"")</f>
        <v>44440</v>
      </c>
      <c r="E380" s="371">
        <v>38275</v>
      </c>
      <c r="F380" s="351" t="s">
        <v>896</v>
      </c>
      <c r="G380" s="9" t="s">
        <v>31</v>
      </c>
      <c r="H380" s="351" t="s">
        <v>602</v>
      </c>
      <c r="I380" s="351" t="s">
        <v>540</v>
      </c>
      <c r="J380" s="8">
        <v>3</v>
      </c>
      <c r="K380" s="5" t="s">
        <v>64</v>
      </c>
      <c r="L380" s="351" t="s">
        <v>897</v>
      </c>
      <c r="M380" s="31" t="s">
        <v>4</v>
      </c>
      <c r="N380" s="9" t="s">
        <v>36</v>
      </c>
      <c r="O380" s="9" t="s">
        <v>36</v>
      </c>
      <c r="P380" s="9" t="s">
        <v>45</v>
      </c>
      <c r="Q380" s="9" t="s">
        <v>76</v>
      </c>
      <c r="R380" s="9" t="s">
        <v>128</v>
      </c>
      <c r="S380" s="9"/>
      <c r="T380" s="9"/>
      <c r="U380" s="35">
        <f>VLOOKUP(C380,Dados!G:J,3,FALSE)</f>
        <v>22</v>
      </c>
      <c r="V380" s="35" t="str">
        <f>VLOOKUP(C380,Dados!G:J,4,FALSE)</f>
        <v>Quarta-Feira</v>
      </c>
    </row>
    <row r="381" spans="1:22" ht="45.95">
      <c r="A381" s="5">
        <v>25</v>
      </c>
      <c r="B381" s="8">
        <v>1</v>
      </c>
      <c r="C381" s="28">
        <v>44461</v>
      </c>
      <c r="D381" s="33">
        <f>IFERROR(VLOOKUP(C381,Dados!G:H,2,FALSE),"")</f>
        <v>44440</v>
      </c>
      <c r="E381" s="371">
        <v>38441</v>
      </c>
      <c r="F381" s="351" t="s">
        <v>837</v>
      </c>
      <c r="G381" s="9" t="s">
        <v>31</v>
      </c>
      <c r="H381" s="351" t="s">
        <v>130</v>
      </c>
      <c r="I381" s="351" t="s">
        <v>74</v>
      </c>
      <c r="J381" s="8">
        <v>1</v>
      </c>
      <c r="K381" s="5" t="s">
        <v>56</v>
      </c>
      <c r="L381" s="351" t="s">
        <v>898</v>
      </c>
      <c r="M381" s="31" t="s">
        <v>4</v>
      </c>
      <c r="N381" s="9" t="s">
        <v>36</v>
      </c>
      <c r="O381" s="9" t="s">
        <v>36</v>
      </c>
      <c r="P381" s="9" t="s">
        <v>58</v>
      </c>
      <c r="Q381" s="9" t="s">
        <v>59</v>
      </c>
      <c r="R381" s="357" t="s">
        <v>60</v>
      </c>
      <c r="S381" s="9"/>
      <c r="T381" s="9"/>
      <c r="U381" s="35">
        <f>VLOOKUP(C381,Dados!G:J,3,FALSE)</f>
        <v>22</v>
      </c>
      <c r="V381" s="35" t="str">
        <f>VLOOKUP(C381,Dados!G:J,4,FALSE)</f>
        <v>Quarta-Feira</v>
      </c>
    </row>
    <row r="382" spans="1:22" ht="92.1">
      <c r="A382" s="5">
        <v>26</v>
      </c>
      <c r="B382" s="8">
        <v>1</v>
      </c>
      <c r="C382" s="28">
        <v>44462</v>
      </c>
      <c r="D382" s="33">
        <f>IFERROR(VLOOKUP(C382,Dados!G:H,2,FALSE),"")</f>
        <v>44440</v>
      </c>
      <c r="E382" s="371">
        <v>36485</v>
      </c>
      <c r="F382" s="351" t="s">
        <v>899</v>
      </c>
      <c r="G382" s="9" t="s">
        <v>31</v>
      </c>
      <c r="H382" s="351" t="s">
        <v>237</v>
      </c>
      <c r="I382" s="351" t="s">
        <v>818</v>
      </c>
      <c r="J382" s="8">
        <v>2</v>
      </c>
      <c r="K382" s="5" t="s">
        <v>56</v>
      </c>
      <c r="L382" s="351" t="s">
        <v>900</v>
      </c>
      <c r="M382" s="31" t="s">
        <v>4</v>
      </c>
      <c r="N382" s="9" t="s">
        <v>36</v>
      </c>
      <c r="O382" s="9" t="s">
        <v>36</v>
      </c>
      <c r="P382" s="9" t="s">
        <v>58</v>
      </c>
      <c r="Q382" s="9" t="s">
        <v>59</v>
      </c>
      <c r="R382" s="9" t="s">
        <v>85</v>
      </c>
      <c r="S382" s="9"/>
      <c r="T382" s="9"/>
      <c r="U382" s="35">
        <f>VLOOKUP(C382,Dados!G:J,3,FALSE)</f>
        <v>23</v>
      </c>
      <c r="V382" s="35" t="str">
        <f>VLOOKUP(C382,Dados!G:J,4,FALSE)</f>
        <v>Quinta-Feira</v>
      </c>
    </row>
    <row r="383" spans="1:22" ht="69">
      <c r="A383" s="5">
        <v>27</v>
      </c>
      <c r="B383" s="8">
        <v>1</v>
      </c>
      <c r="C383" s="28">
        <v>44463</v>
      </c>
      <c r="D383" s="33">
        <f>IFERROR(VLOOKUP(C383,Dados!G:H,2,FALSE),"")</f>
        <v>44440</v>
      </c>
      <c r="E383" s="371">
        <v>35663</v>
      </c>
      <c r="F383" s="351" t="s">
        <v>901</v>
      </c>
      <c r="G383" s="9" t="s">
        <v>182</v>
      </c>
      <c r="H383" s="351" t="s">
        <v>523</v>
      </c>
      <c r="I383" s="351" t="s">
        <v>509</v>
      </c>
      <c r="J383" s="8">
        <v>3</v>
      </c>
      <c r="K383" s="5" t="s">
        <v>56</v>
      </c>
      <c r="L383" s="351" t="s">
        <v>902</v>
      </c>
      <c r="M383" s="31" t="s">
        <v>4</v>
      </c>
      <c r="N383" s="9" t="s">
        <v>36</v>
      </c>
      <c r="O383" s="9" t="s">
        <v>36</v>
      </c>
      <c r="P383" s="9" t="s">
        <v>45</v>
      </c>
      <c r="Q383" s="9" t="s">
        <v>76</v>
      </c>
      <c r="R383" s="357" t="s">
        <v>789</v>
      </c>
      <c r="S383" s="9">
        <v>99</v>
      </c>
      <c r="T383" s="9">
        <v>200912621</v>
      </c>
      <c r="U383" s="35">
        <f>VLOOKUP(C383,Dados!G:J,3,FALSE)</f>
        <v>24</v>
      </c>
      <c r="V383" s="35" t="str">
        <f>VLOOKUP(C383,Dados!G:J,4,FALSE)</f>
        <v>Sexta-Feira</v>
      </c>
    </row>
    <row r="384" spans="1:22" ht="45.95">
      <c r="A384" s="5">
        <v>28</v>
      </c>
      <c r="B384" s="8">
        <v>1</v>
      </c>
      <c r="C384" s="28">
        <v>44463</v>
      </c>
      <c r="D384" s="33">
        <f>IFERROR(VLOOKUP(C384,Dados!G:H,2,FALSE),"")</f>
        <v>44440</v>
      </c>
      <c r="E384" s="371">
        <v>17247</v>
      </c>
      <c r="F384" s="351" t="s">
        <v>903</v>
      </c>
      <c r="G384" s="9" t="s">
        <v>31</v>
      </c>
      <c r="H384" s="351" t="s">
        <v>105</v>
      </c>
      <c r="I384" s="351" t="s">
        <v>540</v>
      </c>
      <c r="J384" s="8">
        <v>2</v>
      </c>
      <c r="K384" s="5" t="s">
        <v>64</v>
      </c>
      <c r="L384" s="351" t="s">
        <v>904</v>
      </c>
      <c r="M384" s="31" t="s">
        <v>4</v>
      </c>
      <c r="N384" s="9" t="s">
        <v>36</v>
      </c>
      <c r="O384" s="9" t="s">
        <v>36</v>
      </c>
      <c r="P384" s="9" t="s">
        <v>58</v>
      </c>
      <c r="Q384" s="9" t="s">
        <v>59</v>
      </c>
      <c r="R384" s="357" t="s">
        <v>85</v>
      </c>
      <c r="S384" s="9"/>
      <c r="T384" s="9"/>
      <c r="U384" s="35">
        <f>VLOOKUP(C384,Dados!G:J,3,FALSE)</f>
        <v>24</v>
      </c>
      <c r="V384" s="35" t="str">
        <f>VLOOKUP(C384,Dados!G:J,4,FALSE)</f>
        <v>Sexta-Feira</v>
      </c>
    </row>
    <row r="385" spans="1:22" ht="69">
      <c r="A385" s="5">
        <v>29</v>
      </c>
      <c r="B385" s="8">
        <v>1</v>
      </c>
      <c r="C385" s="28">
        <v>44463</v>
      </c>
      <c r="D385" s="33">
        <f>IFERROR(VLOOKUP(C385,Dados!G:H,2,FALSE),"")</f>
        <v>44440</v>
      </c>
      <c r="E385" s="371">
        <v>38866</v>
      </c>
      <c r="F385" s="351" t="s">
        <v>905</v>
      </c>
      <c r="G385" s="9" t="s">
        <v>31</v>
      </c>
      <c r="H385" s="351" t="s">
        <v>130</v>
      </c>
      <c r="I385" s="351" t="s">
        <v>74</v>
      </c>
      <c r="J385" s="8">
        <v>1</v>
      </c>
      <c r="K385" s="5" t="s">
        <v>56</v>
      </c>
      <c r="L385" s="351" t="s">
        <v>906</v>
      </c>
      <c r="M385" s="31" t="s">
        <v>3</v>
      </c>
      <c r="N385" s="9" t="s">
        <v>36</v>
      </c>
      <c r="O385" s="9" t="s">
        <v>36</v>
      </c>
      <c r="P385" s="9" t="s">
        <v>58</v>
      </c>
      <c r="Q385" s="9" t="s">
        <v>59</v>
      </c>
      <c r="R385" s="357" t="s">
        <v>85</v>
      </c>
      <c r="S385" s="9">
        <v>101</v>
      </c>
      <c r="T385" s="9">
        <v>200913134</v>
      </c>
      <c r="U385" s="35">
        <f>VLOOKUP(C385,Dados!G:J,3,FALSE)</f>
        <v>24</v>
      </c>
      <c r="V385" s="35" t="str">
        <f>VLOOKUP(C385,Dados!G:J,4,FALSE)</f>
        <v>Sexta-Feira</v>
      </c>
    </row>
    <row r="386" spans="1:22" ht="45.95">
      <c r="A386" s="5">
        <v>30</v>
      </c>
      <c r="B386" s="8">
        <v>1</v>
      </c>
      <c r="C386" s="28">
        <v>44464</v>
      </c>
      <c r="D386" s="33">
        <f>IFERROR(VLOOKUP(C386,Dados!G:H,2,FALSE),"")</f>
        <v>44440</v>
      </c>
      <c r="E386" s="371">
        <v>4406</v>
      </c>
      <c r="F386" s="351" t="s">
        <v>907</v>
      </c>
      <c r="G386" s="9" t="s">
        <v>31</v>
      </c>
      <c r="H386" s="351" t="s">
        <v>828</v>
      </c>
      <c r="I386" s="370" t="s">
        <v>296</v>
      </c>
      <c r="J386" s="8">
        <v>1</v>
      </c>
      <c r="K386" s="5" t="s">
        <v>161</v>
      </c>
      <c r="L386" s="351" t="s">
        <v>908</v>
      </c>
      <c r="M386" s="31" t="s">
        <v>4</v>
      </c>
      <c r="N386" s="9" t="s">
        <v>36</v>
      </c>
      <c r="O386" s="9" t="s">
        <v>36</v>
      </c>
      <c r="P386" s="9" t="s">
        <v>58</v>
      </c>
      <c r="Q386" s="9" t="s">
        <v>59</v>
      </c>
      <c r="R386" s="9" t="s">
        <v>85</v>
      </c>
      <c r="S386" s="9"/>
      <c r="T386" s="9"/>
      <c r="U386" s="35">
        <f>VLOOKUP(C386,Dados!G:J,3,FALSE)</f>
        <v>25</v>
      </c>
      <c r="V386" s="35" t="str">
        <f>VLOOKUP(C386,Dados!G:J,4,FALSE)</f>
        <v>Sábado</v>
      </c>
    </row>
    <row r="387" spans="1:22" ht="84.75" customHeight="1">
      <c r="A387" s="5">
        <v>31</v>
      </c>
      <c r="B387" s="8">
        <v>1</v>
      </c>
      <c r="C387" s="28">
        <v>44464</v>
      </c>
      <c r="D387" s="33">
        <f>IFERROR(VLOOKUP(C387,Dados!G:H,2,FALSE),"")</f>
        <v>44440</v>
      </c>
      <c r="E387" s="371">
        <v>38579</v>
      </c>
      <c r="F387" s="351" t="s">
        <v>909</v>
      </c>
      <c r="G387" s="9" t="s">
        <v>31</v>
      </c>
      <c r="H387" s="351" t="s">
        <v>523</v>
      </c>
      <c r="I387" s="351" t="s">
        <v>509</v>
      </c>
      <c r="J387" s="8">
        <v>3</v>
      </c>
      <c r="K387" s="5" t="s">
        <v>56</v>
      </c>
      <c r="L387" s="351" t="s">
        <v>910</v>
      </c>
      <c r="M387" s="31" t="s">
        <v>4</v>
      </c>
      <c r="N387" s="9" t="s">
        <v>36</v>
      </c>
      <c r="O387" s="9" t="s">
        <v>36</v>
      </c>
      <c r="P387" s="9" t="s">
        <v>45</v>
      </c>
      <c r="Q387" s="9" t="s">
        <v>76</v>
      </c>
      <c r="R387" s="9" t="s">
        <v>789</v>
      </c>
      <c r="S387" s="9"/>
      <c r="T387" s="9"/>
      <c r="U387" s="35">
        <f>VLOOKUP(C387,Dados!G:J,3,FALSE)</f>
        <v>25</v>
      </c>
      <c r="V387" s="35" t="str">
        <f>VLOOKUP(C387,Dados!G:J,4,FALSE)</f>
        <v>Sábado</v>
      </c>
    </row>
    <row r="388" spans="1:22" ht="57.6">
      <c r="A388" s="5">
        <v>32</v>
      </c>
      <c r="B388" s="8">
        <v>1</v>
      </c>
      <c r="C388" s="28">
        <v>44464</v>
      </c>
      <c r="D388" s="33">
        <f>IFERROR(VLOOKUP(C388,Dados!G:H,2,FALSE),"")</f>
        <v>44440</v>
      </c>
      <c r="E388" s="371">
        <v>35952</v>
      </c>
      <c r="F388" s="351" t="s">
        <v>686</v>
      </c>
      <c r="G388" s="9" t="s">
        <v>31</v>
      </c>
      <c r="H388" s="351" t="s">
        <v>237</v>
      </c>
      <c r="I388" s="351" t="s">
        <v>818</v>
      </c>
      <c r="J388" s="8">
        <v>2</v>
      </c>
      <c r="K388" s="5" t="s">
        <v>56</v>
      </c>
      <c r="L388" s="351" t="s">
        <v>911</v>
      </c>
      <c r="M388" s="31" t="s">
        <v>4</v>
      </c>
      <c r="N388" s="9" t="s">
        <v>36</v>
      </c>
      <c r="O388" s="9" t="s">
        <v>36</v>
      </c>
      <c r="P388" s="9" t="s">
        <v>45</v>
      </c>
      <c r="Q388" s="9" t="s">
        <v>76</v>
      </c>
      <c r="R388" s="357" t="s">
        <v>139</v>
      </c>
      <c r="S388" s="9"/>
      <c r="T388" s="9"/>
      <c r="U388" s="35">
        <f>VLOOKUP(C388,Dados!G:J,3,FALSE)</f>
        <v>25</v>
      </c>
      <c r="V388" s="35" t="str">
        <f>VLOOKUP(C388,Dados!G:J,4,FALSE)</f>
        <v>Sábado</v>
      </c>
    </row>
    <row r="389" spans="1:22" ht="45.95">
      <c r="A389" s="5">
        <v>33</v>
      </c>
      <c r="B389" s="8">
        <v>1</v>
      </c>
      <c r="C389" s="28">
        <v>44466</v>
      </c>
      <c r="D389" s="33">
        <f>IFERROR(VLOOKUP(C389,Dados!G:H,2,FALSE),"")</f>
        <v>44440</v>
      </c>
      <c r="E389" s="371">
        <v>38167</v>
      </c>
      <c r="F389" s="351" t="s">
        <v>912</v>
      </c>
      <c r="G389" s="9" t="s">
        <v>31</v>
      </c>
      <c r="H389" s="351" t="s">
        <v>539</v>
      </c>
      <c r="I389" s="351" t="s">
        <v>540</v>
      </c>
      <c r="J389" s="8">
        <v>2</v>
      </c>
      <c r="K389" s="5" t="s">
        <v>161</v>
      </c>
      <c r="L389" s="351" t="s">
        <v>913</v>
      </c>
      <c r="M389" s="31" t="s">
        <v>4</v>
      </c>
      <c r="N389" s="9" t="s">
        <v>36</v>
      </c>
      <c r="O389" s="9" t="s">
        <v>36</v>
      </c>
      <c r="P389" s="9" t="s">
        <v>58</v>
      </c>
      <c r="Q389" s="9" t="s">
        <v>59</v>
      </c>
      <c r="R389" s="9" t="s">
        <v>85</v>
      </c>
      <c r="S389" s="9"/>
      <c r="T389" s="9"/>
      <c r="U389" s="35">
        <f>VLOOKUP(C389,Dados!G:J,3,FALSE)</f>
        <v>27</v>
      </c>
      <c r="V389" s="35" t="str">
        <f>VLOOKUP(C389,Dados!G:J,4,FALSE)</f>
        <v>Segunda-Feira</v>
      </c>
    </row>
    <row r="390" spans="1:22" ht="53.25" customHeight="1">
      <c r="A390" s="5">
        <v>34</v>
      </c>
      <c r="B390" s="8">
        <v>1</v>
      </c>
      <c r="C390" s="28">
        <v>44466</v>
      </c>
      <c r="D390" s="33">
        <f>IFERROR(VLOOKUP(C390,Dados!G:H,2,FALSE),"")</f>
        <v>44440</v>
      </c>
      <c r="E390" s="371">
        <v>30680</v>
      </c>
      <c r="F390" s="351" t="s">
        <v>914</v>
      </c>
      <c r="G390" s="9" t="s">
        <v>31</v>
      </c>
      <c r="H390" s="351" t="s">
        <v>718</v>
      </c>
      <c r="I390" s="351" t="s">
        <v>445</v>
      </c>
      <c r="J390" s="8">
        <v>2</v>
      </c>
      <c r="K390" s="5" t="s">
        <v>313</v>
      </c>
      <c r="L390" s="351" t="s">
        <v>915</v>
      </c>
      <c r="M390" s="31" t="s">
        <v>4</v>
      </c>
      <c r="N390" s="9" t="s">
        <v>36</v>
      </c>
      <c r="O390" s="9" t="s">
        <v>36</v>
      </c>
      <c r="P390" s="9" t="s">
        <v>45</v>
      </c>
      <c r="Q390" s="9" t="s">
        <v>46</v>
      </c>
      <c r="R390" s="357" t="s">
        <v>77</v>
      </c>
      <c r="S390" s="9"/>
      <c r="T390" s="9"/>
      <c r="U390" s="35">
        <f>VLOOKUP(C390,Dados!G:J,3,FALSE)</f>
        <v>27</v>
      </c>
      <c r="V390" s="35" t="str">
        <f>VLOOKUP(C390,Dados!G:J,4,FALSE)</f>
        <v>Segunda-Feira</v>
      </c>
    </row>
    <row r="391" spans="1:22" ht="34.5">
      <c r="A391" s="5">
        <v>35</v>
      </c>
      <c r="B391" s="8">
        <v>1</v>
      </c>
      <c r="C391" s="28">
        <v>44467</v>
      </c>
      <c r="D391" s="33">
        <f>IFERROR(VLOOKUP(C391,Dados!G:H,2,FALSE),"")</f>
        <v>44440</v>
      </c>
      <c r="E391" s="371">
        <v>31651</v>
      </c>
      <c r="F391" s="351" t="s">
        <v>618</v>
      </c>
      <c r="G391" s="9" t="s">
        <v>31</v>
      </c>
      <c r="H391" s="351" t="s">
        <v>237</v>
      </c>
      <c r="I391" s="351" t="s">
        <v>818</v>
      </c>
      <c r="J391" s="8">
        <v>2</v>
      </c>
      <c r="K391" s="5" t="s">
        <v>56</v>
      </c>
      <c r="L391" s="351" t="s">
        <v>916</v>
      </c>
      <c r="M391" s="31" t="s">
        <v>4</v>
      </c>
      <c r="N391" s="9" t="s">
        <v>36</v>
      </c>
      <c r="O391" s="9" t="s">
        <v>36</v>
      </c>
      <c r="P391" s="9" t="s">
        <v>58</v>
      </c>
      <c r="Q391" s="9" t="s">
        <v>59</v>
      </c>
      <c r="R391" s="357" t="s">
        <v>85</v>
      </c>
      <c r="S391" s="9"/>
      <c r="T391" s="9"/>
      <c r="U391" s="35">
        <f>VLOOKUP(C391,Dados!G:J,3,FALSE)</f>
        <v>28</v>
      </c>
      <c r="V391" s="35" t="str">
        <f>VLOOKUP(C391,Dados!G:J,4,FALSE)</f>
        <v>Terça-Feira</v>
      </c>
    </row>
    <row r="392" spans="1:22" ht="69">
      <c r="A392" s="5">
        <v>36</v>
      </c>
      <c r="B392" s="8">
        <v>1</v>
      </c>
      <c r="C392" s="28">
        <v>44468</v>
      </c>
      <c r="D392" s="33">
        <f>IFERROR(VLOOKUP(C392,Dados!G:H,2,FALSE),"")</f>
        <v>44440</v>
      </c>
      <c r="E392" s="371">
        <v>28163</v>
      </c>
      <c r="F392" s="351" t="s">
        <v>917</v>
      </c>
      <c r="G392" s="9" t="s">
        <v>31</v>
      </c>
      <c r="H392" s="351" t="s">
        <v>780</v>
      </c>
      <c r="I392" s="351" t="s">
        <v>540</v>
      </c>
      <c r="J392" s="8">
        <v>2</v>
      </c>
      <c r="K392" s="5" t="s">
        <v>110</v>
      </c>
      <c r="L392" s="351" t="s">
        <v>918</v>
      </c>
      <c r="M392" s="31" t="s">
        <v>3</v>
      </c>
      <c r="N392" s="9" t="s">
        <v>36</v>
      </c>
      <c r="O392" s="9" t="s">
        <v>36</v>
      </c>
      <c r="P392" s="9" t="s">
        <v>45</v>
      </c>
      <c r="Q392" s="9" t="s">
        <v>76</v>
      </c>
      <c r="R392" s="9" t="s">
        <v>139</v>
      </c>
      <c r="S392" s="9">
        <v>100</v>
      </c>
      <c r="T392" s="9">
        <v>200913788</v>
      </c>
      <c r="U392" s="35">
        <f>VLOOKUP(C392,Dados!G:J,3,FALSE)</f>
        <v>29</v>
      </c>
      <c r="V392" s="35" t="str">
        <f>VLOOKUP(C392,Dados!G:J,4,FALSE)</f>
        <v>Quarta-Feira</v>
      </c>
    </row>
    <row r="393" spans="1:22" ht="57.6">
      <c r="A393" s="5">
        <v>37</v>
      </c>
      <c r="B393" s="8">
        <v>1</v>
      </c>
      <c r="C393" s="28">
        <v>44468</v>
      </c>
      <c r="D393" s="33">
        <f>IFERROR(VLOOKUP(C393,Dados!G:H,2,FALSE),"")</f>
        <v>44440</v>
      </c>
      <c r="E393" s="371">
        <v>38767</v>
      </c>
      <c r="F393" s="351" t="s">
        <v>919</v>
      </c>
      <c r="G393" s="9" t="s">
        <v>31</v>
      </c>
      <c r="H393" s="351" t="s">
        <v>198</v>
      </c>
      <c r="I393" s="351" t="s">
        <v>87</v>
      </c>
      <c r="J393" s="8">
        <v>1</v>
      </c>
      <c r="K393" s="5" t="s">
        <v>51</v>
      </c>
      <c r="L393" s="351" t="s">
        <v>920</v>
      </c>
      <c r="M393" s="31" t="s">
        <v>4</v>
      </c>
      <c r="N393" s="9" t="s">
        <v>36</v>
      </c>
      <c r="O393" s="9" t="s">
        <v>36</v>
      </c>
      <c r="P393" s="9" t="s">
        <v>45</v>
      </c>
      <c r="Q393" s="9" t="s">
        <v>46</v>
      </c>
      <c r="R393" s="9" t="s">
        <v>329</v>
      </c>
      <c r="S393" s="9"/>
      <c r="T393" s="9"/>
      <c r="U393" s="35">
        <f>VLOOKUP(C393,Dados!G:J,3,FALSE)</f>
        <v>29</v>
      </c>
      <c r="V393" s="35" t="str">
        <f>VLOOKUP(C393,Dados!G:J,4,FALSE)</f>
        <v>Quarta-Feira</v>
      </c>
    </row>
    <row r="394" spans="1:22" ht="75.75" customHeight="1">
      <c r="A394" s="5">
        <v>38</v>
      </c>
      <c r="B394" s="8">
        <v>1</v>
      </c>
      <c r="C394" s="28">
        <v>44469</v>
      </c>
      <c r="D394" s="33">
        <f>IFERROR(VLOOKUP(C394,Dados!G:H,2,FALSE),"")</f>
        <v>44440</v>
      </c>
      <c r="E394" s="371">
        <v>38801</v>
      </c>
      <c r="F394" s="351" t="s">
        <v>887</v>
      </c>
      <c r="G394" s="9" t="s">
        <v>31</v>
      </c>
      <c r="H394" s="351" t="s">
        <v>130</v>
      </c>
      <c r="I394" s="351" t="s">
        <v>74</v>
      </c>
      <c r="J394" s="8">
        <v>1</v>
      </c>
      <c r="K394" s="5" t="s">
        <v>56</v>
      </c>
      <c r="L394" s="351" t="s">
        <v>921</v>
      </c>
      <c r="M394" s="31" t="s">
        <v>4</v>
      </c>
      <c r="N394" s="9" t="s">
        <v>36</v>
      </c>
      <c r="O394" s="9" t="s">
        <v>36</v>
      </c>
      <c r="P394" s="9" t="s">
        <v>45</v>
      </c>
      <c r="Q394" s="9" t="s">
        <v>46</v>
      </c>
      <c r="R394" s="9" t="s">
        <v>872</v>
      </c>
      <c r="S394" s="9"/>
      <c r="T394" s="9"/>
      <c r="U394" s="35">
        <f>VLOOKUP(C394,Dados!G:J,3,FALSE)</f>
        <v>30</v>
      </c>
      <c r="V394" s="35" t="str">
        <f>VLOOKUP(C394,Dados!G:J,4,FALSE)</f>
        <v>Quinta-Feira</v>
      </c>
    </row>
    <row r="395" spans="1:22" ht="135" customHeight="1">
      <c r="A395" s="5">
        <v>130</v>
      </c>
      <c r="B395" s="9">
        <v>1</v>
      </c>
      <c r="C395" s="47">
        <v>44462</v>
      </c>
      <c r="D395" s="49">
        <f>IFERROR(VLOOKUP(C395,Dados!G:H,2,FALSE),"")</f>
        <v>44440</v>
      </c>
      <c r="E395" s="371">
        <v>24556</v>
      </c>
      <c r="F395" s="351" t="s">
        <v>496</v>
      </c>
      <c r="G395" s="9" t="s">
        <v>31</v>
      </c>
      <c r="H395" s="351" t="s">
        <v>793</v>
      </c>
      <c r="I395" s="351" t="s">
        <v>74</v>
      </c>
      <c r="J395" s="9">
        <v>1</v>
      </c>
      <c r="K395" s="9" t="s">
        <v>56</v>
      </c>
      <c r="L395" s="351" t="s">
        <v>922</v>
      </c>
      <c r="M395" s="31" t="s">
        <v>785</v>
      </c>
      <c r="N395" s="9" t="s">
        <v>36</v>
      </c>
      <c r="O395" s="9" t="s">
        <v>36</v>
      </c>
      <c r="P395" s="9" t="s">
        <v>37</v>
      </c>
      <c r="Q395" s="9" t="s">
        <v>107</v>
      </c>
      <c r="R395" s="9" t="s">
        <v>786</v>
      </c>
      <c r="S395" s="9"/>
      <c r="T395" s="9"/>
      <c r="U395" s="35">
        <v>23</v>
      </c>
      <c r="V395" s="35" t="s">
        <v>923</v>
      </c>
    </row>
    <row r="396" spans="1:22" ht="45.95">
      <c r="A396" s="5">
        <v>39</v>
      </c>
      <c r="B396" s="8">
        <v>1</v>
      </c>
      <c r="C396" s="28">
        <v>44470</v>
      </c>
      <c r="D396" s="33">
        <f>IFERROR(VLOOKUP(C396,Dados!G:H,2,FALSE),"")</f>
        <v>44470</v>
      </c>
      <c r="E396" s="371">
        <v>38577</v>
      </c>
      <c r="F396" s="351" t="s">
        <v>892</v>
      </c>
      <c r="G396" s="9" t="s">
        <v>31</v>
      </c>
      <c r="H396" s="351" t="s">
        <v>130</v>
      </c>
      <c r="I396" s="351" t="s">
        <v>74</v>
      </c>
      <c r="J396" s="8">
        <v>1</v>
      </c>
      <c r="K396" s="5" t="s">
        <v>56</v>
      </c>
      <c r="L396" s="351" t="s">
        <v>924</v>
      </c>
      <c r="M396" s="31" t="s">
        <v>4</v>
      </c>
      <c r="N396" s="9" t="s">
        <v>36</v>
      </c>
      <c r="O396" s="9" t="s">
        <v>36</v>
      </c>
      <c r="P396" s="9" t="s">
        <v>58</v>
      </c>
      <c r="Q396" s="9" t="s">
        <v>59</v>
      </c>
      <c r="R396" s="9" t="s">
        <v>85</v>
      </c>
      <c r="S396" s="9"/>
      <c r="T396" s="9"/>
      <c r="U396" s="35">
        <f>VLOOKUP(C396,Dados!G:J,3,FALSE)</f>
        <v>1</v>
      </c>
      <c r="V396" s="35" t="str">
        <f>VLOOKUP(C396,Dados!G:J,4,FALSE)</f>
        <v>Sexta-Feira</v>
      </c>
    </row>
    <row r="397" spans="1:22" ht="80.45">
      <c r="A397" s="5">
        <v>40</v>
      </c>
      <c r="B397" s="8">
        <v>1</v>
      </c>
      <c r="C397" s="28">
        <v>44470</v>
      </c>
      <c r="D397" s="33">
        <f>IFERROR(VLOOKUP(C397,Dados!G:H,2,FALSE),"")</f>
        <v>44470</v>
      </c>
      <c r="E397" s="371">
        <v>37579</v>
      </c>
      <c r="F397" s="351" t="s">
        <v>925</v>
      </c>
      <c r="G397" s="9" t="s">
        <v>31</v>
      </c>
      <c r="H397" s="351" t="s">
        <v>822</v>
      </c>
      <c r="I397" s="351" t="s">
        <v>445</v>
      </c>
      <c r="J397" s="8">
        <v>2</v>
      </c>
      <c r="K397" s="5" t="s">
        <v>313</v>
      </c>
      <c r="L397" s="351" t="s">
        <v>926</v>
      </c>
      <c r="M397" s="31" t="s">
        <v>4</v>
      </c>
      <c r="N397" s="9" t="s">
        <v>36</v>
      </c>
      <c r="O397" s="9" t="s">
        <v>36</v>
      </c>
      <c r="P397" s="9" t="s">
        <v>45</v>
      </c>
      <c r="Q397" s="9" t="s">
        <v>46</v>
      </c>
      <c r="R397" s="9" t="s">
        <v>71</v>
      </c>
      <c r="S397" s="9"/>
      <c r="T397" s="9"/>
      <c r="U397" s="35">
        <f>VLOOKUP(C397,Dados!G:J,3,FALSE)</f>
        <v>1</v>
      </c>
      <c r="V397" s="35" t="str">
        <f>VLOOKUP(C397,Dados!G:J,4,FALSE)</f>
        <v>Sexta-Feira</v>
      </c>
    </row>
    <row r="398" spans="1:22" ht="92.1">
      <c r="A398" s="5">
        <v>41</v>
      </c>
      <c r="B398" s="8">
        <v>1</v>
      </c>
      <c r="C398" s="28">
        <v>44471</v>
      </c>
      <c r="D398" s="33">
        <f>IFERROR(VLOOKUP(C398,Dados!G:H,2,FALSE),"")</f>
        <v>44470</v>
      </c>
      <c r="E398" s="371">
        <v>38614</v>
      </c>
      <c r="F398" s="351" t="s">
        <v>927</v>
      </c>
      <c r="G398" s="9" t="s">
        <v>31</v>
      </c>
      <c r="H398" s="351" t="s">
        <v>928</v>
      </c>
      <c r="I398" s="366" t="s">
        <v>33</v>
      </c>
      <c r="J398" s="8">
        <v>2</v>
      </c>
      <c r="K398" s="5" t="s">
        <v>209</v>
      </c>
      <c r="L398" s="351" t="s">
        <v>929</v>
      </c>
      <c r="M398" s="31" t="s">
        <v>4</v>
      </c>
      <c r="N398" s="9" t="s">
        <v>36</v>
      </c>
      <c r="O398" s="9" t="s">
        <v>36</v>
      </c>
      <c r="P398" s="9" t="s">
        <v>123</v>
      </c>
      <c r="Q398" s="9" t="s">
        <v>67</v>
      </c>
      <c r="R398" s="9" t="s">
        <v>930</v>
      </c>
      <c r="S398" s="9"/>
      <c r="T398" s="9"/>
      <c r="U398" s="35">
        <f>VLOOKUP(C398,Dados!G:J,3,FALSE)</f>
        <v>2</v>
      </c>
      <c r="V398" s="35" t="str">
        <f>VLOOKUP(C398,Dados!G:J,4,FALSE)</f>
        <v>Sábado</v>
      </c>
    </row>
    <row r="399" spans="1:22" ht="57.6">
      <c r="A399" s="5">
        <v>42</v>
      </c>
      <c r="B399" s="8">
        <v>1</v>
      </c>
      <c r="C399" s="28">
        <v>44474</v>
      </c>
      <c r="D399" s="33">
        <f>IFERROR(VLOOKUP(C399,Dados!G:H,2,FALSE),"")</f>
        <v>44470</v>
      </c>
      <c r="E399" s="371">
        <v>37716</v>
      </c>
      <c r="F399" s="351" t="s">
        <v>765</v>
      </c>
      <c r="G399" s="9" t="s">
        <v>31</v>
      </c>
      <c r="H399" s="351" t="s">
        <v>237</v>
      </c>
      <c r="I399" s="351" t="s">
        <v>818</v>
      </c>
      <c r="J399" s="8">
        <v>2</v>
      </c>
      <c r="K399" s="5" t="s">
        <v>56</v>
      </c>
      <c r="L399" s="351" t="s">
        <v>931</v>
      </c>
      <c r="M399" s="31" t="s">
        <v>4</v>
      </c>
      <c r="N399" s="9" t="s">
        <v>36</v>
      </c>
      <c r="O399" s="9" t="s">
        <v>36</v>
      </c>
      <c r="P399" s="9" t="s">
        <v>45</v>
      </c>
      <c r="Q399" s="9" t="s">
        <v>67</v>
      </c>
      <c r="R399" s="9" t="s">
        <v>401</v>
      </c>
      <c r="S399" s="9"/>
      <c r="T399" s="9"/>
      <c r="U399" s="35">
        <f>VLOOKUP(C399,Dados!G:J,3,FALSE)</f>
        <v>5</v>
      </c>
      <c r="V399" s="35" t="str">
        <f>VLOOKUP(C399,Dados!G:J,4,FALSE)</f>
        <v>Terça-Feira</v>
      </c>
    </row>
    <row r="400" spans="1:22" ht="57.6">
      <c r="A400" s="5">
        <v>43</v>
      </c>
      <c r="B400" s="8">
        <v>1</v>
      </c>
      <c r="C400" s="28">
        <v>44474</v>
      </c>
      <c r="D400" s="33">
        <f>IFERROR(VLOOKUP(C400,Dados!G:H,2,FALSE),"")</f>
        <v>44470</v>
      </c>
      <c r="E400" s="371">
        <v>9041</v>
      </c>
      <c r="F400" s="351" t="s">
        <v>932</v>
      </c>
      <c r="G400" s="9" t="s">
        <v>31</v>
      </c>
      <c r="H400" s="351" t="s">
        <v>595</v>
      </c>
      <c r="I400" s="351" t="s">
        <v>811</v>
      </c>
      <c r="J400" s="8">
        <v>1</v>
      </c>
      <c r="K400" s="5" t="s">
        <v>34</v>
      </c>
      <c r="L400" s="351" t="s">
        <v>933</v>
      </c>
      <c r="M400" s="31" t="s">
        <v>4</v>
      </c>
      <c r="N400" s="9" t="s">
        <v>36</v>
      </c>
      <c r="O400" s="9" t="s">
        <v>36</v>
      </c>
      <c r="P400" s="9" t="s">
        <v>58</v>
      </c>
      <c r="Q400" s="9" t="s">
        <v>59</v>
      </c>
      <c r="R400" s="9" t="s">
        <v>934</v>
      </c>
      <c r="S400" s="9"/>
      <c r="T400" s="9"/>
      <c r="U400" s="35">
        <f>VLOOKUP(C400,Dados!G:J,3,FALSE)</f>
        <v>5</v>
      </c>
      <c r="V400" s="35" t="str">
        <f>VLOOKUP(C400,Dados!G:J,4,FALSE)</f>
        <v>Terça-Feira</v>
      </c>
    </row>
    <row r="401" spans="1:22" ht="69">
      <c r="A401" s="5">
        <v>44</v>
      </c>
      <c r="B401" s="8">
        <v>1</v>
      </c>
      <c r="C401" s="28">
        <v>44476</v>
      </c>
      <c r="D401" s="33">
        <f>IFERROR(VLOOKUP(C401,Dados!G:H,2,FALSE),"")</f>
        <v>44470</v>
      </c>
      <c r="E401" s="371">
        <v>37168</v>
      </c>
      <c r="F401" s="351" t="s">
        <v>935</v>
      </c>
      <c r="G401" s="9" t="s">
        <v>31</v>
      </c>
      <c r="H401" s="351" t="s">
        <v>198</v>
      </c>
      <c r="I401" s="351" t="s">
        <v>87</v>
      </c>
      <c r="J401" s="8">
        <v>1</v>
      </c>
      <c r="K401" s="5" t="s">
        <v>51</v>
      </c>
      <c r="L401" s="351" t="s">
        <v>936</v>
      </c>
      <c r="M401" s="31" t="s">
        <v>4</v>
      </c>
      <c r="N401" s="9" t="s">
        <v>36</v>
      </c>
      <c r="O401" s="9" t="s">
        <v>36</v>
      </c>
      <c r="P401" s="9" t="s">
        <v>91</v>
      </c>
      <c r="Q401" s="9" t="s">
        <v>38</v>
      </c>
      <c r="R401" s="9" t="s">
        <v>937</v>
      </c>
      <c r="S401" s="9"/>
      <c r="T401" s="9"/>
      <c r="U401" s="35">
        <f>VLOOKUP(C401,Dados!G:J,3,FALSE)</f>
        <v>7</v>
      </c>
      <c r="V401" s="35" t="str">
        <f>VLOOKUP(C401,Dados!G:J,4,FALSE)</f>
        <v>Quinta-Feira</v>
      </c>
    </row>
    <row r="402" spans="1:22" ht="57.6">
      <c r="A402" s="5">
        <v>45</v>
      </c>
      <c r="B402" s="8">
        <v>1</v>
      </c>
      <c r="C402" s="28">
        <v>44476</v>
      </c>
      <c r="D402" s="33">
        <f>IFERROR(VLOOKUP(C402,Dados!G:H,2,FALSE),"")</f>
        <v>44470</v>
      </c>
      <c r="E402" s="371">
        <v>37128</v>
      </c>
      <c r="F402" s="351" t="s">
        <v>721</v>
      </c>
      <c r="G402" s="9" t="s">
        <v>31</v>
      </c>
      <c r="H402" s="351" t="s">
        <v>130</v>
      </c>
      <c r="I402" s="351" t="s">
        <v>74</v>
      </c>
      <c r="J402" s="8">
        <v>1</v>
      </c>
      <c r="K402" s="5" t="s">
        <v>56</v>
      </c>
      <c r="L402" s="351" t="s">
        <v>938</v>
      </c>
      <c r="M402" s="31" t="s">
        <v>4</v>
      </c>
      <c r="N402" s="9" t="s">
        <v>36</v>
      </c>
      <c r="O402" s="9" t="s">
        <v>36</v>
      </c>
      <c r="P402" s="9" t="s">
        <v>58</v>
      </c>
      <c r="Q402" s="9" t="s">
        <v>59</v>
      </c>
      <c r="R402" s="9" t="s">
        <v>418</v>
      </c>
      <c r="S402" s="9"/>
      <c r="T402" s="9"/>
      <c r="U402" s="35">
        <f>VLOOKUP(C402,Dados!G:J,3,FALSE)</f>
        <v>7</v>
      </c>
      <c r="V402" s="35" t="str">
        <f>VLOOKUP(C402,Dados!G:J,4,FALSE)</f>
        <v>Quinta-Feira</v>
      </c>
    </row>
    <row r="403" spans="1:22" ht="45.95">
      <c r="A403" s="5">
        <v>46</v>
      </c>
      <c r="B403" s="8">
        <v>1</v>
      </c>
      <c r="C403" s="28">
        <v>44477</v>
      </c>
      <c r="D403" s="33">
        <f>IFERROR(VLOOKUP(C403,Dados!G:H,2,FALSE),"")</f>
        <v>44470</v>
      </c>
      <c r="E403" s="371">
        <v>38756</v>
      </c>
      <c r="F403" s="351" t="s">
        <v>939</v>
      </c>
      <c r="G403" s="9" t="s">
        <v>31</v>
      </c>
      <c r="H403" s="351" t="s">
        <v>523</v>
      </c>
      <c r="I403" s="351" t="s">
        <v>509</v>
      </c>
      <c r="J403" s="8">
        <v>3</v>
      </c>
      <c r="K403" s="5" t="s">
        <v>56</v>
      </c>
      <c r="L403" s="351" t="s">
        <v>940</v>
      </c>
      <c r="M403" s="31" t="s">
        <v>4</v>
      </c>
      <c r="N403" s="9" t="s">
        <v>36</v>
      </c>
      <c r="O403" s="9" t="s">
        <v>36</v>
      </c>
      <c r="P403" s="9" t="s">
        <v>58</v>
      </c>
      <c r="Q403" s="9" t="s">
        <v>59</v>
      </c>
      <c r="R403" s="9" t="s">
        <v>934</v>
      </c>
      <c r="S403" s="9"/>
      <c r="T403" s="9"/>
      <c r="U403" s="35">
        <f>VLOOKUP(C403,Dados!G:J,3,FALSE)</f>
        <v>8</v>
      </c>
      <c r="V403" s="35" t="str">
        <f>VLOOKUP(C403,Dados!G:J,4,FALSE)</f>
        <v>Sexta-Feira</v>
      </c>
    </row>
    <row r="404" spans="1:22" ht="57.6">
      <c r="A404" s="5">
        <v>47</v>
      </c>
      <c r="B404" s="8">
        <v>1</v>
      </c>
      <c r="C404" s="28">
        <v>44478</v>
      </c>
      <c r="D404" s="33">
        <f>IFERROR(VLOOKUP(C404,Dados!G:H,2,FALSE),"")</f>
        <v>44470</v>
      </c>
      <c r="E404" s="371">
        <v>38798</v>
      </c>
      <c r="F404" s="351" t="s">
        <v>941</v>
      </c>
      <c r="G404" s="9" t="s">
        <v>31</v>
      </c>
      <c r="H404" s="351" t="s">
        <v>523</v>
      </c>
      <c r="I404" s="351" t="s">
        <v>509</v>
      </c>
      <c r="J404" s="8">
        <v>3</v>
      </c>
      <c r="K404" s="5" t="s">
        <v>56</v>
      </c>
      <c r="L404" s="351" t="s">
        <v>942</v>
      </c>
      <c r="M404" s="31" t="s">
        <v>4</v>
      </c>
      <c r="N404" s="9" t="s">
        <v>36</v>
      </c>
      <c r="O404" s="9" t="s">
        <v>36</v>
      </c>
      <c r="P404" s="9" t="s">
        <v>45</v>
      </c>
      <c r="Q404" s="9" t="s">
        <v>76</v>
      </c>
      <c r="R404" s="9" t="s">
        <v>139</v>
      </c>
      <c r="S404" s="9"/>
      <c r="T404" s="9"/>
      <c r="U404" s="35">
        <f>VLOOKUP(C404,Dados!G:J,3,FALSE)</f>
        <v>9</v>
      </c>
      <c r="V404" s="35" t="str">
        <f>VLOOKUP(C404,Dados!G:J,4,FALSE)</f>
        <v>Sábado</v>
      </c>
    </row>
    <row r="405" spans="1:22" ht="80.45">
      <c r="A405" s="5">
        <v>48</v>
      </c>
      <c r="B405" s="8">
        <v>1</v>
      </c>
      <c r="C405" s="28">
        <v>44478</v>
      </c>
      <c r="D405" s="33">
        <f>IFERROR(VLOOKUP(C405,Dados!G:H,2,FALSE),"")</f>
        <v>44470</v>
      </c>
      <c r="E405" s="371">
        <v>35118</v>
      </c>
      <c r="F405" s="351" t="s">
        <v>701</v>
      </c>
      <c r="G405" s="9" t="s">
        <v>31</v>
      </c>
      <c r="H405" s="351" t="s">
        <v>300</v>
      </c>
      <c r="I405" s="351" t="s">
        <v>540</v>
      </c>
      <c r="J405" s="8">
        <v>2</v>
      </c>
      <c r="K405" s="5" t="s">
        <v>110</v>
      </c>
      <c r="L405" s="351" t="s">
        <v>943</v>
      </c>
      <c r="M405" s="31" t="s">
        <v>3</v>
      </c>
      <c r="N405" s="9" t="s">
        <v>36</v>
      </c>
      <c r="O405" s="9" t="s">
        <v>36</v>
      </c>
      <c r="P405" s="9" t="s">
        <v>58</v>
      </c>
      <c r="Q405" s="9" t="s">
        <v>59</v>
      </c>
      <c r="R405" s="9" t="s">
        <v>934</v>
      </c>
      <c r="S405" s="9">
        <v>107</v>
      </c>
      <c r="T405" s="9">
        <v>200915496</v>
      </c>
      <c r="U405" s="35">
        <f>VLOOKUP(C405,Dados!G:J,3,FALSE)</f>
        <v>9</v>
      </c>
      <c r="V405" s="35" t="str">
        <f>VLOOKUP(C405,Dados!G:J,4,FALSE)</f>
        <v>Sábado</v>
      </c>
    </row>
    <row r="406" spans="1:22" ht="285.75" customHeight="1">
      <c r="A406" s="5">
        <v>49</v>
      </c>
      <c r="B406" s="8">
        <v>1</v>
      </c>
      <c r="C406" s="28">
        <v>44480</v>
      </c>
      <c r="D406" s="33">
        <f>IFERROR(VLOOKUP(C406,Dados!G:H,2,FALSE),"")</f>
        <v>44470</v>
      </c>
      <c r="E406" s="371">
        <v>37716</v>
      </c>
      <c r="F406" s="351" t="s">
        <v>765</v>
      </c>
      <c r="G406" s="9" t="s">
        <v>31</v>
      </c>
      <c r="H406" s="351" t="s">
        <v>237</v>
      </c>
      <c r="I406" s="351" t="s">
        <v>818</v>
      </c>
      <c r="J406" s="8">
        <v>2</v>
      </c>
      <c r="K406" s="5" t="s">
        <v>56</v>
      </c>
      <c r="L406" s="351" t="s">
        <v>944</v>
      </c>
      <c r="M406" s="31" t="s">
        <v>4</v>
      </c>
      <c r="N406" s="9" t="s">
        <v>36</v>
      </c>
      <c r="O406" s="9" t="s">
        <v>36</v>
      </c>
      <c r="P406" s="9" t="s">
        <v>45</v>
      </c>
      <c r="Q406" s="9" t="s">
        <v>76</v>
      </c>
      <c r="R406" s="9" t="s">
        <v>71</v>
      </c>
      <c r="S406" s="9"/>
      <c r="T406" s="9"/>
      <c r="U406" s="35">
        <f>VLOOKUP(C406,Dados!G:J,3,FALSE)</f>
        <v>11</v>
      </c>
      <c r="V406" s="35" t="str">
        <f>VLOOKUP(C406,Dados!G:J,4,FALSE)</f>
        <v>Segunda-Feira</v>
      </c>
    </row>
    <row r="407" spans="1:22" ht="183.95">
      <c r="A407" s="5">
        <v>50</v>
      </c>
      <c r="B407" s="8">
        <v>1</v>
      </c>
      <c r="C407" s="28">
        <v>44480</v>
      </c>
      <c r="D407" s="33">
        <f>IFERROR(VLOOKUP(C407,Dados!G:H,2,FALSE),"")</f>
        <v>44470</v>
      </c>
      <c r="E407" s="371">
        <v>37143</v>
      </c>
      <c r="F407" s="351" t="s">
        <v>804</v>
      </c>
      <c r="G407" s="9" t="s">
        <v>31</v>
      </c>
      <c r="H407" s="351" t="s">
        <v>130</v>
      </c>
      <c r="I407" s="351" t="s">
        <v>74</v>
      </c>
      <c r="J407" s="8">
        <v>1</v>
      </c>
      <c r="K407" s="5" t="s">
        <v>56</v>
      </c>
      <c r="L407" s="351" t="s">
        <v>945</v>
      </c>
      <c r="M407" s="31" t="s">
        <v>3</v>
      </c>
      <c r="N407" s="9" t="s">
        <v>36</v>
      </c>
      <c r="O407" s="9" t="s">
        <v>36</v>
      </c>
      <c r="P407" s="9" t="s">
        <v>45</v>
      </c>
      <c r="Q407" s="9" t="s">
        <v>174</v>
      </c>
      <c r="R407" s="9" t="s">
        <v>946</v>
      </c>
      <c r="S407" s="9">
        <v>103</v>
      </c>
      <c r="T407" s="9">
        <v>200915497</v>
      </c>
      <c r="U407" s="35">
        <f>VLOOKUP(C407,Dados!G:J,3,FALSE)</f>
        <v>11</v>
      </c>
      <c r="V407" s="35" t="str">
        <f>VLOOKUP(C407,Dados!G:J,4,FALSE)</f>
        <v>Segunda-Feira</v>
      </c>
    </row>
    <row r="408" spans="1:22" ht="57.6">
      <c r="A408" s="5">
        <v>51</v>
      </c>
      <c r="B408" s="8">
        <v>1</v>
      </c>
      <c r="C408" s="28">
        <v>44480</v>
      </c>
      <c r="D408" s="33">
        <f>IFERROR(VLOOKUP(C408,Dados!G:H,2,FALSE),"")</f>
        <v>44470</v>
      </c>
      <c r="E408" s="371">
        <v>38904</v>
      </c>
      <c r="F408" s="351" t="s">
        <v>947</v>
      </c>
      <c r="G408" s="9" t="s">
        <v>31</v>
      </c>
      <c r="H408" s="351" t="s">
        <v>130</v>
      </c>
      <c r="I408" s="351" t="s">
        <v>74</v>
      </c>
      <c r="J408" s="8">
        <v>1</v>
      </c>
      <c r="K408" s="5" t="s">
        <v>56</v>
      </c>
      <c r="L408" s="351" t="s">
        <v>948</v>
      </c>
      <c r="M408" s="31" t="s">
        <v>4</v>
      </c>
      <c r="N408" s="9" t="s">
        <v>36</v>
      </c>
      <c r="O408" s="9" t="s">
        <v>36</v>
      </c>
      <c r="P408" s="9" t="s">
        <v>58</v>
      </c>
      <c r="Q408" s="9" t="s">
        <v>59</v>
      </c>
      <c r="R408" s="9" t="s">
        <v>949</v>
      </c>
      <c r="S408" s="9"/>
      <c r="T408" s="9"/>
      <c r="U408" s="35">
        <f>VLOOKUP(C408,Dados!G:J,3,FALSE)</f>
        <v>11</v>
      </c>
      <c r="V408" s="35" t="str">
        <f>VLOOKUP(C408,Dados!G:J,4,FALSE)</f>
        <v>Segunda-Feira</v>
      </c>
    </row>
    <row r="409" spans="1:22" ht="48.75" customHeight="1">
      <c r="A409" s="5">
        <v>52</v>
      </c>
      <c r="B409" s="8">
        <v>1</v>
      </c>
      <c r="C409" s="28">
        <v>44481</v>
      </c>
      <c r="D409" s="33">
        <f>IFERROR(VLOOKUP(C409,Dados!G:H,2,FALSE),"")</f>
        <v>44470</v>
      </c>
      <c r="E409" s="371">
        <v>38798</v>
      </c>
      <c r="F409" s="351" t="s">
        <v>941</v>
      </c>
      <c r="G409" s="9" t="s">
        <v>31</v>
      </c>
      <c r="H409" s="351" t="s">
        <v>523</v>
      </c>
      <c r="I409" s="351" t="s">
        <v>509</v>
      </c>
      <c r="J409" s="8">
        <v>3</v>
      </c>
      <c r="K409" s="5" t="s">
        <v>56</v>
      </c>
      <c r="L409" s="351" t="s">
        <v>950</v>
      </c>
      <c r="M409" s="31" t="s">
        <v>4</v>
      </c>
      <c r="N409" s="9" t="s">
        <v>36</v>
      </c>
      <c r="O409" s="9" t="s">
        <v>36</v>
      </c>
      <c r="P409" s="9" t="s">
        <v>117</v>
      </c>
      <c r="Q409" s="9" t="s">
        <v>46</v>
      </c>
      <c r="R409" s="9" t="s">
        <v>71</v>
      </c>
      <c r="S409" s="9"/>
      <c r="T409" s="9"/>
      <c r="U409" s="35">
        <f>VLOOKUP(C409,Dados!G:J,3,FALSE)</f>
        <v>12</v>
      </c>
      <c r="V409" s="35" t="str">
        <f>VLOOKUP(C409,Dados!G:J,4,FALSE)</f>
        <v>Terça-Feira</v>
      </c>
    </row>
    <row r="410" spans="1:22" ht="56.25" customHeight="1">
      <c r="A410" s="5">
        <v>53</v>
      </c>
      <c r="B410" s="8">
        <v>1</v>
      </c>
      <c r="C410" s="28">
        <v>44481</v>
      </c>
      <c r="D410" s="33">
        <f>IFERROR(VLOOKUP(C410,Dados!G:H,2,FALSE),"")</f>
        <v>44470</v>
      </c>
      <c r="E410" s="371">
        <v>38750</v>
      </c>
      <c r="F410" s="351" t="s">
        <v>951</v>
      </c>
      <c r="G410" s="9" t="s">
        <v>31</v>
      </c>
      <c r="H410" s="351" t="s">
        <v>237</v>
      </c>
      <c r="I410" s="351" t="s">
        <v>818</v>
      </c>
      <c r="J410" s="8">
        <v>2</v>
      </c>
      <c r="K410" s="5" t="s">
        <v>56</v>
      </c>
      <c r="L410" s="351" t="s">
        <v>952</v>
      </c>
      <c r="M410" s="31" t="s">
        <v>4</v>
      </c>
      <c r="N410" s="9" t="s">
        <v>36</v>
      </c>
      <c r="O410" s="9" t="s">
        <v>36</v>
      </c>
      <c r="P410" s="9" t="s">
        <v>58</v>
      </c>
      <c r="Q410" s="9" t="s">
        <v>59</v>
      </c>
      <c r="R410" s="9" t="s">
        <v>949</v>
      </c>
      <c r="S410" s="9"/>
      <c r="T410" s="9"/>
      <c r="U410" s="35">
        <f>VLOOKUP(C410,Dados!G:J,3,FALSE)</f>
        <v>12</v>
      </c>
      <c r="V410" s="35" t="str">
        <f>VLOOKUP(C410,Dados!G:J,4,FALSE)</f>
        <v>Terça-Feira</v>
      </c>
    </row>
    <row r="411" spans="1:22" ht="57.6">
      <c r="A411" s="5">
        <v>54</v>
      </c>
      <c r="B411" s="8">
        <v>1</v>
      </c>
      <c r="C411" s="28">
        <v>44482</v>
      </c>
      <c r="D411" s="33">
        <f>IFERROR(VLOOKUP(C411,Dados!G:H,2,FALSE),"")</f>
        <v>44470</v>
      </c>
      <c r="E411" s="371">
        <v>38241</v>
      </c>
      <c r="F411" s="374" t="s">
        <v>953</v>
      </c>
      <c r="G411" s="9" t="s">
        <v>31</v>
      </c>
      <c r="H411" s="351" t="s">
        <v>105</v>
      </c>
      <c r="I411" s="351" t="s">
        <v>540</v>
      </c>
      <c r="J411" s="8">
        <v>3</v>
      </c>
      <c r="K411" s="5" t="s">
        <v>64</v>
      </c>
      <c r="L411" s="351" t="s">
        <v>954</v>
      </c>
      <c r="M411" s="31" t="s">
        <v>3</v>
      </c>
      <c r="N411" s="9" t="s">
        <v>36</v>
      </c>
      <c r="O411" s="9" t="s">
        <v>36</v>
      </c>
      <c r="P411" s="9" t="s">
        <v>58</v>
      </c>
      <c r="Q411" s="9" t="s">
        <v>59</v>
      </c>
      <c r="R411" s="9" t="s">
        <v>934</v>
      </c>
      <c r="S411" s="9">
        <v>106</v>
      </c>
      <c r="T411" s="9">
        <v>200916012</v>
      </c>
      <c r="U411" s="35">
        <f>VLOOKUP(C411,Dados!G:J,3,FALSE)</f>
        <v>13</v>
      </c>
      <c r="V411" s="35" t="str">
        <f>VLOOKUP(C411,Dados!G:J,4,FALSE)</f>
        <v>Quarta-Feira</v>
      </c>
    </row>
    <row r="412" spans="1:22" ht="89.25" customHeight="1">
      <c r="A412" s="5">
        <v>55</v>
      </c>
      <c r="B412" s="8">
        <v>1</v>
      </c>
      <c r="C412" s="28">
        <v>44482</v>
      </c>
      <c r="D412" s="33">
        <f>IFERROR(VLOOKUP(C412,Dados!G:H,2,FALSE),"")</f>
        <v>44470</v>
      </c>
      <c r="E412" s="371">
        <v>31097</v>
      </c>
      <c r="F412" s="374" t="s">
        <v>83</v>
      </c>
      <c r="G412" s="9" t="s">
        <v>31</v>
      </c>
      <c r="H412" s="351" t="s">
        <v>130</v>
      </c>
      <c r="I412" s="351" t="s">
        <v>74</v>
      </c>
      <c r="J412" s="8">
        <v>1</v>
      </c>
      <c r="K412" s="5" t="s">
        <v>56</v>
      </c>
      <c r="L412" s="351" t="s">
        <v>955</v>
      </c>
      <c r="M412" s="31" t="s">
        <v>3</v>
      </c>
      <c r="N412" s="9" t="s">
        <v>36</v>
      </c>
      <c r="O412" s="9" t="s">
        <v>36</v>
      </c>
      <c r="P412" s="9" t="s">
        <v>45</v>
      </c>
      <c r="Q412" s="9" t="s">
        <v>217</v>
      </c>
      <c r="R412" s="9" t="s">
        <v>217</v>
      </c>
      <c r="S412" s="9">
        <v>104</v>
      </c>
      <c r="T412" s="9">
        <v>200915498</v>
      </c>
      <c r="U412" s="35">
        <f>VLOOKUP(C412,Dados!G:J,3,FALSE)</f>
        <v>13</v>
      </c>
      <c r="V412" s="35" t="str">
        <f>VLOOKUP(C412,Dados!G:J,4,FALSE)</f>
        <v>Quarta-Feira</v>
      </c>
    </row>
    <row r="413" spans="1:22" ht="99" customHeight="1">
      <c r="A413" s="5">
        <v>56</v>
      </c>
      <c r="B413" s="8">
        <v>1</v>
      </c>
      <c r="C413" s="28">
        <v>44483</v>
      </c>
      <c r="D413" s="33">
        <f>IFERROR(VLOOKUP(C413,Dados!G:H,2,FALSE),"")</f>
        <v>44470</v>
      </c>
      <c r="E413" s="371">
        <v>38471</v>
      </c>
      <c r="F413" s="351" t="s">
        <v>956</v>
      </c>
      <c r="G413" s="9" t="s">
        <v>31</v>
      </c>
      <c r="H413" s="351" t="s">
        <v>130</v>
      </c>
      <c r="I413" s="351" t="s">
        <v>74</v>
      </c>
      <c r="J413" s="8">
        <v>1</v>
      </c>
      <c r="K413" s="5" t="s">
        <v>56</v>
      </c>
      <c r="L413" s="351" t="s">
        <v>957</v>
      </c>
      <c r="M413" s="31" t="s">
        <v>4</v>
      </c>
      <c r="N413" s="9" t="s">
        <v>36</v>
      </c>
      <c r="O413" s="9" t="s">
        <v>36</v>
      </c>
      <c r="P413" s="9" t="s">
        <v>58</v>
      </c>
      <c r="Q413" s="9" t="s">
        <v>59</v>
      </c>
      <c r="R413" s="9" t="s">
        <v>949</v>
      </c>
      <c r="S413" s="9"/>
      <c r="T413" s="9"/>
      <c r="U413" s="35">
        <f>VLOOKUP(C413,Dados!G:J,3,FALSE)</f>
        <v>14</v>
      </c>
      <c r="V413" s="35" t="str">
        <f>VLOOKUP(C413,Dados!G:J,4,FALSE)</f>
        <v>Quinta-Feira</v>
      </c>
    </row>
    <row r="414" spans="1:22" ht="69">
      <c r="A414" s="5">
        <v>57</v>
      </c>
      <c r="B414" s="8">
        <v>1</v>
      </c>
      <c r="C414" s="28">
        <v>44483</v>
      </c>
      <c r="D414" s="33">
        <f>IFERROR(VLOOKUP(C414,Dados!G:H,2,FALSE),"")</f>
        <v>44470</v>
      </c>
      <c r="E414" s="371">
        <v>37103</v>
      </c>
      <c r="F414" s="351" t="s">
        <v>958</v>
      </c>
      <c r="G414" s="9" t="s">
        <v>31</v>
      </c>
      <c r="H414" s="351" t="s">
        <v>237</v>
      </c>
      <c r="I414" s="351" t="s">
        <v>818</v>
      </c>
      <c r="J414" s="8">
        <v>2</v>
      </c>
      <c r="K414" s="5" t="s">
        <v>56</v>
      </c>
      <c r="L414" s="351" t="s">
        <v>959</v>
      </c>
      <c r="M414" s="31" t="s">
        <v>3</v>
      </c>
      <c r="N414" s="9" t="s">
        <v>36</v>
      </c>
      <c r="O414" s="9" t="s">
        <v>36</v>
      </c>
      <c r="P414" s="9" t="s">
        <v>45</v>
      </c>
      <c r="Q414" s="9" t="s">
        <v>46</v>
      </c>
      <c r="R414" s="9" t="s">
        <v>139</v>
      </c>
      <c r="S414" s="9">
        <v>105</v>
      </c>
      <c r="T414" s="9">
        <v>200916156</v>
      </c>
      <c r="U414" s="35">
        <f>VLOOKUP(C414,Dados!G:J,3,FALSE)</f>
        <v>14</v>
      </c>
      <c r="V414" s="35" t="str">
        <f>VLOOKUP(C414,Dados!G:J,4,FALSE)</f>
        <v>Quinta-Feira</v>
      </c>
    </row>
    <row r="415" spans="1:22" ht="57.6">
      <c r="A415" s="5">
        <v>58</v>
      </c>
      <c r="B415" s="8">
        <v>1</v>
      </c>
      <c r="C415" s="28">
        <v>44485</v>
      </c>
      <c r="D415" s="33">
        <f>IFERROR(VLOOKUP(C415,Dados!G:H,2,FALSE),"")</f>
        <v>44470</v>
      </c>
      <c r="E415" s="371">
        <v>34469</v>
      </c>
      <c r="F415" s="351" t="s">
        <v>601</v>
      </c>
      <c r="G415" s="9" t="s">
        <v>182</v>
      </c>
      <c r="H415" s="351" t="s">
        <v>602</v>
      </c>
      <c r="I415" s="351" t="s">
        <v>540</v>
      </c>
      <c r="J415" s="8">
        <v>3</v>
      </c>
      <c r="K415" s="5" t="s">
        <v>64</v>
      </c>
      <c r="L415" s="351" t="s">
        <v>960</v>
      </c>
      <c r="M415" s="31" t="s">
        <v>4</v>
      </c>
      <c r="N415" s="9" t="s">
        <v>36</v>
      </c>
      <c r="O415" s="9" t="s">
        <v>36</v>
      </c>
      <c r="P415" s="9" t="s">
        <v>45</v>
      </c>
      <c r="Q415" s="9" t="s">
        <v>67</v>
      </c>
      <c r="R415" s="9" t="s">
        <v>930</v>
      </c>
      <c r="S415" s="9"/>
      <c r="T415" s="9"/>
      <c r="U415" s="35">
        <f>VLOOKUP(C415,Dados!G:J,3,FALSE)</f>
        <v>16</v>
      </c>
      <c r="V415" s="35" t="str">
        <f>VLOOKUP(C415,Dados!G:J,4,FALSE)</f>
        <v>Sábado</v>
      </c>
    </row>
    <row r="416" spans="1:22" ht="84.75" customHeight="1">
      <c r="A416" s="5">
        <v>59</v>
      </c>
      <c r="B416" s="8">
        <v>1</v>
      </c>
      <c r="C416" s="28">
        <v>44487</v>
      </c>
      <c r="D416" s="33">
        <f>IFERROR(VLOOKUP(C416,Dados!G:H,2,FALSE),"")</f>
        <v>44470</v>
      </c>
      <c r="E416" s="371">
        <v>38580</v>
      </c>
      <c r="F416" s="351" t="s">
        <v>961</v>
      </c>
      <c r="G416" s="9" t="s">
        <v>31</v>
      </c>
      <c r="H416" s="351" t="s">
        <v>523</v>
      </c>
      <c r="I416" s="351" t="s">
        <v>509</v>
      </c>
      <c r="J416" s="8">
        <v>3</v>
      </c>
      <c r="K416" s="5" t="s">
        <v>56</v>
      </c>
      <c r="L416" s="351" t="s">
        <v>962</v>
      </c>
      <c r="M416" s="31" t="s">
        <v>4</v>
      </c>
      <c r="N416" s="9" t="s">
        <v>36</v>
      </c>
      <c r="O416" s="9" t="s">
        <v>36</v>
      </c>
      <c r="P416" s="9" t="s">
        <v>45</v>
      </c>
      <c r="Q416" s="9" t="s">
        <v>76</v>
      </c>
      <c r="R416" s="9" t="s">
        <v>77</v>
      </c>
      <c r="S416" s="9"/>
      <c r="T416" s="9"/>
      <c r="U416" s="35">
        <f>VLOOKUP(C416,Dados!G:J,3,FALSE)</f>
        <v>18</v>
      </c>
      <c r="V416" s="35" t="str">
        <f>VLOOKUP(C416,Dados!G:J,4,FALSE)</f>
        <v>Segunda-Feira</v>
      </c>
    </row>
    <row r="417" spans="1:22" ht="82.5" customHeight="1">
      <c r="A417" s="5">
        <v>60</v>
      </c>
      <c r="B417" s="8">
        <v>1</v>
      </c>
      <c r="C417" s="28">
        <v>44487</v>
      </c>
      <c r="D417" s="33">
        <f>IFERROR(VLOOKUP(C417,Dados!G:H,2,FALSE),"")</f>
        <v>44470</v>
      </c>
      <c r="E417" s="371">
        <v>38828</v>
      </c>
      <c r="F417" s="351" t="s">
        <v>963</v>
      </c>
      <c r="G417" s="9" t="s">
        <v>31</v>
      </c>
      <c r="H417" s="351" t="s">
        <v>130</v>
      </c>
      <c r="I417" s="351" t="s">
        <v>74</v>
      </c>
      <c r="J417" s="8">
        <v>1</v>
      </c>
      <c r="K417" s="5" t="s">
        <v>56</v>
      </c>
      <c r="L417" s="351" t="s">
        <v>964</v>
      </c>
      <c r="M417" s="31" t="s">
        <v>4</v>
      </c>
      <c r="N417" s="9" t="s">
        <v>36</v>
      </c>
      <c r="O417" s="9" t="s">
        <v>36</v>
      </c>
      <c r="P417" s="9" t="s">
        <v>45</v>
      </c>
      <c r="Q417" s="9" t="s">
        <v>46</v>
      </c>
      <c r="R417" s="9" t="s">
        <v>139</v>
      </c>
      <c r="S417" s="9"/>
      <c r="T417" s="9"/>
      <c r="U417" s="35">
        <f>VLOOKUP(C417,Dados!G:J,3,FALSE)</f>
        <v>18</v>
      </c>
      <c r="V417" s="35" t="str">
        <f>VLOOKUP(C417,Dados!G:J,4,FALSE)</f>
        <v>Segunda-Feira</v>
      </c>
    </row>
    <row r="418" spans="1:22" ht="72" customHeight="1">
      <c r="A418" s="5">
        <v>61</v>
      </c>
      <c r="B418" s="8">
        <v>1</v>
      </c>
      <c r="C418" s="28">
        <v>44487</v>
      </c>
      <c r="D418" s="33">
        <f>IFERROR(VLOOKUP(C418,Dados!G:H,2,FALSE),"")</f>
        <v>44470</v>
      </c>
      <c r="E418" s="371">
        <v>30765</v>
      </c>
      <c r="F418" s="351" t="s">
        <v>965</v>
      </c>
      <c r="G418" s="9" t="s">
        <v>31</v>
      </c>
      <c r="H418" s="351" t="s">
        <v>318</v>
      </c>
      <c r="I418" s="351" t="s">
        <v>818</v>
      </c>
      <c r="J418" s="8">
        <v>2</v>
      </c>
      <c r="K418" s="5" t="s">
        <v>7</v>
      </c>
      <c r="L418" s="351" t="s">
        <v>966</v>
      </c>
      <c r="M418" s="31" t="s">
        <v>112</v>
      </c>
      <c r="N418" s="9" t="s">
        <v>36</v>
      </c>
      <c r="O418" s="9" t="s">
        <v>36</v>
      </c>
      <c r="P418" s="9" t="s">
        <v>123</v>
      </c>
      <c r="Q418" s="9" t="s">
        <v>217</v>
      </c>
      <c r="R418" s="9" t="s">
        <v>217</v>
      </c>
      <c r="S418" s="9">
        <v>108</v>
      </c>
      <c r="T418" s="9">
        <v>200916762</v>
      </c>
      <c r="U418" s="35">
        <f>VLOOKUP(C418,Dados!G:J,3,FALSE)</f>
        <v>18</v>
      </c>
      <c r="V418" s="35" t="str">
        <f>VLOOKUP(C418,Dados!G:J,4,FALSE)</f>
        <v>Segunda-Feira</v>
      </c>
    </row>
    <row r="419" spans="1:22" ht="57.6">
      <c r="A419" s="5">
        <v>62</v>
      </c>
      <c r="B419" s="8">
        <v>1</v>
      </c>
      <c r="C419" s="28">
        <v>44488</v>
      </c>
      <c r="D419" s="33">
        <f>IFERROR(VLOOKUP(C419,Dados!G:H,2,FALSE),"")</f>
        <v>44470</v>
      </c>
      <c r="E419" s="371">
        <v>35774</v>
      </c>
      <c r="F419" s="351" t="s">
        <v>967</v>
      </c>
      <c r="G419" s="9" t="s">
        <v>31</v>
      </c>
      <c r="H419" s="351" t="s">
        <v>237</v>
      </c>
      <c r="I419" s="351" t="s">
        <v>818</v>
      </c>
      <c r="J419" s="8">
        <v>2</v>
      </c>
      <c r="K419" s="5" t="s">
        <v>56</v>
      </c>
      <c r="L419" s="351" t="s">
        <v>968</v>
      </c>
      <c r="M419" s="31" t="s">
        <v>4</v>
      </c>
      <c r="N419" s="9" t="s">
        <v>36</v>
      </c>
      <c r="O419" s="9" t="s">
        <v>36</v>
      </c>
      <c r="P419" s="9" t="s">
        <v>45</v>
      </c>
      <c r="Q419" s="9" t="s">
        <v>46</v>
      </c>
      <c r="R419" s="9" t="s">
        <v>71</v>
      </c>
      <c r="S419" s="9"/>
      <c r="T419" s="9"/>
      <c r="U419" s="35">
        <f>VLOOKUP(C419,Dados!G:J,3,FALSE)</f>
        <v>19</v>
      </c>
      <c r="V419" s="35" t="str">
        <f>VLOOKUP(C419,Dados!G:J,4,FALSE)</f>
        <v>Terça-Feira</v>
      </c>
    </row>
    <row r="420" spans="1:22" ht="93.75" customHeight="1">
      <c r="A420" s="5">
        <v>63</v>
      </c>
      <c r="B420" s="8">
        <v>1</v>
      </c>
      <c r="C420" s="28">
        <v>44491</v>
      </c>
      <c r="D420" s="33">
        <f>IFERROR(VLOOKUP(C420,Dados!G:H,2,FALSE),"")</f>
        <v>44470</v>
      </c>
      <c r="E420" s="371">
        <v>28485</v>
      </c>
      <c r="F420" s="351" t="s">
        <v>969</v>
      </c>
      <c r="G420" s="9" t="s">
        <v>31</v>
      </c>
      <c r="H420" s="351" t="s">
        <v>970</v>
      </c>
      <c r="I420" s="351" t="s">
        <v>445</v>
      </c>
      <c r="J420" s="8">
        <v>3</v>
      </c>
      <c r="K420" s="5" t="s">
        <v>313</v>
      </c>
      <c r="L420" s="351" t="s">
        <v>971</v>
      </c>
      <c r="M420" s="31" t="s">
        <v>4</v>
      </c>
      <c r="N420" s="9" t="s">
        <v>36</v>
      </c>
      <c r="O420" s="9" t="s">
        <v>36</v>
      </c>
      <c r="P420" s="9" t="s">
        <v>45</v>
      </c>
      <c r="Q420" s="9" t="s">
        <v>124</v>
      </c>
      <c r="R420" s="9" t="s">
        <v>972</v>
      </c>
      <c r="S420" s="9">
        <v>109</v>
      </c>
      <c r="T420" s="9"/>
      <c r="U420" s="35">
        <f>VLOOKUP(C420,Dados!G:J,3,FALSE)</f>
        <v>22</v>
      </c>
      <c r="V420" s="35" t="str">
        <f>VLOOKUP(C420,Dados!G:J,4,FALSE)</f>
        <v>Sexta-Feira</v>
      </c>
    </row>
    <row r="421" spans="1:22" ht="119.25" customHeight="1">
      <c r="A421" s="5">
        <v>64</v>
      </c>
      <c r="B421" s="8">
        <v>1</v>
      </c>
      <c r="C421" s="28">
        <v>44492</v>
      </c>
      <c r="D421" s="33">
        <f>IFERROR(VLOOKUP(C421,Dados!G:H,2,FALSE),"")</f>
        <v>44470</v>
      </c>
      <c r="E421" s="371">
        <v>38746</v>
      </c>
      <c r="F421" s="351" t="s">
        <v>973</v>
      </c>
      <c r="G421" s="9" t="s">
        <v>31</v>
      </c>
      <c r="H421" s="351" t="s">
        <v>523</v>
      </c>
      <c r="I421" s="351" t="s">
        <v>509</v>
      </c>
      <c r="J421" s="8">
        <v>3</v>
      </c>
      <c r="K421" s="5" t="s">
        <v>56</v>
      </c>
      <c r="L421" s="351" t="s">
        <v>974</v>
      </c>
      <c r="M421" s="31" t="s">
        <v>4</v>
      </c>
      <c r="N421" s="9" t="s">
        <v>36</v>
      </c>
      <c r="O421" s="9" t="s">
        <v>36</v>
      </c>
      <c r="P421" s="9" t="s">
        <v>45</v>
      </c>
      <c r="Q421" s="9" t="s">
        <v>76</v>
      </c>
      <c r="R421" s="9" t="s">
        <v>975</v>
      </c>
      <c r="S421" s="9"/>
      <c r="T421" s="9"/>
      <c r="U421" s="35">
        <f>VLOOKUP(C421,Dados!G:J,3,FALSE)</f>
        <v>23</v>
      </c>
      <c r="V421" s="35" t="str">
        <f>VLOOKUP(C421,Dados!G:J,4,FALSE)</f>
        <v>Sábado</v>
      </c>
    </row>
    <row r="422" spans="1:22" ht="88.5" customHeight="1">
      <c r="A422" s="5">
        <v>65</v>
      </c>
      <c r="B422" s="8">
        <v>1</v>
      </c>
      <c r="C422" s="28">
        <v>44494</v>
      </c>
      <c r="D422" s="33">
        <f>IFERROR(VLOOKUP(C422,Dados!G:H,2,FALSE),"")</f>
        <v>44470</v>
      </c>
      <c r="E422" s="371">
        <v>37098</v>
      </c>
      <c r="F422" s="351" t="s">
        <v>758</v>
      </c>
      <c r="G422" s="9" t="s">
        <v>31</v>
      </c>
      <c r="H422" s="351" t="s">
        <v>523</v>
      </c>
      <c r="I422" s="351" t="s">
        <v>509</v>
      </c>
      <c r="J422" s="8">
        <v>3</v>
      </c>
      <c r="K422" s="5" t="s">
        <v>56</v>
      </c>
      <c r="L422" s="351" t="s">
        <v>976</v>
      </c>
      <c r="M422" s="31" t="s">
        <v>3</v>
      </c>
      <c r="N422" s="9" t="s">
        <v>36</v>
      </c>
      <c r="O422" s="9" t="s">
        <v>36</v>
      </c>
      <c r="P422" s="9" t="s">
        <v>45</v>
      </c>
      <c r="Q422" s="9" t="s">
        <v>76</v>
      </c>
      <c r="R422" s="9" t="s">
        <v>329</v>
      </c>
      <c r="S422" s="9">
        <v>112</v>
      </c>
      <c r="T422" s="9">
        <v>200919336</v>
      </c>
      <c r="U422" s="35">
        <f>VLOOKUP(C422,Dados!G:J,3,FALSE)</f>
        <v>25</v>
      </c>
      <c r="V422" s="35" t="str">
        <f>VLOOKUP(C422,Dados!G:J,4,FALSE)</f>
        <v>Segunda-Feira</v>
      </c>
    </row>
    <row r="423" spans="1:22" ht="69">
      <c r="A423" s="5">
        <v>66</v>
      </c>
      <c r="B423" s="8">
        <v>1</v>
      </c>
      <c r="C423" s="28">
        <v>44495</v>
      </c>
      <c r="D423" s="33">
        <f>IFERROR(VLOOKUP(C423,Dados!G:H,2,FALSE),"")</f>
        <v>44470</v>
      </c>
      <c r="E423" s="371">
        <v>31066</v>
      </c>
      <c r="F423" s="351" t="s">
        <v>977</v>
      </c>
      <c r="G423" s="9" t="s">
        <v>31</v>
      </c>
      <c r="H423" s="351" t="s">
        <v>978</v>
      </c>
      <c r="I423" s="351" t="s">
        <v>818</v>
      </c>
      <c r="J423" s="8">
        <v>2</v>
      </c>
      <c r="K423" s="5" t="s">
        <v>56</v>
      </c>
      <c r="L423" s="351" t="s">
        <v>979</v>
      </c>
      <c r="M423" s="31" t="s">
        <v>4</v>
      </c>
      <c r="N423" s="9" t="s">
        <v>36</v>
      </c>
      <c r="O423" s="9" t="s">
        <v>36</v>
      </c>
      <c r="P423" s="9" t="s">
        <v>45</v>
      </c>
      <c r="Q423" s="9" t="s">
        <v>46</v>
      </c>
      <c r="R423" s="9" t="s">
        <v>77</v>
      </c>
      <c r="S423" s="9"/>
      <c r="T423" s="9"/>
      <c r="U423" s="35">
        <f>VLOOKUP(C423,Dados!G:J,3,FALSE)</f>
        <v>26</v>
      </c>
      <c r="V423" s="35" t="str">
        <f>VLOOKUP(C423,Dados!G:J,4,FALSE)</f>
        <v>Terça-Feira</v>
      </c>
    </row>
    <row r="424" spans="1:22" ht="57.6">
      <c r="A424" s="5">
        <v>67</v>
      </c>
      <c r="B424" s="8">
        <v>1</v>
      </c>
      <c r="C424" s="28">
        <v>44495</v>
      </c>
      <c r="D424" s="33">
        <f>IFERROR(VLOOKUP(C424,Dados!G:H,2,FALSE),"")</f>
        <v>44470</v>
      </c>
      <c r="E424" s="371">
        <v>20518</v>
      </c>
      <c r="F424" s="351" t="s">
        <v>980</v>
      </c>
      <c r="G424" s="9" t="s">
        <v>31</v>
      </c>
      <c r="H424" s="351" t="s">
        <v>539</v>
      </c>
      <c r="I424" s="351" t="s">
        <v>540</v>
      </c>
      <c r="J424" s="8">
        <v>2</v>
      </c>
      <c r="K424" s="5" t="s">
        <v>161</v>
      </c>
      <c r="L424" s="351" t="s">
        <v>981</v>
      </c>
      <c r="M424" s="31" t="s">
        <v>4</v>
      </c>
      <c r="N424" s="9" t="s">
        <v>36</v>
      </c>
      <c r="O424" s="9" t="s">
        <v>36</v>
      </c>
      <c r="P424" s="9" t="s">
        <v>58</v>
      </c>
      <c r="Q424" s="9" t="s">
        <v>59</v>
      </c>
      <c r="R424" s="9" t="s">
        <v>60</v>
      </c>
      <c r="S424" s="9"/>
      <c r="T424" s="9"/>
      <c r="U424" s="35">
        <f>VLOOKUP(C424,Dados!G:J,3,FALSE)</f>
        <v>26</v>
      </c>
      <c r="V424" s="35" t="str">
        <f>VLOOKUP(C424,Dados!G:J,4,FALSE)</f>
        <v>Terça-Feira</v>
      </c>
    </row>
    <row r="425" spans="1:22" ht="88.5" customHeight="1">
      <c r="A425" s="5">
        <v>68</v>
      </c>
      <c r="B425" s="8">
        <v>1</v>
      </c>
      <c r="C425" s="28">
        <v>44496</v>
      </c>
      <c r="D425" s="33">
        <f>IFERROR(VLOOKUP(C425,Dados!G:H,2,FALSE),"")</f>
        <v>44470</v>
      </c>
      <c r="E425" s="371">
        <v>38581</v>
      </c>
      <c r="F425" s="351" t="s">
        <v>982</v>
      </c>
      <c r="G425" s="9" t="s">
        <v>31</v>
      </c>
      <c r="H425" s="351" t="s">
        <v>157</v>
      </c>
      <c r="I425" s="351" t="s">
        <v>74</v>
      </c>
      <c r="J425" s="8">
        <v>1</v>
      </c>
      <c r="K425" s="5" t="s">
        <v>56</v>
      </c>
      <c r="L425" s="351" t="s">
        <v>983</v>
      </c>
      <c r="M425" s="31" t="s">
        <v>4</v>
      </c>
      <c r="N425" s="9" t="s">
        <v>36</v>
      </c>
      <c r="O425" s="9" t="s">
        <v>36</v>
      </c>
      <c r="P425" s="9" t="s">
        <v>45</v>
      </c>
      <c r="Q425" s="9" t="s">
        <v>46</v>
      </c>
      <c r="R425" s="9" t="s">
        <v>857</v>
      </c>
      <c r="S425" s="9"/>
      <c r="T425" s="9"/>
      <c r="U425" s="35">
        <f>VLOOKUP(C425,Dados!G:J,3,FALSE)</f>
        <v>27</v>
      </c>
      <c r="V425" s="35" t="str">
        <f>VLOOKUP(C425,Dados!G:J,4,FALSE)</f>
        <v>Quarta-Feira</v>
      </c>
    </row>
    <row r="426" spans="1:22" ht="88.5" customHeight="1">
      <c r="A426" s="5">
        <v>69</v>
      </c>
      <c r="B426" s="8">
        <v>1</v>
      </c>
      <c r="C426" s="28">
        <v>44496</v>
      </c>
      <c r="D426" s="33">
        <f>IFERROR(VLOOKUP(C426,Dados!G:H,2,FALSE),"")</f>
        <v>44470</v>
      </c>
      <c r="E426" s="371">
        <v>2923</v>
      </c>
      <c r="F426" s="351" t="s">
        <v>78</v>
      </c>
      <c r="G426" s="9" t="s">
        <v>31</v>
      </c>
      <c r="H426" s="351" t="s">
        <v>595</v>
      </c>
      <c r="I426" s="351" t="s">
        <v>811</v>
      </c>
      <c r="J426" s="8">
        <v>1</v>
      </c>
      <c r="K426" s="5" t="s">
        <v>176</v>
      </c>
      <c r="L426" s="351" t="s">
        <v>984</v>
      </c>
      <c r="M426" s="31" t="s">
        <v>4</v>
      </c>
      <c r="N426" s="9" t="s">
        <v>36</v>
      </c>
      <c r="O426" s="9" t="s">
        <v>36</v>
      </c>
      <c r="P426" s="9" t="s">
        <v>45</v>
      </c>
      <c r="Q426" s="9" t="s">
        <v>174</v>
      </c>
      <c r="R426" s="9" t="s">
        <v>395</v>
      </c>
      <c r="S426" s="9"/>
      <c r="T426" s="9"/>
      <c r="U426" s="35">
        <f>VLOOKUP(C426,Dados!G:J,3,FALSE)</f>
        <v>27</v>
      </c>
      <c r="V426" s="35" t="str">
        <f>VLOOKUP(C426,Dados!G:J,4,FALSE)</f>
        <v>Quarta-Feira</v>
      </c>
    </row>
    <row r="427" spans="1:22" ht="88.5" customHeight="1">
      <c r="A427" s="5">
        <v>70</v>
      </c>
      <c r="B427" s="8">
        <v>1</v>
      </c>
      <c r="C427" s="28">
        <v>44499</v>
      </c>
      <c r="D427" s="33">
        <f>IFERROR(VLOOKUP(C427,Dados!G:H,2,FALSE),"")</f>
        <v>44470</v>
      </c>
      <c r="E427" s="371">
        <v>2923</v>
      </c>
      <c r="F427" s="351" t="s">
        <v>78</v>
      </c>
      <c r="G427" s="9" t="s">
        <v>31</v>
      </c>
      <c r="H427" s="351" t="s">
        <v>595</v>
      </c>
      <c r="I427" s="351" t="s">
        <v>811</v>
      </c>
      <c r="J427" s="8">
        <v>1</v>
      </c>
      <c r="K427" s="5" t="s">
        <v>176</v>
      </c>
      <c r="L427" s="351" t="s">
        <v>985</v>
      </c>
      <c r="M427" s="31" t="s">
        <v>112</v>
      </c>
      <c r="N427" s="9" t="s">
        <v>36</v>
      </c>
      <c r="O427" s="9" t="s">
        <v>36</v>
      </c>
      <c r="P427" s="9" t="s">
        <v>45</v>
      </c>
      <c r="Q427" s="9" t="s">
        <v>124</v>
      </c>
      <c r="R427" s="9"/>
      <c r="S427" s="9">
        <v>110</v>
      </c>
      <c r="T427" s="9">
        <v>200921113</v>
      </c>
      <c r="U427" s="35">
        <f>VLOOKUP(C427,Dados!G:J,3,FALSE)</f>
        <v>30</v>
      </c>
      <c r="V427" s="35" t="str">
        <f>VLOOKUP(C427,Dados!G:J,4,FALSE)</f>
        <v>Sábado</v>
      </c>
    </row>
    <row r="428" spans="1:22" ht="88.5" customHeight="1">
      <c r="A428" s="5">
        <v>71</v>
      </c>
      <c r="B428" s="8">
        <v>1</v>
      </c>
      <c r="C428" s="28">
        <v>44500</v>
      </c>
      <c r="D428" s="33">
        <f>IFERROR(VLOOKUP(C428,Dados!G:H,2,FALSE),"")</f>
        <v>44470</v>
      </c>
      <c r="E428" s="372">
        <v>0</v>
      </c>
      <c r="F428" s="351"/>
      <c r="G428" s="9"/>
      <c r="H428" s="351" t="s">
        <v>986</v>
      </c>
      <c r="I428" s="366" t="s">
        <v>33</v>
      </c>
      <c r="J428" s="8">
        <v>2</v>
      </c>
      <c r="K428" s="5" t="s">
        <v>176</v>
      </c>
      <c r="L428" s="351" t="s">
        <v>987</v>
      </c>
      <c r="M428" s="31" t="s">
        <v>90</v>
      </c>
      <c r="N428" s="9" t="s">
        <v>36</v>
      </c>
      <c r="O428" s="9" t="s">
        <v>36</v>
      </c>
      <c r="P428" s="9" t="s">
        <v>96</v>
      </c>
      <c r="Q428" s="9"/>
      <c r="R428" s="9"/>
      <c r="S428" s="9">
        <v>111</v>
      </c>
      <c r="T428" s="9">
        <v>200919089</v>
      </c>
      <c r="U428" s="35">
        <f>VLOOKUP(C428,Dados!G:J,3,FALSE)</f>
        <v>31</v>
      </c>
      <c r="V428" s="35" t="str">
        <f>VLOOKUP(C428,Dados!G:J,4,FALSE)</f>
        <v>Domingo</v>
      </c>
    </row>
    <row r="429" spans="1:22" ht="88.5" customHeight="1">
      <c r="A429" s="5">
        <v>74</v>
      </c>
      <c r="B429" s="8">
        <v>1</v>
      </c>
      <c r="C429" s="28">
        <v>44498</v>
      </c>
      <c r="D429" s="33">
        <f>IFERROR(VLOOKUP(C429,Dados!G:H,2,FALSE),"")</f>
        <v>44470</v>
      </c>
      <c r="E429" s="59">
        <v>35509</v>
      </c>
      <c r="F429" s="351" t="s">
        <v>476</v>
      </c>
      <c r="G429" s="9" t="s">
        <v>31</v>
      </c>
      <c r="H429" s="351" t="s">
        <v>523</v>
      </c>
      <c r="I429" s="351" t="s">
        <v>509</v>
      </c>
      <c r="J429" s="8">
        <v>3</v>
      </c>
      <c r="K429" s="5" t="s">
        <v>56</v>
      </c>
      <c r="L429" s="351" t="s">
        <v>988</v>
      </c>
      <c r="M429" s="31" t="s">
        <v>4</v>
      </c>
      <c r="N429" s="9" t="s">
        <v>36</v>
      </c>
      <c r="O429" s="9" t="s">
        <v>36</v>
      </c>
      <c r="P429" s="9" t="s">
        <v>58</v>
      </c>
      <c r="Q429" s="9" t="s">
        <v>59</v>
      </c>
      <c r="R429" s="9"/>
      <c r="S429" s="9"/>
      <c r="T429" s="9"/>
      <c r="U429" s="35">
        <f>VLOOKUP(C429,Dados!G:J,3,FALSE)</f>
        <v>29</v>
      </c>
      <c r="V429" s="35" t="str">
        <f>VLOOKUP(C429,Dados!G:J,4,FALSE)</f>
        <v>Sexta-Feira</v>
      </c>
    </row>
    <row r="430" spans="1:22" ht="88.5" customHeight="1">
      <c r="A430" s="5">
        <v>72</v>
      </c>
      <c r="B430" s="8">
        <v>1</v>
      </c>
      <c r="C430" s="28">
        <v>44501</v>
      </c>
      <c r="D430" s="33">
        <f>IFERROR(VLOOKUP(C430,Dados!G:H,2,FALSE),"")</f>
        <v>44501</v>
      </c>
      <c r="E430" s="371">
        <v>27768</v>
      </c>
      <c r="F430" s="351" t="s">
        <v>989</v>
      </c>
      <c r="G430" s="9" t="s">
        <v>31</v>
      </c>
      <c r="H430" s="351" t="s">
        <v>331</v>
      </c>
      <c r="I430" s="351" t="s">
        <v>509</v>
      </c>
      <c r="J430" s="8">
        <v>3</v>
      </c>
      <c r="K430" s="5" t="s">
        <v>171</v>
      </c>
      <c r="L430" s="351" t="s">
        <v>990</v>
      </c>
      <c r="M430" s="31" t="s">
        <v>4</v>
      </c>
      <c r="N430" s="9" t="s">
        <v>36</v>
      </c>
      <c r="O430" s="9" t="s">
        <v>36</v>
      </c>
      <c r="P430" s="9" t="s">
        <v>45</v>
      </c>
      <c r="Q430" s="9" t="s">
        <v>174</v>
      </c>
      <c r="R430" s="9"/>
      <c r="S430" s="9"/>
      <c r="T430" s="9"/>
      <c r="U430" s="35">
        <f>VLOOKUP(C430,Dados!G:J,3,FALSE)</f>
        <v>1</v>
      </c>
      <c r="V430" s="35" t="str">
        <f>VLOOKUP(C430,Dados!G:J,4,FALSE)</f>
        <v>Segunda-Feira</v>
      </c>
    </row>
    <row r="431" spans="1:22" ht="96.75" customHeight="1">
      <c r="A431" s="5">
        <v>73</v>
      </c>
      <c r="B431" s="8">
        <v>1</v>
      </c>
      <c r="C431" s="28">
        <v>44502</v>
      </c>
      <c r="D431" s="33">
        <f>IFERROR(VLOOKUP(C431,Dados!G:H,2,FALSE),"")</f>
        <v>44501</v>
      </c>
      <c r="E431" s="371">
        <v>38251</v>
      </c>
      <c r="F431" s="351" t="s">
        <v>991</v>
      </c>
      <c r="G431" s="9" t="s">
        <v>31</v>
      </c>
      <c r="H431" s="351" t="s">
        <v>105</v>
      </c>
      <c r="I431" s="351" t="s">
        <v>540</v>
      </c>
      <c r="J431" s="8">
        <v>3</v>
      </c>
      <c r="K431" s="5" t="s">
        <v>64</v>
      </c>
      <c r="L431" s="351" t="s">
        <v>992</v>
      </c>
      <c r="M431" s="31" t="s">
        <v>4</v>
      </c>
      <c r="N431" s="9" t="s">
        <v>36</v>
      </c>
      <c r="O431" s="9" t="s">
        <v>36</v>
      </c>
      <c r="P431" s="9" t="s">
        <v>58</v>
      </c>
      <c r="Q431" s="9" t="s">
        <v>59</v>
      </c>
      <c r="R431" s="9" t="s">
        <v>85</v>
      </c>
      <c r="S431" s="9"/>
      <c r="T431" s="9"/>
      <c r="U431" s="35">
        <f>VLOOKUP(C431,Dados!G:J,3,FALSE)</f>
        <v>2</v>
      </c>
      <c r="V431" s="35" t="str">
        <f>VLOOKUP(C431,Dados!G:J,4,FALSE)</f>
        <v>Terça-Feira</v>
      </c>
    </row>
    <row r="432" spans="1:22" ht="88.5" customHeight="1">
      <c r="A432" s="5">
        <v>75</v>
      </c>
      <c r="B432" s="8">
        <v>1</v>
      </c>
      <c r="C432" s="28">
        <v>44506</v>
      </c>
      <c r="D432" s="33">
        <f>IFERROR(VLOOKUP(C432,Dados!G:H,2,FALSE),"")</f>
        <v>44501</v>
      </c>
      <c r="E432" s="371">
        <v>38251</v>
      </c>
      <c r="F432" s="351" t="s">
        <v>991</v>
      </c>
      <c r="G432" s="9" t="s">
        <v>31</v>
      </c>
      <c r="H432" s="351" t="s">
        <v>105</v>
      </c>
      <c r="I432" s="351" t="s">
        <v>540</v>
      </c>
      <c r="J432" s="8">
        <v>3</v>
      </c>
      <c r="K432" s="5" t="s">
        <v>110</v>
      </c>
      <c r="L432" s="351" t="s">
        <v>993</v>
      </c>
      <c r="M432" s="31" t="s">
        <v>3</v>
      </c>
      <c r="N432" s="9" t="s">
        <v>36</v>
      </c>
      <c r="O432" s="9" t="s">
        <v>36</v>
      </c>
      <c r="P432" s="9" t="s">
        <v>45</v>
      </c>
      <c r="Q432" s="9" t="s">
        <v>76</v>
      </c>
      <c r="R432" s="9" t="s">
        <v>139</v>
      </c>
      <c r="S432" s="9">
        <v>113</v>
      </c>
      <c r="T432" s="9">
        <v>200920233</v>
      </c>
      <c r="U432" s="35">
        <f>VLOOKUP(C432,Dados!G:J,3,FALSE)</f>
        <v>6</v>
      </c>
      <c r="V432" s="35" t="str">
        <f>VLOOKUP(C432,Dados!G:J,4,FALSE)</f>
        <v>Sábado</v>
      </c>
    </row>
    <row r="433" spans="1:22" s="48" customFormat="1" ht="69">
      <c r="A433" s="5">
        <v>76</v>
      </c>
      <c r="B433" s="8">
        <v>1</v>
      </c>
      <c r="C433" s="28">
        <v>44508</v>
      </c>
      <c r="D433" s="33">
        <f>IFERROR(VLOOKUP(C433,Dados!G:H,2,FALSE),"")</f>
        <v>44501</v>
      </c>
      <c r="E433" s="371">
        <v>37106</v>
      </c>
      <c r="F433" s="351" t="s">
        <v>699</v>
      </c>
      <c r="G433" s="9" t="s">
        <v>31</v>
      </c>
      <c r="H433" s="351" t="s">
        <v>130</v>
      </c>
      <c r="I433" s="351" t="s">
        <v>74</v>
      </c>
      <c r="J433" s="8">
        <v>1</v>
      </c>
      <c r="K433" s="5" t="s">
        <v>56</v>
      </c>
      <c r="L433" s="351" t="s">
        <v>994</v>
      </c>
      <c r="M433" s="31" t="s">
        <v>3</v>
      </c>
      <c r="N433" s="9" t="s">
        <v>36</v>
      </c>
      <c r="O433" s="9" t="s">
        <v>36</v>
      </c>
      <c r="P433" s="9" t="s">
        <v>58</v>
      </c>
      <c r="Q433" s="9" t="s">
        <v>59</v>
      </c>
      <c r="R433" s="9" t="s">
        <v>85</v>
      </c>
      <c r="S433" s="9">
        <v>116</v>
      </c>
      <c r="T433" s="9">
        <v>200921114</v>
      </c>
      <c r="U433" s="35">
        <f>VLOOKUP(C433,Dados!G:J,3,FALSE)</f>
        <v>8</v>
      </c>
      <c r="V433" s="35" t="str">
        <f>VLOOKUP(C433,Dados!G:J,4,FALSE)</f>
        <v>Segunda-Feira</v>
      </c>
    </row>
    <row r="434" spans="1:22" s="48" customFormat="1" ht="57.6">
      <c r="A434" s="5">
        <v>77</v>
      </c>
      <c r="B434" s="8">
        <v>1</v>
      </c>
      <c r="C434" s="28">
        <v>44508</v>
      </c>
      <c r="D434" s="33">
        <f>IFERROR(VLOOKUP(C434,Dados!G:H,2,FALSE),"")</f>
        <v>44501</v>
      </c>
      <c r="E434" s="371">
        <v>26915</v>
      </c>
      <c r="F434" s="351" t="s">
        <v>405</v>
      </c>
      <c r="G434" s="9" t="s">
        <v>31</v>
      </c>
      <c r="H434" s="351" t="s">
        <v>62</v>
      </c>
      <c r="I434" s="373" t="s">
        <v>137</v>
      </c>
      <c r="J434" s="8">
        <v>1</v>
      </c>
      <c r="K434" s="5" t="s">
        <v>64</v>
      </c>
      <c r="L434" s="351" t="s">
        <v>995</v>
      </c>
      <c r="M434" s="31" t="s">
        <v>4</v>
      </c>
      <c r="N434" s="9" t="s">
        <v>36</v>
      </c>
      <c r="O434" s="9" t="s">
        <v>36</v>
      </c>
      <c r="P434" s="9" t="s">
        <v>45</v>
      </c>
      <c r="Q434" s="9" t="s">
        <v>46</v>
      </c>
      <c r="R434" s="9" t="s">
        <v>71</v>
      </c>
      <c r="S434" s="9"/>
      <c r="T434" s="9"/>
      <c r="U434" s="35">
        <f>VLOOKUP(C434,Dados!G:J,3,FALSE)</f>
        <v>8</v>
      </c>
      <c r="V434" s="35" t="str">
        <f>VLOOKUP(C434,Dados!G:J,4,FALSE)</f>
        <v>Segunda-Feira</v>
      </c>
    </row>
    <row r="435" spans="1:22" s="48" customFormat="1" ht="92.1">
      <c r="A435" s="5">
        <v>78</v>
      </c>
      <c r="B435" s="9">
        <v>1</v>
      </c>
      <c r="C435" s="47">
        <v>44509</v>
      </c>
      <c r="D435" s="33">
        <f>IFERROR(VLOOKUP(C435,Dados!G:H,2,FALSE),"")</f>
        <v>44501</v>
      </c>
      <c r="E435" s="371">
        <v>24828</v>
      </c>
      <c r="F435" s="351" t="s">
        <v>594</v>
      </c>
      <c r="G435" s="9" t="s">
        <v>31</v>
      </c>
      <c r="H435" s="351" t="s">
        <v>595</v>
      </c>
      <c r="I435" s="351" t="s">
        <v>811</v>
      </c>
      <c r="J435" s="9">
        <v>1</v>
      </c>
      <c r="K435" s="5" t="s">
        <v>34</v>
      </c>
      <c r="L435" s="351" t="s">
        <v>996</v>
      </c>
      <c r="M435" s="31" t="s">
        <v>4</v>
      </c>
      <c r="N435" s="9" t="s">
        <v>36</v>
      </c>
      <c r="O435" s="9" t="s">
        <v>36</v>
      </c>
      <c r="P435" s="9" t="s">
        <v>45</v>
      </c>
      <c r="Q435" s="9" t="s">
        <v>46</v>
      </c>
      <c r="R435" s="9" t="s">
        <v>142</v>
      </c>
      <c r="S435" s="9"/>
      <c r="T435" s="9"/>
      <c r="U435" s="35">
        <f>VLOOKUP(C435,Dados!G:J,3,FALSE)</f>
        <v>9</v>
      </c>
      <c r="V435" s="35" t="str">
        <f>VLOOKUP(C435,Dados!G:J,4,FALSE)</f>
        <v>Terça-Feira</v>
      </c>
    </row>
    <row r="436" spans="1:22" s="48" customFormat="1" ht="103.5">
      <c r="A436" s="5">
        <v>79</v>
      </c>
      <c r="B436" s="9">
        <v>1</v>
      </c>
      <c r="C436" s="47">
        <v>44510</v>
      </c>
      <c r="D436" s="33">
        <f>IFERROR(VLOOKUP(C436,Dados!G:H,2,FALSE),"")</f>
        <v>44501</v>
      </c>
      <c r="E436" s="371">
        <v>38666</v>
      </c>
      <c r="F436" s="351" t="s">
        <v>997</v>
      </c>
      <c r="G436" s="9" t="s">
        <v>31</v>
      </c>
      <c r="H436" s="351" t="s">
        <v>998</v>
      </c>
      <c r="I436" s="370" t="s">
        <v>296</v>
      </c>
      <c r="J436" s="9" t="s">
        <v>243</v>
      </c>
      <c r="K436" s="5" t="s">
        <v>152</v>
      </c>
      <c r="L436" s="351" t="s">
        <v>999</v>
      </c>
      <c r="M436" s="31" t="s">
        <v>112</v>
      </c>
      <c r="N436" s="9" t="s">
        <v>36</v>
      </c>
      <c r="O436" s="9" t="s">
        <v>36</v>
      </c>
      <c r="P436" s="9" t="s">
        <v>45</v>
      </c>
      <c r="Q436" s="9" t="s">
        <v>46</v>
      </c>
      <c r="R436" s="9" t="s">
        <v>71</v>
      </c>
      <c r="S436" s="9">
        <v>114</v>
      </c>
      <c r="T436" s="9">
        <v>200921572</v>
      </c>
      <c r="U436" s="35">
        <f>VLOOKUP(C436,Dados!G:J,3,FALSE)</f>
        <v>10</v>
      </c>
      <c r="V436" s="35" t="str">
        <f>VLOOKUP(C436,Dados!G:J,4,FALSE)</f>
        <v>Quarta-Feira</v>
      </c>
    </row>
    <row r="437" spans="1:22" s="48" customFormat="1" ht="45.95">
      <c r="A437" s="5">
        <v>80</v>
      </c>
      <c r="B437" s="9">
        <v>1</v>
      </c>
      <c r="C437" s="47">
        <v>44511</v>
      </c>
      <c r="D437" s="49">
        <f>IFERROR(VLOOKUP(C437,Dados!G:H,2,FALSE),"")</f>
        <v>44501</v>
      </c>
      <c r="E437" s="371">
        <v>39381</v>
      </c>
      <c r="F437" s="351" t="s">
        <v>1000</v>
      </c>
      <c r="G437" s="9" t="s">
        <v>31</v>
      </c>
      <c r="H437" s="351" t="s">
        <v>523</v>
      </c>
      <c r="I437" s="351" t="s">
        <v>509</v>
      </c>
      <c r="J437" s="9">
        <v>3</v>
      </c>
      <c r="K437" s="5" t="s">
        <v>56</v>
      </c>
      <c r="L437" s="351" t="s">
        <v>1001</v>
      </c>
      <c r="M437" s="31" t="s">
        <v>4</v>
      </c>
      <c r="N437" s="9" t="s">
        <v>36</v>
      </c>
      <c r="O437" s="9" t="s">
        <v>36</v>
      </c>
      <c r="P437" s="9" t="s">
        <v>45</v>
      </c>
      <c r="Q437" s="9" t="s">
        <v>46</v>
      </c>
      <c r="R437" s="9" t="s">
        <v>77</v>
      </c>
      <c r="S437" s="9"/>
      <c r="T437" s="9"/>
      <c r="U437" s="35">
        <f>VLOOKUP(C437,Dados!G:J,3,FALSE)</f>
        <v>11</v>
      </c>
      <c r="V437" s="35" t="str">
        <f>VLOOKUP(C437,Dados!G:J,4,FALSE)</f>
        <v>Quinta-Feira</v>
      </c>
    </row>
    <row r="438" spans="1:22" s="48" customFormat="1" ht="201.75" customHeight="1">
      <c r="A438" s="5">
        <v>81</v>
      </c>
      <c r="B438" s="9">
        <v>1</v>
      </c>
      <c r="C438" s="47">
        <v>44511</v>
      </c>
      <c r="D438" s="49">
        <f>IFERROR(VLOOKUP(C438,Dados!G:H,2,FALSE),"")</f>
        <v>44501</v>
      </c>
      <c r="E438" s="371">
        <v>32978</v>
      </c>
      <c r="F438" s="351" t="s">
        <v>1002</v>
      </c>
      <c r="G438" s="9" t="s">
        <v>31</v>
      </c>
      <c r="H438" s="351" t="s">
        <v>1003</v>
      </c>
      <c r="I438" s="351" t="s">
        <v>356</v>
      </c>
      <c r="J438" s="9">
        <v>2</v>
      </c>
      <c r="K438" s="5" t="s">
        <v>43</v>
      </c>
      <c r="L438" s="351" t="s">
        <v>1004</v>
      </c>
      <c r="M438" s="31" t="s">
        <v>4</v>
      </c>
      <c r="N438" s="9" t="s">
        <v>36</v>
      </c>
      <c r="O438" s="9" t="s">
        <v>36</v>
      </c>
      <c r="P438" s="9" t="s">
        <v>173</v>
      </c>
      <c r="Q438" s="9" t="s">
        <v>124</v>
      </c>
      <c r="R438" s="9" t="s">
        <v>630</v>
      </c>
      <c r="S438" s="9"/>
      <c r="T438" s="9"/>
      <c r="U438" s="35">
        <f>VLOOKUP(C438,Dados!G:J,3,FALSE)</f>
        <v>11</v>
      </c>
      <c r="V438" s="35" t="str">
        <f>VLOOKUP(C438,Dados!G:J,4,FALSE)</f>
        <v>Quinta-Feira</v>
      </c>
    </row>
    <row r="439" spans="1:22" s="48" customFormat="1" ht="102.75" customHeight="1">
      <c r="A439" s="5">
        <v>82</v>
      </c>
      <c r="B439" s="9">
        <v>1</v>
      </c>
      <c r="C439" s="47">
        <v>44511</v>
      </c>
      <c r="D439" s="49">
        <f>IFERROR(VLOOKUP(C439,Dados!G:H,2,FALSE),"")</f>
        <v>44501</v>
      </c>
      <c r="E439" s="371">
        <v>38576</v>
      </c>
      <c r="F439" s="351" t="s">
        <v>1005</v>
      </c>
      <c r="G439" s="9" t="s">
        <v>182</v>
      </c>
      <c r="H439" s="351" t="s">
        <v>318</v>
      </c>
      <c r="I439" s="351" t="s">
        <v>818</v>
      </c>
      <c r="J439" s="9">
        <v>2</v>
      </c>
      <c r="K439" s="5" t="s">
        <v>7</v>
      </c>
      <c r="L439" s="351" t="s">
        <v>1006</v>
      </c>
      <c r="M439" s="31" t="s">
        <v>4</v>
      </c>
      <c r="N439" s="9" t="s">
        <v>36</v>
      </c>
      <c r="O439" s="9" t="s">
        <v>36</v>
      </c>
      <c r="P439" s="9" t="s">
        <v>45</v>
      </c>
      <c r="Q439" s="9" t="s">
        <v>46</v>
      </c>
      <c r="R439" s="9" t="s">
        <v>71</v>
      </c>
      <c r="S439" s="9"/>
      <c r="T439" s="9"/>
      <c r="U439" s="35">
        <f>VLOOKUP(C439,Dados!G:J,3,FALSE)</f>
        <v>11</v>
      </c>
      <c r="V439" s="35" t="str">
        <f>VLOOKUP(C439,Dados!G:J,4,FALSE)</f>
        <v>Quinta-Feira</v>
      </c>
    </row>
    <row r="440" spans="1:22" s="48" customFormat="1" ht="102.75" customHeight="1">
      <c r="A440" s="5">
        <v>83</v>
      </c>
      <c r="B440" s="9">
        <v>1</v>
      </c>
      <c r="C440" s="47">
        <v>44511</v>
      </c>
      <c r="D440" s="49">
        <f>IFERROR(VLOOKUP(C440,Dados!G:H,2,FALSE),"")</f>
        <v>44501</v>
      </c>
      <c r="E440" s="371">
        <v>9766</v>
      </c>
      <c r="F440" s="351" t="s">
        <v>1007</v>
      </c>
      <c r="G440" s="9" t="s">
        <v>31</v>
      </c>
      <c r="H440" s="351" t="s">
        <v>1008</v>
      </c>
      <c r="I440" s="351" t="s">
        <v>445</v>
      </c>
      <c r="J440" s="9">
        <v>2</v>
      </c>
      <c r="K440" s="5" t="s">
        <v>313</v>
      </c>
      <c r="L440" s="351" t="s">
        <v>1009</v>
      </c>
      <c r="M440" s="31" t="s">
        <v>4</v>
      </c>
      <c r="N440" s="9" t="s">
        <v>36</v>
      </c>
      <c r="O440" s="9" t="s">
        <v>36</v>
      </c>
      <c r="P440" s="9" t="s">
        <v>117</v>
      </c>
      <c r="Q440" s="9" t="s">
        <v>46</v>
      </c>
      <c r="R440" s="9" t="s">
        <v>71</v>
      </c>
      <c r="S440" s="9">
        <v>115</v>
      </c>
      <c r="T440" s="9"/>
      <c r="U440" s="35">
        <f>VLOOKUP(C440,Dados!G:J,3,FALSE)</f>
        <v>11</v>
      </c>
      <c r="V440" s="35" t="str">
        <f>VLOOKUP(C440,Dados!G:J,4,FALSE)</f>
        <v>Quinta-Feira</v>
      </c>
    </row>
    <row r="441" spans="1:22" s="48" customFormat="1" ht="102.75" customHeight="1">
      <c r="A441" s="5">
        <v>84</v>
      </c>
      <c r="B441" s="9">
        <v>1</v>
      </c>
      <c r="C441" s="47">
        <v>44512</v>
      </c>
      <c r="D441" s="49">
        <f>IFERROR(VLOOKUP(C441,Dados!G:H,2,FALSE),"")</f>
        <v>44501</v>
      </c>
      <c r="E441" s="371">
        <v>31651</v>
      </c>
      <c r="F441" s="351" t="s">
        <v>618</v>
      </c>
      <c r="G441" s="9" t="s">
        <v>31</v>
      </c>
      <c r="H441" s="351" t="s">
        <v>237</v>
      </c>
      <c r="I441" s="351" t="s">
        <v>818</v>
      </c>
      <c r="J441" s="9">
        <v>2</v>
      </c>
      <c r="K441" s="5" t="s">
        <v>56</v>
      </c>
      <c r="L441" s="351" t="s">
        <v>1010</v>
      </c>
      <c r="M441" s="31" t="s">
        <v>4</v>
      </c>
      <c r="N441" s="9" t="s">
        <v>36</v>
      </c>
      <c r="O441" s="9" t="s">
        <v>36</v>
      </c>
      <c r="P441" s="9" t="s">
        <v>45</v>
      </c>
      <c r="Q441" s="9" t="s">
        <v>124</v>
      </c>
      <c r="R441" s="9" t="s">
        <v>1011</v>
      </c>
      <c r="S441" s="9"/>
      <c r="T441" s="9"/>
      <c r="U441" s="35">
        <f>VLOOKUP(C441,Dados!G:J,3,FALSE)</f>
        <v>12</v>
      </c>
      <c r="V441" s="35" t="str">
        <f>VLOOKUP(C441,Dados!G:J,4,FALSE)</f>
        <v>Sexta-Feira</v>
      </c>
    </row>
    <row r="442" spans="1:22" s="48" customFormat="1" ht="102.75" customHeight="1">
      <c r="A442" s="5">
        <v>85</v>
      </c>
      <c r="B442" s="9">
        <v>1</v>
      </c>
      <c r="C442" s="47">
        <v>44513</v>
      </c>
      <c r="D442" s="49">
        <f>IFERROR(VLOOKUP(C442,Dados!G:H,2,FALSE),"")</f>
        <v>44501</v>
      </c>
      <c r="E442" s="371">
        <v>39120</v>
      </c>
      <c r="F442" s="351" t="s">
        <v>1012</v>
      </c>
      <c r="G442" s="9" t="s">
        <v>31</v>
      </c>
      <c r="H442" s="351" t="s">
        <v>130</v>
      </c>
      <c r="I442" s="351" t="s">
        <v>74</v>
      </c>
      <c r="J442" s="9">
        <v>1</v>
      </c>
      <c r="K442" s="5" t="s">
        <v>56</v>
      </c>
      <c r="L442" s="351" t="s">
        <v>1013</v>
      </c>
      <c r="M442" s="31" t="s">
        <v>4</v>
      </c>
      <c r="N442" s="9" t="s">
        <v>36</v>
      </c>
      <c r="O442" s="9" t="s">
        <v>36</v>
      </c>
      <c r="P442" s="9" t="s">
        <v>58</v>
      </c>
      <c r="Q442" s="9" t="s">
        <v>59</v>
      </c>
      <c r="R442" s="9" t="s">
        <v>792</v>
      </c>
      <c r="S442" s="9"/>
      <c r="T442" s="9"/>
      <c r="U442" s="35">
        <f>VLOOKUP(C442,Dados!G:J,3,FALSE)</f>
        <v>13</v>
      </c>
      <c r="V442" s="35" t="str">
        <f>VLOOKUP(C442,Dados!G:J,4,FALSE)</f>
        <v>Sábado</v>
      </c>
    </row>
    <row r="443" spans="1:22" s="48" customFormat="1" ht="102.75" customHeight="1">
      <c r="A443" s="5">
        <v>86</v>
      </c>
      <c r="B443" s="9">
        <v>1</v>
      </c>
      <c r="C443" s="47">
        <v>44513</v>
      </c>
      <c r="D443" s="49">
        <f>IFERROR(VLOOKUP(C443,Dados!G:H,2,FALSE),"")</f>
        <v>44501</v>
      </c>
      <c r="E443" s="371">
        <v>39334</v>
      </c>
      <c r="F443" s="351" t="s">
        <v>1014</v>
      </c>
      <c r="G443" s="9" t="s">
        <v>31</v>
      </c>
      <c r="H443" s="351" t="s">
        <v>539</v>
      </c>
      <c r="I443" s="351" t="s">
        <v>540</v>
      </c>
      <c r="J443" s="9">
        <v>2</v>
      </c>
      <c r="K443" s="5" t="s">
        <v>161</v>
      </c>
      <c r="L443" s="351" t="s">
        <v>1015</v>
      </c>
      <c r="M443" s="31" t="s">
        <v>4</v>
      </c>
      <c r="N443" s="9" t="s">
        <v>36</v>
      </c>
      <c r="O443" s="9" t="s">
        <v>36</v>
      </c>
      <c r="P443" s="9" t="s">
        <v>45</v>
      </c>
      <c r="Q443" s="9" t="s">
        <v>76</v>
      </c>
      <c r="R443" s="9" t="s">
        <v>203</v>
      </c>
      <c r="S443" s="9"/>
      <c r="T443" s="9"/>
      <c r="U443" s="35">
        <f>VLOOKUP(C443,Dados!G:J,3,FALSE)</f>
        <v>13</v>
      </c>
      <c r="V443" s="35" t="str">
        <f>VLOOKUP(C443,Dados!G:J,4,FALSE)</f>
        <v>Sábado</v>
      </c>
    </row>
    <row r="444" spans="1:22" s="48" customFormat="1" ht="102.75" customHeight="1">
      <c r="A444" s="5">
        <v>87</v>
      </c>
      <c r="B444" s="9">
        <v>1</v>
      </c>
      <c r="C444" s="47">
        <v>44513</v>
      </c>
      <c r="D444" s="49">
        <f>IFERROR(VLOOKUP(C444,Dados!G:H,2,FALSE),"")</f>
        <v>44501</v>
      </c>
      <c r="E444" s="371">
        <v>37855</v>
      </c>
      <c r="F444" s="351" t="s">
        <v>1016</v>
      </c>
      <c r="G444" s="9" t="s">
        <v>31</v>
      </c>
      <c r="H444" s="351" t="s">
        <v>1017</v>
      </c>
      <c r="I444" s="351" t="s">
        <v>540</v>
      </c>
      <c r="J444" s="9">
        <v>3</v>
      </c>
      <c r="K444" s="5" t="s">
        <v>110</v>
      </c>
      <c r="L444" s="351" t="s">
        <v>1018</v>
      </c>
      <c r="M444" s="31" t="s">
        <v>4</v>
      </c>
      <c r="N444" s="9" t="s">
        <v>36</v>
      </c>
      <c r="O444" s="9" t="s">
        <v>36</v>
      </c>
      <c r="P444" s="9" t="s">
        <v>45</v>
      </c>
      <c r="Q444" s="9" t="s">
        <v>76</v>
      </c>
      <c r="R444" s="9" t="s">
        <v>128</v>
      </c>
      <c r="S444" s="9"/>
      <c r="T444" s="9"/>
      <c r="U444" s="35">
        <f>VLOOKUP(C444,Dados!G:J,3,FALSE)</f>
        <v>13</v>
      </c>
      <c r="V444" s="35" t="str">
        <f>VLOOKUP(C444,Dados!G:J,4,FALSE)</f>
        <v>Sábado</v>
      </c>
    </row>
    <row r="445" spans="1:22" ht="45.95">
      <c r="A445" s="5">
        <v>88</v>
      </c>
      <c r="B445" s="9">
        <v>1</v>
      </c>
      <c r="C445" s="47">
        <v>44515</v>
      </c>
      <c r="D445" s="49">
        <f>IFERROR(VLOOKUP(C445,Dados!G:H,2,FALSE),"")</f>
        <v>44501</v>
      </c>
      <c r="E445" s="371">
        <v>38575</v>
      </c>
      <c r="F445" s="351" t="s">
        <v>1019</v>
      </c>
      <c r="G445" s="9" t="s">
        <v>31</v>
      </c>
      <c r="H445" s="351" t="s">
        <v>523</v>
      </c>
      <c r="I445" s="351" t="s">
        <v>509</v>
      </c>
      <c r="J445" s="9">
        <v>3</v>
      </c>
      <c r="K445" s="5" t="s">
        <v>56</v>
      </c>
      <c r="L445" s="351" t="s">
        <v>1020</v>
      </c>
      <c r="M445" s="31" t="s">
        <v>4</v>
      </c>
      <c r="N445" s="9" t="s">
        <v>36</v>
      </c>
      <c r="O445" s="9" t="s">
        <v>36</v>
      </c>
      <c r="P445" s="9" t="s">
        <v>45</v>
      </c>
      <c r="Q445" s="9" t="s">
        <v>46</v>
      </c>
      <c r="R445" s="9" t="s">
        <v>1021</v>
      </c>
      <c r="S445" s="9"/>
      <c r="T445" s="9"/>
      <c r="U445" s="35">
        <f>VLOOKUP(C445,Dados!G:J,3,FALSE)</f>
        <v>15</v>
      </c>
      <c r="V445" s="35" t="str">
        <f>VLOOKUP(C445,Dados!G:J,4,FALSE)</f>
        <v>Segunda-Feira</v>
      </c>
    </row>
    <row r="446" spans="1:22" ht="57.6">
      <c r="A446" s="5">
        <v>89</v>
      </c>
      <c r="B446" s="9">
        <v>1</v>
      </c>
      <c r="C446" s="47">
        <v>44515</v>
      </c>
      <c r="D446" s="49">
        <f>IFERROR(VLOOKUP(C446,Dados!G:H,2,FALSE),"")</f>
        <v>44501</v>
      </c>
      <c r="E446" s="371">
        <v>34042</v>
      </c>
      <c r="F446" s="351" t="s">
        <v>863</v>
      </c>
      <c r="G446" s="9" t="s">
        <v>31</v>
      </c>
      <c r="H446" s="351" t="s">
        <v>411</v>
      </c>
      <c r="I446" s="351" t="s">
        <v>540</v>
      </c>
      <c r="J446" s="9">
        <v>3</v>
      </c>
      <c r="K446" s="5" t="s">
        <v>110</v>
      </c>
      <c r="L446" s="351" t="s">
        <v>1022</v>
      </c>
      <c r="M446" s="31" t="s">
        <v>4</v>
      </c>
      <c r="N446" s="9" t="s">
        <v>36</v>
      </c>
      <c r="O446" s="9" t="s">
        <v>36</v>
      </c>
      <c r="P446" s="9" t="s">
        <v>45</v>
      </c>
      <c r="Q446" s="9" t="s">
        <v>46</v>
      </c>
      <c r="R446" s="9" t="s">
        <v>139</v>
      </c>
      <c r="S446" s="9"/>
      <c r="T446" s="9"/>
      <c r="U446" s="35">
        <f>VLOOKUP(C446,Dados!G:J,3,FALSE)</f>
        <v>15</v>
      </c>
      <c r="V446" s="35" t="str">
        <f>VLOOKUP(C446,Dados!G:J,4,FALSE)</f>
        <v>Segunda-Feira</v>
      </c>
    </row>
    <row r="447" spans="1:22" ht="34.5">
      <c r="A447" s="5">
        <v>90</v>
      </c>
      <c r="B447" s="9">
        <v>1</v>
      </c>
      <c r="C447" s="47">
        <v>44516</v>
      </c>
      <c r="D447" s="49">
        <f>IFERROR(VLOOKUP(C447,Dados!G:H,2,FALSE),"")</f>
        <v>44501</v>
      </c>
      <c r="E447" s="371">
        <v>37095</v>
      </c>
      <c r="F447" s="351" t="s">
        <v>673</v>
      </c>
      <c r="G447" s="9" t="s">
        <v>31</v>
      </c>
      <c r="H447" s="351" t="s">
        <v>523</v>
      </c>
      <c r="I447" s="351" t="s">
        <v>509</v>
      </c>
      <c r="J447" s="9">
        <v>3</v>
      </c>
      <c r="K447" s="5" t="s">
        <v>56</v>
      </c>
      <c r="L447" s="351" t="s">
        <v>1023</v>
      </c>
      <c r="M447" s="31" t="s">
        <v>3</v>
      </c>
      <c r="N447" s="9" t="s">
        <v>36</v>
      </c>
      <c r="O447" s="9" t="s">
        <v>36</v>
      </c>
      <c r="P447" s="9" t="s">
        <v>58</v>
      </c>
      <c r="Q447" s="9" t="s">
        <v>59</v>
      </c>
      <c r="R447" s="9" t="s">
        <v>60</v>
      </c>
      <c r="S447" s="9">
        <v>118</v>
      </c>
      <c r="T447" s="9">
        <v>200941334</v>
      </c>
      <c r="U447" s="35">
        <f>VLOOKUP(C447,Dados!G:J,3,FALSE)</f>
        <v>16</v>
      </c>
      <c r="V447" s="35" t="str">
        <f>VLOOKUP(C447,Dados!G:J,4,FALSE)</f>
        <v>Terça-Feira</v>
      </c>
    </row>
    <row r="448" spans="1:22" ht="69">
      <c r="A448" s="5">
        <v>91</v>
      </c>
      <c r="B448" s="9">
        <v>1</v>
      </c>
      <c r="C448" s="47">
        <v>44516</v>
      </c>
      <c r="D448" s="49">
        <f>IFERROR(VLOOKUP(C448,Dados!G:H,2,FALSE),"")</f>
        <v>44501</v>
      </c>
      <c r="E448" s="371">
        <v>38581</v>
      </c>
      <c r="F448" s="351" t="s">
        <v>982</v>
      </c>
      <c r="G448" s="9" t="s">
        <v>31</v>
      </c>
      <c r="H448" s="351" t="s">
        <v>130</v>
      </c>
      <c r="I448" s="351" t="s">
        <v>74</v>
      </c>
      <c r="J448" s="9">
        <v>1</v>
      </c>
      <c r="K448" s="5" t="s">
        <v>56</v>
      </c>
      <c r="L448" s="351" t="s">
        <v>1024</v>
      </c>
      <c r="M448" s="31" t="s">
        <v>4</v>
      </c>
      <c r="N448" s="9" t="s">
        <v>36</v>
      </c>
      <c r="O448" s="9" t="s">
        <v>36</v>
      </c>
      <c r="P448" s="9" t="s">
        <v>58</v>
      </c>
      <c r="Q448" s="9" t="s">
        <v>59</v>
      </c>
      <c r="R448" s="9" t="s">
        <v>60</v>
      </c>
      <c r="S448" s="9"/>
      <c r="T448" s="9"/>
      <c r="U448" s="35">
        <f>VLOOKUP(C448,Dados!G:J,3,FALSE)</f>
        <v>16</v>
      </c>
      <c r="V448" s="35" t="str">
        <f>VLOOKUP(C448,Dados!G:J,4,FALSE)</f>
        <v>Terça-Feira</v>
      </c>
    </row>
    <row r="449" spans="1:22" ht="69">
      <c r="A449" s="5">
        <v>92</v>
      </c>
      <c r="B449" s="9">
        <v>1</v>
      </c>
      <c r="C449" s="47">
        <v>44517</v>
      </c>
      <c r="D449" s="49">
        <f>IFERROR(VLOOKUP(C449,Dados!G:H,2,FALSE),"")</f>
        <v>44501</v>
      </c>
      <c r="E449" s="371">
        <v>38656</v>
      </c>
      <c r="F449" s="351" t="s">
        <v>1025</v>
      </c>
      <c r="G449" s="9" t="s">
        <v>31</v>
      </c>
      <c r="H449" s="351" t="s">
        <v>998</v>
      </c>
      <c r="I449" s="370" t="s">
        <v>296</v>
      </c>
      <c r="J449" s="9" t="s">
        <v>243</v>
      </c>
      <c r="K449" s="5" t="s">
        <v>152</v>
      </c>
      <c r="L449" s="351" t="s">
        <v>1026</v>
      </c>
      <c r="M449" s="31" t="s">
        <v>3</v>
      </c>
      <c r="N449" s="9" t="s">
        <v>36</v>
      </c>
      <c r="O449" s="9" t="s">
        <v>36</v>
      </c>
      <c r="P449" s="9" t="s">
        <v>45</v>
      </c>
      <c r="Q449" s="9" t="s">
        <v>46</v>
      </c>
      <c r="R449" s="9" t="s">
        <v>139</v>
      </c>
      <c r="S449" s="9">
        <v>117</v>
      </c>
      <c r="T449" s="9">
        <v>200957988</v>
      </c>
      <c r="U449" s="35">
        <f>VLOOKUP(C449,Dados!G:J,3,FALSE)</f>
        <v>17</v>
      </c>
      <c r="V449" s="35" t="str">
        <f>VLOOKUP(C449,Dados!G:J,4,FALSE)</f>
        <v>Quarta-Feira</v>
      </c>
    </row>
    <row r="450" spans="1:22" ht="57.6">
      <c r="A450" s="5">
        <v>93</v>
      </c>
      <c r="B450" s="9">
        <v>1</v>
      </c>
      <c r="C450" s="47">
        <v>44518</v>
      </c>
      <c r="D450" s="49">
        <f>IFERROR(VLOOKUP(C450,Dados!G:H,2,FALSE),"")</f>
        <v>44501</v>
      </c>
      <c r="E450" s="371">
        <v>39381</v>
      </c>
      <c r="F450" s="351" t="s">
        <v>1000</v>
      </c>
      <c r="G450" s="9" t="s">
        <v>31</v>
      </c>
      <c r="H450" s="351" t="s">
        <v>523</v>
      </c>
      <c r="I450" s="351" t="s">
        <v>509</v>
      </c>
      <c r="J450" s="9">
        <v>3</v>
      </c>
      <c r="K450" s="5" t="s">
        <v>56</v>
      </c>
      <c r="L450" s="351" t="s">
        <v>1027</v>
      </c>
      <c r="M450" s="31" t="s">
        <v>4</v>
      </c>
      <c r="N450" s="9" t="s">
        <v>36</v>
      </c>
      <c r="O450" s="9" t="s">
        <v>36</v>
      </c>
      <c r="P450" s="9" t="s">
        <v>58</v>
      </c>
      <c r="Q450" s="9" t="s">
        <v>59</v>
      </c>
      <c r="R450" s="9" t="s">
        <v>60</v>
      </c>
      <c r="S450" s="9"/>
      <c r="T450" s="9"/>
      <c r="U450" s="35">
        <f>VLOOKUP(C450,Dados!G:J,3,FALSE)</f>
        <v>18</v>
      </c>
      <c r="V450" s="35" t="str">
        <f>VLOOKUP(C450,Dados!G:J,4,FALSE)</f>
        <v>Quinta-Feira</v>
      </c>
    </row>
    <row r="451" spans="1:22" ht="92.1">
      <c r="A451" s="5">
        <v>94</v>
      </c>
      <c r="B451" s="9">
        <v>1</v>
      </c>
      <c r="C451" s="47">
        <v>44518</v>
      </c>
      <c r="D451" s="49">
        <f>IFERROR(VLOOKUP(C451,Dados!G:H,2,FALSE),"")</f>
        <v>44501</v>
      </c>
      <c r="E451" s="371">
        <v>35678</v>
      </c>
      <c r="F451" s="374" t="s">
        <v>644</v>
      </c>
      <c r="G451" s="9" t="s">
        <v>31</v>
      </c>
      <c r="H451" s="351" t="s">
        <v>98</v>
      </c>
      <c r="I451" s="351" t="s">
        <v>74</v>
      </c>
      <c r="J451" s="9">
        <v>1</v>
      </c>
      <c r="K451" s="5" t="s">
        <v>121</v>
      </c>
      <c r="L451" s="351" t="s">
        <v>1028</v>
      </c>
      <c r="M451" s="31" t="s">
        <v>112</v>
      </c>
      <c r="N451" s="9" t="s">
        <v>36</v>
      </c>
      <c r="O451" s="9" t="s">
        <v>36</v>
      </c>
      <c r="P451" s="9" t="s">
        <v>45</v>
      </c>
      <c r="Q451" s="9" t="s">
        <v>76</v>
      </c>
      <c r="R451" s="9" t="s">
        <v>203</v>
      </c>
      <c r="S451" s="9">
        <v>119</v>
      </c>
      <c r="T451" s="9">
        <v>200949517</v>
      </c>
      <c r="U451" s="35">
        <f>VLOOKUP(C451,Dados!G:J,3,FALSE)</f>
        <v>18</v>
      </c>
      <c r="V451" s="35" t="str">
        <f>VLOOKUP(C451,Dados!G:J,4,FALSE)</f>
        <v>Quinta-Feira</v>
      </c>
    </row>
    <row r="452" spans="1:22" ht="69">
      <c r="A452" s="5">
        <v>95</v>
      </c>
      <c r="B452" s="9">
        <v>1</v>
      </c>
      <c r="C452" s="47">
        <v>44518</v>
      </c>
      <c r="D452" s="49">
        <f>IFERROR(VLOOKUP(C452,Dados!G:H,2,FALSE),"")</f>
        <v>44501</v>
      </c>
      <c r="E452" s="439">
        <v>38741</v>
      </c>
      <c r="F452" s="437" t="s">
        <v>1029</v>
      </c>
      <c r="G452" s="357" t="s">
        <v>31</v>
      </c>
      <c r="H452" s="351" t="s">
        <v>237</v>
      </c>
      <c r="I452" s="351" t="s">
        <v>818</v>
      </c>
      <c r="J452" s="357">
        <v>2</v>
      </c>
      <c r="K452" s="353" t="s">
        <v>56</v>
      </c>
      <c r="L452" s="437" t="s">
        <v>1030</v>
      </c>
      <c r="M452" s="359" t="s">
        <v>4</v>
      </c>
      <c r="N452" s="9" t="s">
        <v>36</v>
      </c>
      <c r="O452" s="9" t="s">
        <v>36</v>
      </c>
      <c r="P452" s="357" t="s">
        <v>58</v>
      </c>
      <c r="Q452" s="357" t="s">
        <v>59</v>
      </c>
      <c r="R452" s="357" t="s">
        <v>60</v>
      </c>
      <c r="S452" s="357"/>
      <c r="T452" s="357"/>
      <c r="U452" s="35">
        <f>VLOOKUP(C452,Dados!G:J,3,FALSE)</f>
        <v>18</v>
      </c>
      <c r="V452" s="35" t="str">
        <f>VLOOKUP(C452,Dados!G:J,4,FALSE)</f>
        <v>Quinta-Feira</v>
      </c>
    </row>
    <row r="453" spans="1:22" ht="69">
      <c r="A453" s="353">
        <v>96</v>
      </c>
      <c r="B453" s="357">
        <v>1</v>
      </c>
      <c r="C453" s="375">
        <v>44518</v>
      </c>
      <c r="D453" s="376">
        <f>IFERROR(VLOOKUP(C453,Dados!G:H,2,FALSE),"")</f>
        <v>44501</v>
      </c>
      <c r="E453" s="439">
        <v>35025</v>
      </c>
      <c r="F453" s="437" t="s">
        <v>1031</v>
      </c>
      <c r="G453" s="357" t="s">
        <v>31</v>
      </c>
      <c r="H453" s="437" t="s">
        <v>102</v>
      </c>
      <c r="I453" s="348" t="s">
        <v>42</v>
      </c>
      <c r="J453" s="357">
        <v>2</v>
      </c>
      <c r="K453" s="353" t="s">
        <v>171</v>
      </c>
      <c r="L453" s="437" t="s">
        <v>1032</v>
      </c>
      <c r="M453" s="359" t="s">
        <v>4</v>
      </c>
      <c r="N453" s="9" t="s">
        <v>36</v>
      </c>
      <c r="O453" s="9" t="s">
        <v>36</v>
      </c>
      <c r="P453" s="357" t="s">
        <v>58</v>
      </c>
      <c r="Q453" s="357" t="s">
        <v>59</v>
      </c>
      <c r="R453" s="357" t="s">
        <v>85</v>
      </c>
      <c r="S453" s="357"/>
      <c r="T453" s="357"/>
      <c r="U453" s="35">
        <f>VLOOKUP(C453,Dados!G:J,3,FALSE)</f>
        <v>18</v>
      </c>
      <c r="V453" s="35" t="str">
        <f>VLOOKUP(C453,Dados!G:J,4,FALSE)</f>
        <v>Quinta-Feira</v>
      </c>
    </row>
    <row r="454" spans="1:22" ht="101.25" customHeight="1">
      <c r="A454" s="5">
        <v>97</v>
      </c>
      <c r="B454" s="9">
        <v>1</v>
      </c>
      <c r="C454" s="47">
        <v>44519</v>
      </c>
      <c r="D454" s="49">
        <f>IFERROR(VLOOKUP(C454,Dados!G:H,2,FALSE),"")</f>
        <v>44501</v>
      </c>
      <c r="E454" s="371">
        <v>37579</v>
      </c>
      <c r="F454" s="351" t="s">
        <v>1033</v>
      </c>
      <c r="G454" s="9" t="s">
        <v>31</v>
      </c>
      <c r="H454" s="351" t="s">
        <v>822</v>
      </c>
      <c r="I454" s="351" t="s">
        <v>445</v>
      </c>
      <c r="J454" s="9">
        <v>2</v>
      </c>
      <c r="K454" s="5" t="s">
        <v>313</v>
      </c>
      <c r="L454" s="40" t="s">
        <v>1034</v>
      </c>
      <c r="M454" s="359" t="s">
        <v>4</v>
      </c>
      <c r="N454" s="9" t="s">
        <v>36</v>
      </c>
      <c r="O454" s="9" t="s">
        <v>36</v>
      </c>
      <c r="P454" s="9" t="s">
        <v>45</v>
      </c>
      <c r="Q454" s="9" t="s">
        <v>76</v>
      </c>
      <c r="R454" s="9" t="s">
        <v>329</v>
      </c>
      <c r="S454" s="9"/>
      <c r="T454" s="9"/>
      <c r="U454" s="35">
        <f>VLOOKUP(C454,Dados!G:J,3,FALSE)</f>
        <v>19</v>
      </c>
      <c r="V454" s="35" t="str">
        <f>VLOOKUP(C454,Dados!G:J,4,FALSE)</f>
        <v>Sexta-Feira</v>
      </c>
    </row>
    <row r="455" spans="1:22" ht="126" customHeight="1">
      <c r="A455" s="50">
        <v>98</v>
      </c>
      <c r="B455" s="9">
        <v>1</v>
      </c>
      <c r="C455" s="47">
        <v>44519</v>
      </c>
      <c r="D455" s="49">
        <f>IFERROR(VLOOKUP(C455,Dados!G:H,2,FALSE),"")</f>
        <v>44501</v>
      </c>
      <c r="E455" s="371">
        <v>27510</v>
      </c>
      <c r="F455" s="351" t="s">
        <v>741</v>
      </c>
      <c r="G455" s="9" t="s">
        <v>31</v>
      </c>
      <c r="H455" s="40" t="s">
        <v>595</v>
      </c>
      <c r="I455" s="351" t="s">
        <v>811</v>
      </c>
      <c r="J455" s="9">
        <v>1</v>
      </c>
      <c r="K455" s="5" t="s">
        <v>34</v>
      </c>
      <c r="L455" s="406" t="s">
        <v>1035</v>
      </c>
      <c r="M455" s="31" t="s">
        <v>4</v>
      </c>
      <c r="N455" s="9" t="s">
        <v>36</v>
      </c>
      <c r="O455" s="9" t="s">
        <v>36</v>
      </c>
      <c r="P455" s="9" t="s">
        <v>180</v>
      </c>
      <c r="Q455" s="9" t="s">
        <v>174</v>
      </c>
      <c r="R455" s="9" t="s">
        <v>128</v>
      </c>
      <c r="S455" s="9">
        <v>120</v>
      </c>
      <c r="T455" s="9"/>
      <c r="U455" s="35">
        <f>VLOOKUP(C455,Dados!G:J,3,FALSE)</f>
        <v>19</v>
      </c>
      <c r="V455" s="35" t="str">
        <f>VLOOKUP(C455,Dados!G:J,4,FALSE)</f>
        <v>Sexta-Feira</v>
      </c>
    </row>
    <row r="456" spans="1:22" ht="89.25" customHeight="1">
      <c r="A456" s="50">
        <v>99</v>
      </c>
      <c r="B456" s="9">
        <v>1</v>
      </c>
      <c r="C456" s="47">
        <v>44522</v>
      </c>
      <c r="D456" s="49">
        <f>IFERROR(VLOOKUP(C456,Dados!G:H,2,FALSE),"")</f>
        <v>44501</v>
      </c>
      <c r="E456" s="59">
        <v>37428</v>
      </c>
      <c r="F456" s="351" t="s">
        <v>694</v>
      </c>
      <c r="G456" s="9" t="s">
        <v>31</v>
      </c>
      <c r="H456" s="40" t="s">
        <v>237</v>
      </c>
      <c r="I456" s="351" t="s">
        <v>818</v>
      </c>
      <c r="J456" s="9">
        <v>2</v>
      </c>
      <c r="K456" s="5" t="s">
        <v>56</v>
      </c>
      <c r="L456" s="406" t="s">
        <v>1036</v>
      </c>
      <c r="M456" s="31" t="s">
        <v>4</v>
      </c>
      <c r="N456" s="9" t="s">
        <v>36</v>
      </c>
      <c r="O456" s="9" t="s">
        <v>36</v>
      </c>
      <c r="P456" s="9" t="s">
        <v>45</v>
      </c>
      <c r="Q456" s="9" t="s">
        <v>174</v>
      </c>
      <c r="R456" s="9" t="s">
        <v>395</v>
      </c>
      <c r="S456" s="9"/>
      <c r="T456" s="9"/>
      <c r="U456" s="35">
        <f>VLOOKUP(C456,Dados!G:J,3,FALSE)</f>
        <v>22</v>
      </c>
      <c r="V456" s="35" t="str">
        <f>VLOOKUP(C456,Dados!G:J,4,FALSE)</f>
        <v>Segunda-Feira</v>
      </c>
    </row>
    <row r="457" spans="1:22" ht="129.75" customHeight="1">
      <c r="A457" s="50">
        <v>100</v>
      </c>
      <c r="B457" s="9">
        <v>1</v>
      </c>
      <c r="C457" s="47">
        <v>44524</v>
      </c>
      <c r="D457" s="49">
        <f>IFERROR(VLOOKUP(C457,Dados!G:H,2,FALSE),"")</f>
        <v>44501</v>
      </c>
      <c r="E457" s="371">
        <v>39348</v>
      </c>
      <c r="F457" s="351" t="s">
        <v>1037</v>
      </c>
      <c r="G457" s="9" t="s">
        <v>182</v>
      </c>
      <c r="H457" s="367" t="s">
        <v>318</v>
      </c>
      <c r="I457" s="351" t="s">
        <v>818</v>
      </c>
      <c r="J457" s="9">
        <v>2</v>
      </c>
      <c r="K457" s="9" t="s">
        <v>7</v>
      </c>
      <c r="L457" s="406" t="s">
        <v>1038</v>
      </c>
      <c r="M457" s="31" t="s">
        <v>4</v>
      </c>
      <c r="N457" s="9" t="s">
        <v>36</v>
      </c>
      <c r="O457" s="9" t="s">
        <v>36</v>
      </c>
      <c r="P457" s="9" t="s">
        <v>117</v>
      </c>
      <c r="Q457" s="9" t="s">
        <v>174</v>
      </c>
      <c r="R457" s="9" t="s">
        <v>1039</v>
      </c>
      <c r="S457" s="9"/>
      <c r="T457" s="9"/>
      <c r="U457" s="35">
        <f>VLOOKUP(C457,Dados!G:J,3,FALSE)</f>
        <v>24</v>
      </c>
      <c r="V457" s="35" t="str">
        <f>VLOOKUP(C457,Dados!G:J,4,FALSE)</f>
        <v>Quarta-Feira</v>
      </c>
    </row>
    <row r="458" spans="1:22" ht="159" customHeight="1">
      <c r="A458" s="50">
        <v>101</v>
      </c>
      <c r="B458" s="9">
        <v>1</v>
      </c>
      <c r="C458" s="47">
        <v>44524</v>
      </c>
      <c r="D458" s="49">
        <f>IFERROR(VLOOKUP(C458,Dados!G:H,2,FALSE),"")</f>
        <v>44501</v>
      </c>
      <c r="E458" s="372">
        <v>0</v>
      </c>
      <c r="F458" s="351"/>
      <c r="G458" s="9" t="s">
        <v>31</v>
      </c>
      <c r="H458" s="9"/>
      <c r="I458" s="348" t="s">
        <v>42</v>
      </c>
      <c r="J458" s="9">
        <v>2</v>
      </c>
      <c r="K458" s="9" t="s">
        <v>43</v>
      </c>
      <c r="L458" s="406" t="s">
        <v>1040</v>
      </c>
      <c r="M458" s="31" t="s">
        <v>90</v>
      </c>
      <c r="N458" s="9" t="s">
        <v>116</v>
      </c>
      <c r="P458" s="9" t="s">
        <v>117</v>
      </c>
      <c r="Q458" s="9"/>
      <c r="R458" s="9"/>
      <c r="S458" s="9">
        <v>121</v>
      </c>
      <c r="T458" s="9">
        <v>200966226</v>
      </c>
      <c r="U458" s="35">
        <f>VLOOKUP(C458,Dados!G:J,3,FALSE)</f>
        <v>24</v>
      </c>
      <c r="V458" s="35" t="str">
        <f>VLOOKUP(C458,Dados!G:J,4,FALSE)</f>
        <v>Quarta-Feira</v>
      </c>
    </row>
    <row r="459" spans="1:22" ht="126.75" customHeight="1">
      <c r="A459" s="50">
        <v>102</v>
      </c>
      <c r="B459" s="9">
        <v>1</v>
      </c>
      <c r="C459" s="47">
        <v>44525</v>
      </c>
      <c r="D459" s="49">
        <f>IFERROR(VLOOKUP(C459,Dados!G:H,2,FALSE),"")</f>
        <v>44501</v>
      </c>
      <c r="E459" s="59">
        <v>11840</v>
      </c>
      <c r="F459" s="351" t="s">
        <v>145</v>
      </c>
      <c r="G459" s="9" t="s">
        <v>31</v>
      </c>
      <c r="H459" s="40" t="s">
        <v>1041</v>
      </c>
      <c r="I459" s="351" t="s">
        <v>633</v>
      </c>
      <c r="J459" s="9">
        <v>2</v>
      </c>
      <c r="K459" s="9" t="s">
        <v>148</v>
      </c>
      <c r="L459" s="406" t="s">
        <v>1042</v>
      </c>
      <c r="M459" s="9" t="s">
        <v>4</v>
      </c>
      <c r="N459" s="9" t="s">
        <v>36</v>
      </c>
      <c r="O459" s="9" t="s">
        <v>36</v>
      </c>
      <c r="P459" s="9" t="s">
        <v>45</v>
      </c>
      <c r="Q459" s="9" t="s">
        <v>59</v>
      </c>
      <c r="R459" s="9" t="s">
        <v>792</v>
      </c>
      <c r="S459" s="9"/>
      <c r="T459" s="9"/>
      <c r="U459" s="35">
        <f>VLOOKUP(C459,Dados!G:J,3,FALSE)</f>
        <v>25</v>
      </c>
      <c r="V459" s="35" t="str">
        <f>VLOOKUP(C459,Dados!G:J,4,FALSE)</f>
        <v>Quinta-Feira</v>
      </c>
    </row>
    <row r="460" spans="1:22" ht="92.1">
      <c r="A460" s="50">
        <v>103</v>
      </c>
      <c r="B460" s="9">
        <v>1</v>
      </c>
      <c r="C460" s="47">
        <v>44519</v>
      </c>
      <c r="D460" s="49">
        <f>IFERROR(VLOOKUP(C460,Dados!G:H,2,FALSE),"")</f>
        <v>44501</v>
      </c>
      <c r="E460" s="372">
        <v>0</v>
      </c>
      <c r="F460" s="351"/>
      <c r="G460" s="9"/>
      <c r="H460" s="9" t="s">
        <v>43</v>
      </c>
      <c r="I460" s="370" t="s">
        <v>312</v>
      </c>
      <c r="J460" s="9">
        <v>1</v>
      </c>
      <c r="K460" s="9" t="s">
        <v>43</v>
      </c>
      <c r="L460" s="406" t="s">
        <v>1043</v>
      </c>
      <c r="M460" s="31" t="s">
        <v>90</v>
      </c>
      <c r="N460" s="9" t="s">
        <v>178</v>
      </c>
      <c r="P460" s="9" t="s">
        <v>173</v>
      </c>
      <c r="Q460" s="9"/>
      <c r="R460" s="9"/>
      <c r="S460" s="9">
        <v>120</v>
      </c>
      <c r="T460" s="9">
        <v>200964095</v>
      </c>
      <c r="U460" s="35">
        <f>VLOOKUP(C460,Dados!G:J,3,FALSE)</f>
        <v>19</v>
      </c>
      <c r="V460" s="35" t="str">
        <f>VLOOKUP(C460,Dados!G:J,4,FALSE)</f>
        <v>Sexta-Feira</v>
      </c>
    </row>
    <row r="461" spans="1:22" ht="210" customHeight="1">
      <c r="A461" s="50">
        <v>104</v>
      </c>
      <c r="B461" s="9">
        <v>1</v>
      </c>
      <c r="C461" s="47">
        <v>44527</v>
      </c>
      <c r="D461" s="49">
        <f>IFERROR(VLOOKUP(C461,Dados!G:H,2,FALSE),"")</f>
        <v>44501</v>
      </c>
      <c r="E461" s="8">
        <v>0</v>
      </c>
      <c r="F461" s="351"/>
      <c r="G461" s="9"/>
      <c r="H461" s="9" t="s">
        <v>43</v>
      </c>
      <c r="I461" s="351" t="s">
        <v>509</v>
      </c>
      <c r="J461" s="9">
        <v>3</v>
      </c>
      <c r="K461" s="9" t="s">
        <v>171</v>
      </c>
      <c r="L461" s="406" t="s">
        <v>1044</v>
      </c>
      <c r="M461" s="31" t="s">
        <v>90</v>
      </c>
      <c r="N461" s="9" t="s">
        <v>271</v>
      </c>
      <c r="P461" s="9" t="s">
        <v>173</v>
      </c>
      <c r="Q461" s="9"/>
      <c r="R461" s="9"/>
      <c r="S461" s="9">
        <v>122</v>
      </c>
      <c r="T461" s="9">
        <v>201152755</v>
      </c>
      <c r="U461" s="35">
        <f>VLOOKUP(C461,Dados!G:J,3,FALSE)</f>
        <v>27</v>
      </c>
      <c r="V461" s="35" t="str">
        <f>VLOOKUP(C461,Dados!G:J,4,FALSE)</f>
        <v>Sábado</v>
      </c>
    </row>
    <row r="462" spans="1:22" ht="93.75" customHeight="1">
      <c r="A462" s="50">
        <v>105</v>
      </c>
      <c r="B462" s="9">
        <v>1</v>
      </c>
      <c r="C462" s="47">
        <v>44529</v>
      </c>
      <c r="D462" s="49">
        <f>IFERROR(VLOOKUP(C462,Dados!G:H,2,FALSE),"")</f>
        <v>44501</v>
      </c>
      <c r="E462" s="371">
        <v>23421</v>
      </c>
      <c r="F462" s="351" t="s">
        <v>1045</v>
      </c>
      <c r="G462" s="9" t="s">
        <v>31</v>
      </c>
      <c r="H462" s="367" t="s">
        <v>1046</v>
      </c>
      <c r="I462" s="351" t="s">
        <v>818</v>
      </c>
      <c r="J462" s="9">
        <v>2</v>
      </c>
      <c r="K462" s="9" t="s">
        <v>121</v>
      </c>
      <c r="L462" s="406" t="s">
        <v>1047</v>
      </c>
      <c r="M462" s="31" t="s">
        <v>4</v>
      </c>
      <c r="N462" s="9" t="s">
        <v>36</v>
      </c>
      <c r="O462" s="9" t="s">
        <v>36</v>
      </c>
      <c r="P462" s="9" t="s">
        <v>180</v>
      </c>
      <c r="Q462" s="9" t="s">
        <v>124</v>
      </c>
      <c r="R462" s="9" t="s">
        <v>1048</v>
      </c>
      <c r="S462" s="9"/>
      <c r="T462" s="9"/>
      <c r="U462" s="35">
        <f>VLOOKUP(C462,Dados!G:J,3,FALSE)</f>
        <v>29</v>
      </c>
      <c r="V462" s="35" t="str">
        <f>VLOOKUP(C462,Dados!G:J,4,FALSE)</f>
        <v>Segunda-Feira</v>
      </c>
    </row>
    <row r="463" spans="1:22" ht="140.25" customHeight="1">
      <c r="A463" s="50">
        <v>106</v>
      </c>
      <c r="B463" s="9">
        <v>1</v>
      </c>
      <c r="C463" s="47">
        <v>44530</v>
      </c>
      <c r="D463" s="49">
        <f>IFERROR(VLOOKUP(C463,Dados!G:H,2,FALSE),"")</f>
        <v>44501</v>
      </c>
      <c r="E463" s="371">
        <v>37100</v>
      </c>
      <c r="F463" s="351" t="s">
        <v>1049</v>
      </c>
      <c r="G463" s="9" t="s">
        <v>31</v>
      </c>
      <c r="H463" s="367" t="s">
        <v>237</v>
      </c>
      <c r="I463" s="351" t="s">
        <v>818</v>
      </c>
      <c r="J463" s="9">
        <v>2</v>
      </c>
      <c r="K463" s="9" t="s">
        <v>56</v>
      </c>
      <c r="L463" s="406" t="s">
        <v>1050</v>
      </c>
      <c r="M463" s="31" t="s">
        <v>3</v>
      </c>
      <c r="N463" s="9" t="s">
        <v>36</v>
      </c>
      <c r="O463" s="9" t="s">
        <v>36</v>
      </c>
      <c r="P463" s="9" t="s">
        <v>58</v>
      </c>
      <c r="Q463" s="9" t="s">
        <v>59</v>
      </c>
      <c r="R463" s="9" t="s">
        <v>934</v>
      </c>
      <c r="S463" s="9">
        <v>124</v>
      </c>
      <c r="T463" s="9">
        <v>201094760</v>
      </c>
      <c r="U463" s="35">
        <f>VLOOKUP(C463,Dados!G:J,3,FALSE)</f>
        <v>30</v>
      </c>
      <c r="V463" s="35" t="str">
        <f>VLOOKUP(C463,Dados!G:J,4,FALSE)</f>
        <v>Terça-Feira</v>
      </c>
    </row>
    <row r="464" spans="1:22" ht="57.6">
      <c r="A464" s="50">
        <v>107</v>
      </c>
      <c r="B464" s="9">
        <v>1</v>
      </c>
      <c r="C464" s="47">
        <v>44532</v>
      </c>
      <c r="D464" s="49">
        <f>IFERROR(VLOOKUP(C464,Dados!G:H,2,FALSE),"")</f>
        <v>44531</v>
      </c>
      <c r="E464" s="371">
        <v>37315</v>
      </c>
      <c r="F464" s="351" t="s">
        <v>1051</v>
      </c>
      <c r="G464" s="9" t="s">
        <v>31</v>
      </c>
      <c r="H464" s="40" t="s">
        <v>793</v>
      </c>
      <c r="I464" s="351" t="s">
        <v>74</v>
      </c>
      <c r="J464" s="9">
        <v>1</v>
      </c>
      <c r="K464" s="9" t="s">
        <v>56</v>
      </c>
      <c r="L464" s="406" t="s">
        <v>1052</v>
      </c>
      <c r="M464" s="31" t="s">
        <v>4</v>
      </c>
      <c r="N464" s="9" t="s">
        <v>36</v>
      </c>
      <c r="O464" s="9" t="s">
        <v>36</v>
      </c>
      <c r="P464" s="9" t="s">
        <v>58</v>
      </c>
      <c r="Q464" s="9" t="s">
        <v>59</v>
      </c>
      <c r="R464" s="9" t="s">
        <v>60</v>
      </c>
      <c r="S464" s="9"/>
      <c r="T464" s="9"/>
      <c r="U464" s="35">
        <f>VLOOKUP(C464,Dados!G:J,3,FALSE)</f>
        <v>2</v>
      </c>
      <c r="V464" s="35" t="str">
        <f>VLOOKUP(C464,Dados!G:J,4,FALSE)</f>
        <v>Quinta-Feira</v>
      </c>
    </row>
    <row r="465" spans="1:22" ht="92.1">
      <c r="A465" s="50">
        <v>108</v>
      </c>
      <c r="B465" s="9">
        <v>1</v>
      </c>
      <c r="C465" s="47">
        <v>44532</v>
      </c>
      <c r="D465" s="49">
        <f>IFERROR(VLOOKUP(C465,Dados!G:H,2,FALSE),"")</f>
        <v>44531</v>
      </c>
      <c r="E465" s="371">
        <v>4332</v>
      </c>
      <c r="F465" s="351" t="s">
        <v>1053</v>
      </c>
      <c r="G465" s="9" t="s">
        <v>31</v>
      </c>
      <c r="H465" s="40" t="s">
        <v>105</v>
      </c>
      <c r="I465" s="351" t="s">
        <v>818</v>
      </c>
      <c r="J465" s="9">
        <v>2</v>
      </c>
      <c r="K465" s="9" t="s">
        <v>64</v>
      </c>
      <c r="L465" s="406" t="s">
        <v>1054</v>
      </c>
      <c r="M465" s="31" t="s">
        <v>4</v>
      </c>
      <c r="N465" s="9" t="s">
        <v>36</v>
      </c>
      <c r="O465" s="9" t="s">
        <v>36</v>
      </c>
      <c r="P465" s="9" t="s">
        <v>123</v>
      </c>
      <c r="Q465" s="9" t="s">
        <v>189</v>
      </c>
      <c r="R465" s="9" t="s">
        <v>189</v>
      </c>
      <c r="S465" s="9"/>
      <c r="T465" s="9"/>
      <c r="U465" s="35">
        <f>VLOOKUP(C465,Dados!G:J,3,FALSE)</f>
        <v>2</v>
      </c>
      <c r="V465" s="35" t="str">
        <f>VLOOKUP(C465,Dados!G:J,4,FALSE)</f>
        <v>Quinta-Feira</v>
      </c>
    </row>
    <row r="466" spans="1:22" ht="57.6">
      <c r="A466" s="50">
        <v>109</v>
      </c>
      <c r="B466" s="9">
        <v>1</v>
      </c>
      <c r="C466" s="47">
        <v>44533</v>
      </c>
      <c r="D466" s="49">
        <f>IFERROR(VLOOKUP(C466,Dados!G:H,2,FALSE),"")</f>
        <v>44531</v>
      </c>
      <c r="E466" s="371">
        <v>36457</v>
      </c>
      <c r="F466" s="351" t="s">
        <v>1055</v>
      </c>
      <c r="G466" s="9" t="s">
        <v>31</v>
      </c>
      <c r="H466" s="9" t="s">
        <v>1046</v>
      </c>
      <c r="I466" s="351" t="s">
        <v>818</v>
      </c>
      <c r="J466" s="9">
        <v>2</v>
      </c>
      <c r="K466" s="9" t="s">
        <v>121</v>
      </c>
      <c r="L466" s="406" t="s">
        <v>1056</v>
      </c>
      <c r="M466" s="31" t="s">
        <v>4</v>
      </c>
      <c r="N466" s="9" t="s">
        <v>36</v>
      </c>
      <c r="O466" s="9" t="s">
        <v>36</v>
      </c>
      <c r="P466" s="9" t="s">
        <v>58</v>
      </c>
      <c r="Q466" s="9" t="s">
        <v>59</v>
      </c>
      <c r="R466" s="9" t="s">
        <v>1057</v>
      </c>
      <c r="S466" s="9"/>
      <c r="T466" s="9"/>
      <c r="U466" s="35">
        <f>VLOOKUP(C466,Dados!G:J,3,FALSE)</f>
        <v>3</v>
      </c>
      <c r="V466" s="35" t="str">
        <f>VLOOKUP(C466,Dados!G:J,4,FALSE)</f>
        <v>Sexta-Feira</v>
      </c>
    </row>
    <row r="467" spans="1:22" ht="57.6">
      <c r="A467" s="50">
        <v>110</v>
      </c>
      <c r="B467" s="9">
        <v>1</v>
      </c>
      <c r="C467" s="47">
        <v>44533</v>
      </c>
      <c r="D467" s="49">
        <f>IFERROR(VLOOKUP(C467,Dados!G:H,2,FALSE),"")</f>
        <v>44531</v>
      </c>
      <c r="E467" s="371">
        <v>1495</v>
      </c>
      <c r="F467" s="351" t="s">
        <v>1058</v>
      </c>
      <c r="G467" s="9" t="s">
        <v>31</v>
      </c>
      <c r="H467" s="9" t="s">
        <v>1059</v>
      </c>
      <c r="I467" s="351" t="s">
        <v>147</v>
      </c>
      <c r="J467" s="9">
        <v>1</v>
      </c>
      <c r="K467" s="9" t="s">
        <v>1060</v>
      </c>
      <c r="L467" s="406" t="s">
        <v>1061</v>
      </c>
      <c r="M467" s="31" t="s">
        <v>4</v>
      </c>
      <c r="N467" s="9" t="s">
        <v>36</v>
      </c>
      <c r="O467" s="9" t="s">
        <v>36</v>
      </c>
      <c r="P467" s="9" t="s">
        <v>45</v>
      </c>
      <c r="Q467" s="9" t="s">
        <v>46</v>
      </c>
      <c r="R467" s="9" t="s">
        <v>139</v>
      </c>
      <c r="S467" s="9"/>
      <c r="T467" s="9"/>
      <c r="U467" s="35">
        <f>VLOOKUP(C467,Dados!G:J,3,FALSE)</f>
        <v>3</v>
      </c>
      <c r="V467" s="35" t="str">
        <f>VLOOKUP(C467,Dados!G:J,4,FALSE)</f>
        <v>Sexta-Feira</v>
      </c>
    </row>
    <row r="468" spans="1:22" ht="45.95">
      <c r="A468" s="50">
        <v>111</v>
      </c>
      <c r="B468" s="9">
        <v>1</v>
      </c>
      <c r="C468" s="47">
        <v>44534</v>
      </c>
      <c r="D468" s="49">
        <f>IFERROR(VLOOKUP(C468,Dados!G:H,2,FALSE),"")</f>
        <v>44531</v>
      </c>
      <c r="E468" s="371">
        <v>39701</v>
      </c>
      <c r="F468" s="351" t="s">
        <v>1062</v>
      </c>
      <c r="G468" s="9" t="s">
        <v>31</v>
      </c>
      <c r="H468" s="9" t="s">
        <v>54</v>
      </c>
      <c r="I468" s="351" t="s">
        <v>818</v>
      </c>
      <c r="J468" s="9">
        <v>2</v>
      </c>
      <c r="K468" s="9" t="s">
        <v>56</v>
      </c>
      <c r="L468" s="406" t="s">
        <v>1063</v>
      </c>
      <c r="M468" s="31" t="s">
        <v>4</v>
      </c>
      <c r="N468" s="9" t="s">
        <v>36</v>
      </c>
      <c r="O468" s="9" t="s">
        <v>36</v>
      </c>
      <c r="P468" s="9" t="s">
        <v>58</v>
      </c>
      <c r="Q468" s="9" t="s">
        <v>59</v>
      </c>
      <c r="R468" s="9" t="s">
        <v>1057</v>
      </c>
      <c r="S468" s="9"/>
      <c r="T468" s="9"/>
      <c r="U468" s="35">
        <f>VLOOKUP(C468,Dados!G:J,3,FALSE)</f>
        <v>4</v>
      </c>
      <c r="V468" s="35" t="str">
        <f>VLOOKUP(C468,Dados!G:J,4,FALSE)</f>
        <v>Sábado</v>
      </c>
    </row>
    <row r="469" spans="1:22" ht="45.95">
      <c r="A469" s="50">
        <v>112</v>
      </c>
      <c r="B469" s="9">
        <v>1</v>
      </c>
      <c r="C469" s="47">
        <v>44534</v>
      </c>
      <c r="D469" s="49">
        <f>IFERROR(VLOOKUP(C469,Dados!G:H,2,FALSE),"")</f>
        <v>44531</v>
      </c>
      <c r="E469" s="371">
        <v>23446</v>
      </c>
      <c r="F469" s="351" t="s">
        <v>696</v>
      </c>
      <c r="G469" s="9" t="s">
        <v>31</v>
      </c>
      <c r="H469" s="9" t="s">
        <v>54</v>
      </c>
      <c r="I469" s="351" t="s">
        <v>818</v>
      </c>
      <c r="J469" s="9">
        <v>2</v>
      </c>
      <c r="K469" s="9" t="s">
        <v>56</v>
      </c>
      <c r="L469" s="406" t="s">
        <v>1064</v>
      </c>
      <c r="M469" s="31" t="s">
        <v>4</v>
      </c>
      <c r="N469" s="9" t="s">
        <v>36</v>
      </c>
      <c r="O469" s="9" t="s">
        <v>36</v>
      </c>
      <c r="P469" s="9" t="s">
        <v>45</v>
      </c>
      <c r="Q469" s="9" t="s">
        <v>67</v>
      </c>
      <c r="R469" s="9" t="s">
        <v>930</v>
      </c>
      <c r="S469" s="9"/>
      <c r="T469" s="9"/>
      <c r="U469" s="35">
        <f>VLOOKUP(C469,Dados!G:J,3,FALSE)</f>
        <v>4</v>
      </c>
      <c r="V469" s="35" t="str">
        <f>VLOOKUP(C469,Dados!G:J,4,FALSE)</f>
        <v>Sábado</v>
      </c>
    </row>
    <row r="470" spans="1:22" ht="80.45">
      <c r="A470" s="50">
        <v>113</v>
      </c>
      <c r="B470" s="9">
        <v>1</v>
      </c>
      <c r="C470" s="47">
        <v>44534</v>
      </c>
      <c r="D470" s="49">
        <f>IFERROR(VLOOKUP(C470,Dados!G:H,2,FALSE),"")</f>
        <v>44531</v>
      </c>
      <c r="E470" s="371">
        <v>34585</v>
      </c>
      <c r="F470" s="351" t="s">
        <v>641</v>
      </c>
      <c r="G470" s="9" t="s">
        <v>31</v>
      </c>
      <c r="H470" s="9" t="s">
        <v>492</v>
      </c>
      <c r="I470" s="351" t="s">
        <v>540</v>
      </c>
      <c r="J470" s="9">
        <v>2</v>
      </c>
      <c r="K470" s="9" t="s">
        <v>64</v>
      </c>
      <c r="L470" s="351" t="s">
        <v>1065</v>
      </c>
      <c r="M470" s="31" t="s">
        <v>4</v>
      </c>
      <c r="N470" s="9" t="s">
        <v>36</v>
      </c>
      <c r="O470" s="9" t="s">
        <v>36</v>
      </c>
      <c r="P470" s="9" t="s">
        <v>117</v>
      </c>
      <c r="Q470" s="9" t="s">
        <v>124</v>
      </c>
      <c r="R470" s="9" t="s">
        <v>1066</v>
      </c>
      <c r="S470" s="9"/>
      <c r="T470" s="9"/>
      <c r="U470" s="35">
        <f>VLOOKUP(C470,Dados!G:J,3,FALSE)</f>
        <v>4</v>
      </c>
      <c r="V470" s="35" t="str">
        <f>VLOOKUP(C470,Dados!G:J,4,FALSE)</f>
        <v>Sábado</v>
      </c>
    </row>
    <row r="471" spans="1:22" ht="34.5">
      <c r="A471" s="50">
        <v>114</v>
      </c>
      <c r="B471" s="9">
        <v>1</v>
      </c>
      <c r="C471" s="47">
        <v>44535</v>
      </c>
      <c r="D471" s="49">
        <f>IFERROR(VLOOKUP(C471,Dados!G:H,2,FALSE),"")</f>
        <v>44531</v>
      </c>
      <c r="E471" s="371">
        <v>5060</v>
      </c>
      <c r="F471" s="351" t="s">
        <v>1067</v>
      </c>
      <c r="G471" s="9" t="s">
        <v>31</v>
      </c>
      <c r="H471" s="9" t="s">
        <v>295</v>
      </c>
      <c r="I471" s="370" t="s">
        <v>296</v>
      </c>
      <c r="J471" s="9">
        <v>1</v>
      </c>
      <c r="K471" s="9" t="s">
        <v>161</v>
      </c>
      <c r="L471" s="351" t="s">
        <v>1068</v>
      </c>
      <c r="M471" s="31" t="s">
        <v>4</v>
      </c>
      <c r="N471" s="9" t="s">
        <v>36</v>
      </c>
      <c r="O471" s="9" t="s">
        <v>36</v>
      </c>
      <c r="P471" s="9" t="s">
        <v>37</v>
      </c>
      <c r="Q471" s="9" t="s">
        <v>38</v>
      </c>
      <c r="R471" s="9" t="s">
        <v>39</v>
      </c>
      <c r="S471" s="9"/>
      <c r="T471" s="9"/>
      <c r="U471" s="35">
        <f>VLOOKUP(C471,Dados!G:J,3,FALSE)</f>
        <v>5</v>
      </c>
      <c r="V471" s="35" t="str">
        <f>VLOOKUP(C471,Dados!G:J,4,FALSE)</f>
        <v>Domingo</v>
      </c>
    </row>
    <row r="472" spans="1:22" ht="103.5">
      <c r="A472" s="50">
        <v>115</v>
      </c>
      <c r="B472" s="9">
        <v>1</v>
      </c>
      <c r="C472" s="47">
        <v>44539</v>
      </c>
      <c r="D472" s="49">
        <f>IFERROR(VLOOKUP(C472,Dados!G:H,2,FALSE),"")</f>
        <v>44531</v>
      </c>
      <c r="E472" s="371">
        <v>36453</v>
      </c>
      <c r="F472" s="351" t="s">
        <v>1069</v>
      </c>
      <c r="G472" s="9" t="s">
        <v>31</v>
      </c>
      <c r="H472" s="9" t="s">
        <v>120</v>
      </c>
      <c r="I472" s="351" t="s">
        <v>818</v>
      </c>
      <c r="J472" s="9">
        <v>1</v>
      </c>
      <c r="K472" s="9" t="s">
        <v>7</v>
      </c>
      <c r="L472" s="406" t="s">
        <v>1070</v>
      </c>
      <c r="M472" s="31" t="s">
        <v>4</v>
      </c>
      <c r="N472" s="9" t="s">
        <v>36</v>
      </c>
      <c r="O472" s="9" t="s">
        <v>36</v>
      </c>
      <c r="P472" s="9" t="s">
        <v>45</v>
      </c>
      <c r="Q472" s="9" t="s">
        <v>118</v>
      </c>
      <c r="R472" s="9" t="s">
        <v>764</v>
      </c>
      <c r="S472" s="9"/>
      <c r="T472" s="9"/>
      <c r="U472" s="35">
        <f>VLOOKUP(C472,Dados!G:J,3,FALSE)</f>
        <v>9</v>
      </c>
      <c r="V472" s="35" t="str">
        <f>VLOOKUP(C472,Dados!G:J,4,FALSE)</f>
        <v>Quinta-Feira</v>
      </c>
    </row>
    <row r="473" spans="1:22" ht="161.1">
      <c r="A473" s="50">
        <v>116</v>
      </c>
      <c r="B473" s="9">
        <v>1</v>
      </c>
      <c r="C473" s="47">
        <v>44539</v>
      </c>
      <c r="D473" s="49">
        <f>IFERROR(VLOOKUP(C473,Dados!G:H,2,FALSE),"")</f>
        <v>44531</v>
      </c>
      <c r="E473" s="371">
        <v>30003</v>
      </c>
      <c r="F473" s="374" t="s">
        <v>447</v>
      </c>
      <c r="G473" s="9" t="s">
        <v>182</v>
      </c>
      <c r="H473" s="9" t="s">
        <v>102</v>
      </c>
      <c r="I473" s="348" t="s">
        <v>42</v>
      </c>
      <c r="J473" s="9">
        <v>2</v>
      </c>
      <c r="K473" s="9" t="s">
        <v>6</v>
      </c>
      <c r="L473" s="406" t="s">
        <v>1071</v>
      </c>
      <c r="M473" s="31" t="s">
        <v>3</v>
      </c>
      <c r="N473" s="9" t="s">
        <v>36</v>
      </c>
      <c r="O473" s="9" t="s">
        <v>36</v>
      </c>
      <c r="P473" s="9" t="s">
        <v>123</v>
      </c>
      <c r="Q473" s="9" t="s">
        <v>38</v>
      </c>
      <c r="R473" s="9" t="s">
        <v>134</v>
      </c>
      <c r="S473" s="9">
        <v>129</v>
      </c>
      <c r="T473" s="9">
        <v>201150159</v>
      </c>
      <c r="U473" s="35">
        <f>VLOOKUP(C473,Dados!G:J,3,FALSE)</f>
        <v>9</v>
      </c>
      <c r="V473" s="35" t="str">
        <f>VLOOKUP(C473,Dados!G:J,4,FALSE)</f>
        <v>Quinta-Feira</v>
      </c>
    </row>
    <row r="474" spans="1:22" ht="126.6">
      <c r="A474" s="50">
        <v>117</v>
      </c>
      <c r="B474" s="9">
        <v>1</v>
      </c>
      <c r="C474" s="47">
        <v>44540</v>
      </c>
      <c r="D474" s="49">
        <f>IFERROR(VLOOKUP(C474,Dados!G:H,2,FALSE),"")</f>
        <v>44531</v>
      </c>
      <c r="E474" s="371">
        <v>38267</v>
      </c>
      <c r="F474" s="351" t="s">
        <v>1072</v>
      </c>
      <c r="G474" s="9" t="s">
        <v>182</v>
      </c>
      <c r="H474" s="9" t="s">
        <v>335</v>
      </c>
      <c r="I474" s="370" t="s">
        <v>312</v>
      </c>
      <c r="J474" s="9">
        <v>1</v>
      </c>
      <c r="K474" s="9" t="s">
        <v>6</v>
      </c>
      <c r="L474" s="406" t="s">
        <v>1073</v>
      </c>
      <c r="M474" s="31" t="s">
        <v>4</v>
      </c>
      <c r="N474" s="9" t="s">
        <v>36</v>
      </c>
      <c r="O474" s="9" t="s">
        <v>36</v>
      </c>
      <c r="P474" s="9" t="s">
        <v>45</v>
      </c>
      <c r="Q474" s="9" t="s">
        <v>124</v>
      </c>
      <c r="R474" s="9" t="s">
        <v>1074</v>
      </c>
      <c r="S474" s="9"/>
      <c r="T474" s="9"/>
      <c r="U474" s="35">
        <f>VLOOKUP(C474,Dados!G:J,3,FALSE)</f>
        <v>10</v>
      </c>
      <c r="V474" s="35" t="str">
        <f>VLOOKUP(C474,Dados!G:J,4,FALSE)</f>
        <v>Sexta-Feira</v>
      </c>
    </row>
    <row r="475" spans="1:22" ht="80.45">
      <c r="A475" s="50">
        <v>118</v>
      </c>
      <c r="B475" s="9">
        <v>1</v>
      </c>
      <c r="C475" s="47">
        <v>44540</v>
      </c>
      <c r="D475" s="49">
        <f>IFERROR(VLOOKUP(C475,Dados!G:H,2,FALSE),"")</f>
        <v>44531</v>
      </c>
      <c r="E475" s="371">
        <v>38664</v>
      </c>
      <c r="F475" s="351" t="s">
        <v>1075</v>
      </c>
      <c r="G475" s="9" t="s">
        <v>31</v>
      </c>
      <c r="H475" s="9" t="s">
        <v>828</v>
      </c>
      <c r="I475" s="370" t="s">
        <v>296</v>
      </c>
      <c r="J475" s="9">
        <v>1</v>
      </c>
      <c r="K475" s="9" t="s">
        <v>161</v>
      </c>
      <c r="L475" s="406" t="s">
        <v>1076</v>
      </c>
      <c r="M475" s="31" t="s">
        <v>4</v>
      </c>
      <c r="N475" s="9" t="s">
        <v>36</v>
      </c>
      <c r="O475" s="9" t="s">
        <v>36</v>
      </c>
      <c r="P475" s="9" t="s">
        <v>45</v>
      </c>
      <c r="Q475" s="9" t="s">
        <v>46</v>
      </c>
      <c r="R475" s="9"/>
      <c r="S475" s="9">
        <v>128</v>
      </c>
      <c r="T475" s="9"/>
      <c r="U475" s="35">
        <f>VLOOKUP(C475,Dados!G:J,3,FALSE)</f>
        <v>10</v>
      </c>
      <c r="V475" s="35" t="str">
        <f>VLOOKUP(C475,Dados!G:J,4,FALSE)</f>
        <v>Sexta-Feira</v>
      </c>
    </row>
    <row r="476" spans="1:22" ht="34.5">
      <c r="A476" s="50">
        <v>119</v>
      </c>
      <c r="B476" s="9">
        <v>1</v>
      </c>
      <c r="C476" s="47">
        <v>44543</v>
      </c>
      <c r="D476" s="49">
        <f>IFERROR(VLOOKUP(C476,Dados!G:H,2,FALSE),"")</f>
        <v>44531</v>
      </c>
      <c r="E476" s="372">
        <v>0</v>
      </c>
      <c r="F476" s="351"/>
      <c r="G476" s="9"/>
      <c r="H476" s="9" t="s">
        <v>1077</v>
      </c>
      <c r="I476" s="351" t="s">
        <v>811</v>
      </c>
      <c r="J476" s="9">
        <v>1</v>
      </c>
      <c r="K476" s="5" t="s">
        <v>278</v>
      </c>
      <c r="L476" s="406" t="s">
        <v>1078</v>
      </c>
      <c r="M476" s="31" t="s">
        <v>90</v>
      </c>
      <c r="N476" s="9" t="s">
        <v>95</v>
      </c>
      <c r="P476" s="9"/>
      <c r="Q476" s="9"/>
      <c r="R476" s="9"/>
      <c r="S476" s="9">
        <v>130</v>
      </c>
      <c r="T476" s="9">
        <v>201175623</v>
      </c>
      <c r="U476" s="35">
        <f>VLOOKUP(C476,Dados!G:J,3,FALSE)</f>
        <v>13</v>
      </c>
      <c r="V476" s="35" t="str">
        <f>VLOOKUP(C476,Dados!G:J,4,FALSE)</f>
        <v>Segunda-Feira</v>
      </c>
    </row>
    <row r="477" spans="1:22" ht="57.6">
      <c r="A477" s="50">
        <v>120</v>
      </c>
      <c r="B477" s="9">
        <v>1</v>
      </c>
      <c r="C477" s="47">
        <v>44544</v>
      </c>
      <c r="D477" s="49">
        <f>IFERROR(VLOOKUP(C477,Dados!G:H,2,FALSE),"")</f>
        <v>44531</v>
      </c>
      <c r="E477" s="59">
        <v>31515</v>
      </c>
      <c r="F477" s="351" t="s">
        <v>613</v>
      </c>
      <c r="G477" s="9" t="s">
        <v>31</v>
      </c>
      <c r="H477" s="367" t="s">
        <v>237</v>
      </c>
      <c r="I477" s="351" t="s">
        <v>509</v>
      </c>
      <c r="J477" s="9">
        <v>2</v>
      </c>
      <c r="K477" s="9" t="s">
        <v>56</v>
      </c>
      <c r="L477" s="351" t="s">
        <v>1079</v>
      </c>
      <c r="M477" s="31" t="s">
        <v>4</v>
      </c>
      <c r="N477" s="9" t="s">
        <v>36</v>
      </c>
      <c r="O477" s="9" t="s">
        <v>36</v>
      </c>
      <c r="P477" s="9" t="s">
        <v>45</v>
      </c>
      <c r="Q477" s="9" t="s">
        <v>118</v>
      </c>
      <c r="R477" s="9"/>
      <c r="S477" s="9"/>
      <c r="T477" s="9"/>
      <c r="U477" s="35">
        <f>VLOOKUP(C477,Dados!G:J,3,FALSE)</f>
        <v>14</v>
      </c>
      <c r="V477" s="35" t="str">
        <f>VLOOKUP(C477,Dados!G:J,4,FALSE)</f>
        <v>Terça-Feira</v>
      </c>
    </row>
    <row r="478" spans="1:22" ht="69">
      <c r="A478" s="50">
        <v>121</v>
      </c>
      <c r="B478" s="9">
        <v>1</v>
      </c>
      <c r="C478" s="47">
        <v>44544</v>
      </c>
      <c r="D478" s="49">
        <f>IFERROR(VLOOKUP(C478,Dados!G:H,2,FALSE),"")</f>
        <v>44531</v>
      </c>
      <c r="E478" s="371">
        <v>38421</v>
      </c>
      <c r="F478" s="351" t="s">
        <v>832</v>
      </c>
      <c r="G478" s="9" t="s">
        <v>31</v>
      </c>
      <c r="H478" s="367" t="s">
        <v>237</v>
      </c>
      <c r="I478" s="351" t="s">
        <v>509</v>
      </c>
      <c r="J478" s="9">
        <v>2</v>
      </c>
      <c r="K478" s="9" t="s">
        <v>56</v>
      </c>
      <c r="L478" s="351" t="s">
        <v>1080</v>
      </c>
      <c r="M478" s="31" t="s">
        <v>4</v>
      </c>
      <c r="N478" s="9" t="s">
        <v>36</v>
      </c>
      <c r="O478" s="9" t="s">
        <v>36</v>
      </c>
      <c r="P478" s="9" t="s">
        <v>58</v>
      </c>
      <c r="Q478" s="9" t="s">
        <v>59</v>
      </c>
      <c r="R478" s="9" t="s">
        <v>60</v>
      </c>
      <c r="S478" s="9"/>
      <c r="T478" s="9"/>
      <c r="U478" s="35">
        <f>VLOOKUP(C478,Dados!G:J,3,FALSE)</f>
        <v>14</v>
      </c>
      <c r="V478" s="35" t="str">
        <f>VLOOKUP(C478,Dados!G:J,4,FALSE)</f>
        <v>Terça-Feira</v>
      </c>
    </row>
    <row r="479" spans="1:22" ht="57.6">
      <c r="A479" s="50">
        <v>122</v>
      </c>
      <c r="B479" s="9">
        <v>1</v>
      </c>
      <c r="C479" s="47">
        <v>44545</v>
      </c>
      <c r="D479" s="49">
        <f>IFERROR(VLOOKUP(C479,Dados!G:H,2,FALSE),"")</f>
        <v>44531</v>
      </c>
      <c r="E479" s="371">
        <v>4839</v>
      </c>
      <c r="F479" s="351" t="s">
        <v>474</v>
      </c>
      <c r="G479" s="9" t="s">
        <v>31</v>
      </c>
      <c r="H479" s="351" t="s">
        <v>828</v>
      </c>
      <c r="I479" s="370" t="s">
        <v>296</v>
      </c>
      <c r="J479" s="9">
        <v>1</v>
      </c>
      <c r="K479" s="9" t="s">
        <v>161</v>
      </c>
      <c r="L479" s="351" t="s">
        <v>1081</v>
      </c>
      <c r="M479" s="31" t="s">
        <v>4</v>
      </c>
      <c r="N479" s="9" t="s">
        <v>36</v>
      </c>
      <c r="O479" s="9" t="s">
        <v>36</v>
      </c>
      <c r="P479" s="9" t="s">
        <v>180</v>
      </c>
      <c r="Q479" s="9" t="s">
        <v>124</v>
      </c>
      <c r="R479" s="9" t="s">
        <v>1011</v>
      </c>
      <c r="S479" s="9"/>
      <c r="T479" s="9"/>
      <c r="U479" s="35">
        <f>VLOOKUP(C479,Dados!G:J,3,FALSE)</f>
        <v>15</v>
      </c>
      <c r="V479" s="35" t="str">
        <f>VLOOKUP(C479,Dados!G:J,4,FALSE)</f>
        <v>Quarta-Feira</v>
      </c>
    </row>
    <row r="480" spans="1:22" ht="261.75" customHeight="1">
      <c r="A480" s="50">
        <v>123</v>
      </c>
      <c r="B480" s="9">
        <v>1</v>
      </c>
      <c r="C480" s="47">
        <v>44545</v>
      </c>
      <c r="D480" s="49">
        <f>IFERROR(VLOOKUP(C480,Dados!G:H,2,FALSE),"")</f>
        <v>44531</v>
      </c>
      <c r="E480" s="371">
        <v>33344</v>
      </c>
      <c r="F480" s="351" t="s">
        <v>439</v>
      </c>
      <c r="G480" s="9" t="s">
        <v>31</v>
      </c>
      <c r="H480" s="351" t="s">
        <v>366</v>
      </c>
      <c r="I480" s="373" t="s">
        <v>137</v>
      </c>
      <c r="J480" s="9">
        <v>1</v>
      </c>
      <c r="K480" s="9" t="s">
        <v>110</v>
      </c>
      <c r="L480" s="351" t="s">
        <v>1082</v>
      </c>
      <c r="M480" s="31" t="s">
        <v>4</v>
      </c>
      <c r="N480" s="9" t="s">
        <v>36</v>
      </c>
      <c r="O480" s="9" t="s">
        <v>36</v>
      </c>
      <c r="P480" s="9" t="s">
        <v>45</v>
      </c>
      <c r="Q480" s="9" t="s">
        <v>76</v>
      </c>
      <c r="R480" s="9" t="s">
        <v>71</v>
      </c>
      <c r="S480" s="9"/>
      <c r="T480" s="9"/>
      <c r="U480" s="35">
        <f>VLOOKUP(C480,Dados!G:J,3,FALSE)</f>
        <v>15</v>
      </c>
      <c r="V480" s="35" t="str">
        <f>VLOOKUP(C480,Dados!G:J,4,FALSE)</f>
        <v>Quarta-Feira</v>
      </c>
    </row>
    <row r="481" spans="1:22" ht="69">
      <c r="A481" s="50">
        <v>124</v>
      </c>
      <c r="B481" s="9">
        <v>1</v>
      </c>
      <c r="C481" s="47">
        <v>44546</v>
      </c>
      <c r="D481" s="49">
        <f>IFERROR(VLOOKUP(C481,Dados!G:H,2,FALSE),"")</f>
        <v>44531</v>
      </c>
      <c r="E481" s="372">
        <v>0</v>
      </c>
      <c r="F481" s="351" t="s">
        <v>1083</v>
      </c>
      <c r="G481" s="9" t="s">
        <v>31</v>
      </c>
      <c r="H481" s="9" t="s">
        <v>1084</v>
      </c>
      <c r="I481" s="351" t="s">
        <v>811</v>
      </c>
      <c r="J481" s="9">
        <v>1</v>
      </c>
      <c r="K481" s="9" t="s">
        <v>121</v>
      </c>
      <c r="L481" s="406" t="s">
        <v>1085</v>
      </c>
      <c r="M481" s="31" t="s">
        <v>90</v>
      </c>
      <c r="N481" s="9" t="s">
        <v>36</v>
      </c>
      <c r="O481" s="9" t="s">
        <v>36</v>
      </c>
      <c r="P481" s="9" t="s">
        <v>96</v>
      </c>
      <c r="Q481" s="9"/>
      <c r="R481" s="9"/>
      <c r="S481" s="9">
        <v>131</v>
      </c>
      <c r="T481" s="9">
        <v>201176005</v>
      </c>
      <c r="U481" s="35">
        <f>VLOOKUP(C481,Dados!G:J,3,FALSE)</f>
        <v>16</v>
      </c>
      <c r="V481" s="35" t="str">
        <f>VLOOKUP(C481,Dados!G:J,4,FALSE)</f>
        <v>Quinta-Feira</v>
      </c>
    </row>
    <row r="482" spans="1:22" ht="80.45">
      <c r="A482" s="50">
        <v>125</v>
      </c>
      <c r="B482" s="9">
        <v>1</v>
      </c>
      <c r="C482" s="47">
        <v>44546</v>
      </c>
      <c r="D482" s="49">
        <f>IFERROR(VLOOKUP(C482,Dados!G:H,2,FALSE),"")</f>
        <v>44531</v>
      </c>
      <c r="E482" s="59">
        <v>23529</v>
      </c>
      <c r="F482" s="351" t="s">
        <v>285</v>
      </c>
      <c r="G482" s="9" t="s">
        <v>31</v>
      </c>
      <c r="H482" s="367" t="s">
        <v>198</v>
      </c>
      <c r="I482" s="351" t="s">
        <v>87</v>
      </c>
      <c r="J482" s="9">
        <v>1</v>
      </c>
      <c r="K482" s="9" t="s">
        <v>51</v>
      </c>
      <c r="L482" s="351" t="s">
        <v>1086</v>
      </c>
      <c r="M482" s="31" t="s">
        <v>4</v>
      </c>
      <c r="N482" s="9" t="s">
        <v>36</v>
      </c>
      <c r="O482" s="9" t="s">
        <v>36</v>
      </c>
      <c r="P482" s="9" t="s">
        <v>37</v>
      </c>
      <c r="Q482" s="9" t="s">
        <v>38</v>
      </c>
      <c r="R482" s="9"/>
      <c r="S482" s="9"/>
      <c r="T482" s="9"/>
      <c r="U482" s="35">
        <f>VLOOKUP(C482,Dados!G:J,3,FALSE)</f>
        <v>16</v>
      </c>
      <c r="V482" s="35" t="str">
        <f>VLOOKUP(C482,Dados!G:J,4,FALSE)</f>
        <v>Quinta-Feira</v>
      </c>
    </row>
    <row r="483" spans="1:22" ht="287.45">
      <c r="A483" s="50">
        <v>126</v>
      </c>
      <c r="B483" s="9">
        <v>1</v>
      </c>
      <c r="C483" s="47">
        <v>44546</v>
      </c>
      <c r="D483" s="49">
        <f>IFERROR(VLOOKUP(C483,Dados!G:H,2,FALSE),"")</f>
        <v>44531</v>
      </c>
      <c r="E483" s="371">
        <v>24828</v>
      </c>
      <c r="F483" s="351" t="s">
        <v>594</v>
      </c>
      <c r="G483" s="9" t="s">
        <v>31</v>
      </c>
      <c r="H483" s="351" t="s">
        <v>595</v>
      </c>
      <c r="I483" s="351" t="s">
        <v>811</v>
      </c>
      <c r="J483" s="9">
        <v>1</v>
      </c>
      <c r="K483" s="9" t="s">
        <v>34</v>
      </c>
      <c r="L483" s="351" t="s">
        <v>1087</v>
      </c>
      <c r="M483" s="31" t="s">
        <v>3</v>
      </c>
      <c r="N483" s="9" t="s">
        <v>568</v>
      </c>
      <c r="O483" s="9" t="s">
        <v>179</v>
      </c>
      <c r="P483" s="9" t="s">
        <v>96</v>
      </c>
      <c r="Q483" s="9" t="s">
        <v>67</v>
      </c>
      <c r="R483" s="9"/>
      <c r="S483" s="9">
        <v>132</v>
      </c>
      <c r="T483" s="9">
        <v>201156682</v>
      </c>
      <c r="U483" s="35">
        <f>VLOOKUP(C483,Dados!G:J,3,FALSE)</f>
        <v>16</v>
      </c>
      <c r="V483" s="35" t="str">
        <f>VLOOKUP(C483,Dados!G:J,4,FALSE)</f>
        <v>Quinta-Feira</v>
      </c>
    </row>
    <row r="484" spans="1:22" ht="69">
      <c r="A484" s="50">
        <v>127</v>
      </c>
      <c r="B484" s="9">
        <v>1</v>
      </c>
      <c r="C484" s="47">
        <v>44553</v>
      </c>
      <c r="D484" s="49">
        <f>IFERROR(VLOOKUP(C484,Dados!G:H,2,FALSE),"")</f>
        <v>44531</v>
      </c>
      <c r="E484" s="371">
        <v>12003</v>
      </c>
      <c r="F484" s="351" t="s">
        <v>1088</v>
      </c>
      <c r="G484" s="9" t="s">
        <v>31</v>
      </c>
      <c r="H484" s="351" t="s">
        <v>691</v>
      </c>
      <c r="I484" s="348" t="s">
        <v>42</v>
      </c>
      <c r="J484" s="9">
        <v>1</v>
      </c>
      <c r="K484" s="9" t="s">
        <v>43</v>
      </c>
      <c r="L484" s="351" t="s">
        <v>1089</v>
      </c>
      <c r="M484" s="31" t="s">
        <v>4</v>
      </c>
      <c r="N484" s="9" t="s">
        <v>36</v>
      </c>
      <c r="O484" s="9" t="s">
        <v>36</v>
      </c>
      <c r="P484" s="9" t="s">
        <v>45</v>
      </c>
      <c r="Q484" s="9" t="s">
        <v>38</v>
      </c>
      <c r="R484" s="9"/>
      <c r="S484" s="9"/>
      <c r="T484" s="9"/>
      <c r="U484" s="35">
        <f>VLOOKUP(C484,Dados!G:J,3,FALSE)</f>
        <v>23</v>
      </c>
      <c r="V484" s="35" t="str">
        <f>VLOOKUP(C484,Dados!G:J,4,FALSE)</f>
        <v>Quinta-Feira</v>
      </c>
    </row>
    <row r="485" spans="1:22" ht="57.6">
      <c r="A485" s="50">
        <v>128</v>
      </c>
      <c r="B485" s="9">
        <v>1</v>
      </c>
      <c r="C485" s="47">
        <v>44553</v>
      </c>
      <c r="D485" s="49">
        <f>IFERROR(VLOOKUP(C485,Dados!G:H,2,FALSE),"")</f>
        <v>44531</v>
      </c>
      <c r="E485" s="371">
        <v>34743</v>
      </c>
      <c r="F485" s="351" t="s">
        <v>797</v>
      </c>
      <c r="G485" s="9" t="s">
        <v>31</v>
      </c>
      <c r="H485" s="351" t="s">
        <v>539</v>
      </c>
      <c r="I485" s="351" t="s">
        <v>540</v>
      </c>
      <c r="J485" s="9">
        <v>2</v>
      </c>
      <c r="K485" s="9" t="s">
        <v>161</v>
      </c>
      <c r="L485" s="351" t="s">
        <v>1090</v>
      </c>
      <c r="M485" s="31" t="s">
        <v>4</v>
      </c>
      <c r="N485" s="9" t="s">
        <v>36</v>
      </c>
      <c r="O485" s="9" t="s">
        <v>36</v>
      </c>
      <c r="P485" s="9" t="s">
        <v>58</v>
      </c>
      <c r="Q485" s="9" t="s">
        <v>59</v>
      </c>
      <c r="R485" s="9" t="s">
        <v>85</v>
      </c>
      <c r="S485" s="9"/>
      <c r="T485" s="9"/>
      <c r="U485" s="35">
        <f>VLOOKUP(C485,Dados!G:J,3,FALSE)</f>
        <v>23</v>
      </c>
      <c r="V485" s="35" t="str">
        <f>VLOOKUP(C485,Dados!G:J,4,FALSE)</f>
        <v>Quinta-Feira</v>
      </c>
    </row>
    <row r="486" spans="1:22" ht="80.45">
      <c r="A486" s="50">
        <v>131</v>
      </c>
      <c r="B486" s="9">
        <v>1</v>
      </c>
      <c r="C486" s="47">
        <v>44532</v>
      </c>
      <c r="D486" s="49">
        <f>IFERROR(VLOOKUP(C486,Dados!G:H,2,FALSE),"")</f>
        <v>44531</v>
      </c>
      <c r="E486" s="371">
        <v>4839</v>
      </c>
      <c r="F486" s="351" t="s">
        <v>1091</v>
      </c>
      <c r="G486" s="9" t="s">
        <v>31</v>
      </c>
      <c r="H486" s="351" t="s">
        <v>828</v>
      </c>
      <c r="I486" s="370" t="s">
        <v>296</v>
      </c>
      <c r="J486" s="9">
        <v>1</v>
      </c>
      <c r="K486" s="9" t="s">
        <v>161</v>
      </c>
      <c r="L486" s="351" t="s">
        <v>1092</v>
      </c>
      <c r="M486" s="31" t="s">
        <v>785</v>
      </c>
      <c r="N486" s="9" t="s">
        <v>36</v>
      </c>
      <c r="O486" s="9" t="s">
        <v>36</v>
      </c>
      <c r="P486" s="9" t="s">
        <v>37</v>
      </c>
      <c r="Q486" s="9" t="s">
        <v>107</v>
      </c>
      <c r="R486" s="9" t="s">
        <v>597</v>
      </c>
      <c r="S486" s="9"/>
      <c r="T486" s="9"/>
      <c r="U486" s="35">
        <f>VLOOKUP(C486,Dados!G:J,3,FALSE)</f>
        <v>2</v>
      </c>
      <c r="V486" s="35" t="str">
        <f>VLOOKUP(C486,Dados!G:J,4,FALSE)</f>
        <v>Quinta-Feira</v>
      </c>
    </row>
    <row r="487" spans="1:22" ht="77.25" customHeight="1">
      <c r="A487" s="50">
        <v>132</v>
      </c>
      <c r="B487" s="9">
        <v>1</v>
      </c>
      <c r="C487" s="47">
        <v>44565</v>
      </c>
      <c r="D487" s="49">
        <f>IFERROR(VLOOKUP(C487,Dados!G:H,2,FALSE),"")</f>
        <v>44562</v>
      </c>
      <c r="E487" s="371">
        <v>38750</v>
      </c>
      <c r="F487" s="351" t="s">
        <v>951</v>
      </c>
      <c r="G487" s="9" t="s">
        <v>31</v>
      </c>
      <c r="H487" s="351" t="s">
        <v>73</v>
      </c>
      <c r="I487" s="351" t="s">
        <v>818</v>
      </c>
      <c r="J487" s="9">
        <v>1</v>
      </c>
      <c r="K487" s="9" t="s">
        <v>56</v>
      </c>
      <c r="L487" s="351" t="s">
        <v>1093</v>
      </c>
      <c r="M487" s="31" t="s">
        <v>4</v>
      </c>
      <c r="N487" s="9" t="s">
        <v>36</v>
      </c>
      <c r="O487" s="9" t="s">
        <v>36</v>
      </c>
      <c r="P487" s="9" t="s">
        <v>58</v>
      </c>
      <c r="Q487" s="9" t="s">
        <v>59</v>
      </c>
      <c r="R487" s="9" t="s">
        <v>85</v>
      </c>
      <c r="S487" s="9"/>
      <c r="T487" s="9"/>
      <c r="U487" s="35">
        <f>VLOOKUP(C487,Dados!G:J,3,FALSE)</f>
        <v>4</v>
      </c>
      <c r="V487" s="35" t="str">
        <f>VLOOKUP(C487,Dados!G:J,4,FALSE)</f>
        <v>Terça-Feira</v>
      </c>
    </row>
    <row r="488" spans="1:22" ht="149.44999999999999">
      <c r="A488" s="50">
        <v>133</v>
      </c>
      <c r="B488" s="9">
        <v>1</v>
      </c>
      <c r="C488" s="47">
        <v>44569</v>
      </c>
      <c r="D488" s="49">
        <f>IFERROR(VLOOKUP(C488,Dados!G:H,2,FALSE),"")</f>
        <v>44562</v>
      </c>
      <c r="E488" s="8">
        <v>0</v>
      </c>
      <c r="F488" s="351"/>
      <c r="G488" s="9" t="s">
        <v>31</v>
      </c>
      <c r="H488" s="351" t="s">
        <v>1094</v>
      </c>
      <c r="I488" s="348" t="s">
        <v>42</v>
      </c>
      <c r="J488" s="9">
        <v>3</v>
      </c>
      <c r="K488" s="9" t="s">
        <v>171</v>
      </c>
      <c r="L488" s="351" t="s">
        <v>1095</v>
      </c>
      <c r="M488" s="31" t="s">
        <v>90</v>
      </c>
      <c r="N488" s="9" t="s">
        <v>271</v>
      </c>
      <c r="O488" s="9" t="s">
        <v>179</v>
      </c>
      <c r="P488" s="9" t="s">
        <v>173</v>
      </c>
      <c r="Q488" s="9"/>
      <c r="R488" s="9"/>
      <c r="S488" s="9">
        <v>1</v>
      </c>
      <c r="T488" s="9">
        <v>201248137</v>
      </c>
      <c r="U488" s="35">
        <f>VLOOKUP(C488,Dados!G:J,3,FALSE)</f>
        <v>8</v>
      </c>
      <c r="V488" s="35" t="str">
        <f>VLOOKUP(C488,Dados!G:J,4,FALSE)</f>
        <v>Sábado</v>
      </c>
    </row>
    <row r="489" spans="1:22" ht="57.6">
      <c r="A489" s="50">
        <v>134</v>
      </c>
      <c r="B489" s="9">
        <v>1</v>
      </c>
      <c r="C489" s="47">
        <v>44573</v>
      </c>
      <c r="D489" s="49">
        <f>IFERROR(VLOOKUP(C489,Dados!G:H,2,FALSE),"")</f>
        <v>44562</v>
      </c>
      <c r="E489" s="371">
        <v>29364</v>
      </c>
      <c r="F489" s="351" t="s">
        <v>1096</v>
      </c>
      <c r="G489" s="9" t="s">
        <v>31</v>
      </c>
      <c r="H489" s="351" t="s">
        <v>928</v>
      </c>
      <c r="I489" s="366" t="s">
        <v>33</v>
      </c>
      <c r="J489" s="9">
        <v>2</v>
      </c>
      <c r="K489" s="9" t="s">
        <v>1097</v>
      </c>
      <c r="L489" s="351" t="s">
        <v>1098</v>
      </c>
      <c r="M489" s="31" t="s">
        <v>3</v>
      </c>
      <c r="N489" s="9" t="s">
        <v>36</v>
      </c>
      <c r="O489" s="9" t="s">
        <v>36</v>
      </c>
      <c r="P489" s="9" t="s">
        <v>123</v>
      </c>
      <c r="Q489" s="9" t="s">
        <v>118</v>
      </c>
      <c r="R489" s="9" t="s">
        <v>930</v>
      </c>
      <c r="S489" s="9">
        <v>4</v>
      </c>
      <c r="T489" s="9">
        <v>201231314</v>
      </c>
      <c r="U489" s="35">
        <f>VLOOKUP(C489,Dados!G:J,3,FALSE)</f>
        <v>12</v>
      </c>
      <c r="V489" s="35" t="str">
        <f>VLOOKUP(C489,Dados!G:J,4,FALSE)</f>
        <v>Quarta-Feira</v>
      </c>
    </row>
    <row r="490" spans="1:22" ht="69">
      <c r="A490" s="50">
        <v>135</v>
      </c>
      <c r="B490" s="9">
        <v>1</v>
      </c>
      <c r="C490" s="47">
        <v>44574</v>
      </c>
      <c r="D490" s="49">
        <f>IFERROR(VLOOKUP(C490,Dados!G:H,2,FALSE),"")</f>
        <v>44562</v>
      </c>
      <c r="E490" s="59">
        <v>38750</v>
      </c>
      <c r="F490" s="351" t="s">
        <v>951</v>
      </c>
      <c r="G490" s="9" t="s">
        <v>31</v>
      </c>
      <c r="H490" s="351" t="s">
        <v>73</v>
      </c>
      <c r="I490" s="351" t="s">
        <v>818</v>
      </c>
      <c r="J490" s="9">
        <v>1</v>
      </c>
      <c r="K490" s="9" t="s">
        <v>56</v>
      </c>
      <c r="L490" s="351" t="s">
        <v>1099</v>
      </c>
      <c r="M490" s="31" t="s">
        <v>4</v>
      </c>
      <c r="N490" s="9" t="s">
        <v>36</v>
      </c>
      <c r="O490" s="9" t="s">
        <v>36</v>
      </c>
      <c r="P490" s="9" t="s">
        <v>58</v>
      </c>
      <c r="Q490" s="9" t="s">
        <v>59</v>
      </c>
      <c r="R490" s="9" t="s">
        <v>60</v>
      </c>
      <c r="S490" s="9"/>
      <c r="T490" s="9"/>
      <c r="U490" s="35">
        <f>VLOOKUP(C490,Dados!G:J,3,FALSE)</f>
        <v>13</v>
      </c>
      <c r="V490" s="35" t="str">
        <f>VLOOKUP(C490,Dados!G:J,4,FALSE)</f>
        <v>Quinta-Feira</v>
      </c>
    </row>
    <row r="491" spans="1:22" ht="80.45">
      <c r="A491" s="50">
        <v>136</v>
      </c>
      <c r="B491" s="9">
        <v>1</v>
      </c>
      <c r="C491" s="47">
        <v>44575</v>
      </c>
      <c r="D491" s="49">
        <f>IFERROR(VLOOKUP(C491,Dados!G:H,2,FALSE),"")</f>
        <v>44562</v>
      </c>
      <c r="E491" s="59">
        <v>20518</v>
      </c>
      <c r="F491" s="351" t="s">
        <v>980</v>
      </c>
      <c r="G491" s="9" t="s">
        <v>31</v>
      </c>
      <c r="H491" s="351" t="s">
        <v>539</v>
      </c>
      <c r="I491" s="351" t="s">
        <v>540</v>
      </c>
      <c r="J491" s="9">
        <v>2</v>
      </c>
      <c r="K491" s="9" t="s">
        <v>161</v>
      </c>
      <c r="L491" s="351" t="s">
        <v>1100</v>
      </c>
      <c r="M491" s="31" t="s">
        <v>4</v>
      </c>
      <c r="N491" s="9" t="s">
        <v>36</v>
      </c>
      <c r="O491" s="9" t="s">
        <v>36</v>
      </c>
      <c r="P491" s="9" t="s">
        <v>58</v>
      </c>
      <c r="Q491" s="9" t="s">
        <v>59</v>
      </c>
      <c r="R491" s="9" t="s">
        <v>85</v>
      </c>
      <c r="S491" s="9"/>
      <c r="T491" s="9"/>
      <c r="U491" s="35">
        <f>VLOOKUP(C491,Dados!G:J,3,FALSE)</f>
        <v>14</v>
      </c>
      <c r="V491" s="35" t="str">
        <f>VLOOKUP(C491,Dados!G:J,4,FALSE)</f>
        <v>Sexta-Feira</v>
      </c>
    </row>
    <row r="492" spans="1:22" ht="45.95">
      <c r="A492" s="50">
        <v>137</v>
      </c>
      <c r="B492" s="9">
        <v>1</v>
      </c>
      <c r="C492" s="47">
        <v>44573</v>
      </c>
      <c r="D492" s="49">
        <f>IFERROR(VLOOKUP(C492,Dados!G:H,2,FALSE),"")</f>
        <v>44562</v>
      </c>
      <c r="E492" s="372">
        <v>0</v>
      </c>
      <c r="F492" s="351"/>
      <c r="G492" s="9"/>
      <c r="H492" s="351"/>
      <c r="I492" s="351" t="s">
        <v>540</v>
      </c>
      <c r="J492" s="9">
        <v>2</v>
      </c>
      <c r="K492" s="9" t="s">
        <v>88</v>
      </c>
      <c r="L492" s="52" t="s">
        <v>1101</v>
      </c>
      <c r="M492" s="31" t="s">
        <v>90</v>
      </c>
      <c r="N492" s="9" t="s">
        <v>36</v>
      </c>
      <c r="O492" s="9" t="s">
        <v>36</v>
      </c>
      <c r="P492" s="9" t="s">
        <v>180</v>
      </c>
      <c r="Q492" s="9"/>
      <c r="R492" s="9"/>
      <c r="S492" s="9">
        <v>3</v>
      </c>
      <c r="T492" s="9"/>
      <c r="U492" s="35">
        <f>VLOOKUP(C492,Dados!G:J,3,FALSE)</f>
        <v>12</v>
      </c>
      <c r="V492" s="35" t="str">
        <f>VLOOKUP(C492,Dados!G:J,4,FALSE)</f>
        <v>Quarta-Feira</v>
      </c>
    </row>
    <row r="493" spans="1:22" ht="57.6">
      <c r="A493" s="50">
        <v>138</v>
      </c>
      <c r="B493" s="9">
        <v>1</v>
      </c>
      <c r="C493" s="47">
        <v>44573</v>
      </c>
      <c r="D493" s="49">
        <f>IFERROR(VLOOKUP(C493,Dados!G:H,2,FALSE),"")</f>
        <v>44562</v>
      </c>
      <c r="E493" s="372">
        <v>0</v>
      </c>
      <c r="F493" s="351"/>
      <c r="G493" s="9" t="s">
        <v>31</v>
      </c>
      <c r="H493" s="351"/>
      <c r="I493" s="351" t="s">
        <v>87</v>
      </c>
      <c r="J493" s="9">
        <v>2</v>
      </c>
      <c r="K493" s="9" t="s">
        <v>51</v>
      </c>
      <c r="L493" s="53" t="s">
        <v>1102</v>
      </c>
      <c r="M493" s="31" t="s">
        <v>90</v>
      </c>
      <c r="N493" s="9" t="s">
        <v>36</v>
      </c>
      <c r="O493" s="9" t="s">
        <v>36</v>
      </c>
      <c r="P493" s="9" t="s">
        <v>180</v>
      </c>
      <c r="Q493" s="9"/>
      <c r="R493" s="9"/>
      <c r="S493" s="9">
        <v>2</v>
      </c>
      <c r="T493" s="9"/>
      <c r="U493" s="35">
        <f>VLOOKUP(C493,Dados!G:J,3,FALSE)</f>
        <v>12</v>
      </c>
      <c r="V493" s="35" t="str">
        <f>VLOOKUP(C493,Dados!G:J,4,FALSE)</f>
        <v>Quarta-Feira</v>
      </c>
    </row>
    <row r="494" spans="1:22" ht="69.95">
      <c r="A494" s="50">
        <v>139</v>
      </c>
      <c r="B494" s="9">
        <v>1</v>
      </c>
      <c r="C494" s="47">
        <v>44580</v>
      </c>
      <c r="D494" s="49">
        <f>IFERROR(VLOOKUP(C494,Dados!G:H,2,FALSE),"")</f>
        <v>44562</v>
      </c>
      <c r="E494" s="371">
        <v>37911</v>
      </c>
      <c r="F494" s="351" t="s">
        <v>849</v>
      </c>
      <c r="G494" s="9" t="s">
        <v>31</v>
      </c>
      <c r="H494" s="351" t="s">
        <v>73</v>
      </c>
      <c r="I494" s="351" t="s">
        <v>818</v>
      </c>
      <c r="J494" s="9">
        <v>1</v>
      </c>
      <c r="K494" s="9" t="s">
        <v>56</v>
      </c>
      <c r="L494" s="54" t="s">
        <v>1103</v>
      </c>
      <c r="M494" s="31" t="s">
        <v>4</v>
      </c>
      <c r="N494" s="9" t="s">
        <v>36</v>
      </c>
      <c r="O494" s="9" t="s">
        <v>36</v>
      </c>
      <c r="P494" s="9" t="s">
        <v>45</v>
      </c>
      <c r="Q494" s="9" t="s">
        <v>76</v>
      </c>
      <c r="R494" s="9" t="s">
        <v>1104</v>
      </c>
      <c r="S494" s="9"/>
      <c r="T494" s="9"/>
      <c r="U494" s="35">
        <f>VLOOKUP(C494,Dados!G:J,3,FALSE)</f>
        <v>19</v>
      </c>
      <c r="V494" s="35" t="str">
        <f>VLOOKUP(C494,Dados!G:J,4,FALSE)</f>
        <v>Quarta-Feira</v>
      </c>
    </row>
    <row r="495" spans="1:22" ht="58.5">
      <c r="A495" s="50">
        <v>140</v>
      </c>
      <c r="B495" s="9">
        <v>1</v>
      </c>
      <c r="C495" s="47">
        <v>44580</v>
      </c>
      <c r="D495" s="49">
        <f>IFERROR(VLOOKUP(C495,Dados!G:H,2,FALSE),"")</f>
        <v>44562</v>
      </c>
      <c r="E495" s="371">
        <v>39235</v>
      </c>
      <c r="F495" s="351" t="s">
        <v>1105</v>
      </c>
      <c r="G495" s="9" t="s">
        <v>31</v>
      </c>
      <c r="H495" s="351" t="s">
        <v>73</v>
      </c>
      <c r="I495" s="351" t="s">
        <v>818</v>
      </c>
      <c r="J495" s="9">
        <v>1</v>
      </c>
      <c r="K495" s="9" t="s">
        <v>56</v>
      </c>
      <c r="L495" s="397" t="s">
        <v>1106</v>
      </c>
      <c r="M495" s="31" t="s">
        <v>4</v>
      </c>
      <c r="N495" s="9" t="s">
        <v>36</v>
      </c>
      <c r="O495" s="9" t="s">
        <v>36</v>
      </c>
      <c r="P495" s="9" t="s">
        <v>37</v>
      </c>
      <c r="Q495" s="9" t="s">
        <v>76</v>
      </c>
      <c r="R495" s="9" t="s">
        <v>128</v>
      </c>
      <c r="S495" s="9"/>
      <c r="T495" s="9"/>
      <c r="U495" s="35">
        <f>VLOOKUP(C495,Dados!G:J,3,FALSE)</f>
        <v>19</v>
      </c>
      <c r="V495" s="35" t="str">
        <f>VLOOKUP(C495,Dados!G:J,4,FALSE)</f>
        <v>Quarta-Feira</v>
      </c>
    </row>
    <row r="496" spans="1:22" ht="58.5">
      <c r="A496" s="50">
        <v>141</v>
      </c>
      <c r="B496" s="9">
        <v>1</v>
      </c>
      <c r="C496" s="47">
        <v>44580</v>
      </c>
      <c r="D496" s="49">
        <f>IFERROR(VLOOKUP(C496,Dados!G:H,2,FALSE),"")</f>
        <v>44562</v>
      </c>
      <c r="E496" s="371">
        <v>29223</v>
      </c>
      <c r="F496" s="351" t="s">
        <v>504</v>
      </c>
      <c r="G496" s="9" t="s">
        <v>31</v>
      </c>
      <c r="H496" s="351" t="s">
        <v>780</v>
      </c>
      <c r="I496" s="351" t="s">
        <v>540</v>
      </c>
      <c r="J496" s="9">
        <v>2</v>
      </c>
      <c r="K496" s="9" t="s">
        <v>349</v>
      </c>
      <c r="L496" s="397" t="s">
        <v>1107</v>
      </c>
      <c r="M496" s="31" t="s">
        <v>4</v>
      </c>
      <c r="N496" s="9" t="s">
        <v>36</v>
      </c>
      <c r="O496" s="9" t="s">
        <v>36</v>
      </c>
      <c r="P496" s="9" t="s">
        <v>45</v>
      </c>
      <c r="Q496" s="9" t="s">
        <v>46</v>
      </c>
      <c r="R496" s="9" t="s">
        <v>1108</v>
      </c>
      <c r="S496" s="9"/>
      <c r="T496" s="9"/>
      <c r="U496" s="35">
        <f>VLOOKUP(C496,Dados!G:J,3,FALSE)</f>
        <v>19</v>
      </c>
      <c r="V496" s="35" t="str">
        <f>VLOOKUP(C496,Dados!G:J,4,FALSE)</f>
        <v>Quarta-Feira</v>
      </c>
    </row>
    <row r="497" spans="1:22" ht="110.25" customHeight="1">
      <c r="A497" s="50">
        <v>142</v>
      </c>
      <c r="B497" s="9">
        <v>1</v>
      </c>
      <c r="C497" s="47">
        <v>44582</v>
      </c>
      <c r="D497" s="49">
        <f>IFERROR(VLOOKUP(C497,Dados!G:H,2,FALSE),"")</f>
        <v>44562</v>
      </c>
      <c r="E497" s="371">
        <v>36701</v>
      </c>
      <c r="F497" s="351" t="s">
        <v>1109</v>
      </c>
      <c r="G497" s="9" t="s">
        <v>31</v>
      </c>
      <c r="H497" s="351" t="s">
        <v>580</v>
      </c>
      <c r="I497" s="351" t="s">
        <v>445</v>
      </c>
      <c r="J497" s="9">
        <v>1</v>
      </c>
      <c r="K497" s="9" t="s">
        <v>313</v>
      </c>
      <c r="L497" s="351" t="s">
        <v>1110</v>
      </c>
      <c r="M497" s="31" t="s">
        <v>112</v>
      </c>
      <c r="N497" s="9" t="s">
        <v>36</v>
      </c>
      <c r="O497" s="9" t="s">
        <v>36</v>
      </c>
      <c r="P497" s="9" t="s">
        <v>45</v>
      </c>
      <c r="Q497" s="9" t="s">
        <v>46</v>
      </c>
      <c r="R497" s="9" t="s">
        <v>329</v>
      </c>
      <c r="S497" s="9">
        <v>5</v>
      </c>
      <c r="T497" s="9">
        <v>201250234</v>
      </c>
      <c r="U497" s="35">
        <f>VLOOKUP(C497,Dados!G:J,3,FALSE)</f>
        <v>21</v>
      </c>
      <c r="V497" s="35" t="str">
        <f>VLOOKUP(C497,Dados!G:J,4,FALSE)</f>
        <v>Sexta-Feira</v>
      </c>
    </row>
    <row r="498" spans="1:22" ht="45.95">
      <c r="A498" s="50">
        <v>143</v>
      </c>
      <c r="B498" s="9">
        <v>1</v>
      </c>
      <c r="C498" s="47">
        <v>44585</v>
      </c>
      <c r="D498" s="49">
        <f>IFERROR(VLOOKUP(C498,Dados!G:H,2,FALSE),"")</f>
        <v>44562</v>
      </c>
      <c r="E498" s="351">
        <v>36453</v>
      </c>
      <c r="F498" s="351" t="s">
        <v>1069</v>
      </c>
      <c r="G498" s="9" t="s">
        <v>31</v>
      </c>
      <c r="H498" s="351" t="s">
        <v>120</v>
      </c>
      <c r="I498" s="351" t="s">
        <v>818</v>
      </c>
      <c r="J498" s="9">
        <v>1</v>
      </c>
      <c r="K498" s="9" t="s">
        <v>56</v>
      </c>
      <c r="L498" s="351" t="s">
        <v>1111</v>
      </c>
      <c r="M498" s="31" t="s">
        <v>4</v>
      </c>
      <c r="N498" s="9" t="s">
        <v>36</v>
      </c>
      <c r="O498" s="9" t="s">
        <v>36</v>
      </c>
      <c r="P498" s="9" t="s">
        <v>117</v>
      </c>
      <c r="Q498" s="9" t="s">
        <v>76</v>
      </c>
      <c r="R498" s="9" t="s">
        <v>71</v>
      </c>
      <c r="S498" s="9"/>
      <c r="T498" s="9"/>
      <c r="U498" s="35">
        <f>VLOOKUP(C498,Dados!G:J,3,FALSE)</f>
        <v>24</v>
      </c>
      <c r="V498" s="35" t="str">
        <f>VLOOKUP(C498,Dados!G:J,4,FALSE)</f>
        <v>Segunda-Feira</v>
      </c>
    </row>
    <row r="499" spans="1:22" ht="92.1">
      <c r="A499" s="50">
        <v>144</v>
      </c>
      <c r="B499" s="9">
        <v>1</v>
      </c>
      <c r="C499" s="47">
        <v>44586</v>
      </c>
      <c r="D499" s="49">
        <f>IFERROR(VLOOKUP(C499,Dados!G:H,2,FALSE),"")</f>
        <v>44562</v>
      </c>
      <c r="E499" s="351">
        <v>29410</v>
      </c>
      <c r="F499" s="351" t="s">
        <v>1112</v>
      </c>
      <c r="G499" s="9" t="s">
        <v>31</v>
      </c>
      <c r="H499" s="351" t="s">
        <v>691</v>
      </c>
      <c r="I499" s="351" t="s">
        <v>312</v>
      </c>
      <c r="J499" s="9">
        <v>1</v>
      </c>
      <c r="K499" s="9" t="s">
        <v>43</v>
      </c>
      <c r="L499" s="351" t="s">
        <v>1113</v>
      </c>
      <c r="M499" s="31" t="s">
        <v>4</v>
      </c>
      <c r="N499" s="9" t="s">
        <v>36</v>
      </c>
      <c r="O499" s="9" t="s">
        <v>36</v>
      </c>
      <c r="P499" s="9" t="s">
        <v>123</v>
      </c>
      <c r="Q499" s="9" t="s">
        <v>118</v>
      </c>
      <c r="R499" s="9" t="s">
        <v>930</v>
      </c>
      <c r="S499" s="9"/>
      <c r="T499" s="9"/>
      <c r="U499" s="35">
        <f>VLOOKUP(C499,Dados!G:J,3,FALSE)</f>
        <v>25</v>
      </c>
      <c r="V499" s="35" t="str">
        <f>VLOOKUP(C499,Dados!G:J,4,FALSE)</f>
        <v>Terça-Feira</v>
      </c>
    </row>
    <row r="500" spans="1:22" ht="45.95">
      <c r="A500" s="50">
        <v>145</v>
      </c>
      <c r="B500" s="9">
        <v>1</v>
      </c>
      <c r="C500" s="47">
        <v>44586</v>
      </c>
      <c r="D500" s="49">
        <f>IFERROR(VLOOKUP(C500,Dados!G:H,2,FALSE),"")</f>
        <v>44562</v>
      </c>
      <c r="E500" s="351">
        <v>32562</v>
      </c>
      <c r="F500" s="351" t="s">
        <v>1114</v>
      </c>
      <c r="G500" s="9" t="s">
        <v>31</v>
      </c>
      <c r="H500" s="351" t="s">
        <v>1008</v>
      </c>
      <c r="I500" s="351" t="s">
        <v>445</v>
      </c>
      <c r="J500" s="9">
        <v>2</v>
      </c>
      <c r="K500" s="9" t="s">
        <v>313</v>
      </c>
      <c r="L500" s="351" t="s">
        <v>1115</v>
      </c>
      <c r="M500" s="31" t="s">
        <v>4</v>
      </c>
      <c r="N500" s="9" t="s">
        <v>36</v>
      </c>
      <c r="O500" s="9" t="s">
        <v>36</v>
      </c>
      <c r="P500" s="9" t="s">
        <v>45</v>
      </c>
      <c r="Q500" s="9" t="s">
        <v>76</v>
      </c>
      <c r="R500" s="9" t="s">
        <v>142</v>
      </c>
      <c r="S500" s="9"/>
      <c r="T500" s="9"/>
      <c r="U500" s="35">
        <f>VLOOKUP(C500,Dados!G:J,3,FALSE)</f>
        <v>25</v>
      </c>
      <c r="V500" s="35" t="str">
        <f>VLOOKUP(C500,Dados!G:J,4,FALSE)</f>
        <v>Terça-Feira</v>
      </c>
    </row>
    <row r="501" spans="1:22" ht="80.45">
      <c r="A501" s="50">
        <v>146</v>
      </c>
      <c r="B501" s="9">
        <v>1</v>
      </c>
      <c r="C501" s="47">
        <v>44587</v>
      </c>
      <c r="D501" s="49">
        <f>IFERROR(VLOOKUP(C501,Dados!G:H,2,FALSE),"")</f>
        <v>44562</v>
      </c>
      <c r="E501" s="8">
        <v>0</v>
      </c>
      <c r="F501" s="351"/>
      <c r="G501" s="9"/>
      <c r="H501" s="351"/>
      <c r="I501" s="351" t="s">
        <v>87</v>
      </c>
      <c r="J501" s="9">
        <v>2</v>
      </c>
      <c r="K501" s="9" t="s">
        <v>1116</v>
      </c>
      <c r="L501" s="351" t="s">
        <v>1117</v>
      </c>
      <c r="M501" s="31" t="s">
        <v>90</v>
      </c>
      <c r="N501" s="9" t="s">
        <v>1118</v>
      </c>
      <c r="O501" s="9" t="s">
        <v>179</v>
      </c>
      <c r="P501" s="9" t="s">
        <v>117</v>
      </c>
      <c r="Q501" s="9"/>
      <c r="R501" s="9"/>
      <c r="S501" s="9">
        <v>6</v>
      </c>
      <c r="T501" s="9">
        <v>201262681</v>
      </c>
      <c r="U501" s="35">
        <f>VLOOKUP(C501,Dados!G:J,3,FALSE)</f>
        <v>26</v>
      </c>
      <c r="V501" s="35" t="str">
        <f>VLOOKUP(C501,Dados!G:J,4,FALSE)</f>
        <v>Quarta-Feira</v>
      </c>
    </row>
    <row r="502" spans="1:22" ht="69">
      <c r="A502" s="50">
        <v>147</v>
      </c>
      <c r="B502" s="9">
        <v>1</v>
      </c>
      <c r="C502" s="47">
        <v>44589</v>
      </c>
      <c r="D502" s="49">
        <f>IFERROR(VLOOKUP(C502,Dados!G:H,2,FALSE),"")</f>
        <v>44562</v>
      </c>
      <c r="E502" s="351">
        <v>18424</v>
      </c>
      <c r="F502" s="351" t="s">
        <v>1119</v>
      </c>
      <c r="G502" s="9" t="s">
        <v>31</v>
      </c>
      <c r="H502" s="351" t="s">
        <v>986</v>
      </c>
      <c r="I502" s="351" t="s">
        <v>33</v>
      </c>
      <c r="J502" s="9">
        <v>2</v>
      </c>
      <c r="K502" s="9" t="s">
        <v>176</v>
      </c>
      <c r="L502" s="351" t="s">
        <v>1120</v>
      </c>
      <c r="M502" s="31" t="s">
        <v>4</v>
      </c>
      <c r="N502" s="9" t="s">
        <v>36</v>
      </c>
      <c r="O502" s="9" t="s">
        <v>36</v>
      </c>
      <c r="P502" s="9" t="s">
        <v>45</v>
      </c>
      <c r="Q502" s="9" t="s">
        <v>46</v>
      </c>
      <c r="R502" s="9" t="s">
        <v>71</v>
      </c>
      <c r="S502" s="9"/>
      <c r="T502" s="9"/>
      <c r="U502" s="35">
        <f>VLOOKUP(C502,Dados!G:J,3,FALSE)</f>
        <v>28</v>
      </c>
      <c r="V502" s="35" t="str">
        <f>VLOOKUP(C502,Dados!G:J,4,FALSE)</f>
        <v>Sexta-Feira</v>
      </c>
    </row>
    <row r="503" spans="1:22" ht="69">
      <c r="A503" s="50">
        <v>148</v>
      </c>
      <c r="B503" s="9">
        <v>1</v>
      </c>
      <c r="C503" s="47">
        <v>44592</v>
      </c>
      <c r="D503" s="49">
        <f>IFERROR(VLOOKUP(C503,Dados!G:H,2,FALSE),"")</f>
        <v>44562</v>
      </c>
      <c r="E503" s="351">
        <v>28795</v>
      </c>
      <c r="F503" s="351" t="s">
        <v>156</v>
      </c>
      <c r="G503" s="9" t="s">
        <v>31</v>
      </c>
      <c r="H503" s="351" t="s">
        <v>73</v>
      </c>
      <c r="I503" s="351" t="s">
        <v>818</v>
      </c>
      <c r="J503" s="9">
        <v>1</v>
      </c>
      <c r="K503" s="9" t="s">
        <v>56</v>
      </c>
      <c r="L503" s="351" t="s">
        <v>1121</v>
      </c>
      <c r="M503" s="31" t="s">
        <v>4</v>
      </c>
      <c r="N503" s="9" t="s">
        <v>36</v>
      </c>
      <c r="O503" s="9" t="s">
        <v>36</v>
      </c>
      <c r="P503" s="9" t="s">
        <v>58</v>
      </c>
      <c r="Q503" s="9" t="s">
        <v>59</v>
      </c>
      <c r="R503" s="9" t="s">
        <v>60</v>
      </c>
      <c r="S503" s="9"/>
      <c r="T503" s="9"/>
      <c r="U503" s="35">
        <f>VLOOKUP(C503,Dados!G:J,3,FALSE)</f>
        <v>31</v>
      </c>
      <c r="V503" s="35" t="str">
        <f>VLOOKUP(C503,Dados!G:J,4,FALSE)</f>
        <v>Segunda-Feira</v>
      </c>
    </row>
    <row r="504" spans="1:22" ht="69">
      <c r="A504" s="50">
        <v>149</v>
      </c>
      <c r="B504" s="9">
        <v>1</v>
      </c>
      <c r="C504" s="47">
        <v>44592</v>
      </c>
      <c r="D504" s="49">
        <f>IFERROR(VLOOKUP(C504,Dados!G:H,2,FALSE),"")</f>
        <v>44562</v>
      </c>
      <c r="E504" s="351">
        <v>38471</v>
      </c>
      <c r="F504" s="351" t="s">
        <v>956</v>
      </c>
      <c r="G504" s="9" t="s">
        <v>31</v>
      </c>
      <c r="H504" s="351" t="s">
        <v>73</v>
      </c>
      <c r="I504" s="351" t="s">
        <v>818</v>
      </c>
      <c r="J504" s="9">
        <v>1</v>
      </c>
      <c r="K504" s="9" t="s">
        <v>56</v>
      </c>
      <c r="L504" s="351" t="s">
        <v>1122</v>
      </c>
      <c r="M504" s="31" t="s">
        <v>4</v>
      </c>
      <c r="N504" s="9" t="s">
        <v>36</v>
      </c>
      <c r="O504" s="9" t="s">
        <v>36</v>
      </c>
      <c r="P504" s="9" t="s">
        <v>58</v>
      </c>
      <c r="Q504" s="9" t="s">
        <v>59</v>
      </c>
      <c r="R504" s="9" t="s">
        <v>85</v>
      </c>
      <c r="S504" s="9"/>
      <c r="T504" s="9"/>
      <c r="U504" s="35">
        <f>VLOOKUP(C504,Dados!G:J,3,FALSE)</f>
        <v>31</v>
      </c>
      <c r="V504" s="35" t="str">
        <f>VLOOKUP(C504,Dados!G:J,4,FALSE)</f>
        <v>Segunda-Feira</v>
      </c>
    </row>
    <row r="505" spans="1:22" ht="57.6">
      <c r="A505" s="50">
        <v>150</v>
      </c>
      <c r="B505" s="9">
        <v>1</v>
      </c>
      <c r="C505" s="47">
        <v>44593</v>
      </c>
      <c r="D505" s="49">
        <f>IFERROR(VLOOKUP(C505,Dados!G:H,2,FALSE),"")</f>
        <v>44593</v>
      </c>
      <c r="E505" s="351">
        <v>39644</v>
      </c>
      <c r="F505" s="351" t="s">
        <v>1123</v>
      </c>
      <c r="G505" s="9" t="s">
        <v>182</v>
      </c>
      <c r="H505" s="351" t="s">
        <v>300</v>
      </c>
      <c r="I505" s="351" t="s">
        <v>540</v>
      </c>
      <c r="J505" s="9">
        <v>2</v>
      </c>
      <c r="K505" s="9" t="s">
        <v>110</v>
      </c>
      <c r="L505" s="351" t="s">
        <v>1124</v>
      </c>
      <c r="M505" s="31" t="s">
        <v>4</v>
      </c>
      <c r="N505" s="9" t="s">
        <v>36</v>
      </c>
      <c r="O505" s="9" t="s">
        <v>36</v>
      </c>
      <c r="P505" s="9" t="s">
        <v>45</v>
      </c>
      <c r="Q505" s="9" t="s">
        <v>189</v>
      </c>
      <c r="R505" s="9"/>
      <c r="S505" s="9"/>
      <c r="T505" s="9"/>
      <c r="U505" s="35">
        <f>VLOOKUP(C505,Dados!G:J,3,FALSE)</f>
        <v>1</v>
      </c>
      <c r="V505" s="35" t="str">
        <f>VLOOKUP(C505,Dados!G:J,4,FALSE)</f>
        <v>Terça-Feira</v>
      </c>
    </row>
    <row r="506" spans="1:22" ht="92.1">
      <c r="A506" s="50">
        <v>151</v>
      </c>
      <c r="B506" s="9">
        <v>1</v>
      </c>
      <c r="C506" s="47">
        <v>44595</v>
      </c>
      <c r="D506" s="49">
        <f>IFERROR(VLOOKUP(C506,Dados!G:H,2,FALSE),"")</f>
        <v>44593</v>
      </c>
      <c r="E506" s="351">
        <v>38892</v>
      </c>
      <c r="F506" s="351" t="s">
        <v>1125</v>
      </c>
      <c r="G506" s="9" t="s">
        <v>31</v>
      </c>
      <c r="H506" s="351" t="s">
        <v>105</v>
      </c>
      <c r="I506" s="351" t="s">
        <v>540</v>
      </c>
      <c r="J506" s="9">
        <v>3</v>
      </c>
      <c r="K506" s="9" t="s">
        <v>526</v>
      </c>
      <c r="L506" s="351" t="s">
        <v>1126</v>
      </c>
      <c r="M506" s="31" t="s">
        <v>528</v>
      </c>
      <c r="N506" s="9" t="s">
        <v>36</v>
      </c>
      <c r="O506" s="9" t="s">
        <v>36</v>
      </c>
      <c r="P506" s="9" t="s">
        <v>1127</v>
      </c>
      <c r="Q506" s="9" t="s">
        <v>38</v>
      </c>
      <c r="R506" s="9"/>
      <c r="S506" s="9"/>
      <c r="T506" s="9"/>
      <c r="U506" s="35">
        <f>VLOOKUP(C506,Dados!G:J,3,FALSE)</f>
        <v>3</v>
      </c>
      <c r="V506" s="35" t="str">
        <f>VLOOKUP(C506,Dados!G:J,4,FALSE)</f>
        <v>Quinta-Feira</v>
      </c>
    </row>
    <row r="507" spans="1:22" ht="57.6">
      <c r="A507" s="50">
        <v>152</v>
      </c>
      <c r="B507" s="9">
        <v>1</v>
      </c>
      <c r="C507" s="47">
        <v>44599</v>
      </c>
      <c r="D507" s="49">
        <f>IFERROR(VLOOKUP(C507,Dados!G:H,2,FALSE),"")</f>
        <v>44593</v>
      </c>
      <c r="E507" s="351">
        <v>38827</v>
      </c>
      <c r="F507" s="374" t="s">
        <v>1128</v>
      </c>
      <c r="G507" s="9" t="s">
        <v>31</v>
      </c>
      <c r="H507" s="351" t="s">
        <v>73</v>
      </c>
      <c r="I507" s="351" t="s">
        <v>818</v>
      </c>
      <c r="J507" s="9">
        <v>1</v>
      </c>
      <c r="K507" s="9" t="s">
        <v>56</v>
      </c>
      <c r="L507" s="351" t="s">
        <v>1129</v>
      </c>
      <c r="M507" s="31" t="s">
        <v>3</v>
      </c>
      <c r="N507" s="9" t="s">
        <v>36</v>
      </c>
      <c r="O507" s="9" t="s">
        <v>36</v>
      </c>
      <c r="P507" s="9" t="s">
        <v>45</v>
      </c>
      <c r="Q507" s="9" t="s">
        <v>76</v>
      </c>
      <c r="R507" s="9" t="s">
        <v>329</v>
      </c>
      <c r="S507" s="9">
        <v>7</v>
      </c>
      <c r="T507" s="9">
        <v>201290742</v>
      </c>
      <c r="U507" s="35">
        <f>VLOOKUP(C507,Dados!G:J,3,FALSE)</f>
        <v>7</v>
      </c>
      <c r="V507" s="35" t="str">
        <f>VLOOKUP(C507,Dados!G:J,4,FALSE)</f>
        <v>Segunda-Feira</v>
      </c>
    </row>
    <row r="508" spans="1:22" ht="57.6">
      <c r="A508" s="50">
        <v>153</v>
      </c>
      <c r="B508" s="9">
        <v>1</v>
      </c>
      <c r="C508" s="47">
        <v>44599</v>
      </c>
      <c r="D508" s="49">
        <f>IFERROR(VLOOKUP(C508,Dados!G:H,2,FALSE),"")</f>
        <v>44593</v>
      </c>
      <c r="E508" s="351">
        <v>38421</v>
      </c>
      <c r="F508" s="351" t="s">
        <v>832</v>
      </c>
      <c r="G508" s="9" t="s">
        <v>31</v>
      </c>
      <c r="H508" s="351" t="s">
        <v>54</v>
      </c>
      <c r="I508" s="351" t="s">
        <v>356</v>
      </c>
      <c r="J508" s="9">
        <v>2</v>
      </c>
      <c r="K508" s="9" t="s">
        <v>56</v>
      </c>
      <c r="L508" s="351" t="s">
        <v>1130</v>
      </c>
      <c r="M508" s="31" t="s">
        <v>4</v>
      </c>
      <c r="N508" s="9" t="s">
        <v>36</v>
      </c>
      <c r="O508" s="9" t="s">
        <v>36</v>
      </c>
      <c r="P508" s="9" t="s">
        <v>45</v>
      </c>
      <c r="Q508" s="9" t="s">
        <v>46</v>
      </c>
      <c r="R508" s="9" t="s">
        <v>139</v>
      </c>
      <c r="S508" s="9"/>
      <c r="T508" s="9"/>
      <c r="U508" s="35">
        <f>VLOOKUP(C508,Dados!G:J,3,FALSE)</f>
        <v>7</v>
      </c>
      <c r="V508" s="35" t="str">
        <f>VLOOKUP(C508,Dados!G:J,4,FALSE)</f>
        <v>Segunda-Feira</v>
      </c>
    </row>
    <row r="509" spans="1:22" ht="69">
      <c r="A509" s="50">
        <v>154</v>
      </c>
      <c r="B509" s="9">
        <v>1</v>
      </c>
      <c r="C509" s="47">
        <v>44601</v>
      </c>
      <c r="D509" s="49">
        <f>IFERROR(VLOOKUP(C509,Dados!G:H,2,FALSE),"")</f>
        <v>44593</v>
      </c>
      <c r="E509" s="351">
        <v>4998</v>
      </c>
      <c r="F509" s="351" t="s">
        <v>150</v>
      </c>
      <c r="G509" s="9" t="s">
        <v>31</v>
      </c>
      <c r="H509" s="351" t="s">
        <v>870</v>
      </c>
      <c r="I509" s="351" t="s">
        <v>137</v>
      </c>
      <c r="J509" s="9">
        <v>1</v>
      </c>
      <c r="K509" s="9" t="s">
        <v>349</v>
      </c>
      <c r="L509" s="351" t="s">
        <v>1131</v>
      </c>
      <c r="M509" s="31" t="s">
        <v>4</v>
      </c>
      <c r="N509" s="9" t="s">
        <v>36</v>
      </c>
      <c r="O509" s="9" t="s">
        <v>36</v>
      </c>
      <c r="P509" s="9" t="s">
        <v>45</v>
      </c>
      <c r="Q509" s="9" t="s">
        <v>38</v>
      </c>
      <c r="R509" s="9" t="s">
        <v>47</v>
      </c>
      <c r="S509" s="9"/>
      <c r="T509" s="9"/>
      <c r="U509" s="35">
        <f>VLOOKUP(C509,Dados!G:J,3,FALSE)</f>
        <v>9</v>
      </c>
      <c r="V509" s="35" t="str">
        <f>VLOOKUP(C509,Dados!G:J,4,FALSE)</f>
        <v>Quarta-Feira</v>
      </c>
    </row>
    <row r="510" spans="1:22" ht="149.44999999999999">
      <c r="A510" s="50">
        <v>155</v>
      </c>
      <c r="B510" s="9">
        <v>1</v>
      </c>
      <c r="C510" s="47">
        <v>44602</v>
      </c>
      <c r="D510" s="49">
        <f>IFERROR(VLOOKUP(C510,Dados!G:H,2,FALSE),"")</f>
        <v>44593</v>
      </c>
      <c r="E510" s="351">
        <v>38195</v>
      </c>
      <c r="F510" s="374" t="s">
        <v>869</v>
      </c>
      <c r="G510" s="9" t="s">
        <v>31</v>
      </c>
      <c r="H510" s="351" t="s">
        <v>870</v>
      </c>
      <c r="I510" s="351" t="s">
        <v>137</v>
      </c>
      <c r="J510" s="9">
        <v>1</v>
      </c>
      <c r="K510" s="9" t="s">
        <v>64</v>
      </c>
      <c r="L510" s="351" t="s">
        <v>1132</v>
      </c>
      <c r="M510" s="31" t="s">
        <v>3</v>
      </c>
      <c r="N510" s="9" t="s">
        <v>36</v>
      </c>
      <c r="O510" s="9" t="s">
        <v>36</v>
      </c>
      <c r="P510" s="9" t="s">
        <v>45</v>
      </c>
      <c r="Q510" s="9" t="s">
        <v>118</v>
      </c>
      <c r="R510" s="9" t="s">
        <v>401</v>
      </c>
      <c r="S510" s="9">
        <v>8</v>
      </c>
      <c r="T510" s="9">
        <v>201280605</v>
      </c>
      <c r="U510" s="35">
        <f>VLOOKUP(C510,Dados!G:J,3,FALSE)</f>
        <v>10</v>
      </c>
      <c r="V510" s="35" t="str">
        <f>VLOOKUP(C510,Dados!G:J,4,FALSE)</f>
        <v>Quinta-Feira</v>
      </c>
    </row>
    <row r="511" spans="1:22" ht="34.5">
      <c r="A511" s="50">
        <v>156</v>
      </c>
      <c r="B511" s="9">
        <v>1</v>
      </c>
      <c r="C511" s="47">
        <v>44596</v>
      </c>
      <c r="D511" s="49">
        <f>IFERROR(VLOOKUP(C511,Dados!G:H,2,FALSE),"")</f>
        <v>44593</v>
      </c>
      <c r="E511" s="351">
        <v>26929</v>
      </c>
      <c r="F511" s="351" t="s">
        <v>1133</v>
      </c>
      <c r="G511" s="9" t="s">
        <v>31</v>
      </c>
      <c r="H511" s="351" t="s">
        <v>517</v>
      </c>
      <c r="I511" s="351" t="s">
        <v>33</v>
      </c>
      <c r="J511" s="9">
        <v>3</v>
      </c>
      <c r="K511" s="9" t="s">
        <v>526</v>
      </c>
      <c r="L511" s="351"/>
      <c r="M511" s="31" t="s">
        <v>528</v>
      </c>
      <c r="N511" s="9" t="s">
        <v>36</v>
      </c>
      <c r="O511" s="9" t="s">
        <v>36</v>
      </c>
      <c r="P511" s="9" t="s">
        <v>782</v>
      </c>
      <c r="Q511" s="9" t="s">
        <v>38</v>
      </c>
      <c r="R511" s="9"/>
      <c r="S511" s="9"/>
      <c r="T511" s="9"/>
      <c r="U511" s="35">
        <f>VLOOKUP(C511,Dados!G:J,3,FALSE)</f>
        <v>4</v>
      </c>
      <c r="V511" s="35" t="str">
        <f>VLOOKUP(C511,Dados!G:J,4,FALSE)</f>
        <v>Sexta-Feira</v>
      </c>
    </row>
    <row r="512" spans="1:22" ht="69">
      <c r="A512" s="50">
        <v>157</v>
      </c>
      <c r="B512" s="9">
        <v>1</v>
      </c>
      <c r="C512" s="47">
        <v>44603</v>
      </c>
      <c r="D512" s="49">
        <f>IFERROR(VLOOKUP(C512,Dados!G:H,2,FALSE),"")</f>
        <v>44593</v>
      </c>
      <c r="E512" s="351">
        <v>29718</v>
      </c>
      <c r="F512" s="351" t="s">
        <v>598</v>
      </c>
      <c r="G512" s="9" t="s">
        <v>31</v>
      </c>
      <c r="H512" s="351" t="s">
        <v>599</v>
      </c>
      <c r="I512" s="351" t="s">
        <v>811</v>
      </c>
      <c r="J512" s="9">
        <v>1</v>
      </c>
      <c r="K512" s="9" t="s">
        <v>1097</v>
      </c>
      <c r="L512" s="351" t="s">
        <v>1134</v>
      </c>
      <c r="M512" s="31" t="s">
        <v>4</v>
      </c>
      <c r="N512" s="9" t="s">
        <v>36</v>
      </c>
      <c r="O512" s="9" t="s">
        <v>36</v>
      </c>
      <c r="P512" s="9" t="s">
        <v>96</v>
      </c>
      <c r="Q512" s="9" t="s">
        <v>76</v>
      </c>
      <c r="R512" s="9" t="s">
        <v>71</v>
      </c>
      <c r="S512" s="9"/>
      <c r="T512" s="9"/>
      <c r="U512" s="35">
        <f>VLOOKUP(C512,Dados!G:J,3,FALSE)</f>
        <v>11</v>
      </c>
      <c r="V512" s="35" t="str">
        <f>VLOOKUP(C512,Dados!G:J,4,FALSE)</f>
        <v>Sexta-Feira</v>
      </c>
    </row>
    <row r="513" spans="1:22" ht="103.5">
      <c r="A513" s="50">
        <v>158</v>
      </c>
      <c r="B513" s="9">
        <v>1</v>
      </c>
      <c r="C513" s="47">
        <v>44604</v>
      </c>
      <c r="D513" s="49">
        <f>IFERROR(VLOOKUP(C513,Dados!G:H,2,FALSE),"")</f>
        <v>44593</v>
      </c>
      <c r="E513" s="351">
        <v>38577</v>
      </c>
      <c r="F513" s="351" t="s">
        <v>892</v>
      </c>
      <c r="G513" s="9" t="s">
        <v>31</v>
      </c>
      <c r="H513" s="351" t="s">
        <v>73</v>
      </c>
      <c r="I513" s="351" t="s">
        <v>818</v>
      </c>
      <c r="J513" s="9">
        <v>1</v>
      </c>
      <c r="K513" s="9" t="s">
        <v>56</v>
      </c>
      <c r="L513" s="351" t="s">
        <v>1135</v>
      </c>
      <c r="M513" s="31" t="s">
        <v>4</v>
      </c>
      <c r="N513" s="9" t="s">
        <v>36</v>
      </c>
      <c r="O513" s="9" t="s">
        <v>36</v>
      </c>
      <c r="P513" s="9" t="s">
        <v>45</v>
      </c>
      <c r="Q513" s="9" t="s">
        <v>46</v>
      </c>
      <c r="R513" s="9" t="s">
        <v>139</v>
      </c>
      <c r="S513" s="9"/>
      <c r="T513" s="9"/>
      <c r="U513" s="35">
        <f>VLOOKUP(C513,Dados!G:J,3,FALSE)</f>
        <v>12</v>
      </c>
      <c r="V513" s="35" t="str">
        <f>VLOOKUP(C513,Dados!G:J,4,FALSE)</f>
        <v>Sábado</v>
      </c>
    </row>
    <row r="514" spans="1:22" ht="45.95">
      <c r="A514" s="50">
        <v>159</v>
      </c>
      <c r="B514" s="9">
        <v>1</v>
      </c>
      <c r="C514" s="47">
        <v>44607</v>
      </c>
      <c r="D514" s="49">
        <f>IFERROR(VLOOKUP(C514,Dados!G:H,2,FALSE),"")</f>
        <v>44593</v>
      </c>
      <c r="E514" s="351">
        <v>40072</v>
      </c>
      <c r="F514" s="351" t="s">
        <v>1136</v>
      </c>
      <c r="G514" s="9" t="s">
        <v>31</v>
      </c>
      <c r="H514" s="351" t="s">
        <v>54</v>
      </c>
      <c r="I514" s="351" t="s">
        <v>42</v>
      </c>
      <c r="J514" s="9">
        <v>2</v>
      </c>
      <c r="K514" s="9" t="s">
        <v>56</v>
      </c>
      <c r="L514" s="351" t="s">
        <v>1137</v>
      </c>
      <c r="M514" s="31" t="s">
        <v>4</v>
      </c>
      <c r="N514" s="9" t="s">
        <v>36</v>
      </c>
      <c r="O514" s="9" t="s">
        <v>36</v>
      </c>
      <c r="P514" s="9" t="s">
        <v>45</v>
      </c>
      <c r="Q514" s="9" t="s">
        <v>76</v>
      </c>
      <c r="R514" s="9" t="s">
        <v>1108</v>
      </c>
      <c r="S514" s="9"/>
      <c r="T514" s="9"/>
      <c r="U514" s="35">
        <f>VLOOKUP(C514,Dados!G:J,3,FALSE)</f>
        <v>15</v>
      </c>
      <c r="V514" s="35" t="str">
        <f>VLOOKUP(C514,Dados!G:J,4,FALSE)</f>
        <v>Terça-Feira</v>
      </c>
    </row>
    <row r="515" spans="1:22" ht="45.95">
      <c r="A515" s="50">
        <v>160</v>
      </c>
      <c r="B515" s="9">
        <v>1</v>
      </c>
      <c r="C515" s="47">
        <v>44607</v>
      </c>
      <c r="D515" s="49">
        <f>IFERROR(VLOOKUP(C515,Dados!G:H,2,FALSE),"")</f>
        <v>44593</v>
      </c>
      <c r="E515" s="351">
        <v>38471</v>
      </c>
      <c r="F515" s="351" t="s">
        <v>956</v>
      </c>
      <c r="G515" s="9" t="s">
        <v>31</v>
      </c>
      <c r="H515" s="351" t="s">
        <v>73</v>
      </c>
      <c r="I515" s="351" t="s">
        <v>818</v>
      </c>
      <c r="J515" s="9">
        <v>1</v>
      </c>
      <c r="K515" s="9" t="s">
        <v>56</v>
      </c>
      <c r="L515" s="351" t="s">
        <v>1138</v>
      </c>
      <c r="M515" s="31" t="s">
        <v>4</v>
      </c>
      <c r="N515" s="9" t="s">
        <v>36</v>
      </c>
      <c r="O515" s="9" t="s">
        <v>36</v>
      </c>
      <c r="P515" s="9" t="s">
        <v>37</v>
      </c>
      <c r="Q515" s="9" t="s">
        <v>107</v>
      </c>
      <c r="R515" s="9" t="s">
        <v>836</v>
      </c>
      <c r="S515" s="9"/>
      <c r="T515" s="9"/>
      <c r="U515" s="35">
        <f>VLOOKUP(C515,Dados!G:J,3,FALSE)</f>
        <v>15</v>
      </c>
      <c r="V515" s="35" t="str">
        <f>VLOOKUP(C515,Dados!G:J,4,FALSE)</f>
        <v>Terça-Feira</v>
      </c>
    </row>
    <row r="516" spans="1:22" ht="69">
      <c r="A516" s="50">
        <v>161</v>
      </c>
      <c r="B516" s="9">
        <v>1</v>
      </c>
      <c r="C516" s="47">
        <v>44607</v>
      </c>
      <c r="D516" s="49">
        <f>IFERROR(VLOOKUP(C516,Dados!G:H,2,FALSE),"")</f>
        <v>44593</v>
      </c>
      <c r="E516" s="351">
        <v>23070</v>
      </c>
      <c r="F516" s="351" t="s">
        <v>97</v>
      </c>
      <c r="G516" s="9" t="s">
        <v>31</v>
      </c>
      <c r="H516" s="351" t="s">
        <v>98</v>
      </c>
      <c r="I516" s="351" t="s">
        <v>818</v>
      </c>
      <c r="J516" s="9">
        <v>1</v>
      </c>
      <c r="K516" s="9" t="s">
        <v>7</v>
      </c>
      <c r="L516" s="351" t="s">
        <v>1139</v>
      </c>
      <c r="M516" s="31" t="s">
        <v>4</v>
      </c>
      <c r="N516" s="9" t="s">
        <v>36</v>
      </c>
      <c r="O516" s="9" t="s">
        <v>36</v>
      </c>
      <c r="P516" s="9" t="s">
        <v>180</v>
      </c>
      <c r="Q516" s="9" t="s">
        <v>67</v>
      </c>
      <c r="R516" s="9" t="s">
        <v>930</v>
      </c>
      <c r="S516" s="9"/>
      <c r="T516" s="9"/>
      <c r="U516" s="35">
        <f>VLOOKUP(C516,Dados!G:J,3,FALSE)</f>
        <v>15</v>
      </c>
      <c r="V516" s="35" t="str">
        <f>VLOOKUP(C516,Dados!G:J,4,FALSE)</f>
        <v>Terça-Feira</v>
      </c>
    </row>
    <row r="517" spans="1:22" ht="80.45">
      <c r="A517" s="50">
        <v>162</v>
      </c>
      <c r="B517" s="9">
        <v>1</v>
      </c>
      <c r="C517" s="47">
        <v>44607</v>
      </c>
      <c r="D517" s="49">
        <f>IFERROR(VLOOKUP(C517,Dados!G:H,2,FALSE),"")</f>
        <v>44593</v>
      </c>
      <c r="E517" s="8">
        <v>0</v>
      </c>
      <c r="F517" s="351"/>
      <c r="G517" s="9" t="s">
        <v>31</v>
      </c>
      <c r="H517" s="351"/>
      <c r="I517" s="351" t="s">
        <v>87</v>
      </c>
      <c r="J517" s="9">
        <v>2</v>
      </c>
      <c r="K517" s="9" t="s">
        <v>51</v>
      </c>
      <c r="L517" s="351" t="s">
        <v>1140</v>
      </c>
      <c r="M517" s="31" t="s">
        <v>90</v>
      </c>
      <c r="N517" s="9" t="s">
        <v>36</v>
      </c>
      <c r="O517" s="9" t="s">
        <v>36</v>
      </c>
      <c r="P517" s="9" t="s">
        <v>96</v>
      </c>
      <c r="Q517" s="9"/>
      <c r="R517" s="9"/>
      <c r="S517" s="9">
        <v>9</v>
      </c>
      <c r="T517" s="9"/>
      <c r="U517" s="35">
        <f>VLOOKUP(C517,Dados!G:J,3,FALSE)</f>
        <v>15</v>
      </c>
      <c r="V517" s="35" t="str">
        <f>VLOOKUP(C517,Dados!G:J,4,FALSE)</f>
        <v>Terça-Feira</v>
      </c>
    </row>
    <row r="518" spans="1:22" ht="57.6">
      <c r="A518" s="50">
        <v>163</v>
      </c>
      <c r="B518" s="9">
        <v>1</v>
      </c>
      <c r="C518" s="47">
        <v>44608</v>
      </c>
      <c r="D518" s="49">
        <f>IFERROR(VLOOKUP(C518,Dados!G:H,2,FALSE),"")</f>
        <v>44593</v>
      </c>
      <c r="E518" s="371">
        <v>37439</v>
      </c>
      <c r="F518" s="351" t="s">
        <v>1141</v>
      </c>
      <c r="G518" s="9" t="s">
        <v>31</v>
      </c>
      <c r="H518" s="351" t="s">
        <v>1142</v>
      </c>
      <c r="I518" s="351" t="s">
        <v>540</v>
      </c>
      <c r="J518" s="9">
        <v>2</v>
      </c>
      <c r="K518" s="9" t="s">
        <v>110</v>
      </c>
      <c r="L518" s="351" t="s">
        <v>1143</v>
      </c>
      <c r="M518" s="31" t="s">
        <v>4</v>
      </c>
      <c r="N518" s="9" t="s">
        <v>36</v>
      </c>
      <c r="O518" s="9" t="s">
        <v>36</v>
      </c>
      <c r="P518" s="9" t="s">
        <v>117</v>
      </c>
      <c r="Q518" s="9" t="s">
        <v>46</v>
      </c>
      <c r="R518" s="9" t="s">
        <v>71</v>
      </c>
      <c r="S518" s="9"/>
      <c r="T518" s="9"/>
      <c r="U518" s="35">
        <f>VLOOKUP(C518,Dados!G:J,3,FALSE)</f>
        <v>16</v>
      </c>
      <c r="V518" s="35" t="str">
        <f>VLOOKUP(C518,Dados!G:J,4,FALSE)</f>
        <v>Quarta-Feira</v>
      </c>
    </row>
    <row r="519" spans="1:22" ht="80.45">
      <c r="A519" s="50">
        <v>164</v>
      </c>
      <c r="B519" s="9">
        <v>1</v>
      </c>
      <c r="C519" s="47">
        <v>44609</v>
      </c>
      <c r="D519" s="49">
        <f>IFERROR(VLOOKUP(C519,Dados!G:H,2,FALSE),"")</f>
        <v>44593</v>
      </c>
      <c r="E519" s="59">
        <v>40423</v>
      </c>
      <c r="F519" s="351" t="s">
        <v>1144</v>
      </c>
      <c r="G519" s="9" t="s">
        <v>31</v>
      </c>
      <c r="H519" s="351" t="s">
        <v>54</v>
      </c>
      <c r="I519" s="351" t="s">
        <v>356</v>
      </c>
      <c r="J519" s="9">
        <v>2</v>
      </c>
      <c r="K519" s="9" t="s">
        <v>56</v>
      </c>
      <c r="L519" s="351" t="s">
        <v>1145</v>
      </c>
      <c r="M519" s="31" t="s">
        <v>3</v>
      </c>
      <c r="N519" s="9" t="s">
        <v>36</v>
      </c>
      <c r="O519" s="9" t="s">
        <v>36</v>
      </c>
      <c r="P519" s="9" t="s">
        <v>45</v>
      </c>
      <c r="Q519" s="9" t="s">
        <v>76</v>
      </c>
      <c r="R519" s="9" t="s">
        <v>1104</v>
      </c>
      <c r="S519" s="9">
        <v>11</v>
      </c>
      <c r="T519" s="9">
        <v>201295127</v>
      </c>
      <c r="U519" s="35">
        <f>VLOOKUP(C519,Dados!G:J,3,FALSE)</f>
        <v>17</v>
      </c>
      <c r="V519" s="35" t="str">
        <f>VLOOKUP(C519,Dados!G:J,4,FALSE)</f>
        <v>Quinta-Feira</v>
      </c>
    </row>
    <row r="520" spans="1:22" ht="161.1">
      <c r="A520" s="50">
        <v>165</v>
      </c>
      <c r="B520" s="9">
        <v>1</v>
      </c>
      <c r="C520" s="47">
        <v>44609</v>
      </c>
      <c r="D520" s="49">
        <f>IFERROR(VLOOKUP(C520,Dados!G:H,2,FALSE),"")</f>
        <v>44593</v>
      </c>
      <c r="E520" s="371">
        <v>29042</v>
      </c>
      <c r="F520" s="351" t="s">
        <v>1146</v>
      </c>
      <c r="G520" s="9" t="s">
        <v>31</v>
      </c>
      <c r="H520" s="351" t="s">
        <v>1147</v>
      </c>
      <c r="I520" s="351" t="s">
        <v>33</v>
      </c>
      <c r="J520" s="9">
        <v>3</v>
      </c>
      <c r="K520" s="9" t="s">
        <v>1097</v>
      </c>
      <c r="L520" s="351" t="s">
        <v>1148</v>
      </c>
      <c r="M520" s="31" t="s">
        <v>80</v>
      </c>
      <c r="N520" s="9" t="s">
        <v>36</v>
      </c>
      <c r="O520" s="9" t="s">
        <v>36</v>
      </c>
      <c r="P520" s="9" t="s">
        <v>45</v>
      </c>
      <c r="Q520" s="9" t="s">
        <v>189</v>
      </c>
      <c r="R520" s="9" t="s">
        <v>47</v>
      </c>
      <c r="S520" s="9">
        <v>12</v>
      </c>
      <c r="T520" s="9">
        <v>201295129</v>
      </c>
      <c r="U520" s="35">
        <f>VLOOKUP(C520,Dados!G:J,3,FALSE)</f>
        <v>17</v>
      </c>
      <c r="V520" s="35" t="str">
        <f>VLOOKUP(C520,Dados!G:J,4,FALSE)</f>
        <v>Quinta-Feira</v>
      </c>
    </row>
    <row r="521" spans="1:22" ht="130.5" customHeight="1">
      <c r="A521" s="50">
        <v>166</v>
      </c>
      <c r="B521" s="9">
        <v>1</v>
      </c>
      <c r="C521" s="47">
        <v>44610</v>
      </c>
      <c r="D521" s="49">
        <f>IFERROR(VLOOKUP(C521,Dados!G:H,2,FALSE),"")</f>
        <v>44593</v>
      </c>
      <c r="E521" s="371">
        <v>38421</v>
      </c>
      <c r="F521" s="351" t="s">
        <v>832</v>
      </c>
      <c r="G521" s="9" t="s">
        <v>31</v>
      </c>
      <c r="H521" s="351" t="s">
        <v>54</v>
      </c>
      <c r="I521" s="351" t="s">
        <v>42</v>
      </c>
      <c r="J521" s="9">
        <v>2</v>
      </c>
      <c r="K521" s="9" t="s">
        <v>56</v>
      </c>
      <c r="L521" s="351" t="s">
        <v>1149</v>
      </c>
      <c r="M521" s="31" t="s">
        <v>4</v>
      </c>
      <c r="N521" s="9" t="s">
        <v>36</v>
      </c>
      <c r="O521" s="9" t="s">
        <v>36</v>
      </c>
      <c r="P521" s="9" t="s">
        <v>180</v>
      </c>
      <c r="Q521" s="9" t="s">
        <v>59</v>
      </c>
      <c r="R521" s="9" t="s">
        <v>1057</v>
      </c>
      <c r="S521" s="9"/>
      <c r="T521" s="9"/>
      <c r="U521" s="35">
        <f>VLOOKUP(C521,Dados!G:J,3,FALSE)</f>
        <v>18</v>
      </c>
      <c r="V521" s="35" t="str">
        <f>VLOOKUP(C521,Dados!G:J,4,FALSE)</f>
        <v>Sexta-Feira</v>
      </c>
    </row>
    <row r="522" spans="1:22" ht="57.6">
      <c r="A522" s="50">
        <v>167</v>
      </c>
      <c r="B522" s="9">
        <v>1</v>
      </c>
      <c r="C522" s="47">
        <v>44608</v>
      </c>
      <c r="D522" s="49">
        <f>IFERROR(VLOOKUP(C522,Dados!G:H,2,FALSE),"")</f>
        <v>44593</v>
      </c>
      <c r="E522" s="372">
        <v>0</v>
      </c>
      <c r="F522" s="351"/>
      <c r="G522" s="9" t="s">
        <v>31</v>
      </c>
      <c r="H522" s="351"/>
      <c r="I522" s="351" t="s">
        <v>540</v>
      </c>
      <c r="J522" s="9">
        <v>3</v>
      </c>
      <c r="K522" s="9" t="s">
        <v>110</v>
      </c>
      <c r="L522" s="351" t="s">
        <v>1150</v>
      </c>
      <c r="M522" s="31" t="s">
        <v>90</v>
      </c>
      <c r="N522" s="9" t="s">
        <v>36</v>
      </c>
      <c r="O522" s="9" t="s">
        <v>36</v>
      </c>
      <c r="P522" s="9" t="s">
        <v>117</v>
      </c>
      <c r="Q522" s="9"/>
      <c r="R522" s="9"/>
      <c r="S522" s="9">
        <v>10</v>
      </c>
      <c r="T522" s="9"/>
      <c r="U522" s="35">
        <f>VLOOKUP(C522,Dados!G:J,3,FALSE)</f>
        <v>16</v>
      </c>
      <c r="V522" s="35" t="str">
        <f>VLOOKUP(C522,Dados!G:J,4,FALSE)</f>
        <v>Quarta-Feira</v>
      </c>
    </row>
    <row r="523" spans="1:22" ht="80.45">
      <c r="A523" s="50">
        <v>168</v>
      </c>
      <c r="B523" s="9">
        <v>1</v>
      </c>
      <c r="C523" s="47">
        <v>44610</v>
      </c>
      <c r="D523" s="49">
        <f>IFERROR(VLOOKUP(C523,Dados!G:H,2,FALSE),"")</f>
        <v>44593</v>
      </c>
      <c r="E523" s="371">
        <v>28984</v>
      </c>
      <c r="F523" s="351" t="s">
        <v>224</v>
      </c>
      <c r="G523" s="9" t="s">
        <v>31</v>
      </c>
      <c r="H523" s="351" t="s">
        <v>599</v>
      </c>
      <c r="I523" s="351" t="s">
        <v>811</v>
      </c>
      <c r="J523" s="9">
        <v>1</v>
      </c>
      <c r="K523" s="9" t="s">
        <v>1097</v>
      </c>
      <c r="L523" s="351" t="s">
        <v>1151</v>
      </c>
      <c r="M523" s="31" t="s">
        <v>4</v>
      </c>
      <c r="N523" s="9" t="s">
        <v>36</v>
      </c>
      <c r="O523" s="9" t="s">
        <v>36</v>
      </c>
      <c r="P523" s="9" t="s">
        <v>45</v>
      </c>
      <c r="Q523" s="9" t="s">
        <v>189</v>
      </c>
      <c r="R523" s="9" t="s">
        <v>47</v>
      </c>
      <c r="S523" s="9"/>
      <c r="T523" s="9"/>
      <c r="U523" s="35">
        <f>VLOOKUP(C523,Dados!G:J,3,FALSE)</f>
        <v>18</v>
      </c>
      <c r="V523" s="35" t="str">
        <f>VLOOKUP(C523,Dados!G:J,4,FALSE)</f>
        <v>Sexta-Feira</v>
      </c>
    </row>
    <row r="524" spans="1:22" ht="57.6">
      <c r="A524" s="50">
        <v>169</v>
      </c>
      <c r="B524" s="9">
        <v>1</v>
      </c>
      <c r="C524" s="47">
        <v>44608</v>
      </c>
      <c r="D524" s="49">
        <f>IFERROR(VLOOKUP(C524,Dados!G:H,2,FALSE),"")</f>
        <v>44593</v>
      </c>
      <c r="E524" s="371">
        <v>37128</v>
      </c>
      <c r="F524" s="351" t="s">
        <v>721</v>
      </c>
      <c r="G524" s="9" t="s">
        <v>31</v>
      </c>
      <c r="H524" s="351" t="s">
        <v>73</v>
      </c>
      <c r="I524" s="351" t="s">
        <v>818</v>
      </c>
      <c r="J524" s="9">
        <v>1</v>
      </c>
      <c r="K524" s="9" t="s">
        <v>56</v>
      </c>
      <c r="L524" s="351" t="s">
        <v>1152</v>
      </c>
      <c r="M524" s="31" t="s">
        <v>4</v>
      </c>
      <c r="N524" s="9" t="s">
        <v>36</v>
      </c>
      <c r="O524" s="9" t="s">
        <v>36</v>
      </c>
      <c r="P524" s="9" t="s">
        <v>58</v>
      </c>
      <c r="Q524" s="9" t="s">
        <v>59</v>
      </c>
      <c r="R524" s="9"/>
      <c r="S524" s="9"/>
      <c r="T524" s="9"/>
      <c r="U524" s="35">
        <f>VLOOKUP(C524,Dados!G:J,3,FALSE)</f>
        <v>16</v>
      </c>
      <c r="V524" s="35" t="str">
        <f>VLOOKUP(C524,Dados!G:J,4,FALSE)</f>
        <v>Quarta-Feira</v>
      </c>
    </row>
    <row r="525" spans="1:22" ht="80.45">
      <c r="A525" s="50">
        <v>170</v>
      </c>
      <c r="B525" s="9">
        <v>1</v>
      </c>
      <c r="C525" s="47">
        <v>44614</v>
      </c>
      <c r="D525" s="49">
        <f>IFERROR(VLOOKUP(C525,Dados!G:H,2,FALSE),"")</f>
        <v>44593</v>
      </c>
      <c r="E525" s="371">
        <v>38577</v>
      </c>
      <c r="F525" s="351" t="s">
        <v>892</v>
      </c>
      <c r="G525" s="9" t="s">
        <v>31</v>
      </c>
      <c r="H525" s="351" t="s">
        <v>73</v>
      </c>
      <c r="I525" s="351" t="s">
        <v>818</v>
      </c>
      <c r="J525" s="9">
        <v>1</v>
      </c>
      <c r="K525" s="9" t="s">
        <v>56</v>
      </c>
      <c r="L525" s="351" t="s">
        <v>1153</v>
      </c>
      <c r="M525" s="31" t="s">
        <v>4</v>
      </c>
      <c r="N525" s="9" t="s">
        <v>36</v>
      </c>
      <c r="O525" s="9" t="s">
        <v>36</v>
      </c>
      <c r="P525" s="9" t="s">
        <v>58</v>
      </c>
      <c r="Q525" s="9" t="s">
        <v>59</v>
      </c>
      <c r="R525" s="9" t="s">
        <v>60</v>
      </c>
      <c r="S525" s="9"/>
      <c r="T525" s="9"/>
      <c r="U525" s="35">
        <f>VLOOKUP(C525,Dados!G:J,3,FALSE)</f>
        <v>22</v>
      </c>
      <c r="V525" s="35" t="str">
        <f>VLOOKUP(C525,Dados!G:J,4,FALSE)</f>
        <v>Terça-Feira</v>
      </c>
    </row>
    <row r="526" spans="1:22" ht="114" customHeight="1">
      <c r="A526" s="50">
        <v>171</v>
      </c>
      <c r="B526" s="9">
        <v>1</v>
      </c>
      <c r="C526" s="47">
        <v>44614</v>
      </c>
      <c r="D526" s="49">
        <f>IFERROR(VLOOKUP(C526,Dados!G:H,2,FALSE),"")</f>
        <v>44593</v>
      </c>
      <c r="E526" s="371">
        <v>39048</v>
      </c>
      <c r="F526" s="351" t="s">
        <v>1154</v>
      </c>
      <c r="G526" s="9" t="s">
        <v>31</v>
      </c>
      <c r="H526" s="351" t="s">
        <v>366</v>
      </c>
      <c r="I526" s="351" t="s">
        <v>137</v>
      </c>
      <c r="J526" s="9">
        <v>1</v>
      </c>
      <c r="K526" s="9" t="s">
        <v>110</v>
      </c>
      <c r="L526" s="351" t="s">
        <v>1155</v>
      </c>
      <c r="M526" s="31" t="s">
        <v>4</v>
      </c>
      <c r="N526" s="9" t="s">
        <v>36</v>
      </c>
      <c r="O526" s="9" t="s">
        <v>36</v>
      </c>
      <c r="P526" s="9" t="s">
        <v>96</v>
      </c>
      <c r="Q526" s="9" t="s">
        <v>124</v>
      </c>
      <c r="R526" s="9"/>
      <c r="S526" s="9"/>
      <c r="T526" s="9"/>
      <c r="U526" s="35">
        <f>VLOOKUP(C526,Dados!G:J,3,FALSE)</f>
        <v>22</v>
      </c>
      <c r="V526" s="35" t="str">
        <f>VLOOKUP(C526,Dados!G:J,4,FALSE)</f>
        <v>Terça-Feira</v>
      </c>
    </row>
    <row r="527" spans="1:22" ht="103.5">
      <c r="A527" s="50">
        <v>172</v>
      </c>
      <c r="B527" s="9">
        <v>1</v>
      </c>
      <c r="C527" s="47">
        <v>44615</v>
      </c>
      <c r="D527" s="49">
        <f>IFERROR(VLOOKUP(C527,Dados!G:H,2,FALSE),"")</f>
        <v>44593</v>
      </c>
      <c r="E527" s="371">
        <v>12287</v>
      </c>
      <c r="F527" s="374" t="s">
        <v>365</v>
      </c>
      <c r="G527" s="9" t="s">
        <v>31</v>
      </c>
      <c r="H527" s="351" t="s">
        <v>366</v>
      </c>
      <c r="I527" s="351" t="s">
        <v>137</v>
      </c>
      <c r="J527" s="9">
        <v>1</v>
      </c>
      <c r="K527" s="9" t="s">
        <v>110</v>
      </c>
      <c r="L527" s="351" t="s">
        <v>1156</v>
      </c>
      <c r="M527" s="31" t="s">
        <v>112</v>
      </c>
      <c r="N527" s="9" t="s">
        <v>36</v>
      </c>
      <c r="O527" s="9" t="s">
        <v>36</v>
      </c>
      <c r="P527" s="9" t="s">
        <v>45</v>
      </c>
      <c r="Q527" s="9" t="s">
        <v>76</v>
      </c>
      <c r="R527" s="9" t="s">
        <v>1157</v>
      </c>
      <c r="S527" s="9">
        <v>14</v>
      </c>
      <c r="T527" s="9">
        <v>201321077</v>
      </c>
      <c r="U527" s="35">
        <f>VLOOKUP(C527,Dados!G:J,3,FALSE)</f>
        <v>23</v>
      </c>
      <c r="V527" s="35" t="str">
        <f>VLOOKUP(C527,Dados!G:J,4,FALSE)</f>
        <v>Quarta-Feira</v>
      </c>
    </row>
    <row r="528" spans="1:22" ht="57.6">
      <c r="A528" s="50">
        <v>173</v>
      </c>
      <c r="B528" s="9">
        <v>1</v>
      </c>
      <c r="C528" s="47">
        <v>44616</v>
      </c>
      <c r="D528" s="49">
        <f>IFERROR(VLOOKUP(C528,Dados!G:H,2,FALSE),"")</f>
        <v>44593</v>
      </c>
      <c r="E528" s="59">
        <v>15268</v>
      </c>
      <c r="F528" s="351" t="s">
        <v>1158</v>
      </c>
      <c r="G528" s="9" t="s">
        <v>31</v>
      </c>
      <c r="H528" s="351" t="s">
        <v>1159</v>
      </c>
      <c r="I528" s="351" t="s">
        <v>1160</v>
      </c>
      <c r="J528" s="9">
        <v>1</v>
      </c>
      <c r="K528" s="9" t="s">
        <v>1060</v>
      </c>
      <c r="L528" s="351" t="s">
        <v>1161</v>
      </c>
      <c r="M528" s="31" t="s">
        <v>4</v>
      </c>
      <c r="N528" s="9" t="s">
        <v>36</v>
      </c>
      <c r="O528" s="9" t="s">
        <v>36</v>
      </c>
      <c r="P528" s="9" t="s">
        <v>45</v>
      </c>
      <c r="Q528" s="9" t="s">
        <v>76</v>
      </c>
      <c r="R528" s="9" t="s">
        <v>142</v>
      </c>
      <c r="S528" s="9"/>
      <c r="T528" s="9"/>
      <c r="U528" s="35">
        <f>VLOOKUP(C528,Dados!G:J,3,FALSE)</f>
        <v>24</v>
      </c>
      <c r="V528" s="35" t="str">
        <f>VLOOKUP(C528,Dados!G:J,4,FALSE)</f>
        <v>Quinta-Feira</v>
      </c>
    </row>
    <row r="529" spans="1:22" ht="57.6">
      <c r="A529" s="50">
        <v>174</v>
      </c>
      <c r="B529" s="9">
        <v>1</v>
      </c>
      <c r="C529" s="47">
        <v>44615</v>
      </c>
      <c r="D529" s="49">
        <f>IFERROR(VLOOKUP(C529,Dados!G:H,2,FALSE),"")</f>
        <v>44593</v>
      </c>
      <c r="E529" s="372">
        <v>0</v>
      </c>
      <c r="F529" s="351"/>
      <c r="G529" s="9" t="s">
        <v>31</v>
      </c>
      <c r="H529" s="351"/>
      <c r="I529" s="351" t="s">
        <v>87</v>
      </c>
      <c r="J529" s="9">
        <v>3</v>
      </c>
      <c r="K529" s="9" t="s">
        <v>51</v>
      </c>
      <c r="L529" s="351" t="s">
        <v>1162</v>
      </c>
      <c r="M529" s="31" t="s">
        <v>90</v>
      </c>
      <c r="N529" s="9" t="s">
        <v>36</v>
      </c>
      <c r="O529" s="9" t="s">
        <v>36</v>
      </c>
      <c r="P529" s="9" t="s">
        <v>180</v>
      </c>
      <c r="Q529" s="9"/>
      <c r="R529" s="9"/>
      <c r="S529" s="9">
        <v>13</v>
      </c>
      <c r="T529" s="9"/>
      <c r="U529" s="35">
        <f>VLOOKUP(C529,Dados!G:J,3,FALSE)</f>
        <v>23</v>
      </c>
      <c r="V529" s="35" t="str">
        <f>VLOOKUP(C529,Dados!G:J,4,FALSE)</f>
        <v>Quarta-Feira</v>
      </c>
    </row>
    <row r="530" spans="1:22" ht="57.6">
      <c r="A530" s="50">
        <v>175</v>
      </c>
      <c r="B530" s="9">
        <v>1</v>
      </c>
      <c r="C530" s="47">
        <v>44616</v>
      </c>
      <c r="D530" s="49">
        <f>IFERROR(VLOOKUP(C530,Dados!G:H,2,FALSE),"")</f>
        <v>44593</v>
      </c>
      <c r="E530" s="371">
        <v>32637</v>
      </c>
      <c r="F530" s="351" t="s">
        <v>1163</v>
      </c>
      <c r="G530" s="9" t="s">
        <v>31</v>
      </c>
      <c r="H530" s="351" t="s">
        <v>1164</v>
      </c>
      <c r="I530" s="351" t="s">
        <v>87</v>
      </c>
      <c r="J530" s="9">
        <v>1</v>
      </c>
      <c r="K530" s="9" t="s">
        <v>51</v>
      </c>
      <c r="L530" s="351" t="s">
        <v>1165</v>
      </c>
      <c r="M530" s="31" t="s">
        <v>90</v>
      </c>
      <c r="N530" s="9" t="s">
        <v>36</v>
      </c>
      <c r="O530" s="9" t="s">
        <v>36</v>
      </c>
      <c r="P530" s="9" t="s">
        <v>91</v>
      </c>
      <c r="Q530" s="9"/>
      <c r="R530" s="9"/>
      <c r="S530" s="9">
        <v>15</v>
      </c>
      <c r="T530" s="9"/>
      <c r="U530" s="35">
        <f>VLOOKUP(C530,Dados!G:J,3,FALSE)</f>
        <v>24</v>
      </c>
      <c r="V530" s="35" t="str">
        <f>VLOOKUP(C530,Dados!G:J,4,FALSE)</f>
        <v>Quinta-Feira</v>
      </c>
    </row>
    <row r="531" spans="1:22" ht="69">
      <c r="A531" s="50">
        <v>176</v>
      </c>
      <c r="B531" s="9">
        <v>1</v>
      </c>
      <c r="C531" s="47">
        <v>44619</v>
      </c>
      <c r="D531" s="49">
        <f>IFERROR(VLOOKUP(C531,Dados!G:H,2,FALSE),"")</f>
        <v>44593</v>
      </c>
      <c r="E531" s="371">
        <v>39930</v>
      </c>
      <c r="F531" s="374" t="s">
        <v>1166</v>
      </c>
      <c r="G531" s="9" t="s">
        <v>31</v>
      </c>
      <c r="H531" s="351" t="s">
        <v>828</v>
      </c>
      <c r="I531" s="351" t="s">
        <v>296</v>
      </c>
      <c r="J531" s="9">
        <v>1</v>
      </c>
      <c r="K531" s="9" t="s">
        <v>161</v>
      </c>
      <c r="L531" s="351" t="s">
        <v>1167</v>
      </c>
      <c r="M531" s="31" t="s">
        <v>3</v>
      </c>
      <c r="N531" s="9" t="s">
        <v>36</v>
      </c>
      <c r="O531" s="9" t="s">
        <v>36</v>
      </c>
      <c r="P531" s="9" t="s">
        <v>45</v>
      </c>
      <c r="Q531" s="9" t="s">
        <v>118</v>
      </c>
      <c r="R531" s="9" t="s">
        <v>930</v>
      </c>
      <c r="S531" s="9">
        <v>18</v>
      </c>
      <c r="T531" s="9">
        <v>201335600</v>
      </c>
      <c r="U531" s="35">
        <f>VLOOKUP(C531,Dados!G:J,3,FALSE)</f>
        <v>27</v>
      </c>
      <c r="V531" s="35" t="str">
        <f>VLOOKUP(C531,Dados!G:J,4,FALSE)</f>
        <v>Domingo</v>
      </c>
    </row>
    <row r="532" spans="1:22" ht="80.45">
      <c r="A532" s="50">
        <v>177</v>
      </c>
      <c r="B532" s="9">
        <v>1</v>
      </c>
      <c r="C532" s="47">
        <v>44619</v>
      </c>
      <c r="D532" s="49">
        <f>IFERROR(VLOOKUP(C532,Dados!G:H,2,FALSE),"")</f>
        <v>44593</v>
      </c>
      <c r="E532" s="371">
        <v>26159</v>
      </c>
      <c r="F532" s="351" t="s">
        <v>291</v>
      </c>
      <c r="G532" s="9" t="s">
        <v>31</v>
      </c>
      <c r="H532" s="351" t="s">
        <v>691</v>
      </c>
      <c r="I532" s="351" t="s">
        <v>312</v>
      </c>
      <c r="J532" s="9">
        <v>1</v>
      </c>
      <c r="K532" s="9" t="s">
        <v>171</v>
      </c>
      <c r="L532" s="351" t="s">
        <v>1168</v>
      </c>
      <c r="M532" s="31" t="s">
        <v>112</v>
      </c>
      <c r="N532" s="9" t="s">
        <v>36</v>
      </c>
      <c r="O532" s="9" t="s">
        <v>36</v>
      </c>
      <c r="P532" s="9" t="s">
        <v>58</v>
      </c>
      <c r="Q532" s="9" t="s">
        <v>59</v>
      </c>
      <c r="R532" s="9" t="s">
        <v>60</v>
      </c>
      <c r="S532" s="9">
        <v>16</v>
      </c>
      <c r="T532" s="9">
        <v>201329566</v>
      </c>
      <c r="U532" s="35">
        <f>VLOOKUP(C532,Dados!G:J,3,FALSE)</f>
        <v>27</v>
      </c>
      <c r="V532" s="35" t="str">
        <f>VLOOKUP(C532,Dados!G:J,4,FALSE)</f>
        <v>Domingo</v>
      </c>
    </row>
    <row r="533" spans="1:22" ht="92.25" customHeight="1">
      <c r="A533" s="50">
        <v>178</v>
      </c>
      <c r="B533" s="9">
        <v>1</v>
      </c>
      <c r="C533" s="47">
        <v>44620</v>
      </c>
      <c r="D533" s="49">
        <f>IFERROR(VLOOKUP(C533,Dados!G:H,2,FALSE),"")</f>
        <v>44593</v>
      </c>
      <c r="E533" s="371">
        <v>40705</v>
      </c>
      <c r="F533" s="351" t="s">
        <v>1169</v>
      </c>
      <c r="G533" s="9" t="s">
        <v>182</v>
      </c>
      <c r="H533" s="351" t="s">
        <v>882</v>
      </c>
      <c r="I533" s="351" t="s">
        <v>87</v>
      </c>
      <c r="J533" s="9">
        <v>3</v>
      </c>
      <c r="K533" s="9" t="s">
        <v>1170</v>
      </c>
      <c r="L533" s="67" t="s">
        <v>1171</v>
      </c>
      <c r="M533" s="31" t="s">
        <v>3</v>
      </c>
      <c r="N533" s="9" t="s">
        <v>36</v>
      </c>
      <c r="O533" s="9" t="s">
        <v>36</v>
      </c>
      <c r="P533" s="9" t="s">
        <v>91</v>
      </c>
      <c r="Q533" s="9" t="s">
        <v>174</v>
      </c>
      <c r="R533" s="9" t="s">
        <v>1172</v>
      </c>
      <c r="S533" s="9">
        <v>17</v>
      </c>
      <c r="T533" s="9">
        <v>201322734</v>
      </c>
      <c r="U533" s="35">
        <f>VLOOKUP(C533,Dados!G:J,3,FALSE)</f>
        <v>28</v>
      </c>
      <c r="V533" s="35" t="str">
        <f>VLOOKUP(C533,Dados!G:J,4,FALSE)</f>
        <v>Segunda-Feira</v>
      </c>
    </row>
    <row r="534" spans="1:22" ht="80.45">
      <c r="A534" s="50">
        <v>179</v>
      </c>
      <c r="B534" s="9">
        <v>1</v>
      </c>
      <c r="C534" s="47">
        <v>44620</v>
      </c>
      <c r="D534" s="49">
        <f>IFERROR(VLOOKUP(C534,Dados!G:H,2,FALSE),"")</f>
        <v>44593</v>
      </c>
      <c r="E534" s="371">
        <v>40701</v>
      </c>
      <c r="F534" s="351" t="s">
        <v>1173</v>
      </c>
      <c r="G534" s="9" t="s">
        <v>31</v>
      </c>
      <c r="H534" s="351" t="s">
        <v>73</v>
      </c>
      <c r="I534" s="351" t="s">
        <v>818</v>
      </c>
      <c r="J534" s="9">
        <v>1</v>
      </c>
      <c r="K534" s="9" t="s">
        <v>56</v>
      </c>
      <c r="L534" s="65" t="s">
        <v>1174</v>
      </c>
      <c r="M534" s="31" t="s">
        <v>4</v>
      </c>
      <c r="N534" s="9" t="s">
        <v>36</v>
      </c>
      <c r="O534" s="9" t="s">
        <v>36</v>
      </c>
      <c r="P534" s="9" t="s">
        <v>45</v>
      </c>
      <c r="Q534" s="9" t="s">
        <v>46</v>
      </c>
      <c r="R534" s="9" t="s">
        <v>139</v>
      </c>
      <c r="S534" s="9"/>
      <c r="T534" s="9"/>
      <c r="U534" s="35">
        <f>VLOOKUP(C534,Dados!G:J,3,FALSE)</f>
        <v>28</v>
      </c>
      <c r="V534" s="35" t="str">
        <f>VLOOKUP(C534,Dados!G:J,4,FALSE)</f>
        <v>Segunda-Feira</v>
      </c>
    </row>
    <row r="535" spans="1:22" ht="80.45">
      <c r="A535" s="50">
        <v>180</v>
      </c>
      <c r="B535" s="9">
        <v>1</v>
      </c>
      <c r="C535" s="47">
        <v>44621</v>
      </c>
      <c r="D535" s="49">
        <f>IFERROR(VLOOKUP(C535,Dados!G:H,2,FALSE),"")</f>
        <v>44621</v>
      </c>
      <c r="E535" s="371">
        <v>38664</v>
      </c>
      <c r="F535" s="351" t="s">
        <v>1075</v>
      </c>
      <c r="G535" s="9" t="s">
        <v>31</v>
      </c>
      <c r="H535" s="351" t="s">
        <v>1175</v>
      </c>
      <c r="I535" s="351" t="s">
        <v>296</v>
      </c>
      <c r="J535" s="9">
        <v>1</v>
      </c>
      <c r="K535" s="9" t="s">
        <v>161</v>
      </c>
      <c r="L535" s="65" t="s">
        <v>1176</v>
      </c>
      <c r="M535" s="31" t="s">
        <v>4</v>
      </c>
      <c r="N535" s="9" t="s">
        <v>36</v>
      </c>
      <c r="O535" s="9" t="s">
        <v>36</v>
      </c>
      <c r="P535" s="9" t="s">
        <v>45</v>
      </c>
      <c r="Q535" s="9" t="s">
        <v>76</v>
      </c>
      <c r="R535" s="9" t="s">
        <v>1177</v>
      </c>
      <c r="S535" s="9"/>
      <c r="T535" s="9"/>
      <c r="U535" s="35">
        <f>VLOOKUP(C535,Dados!G:J,3,FALSE)</f>
        <v>1</v>
      </c>
      <c r="V535" s="35" t="str">
        <f>VLOOKUP(C535,Dados!G:J,4,FALSE)</f>
        <v>Terça-Feira</v>
      </c>
    </row>
    <row r="536" spans="1:22" ht="57.6">
      <c r="A536" s="50">
        <v>181</v>
      </c>
      <c r="B536" s="9">
        <v>1</v>
      </c>
      <c r="C536" s="47">
        <v>44622</v>
      </c>
      <c r="D536" s="49">
        <f>IFERROR(VLOOKUP(C536,Dados!G:H,2,FALSE),"")</f>
        <v>44621</v>
      </c>
      <c r="E536" s="8">
        <v>0</v>
      </c>
      <c r="F536" s="351"/>
      <c r="G536" s="9"/>
      <c r="H536" s="351"/>
      <c r="I536" s="351" t="s">
        <v>296</v>
      </c>
      <c r="J536" s="9">
        <v>1</v>
      </c>
      <c r="K536" s="9" t="s">
        <v>152</v>
      </c>
      <c r="L536" s="65" t="s">
        <v>1178</v>
      </c>
      <c r="M536" s="31" t="s">
        <v>90</v>
      </c>
      <c r="N536" s="9" t="s">
        <v>36</v>
      </c>
      <c r="O536" s="9" t="s">
        <v>36</v>
      </c>
      <c r="P536" s="9" t="s">
        <v>117</v>
      </c>
      <c r="Q536" s="9"/>
      <c r="R536" s="9"/>
      <c r="S536" s="9">
        <v>19</v>
      </c>
      <c r="T536" s="9"/>
      <c r="U536" s="35">
        <f>VLOOKUP(C536,Dados!G:J,3,FALSE)</f>
        <v>2</v>
      </c>
      <c r="V536" s="35" t="str">
        <f>VLOOKUP(C536,Dados!G:J,4,FALSE)</f>
        <v>Quarta-Feira</v>
      </c>
    </row>
    <row r="537" spans="1:22" ht="69.95">
      <c r="A537" s="50">
        <v>182</v>
      </c>
      <c r="B537" s="9">
        <v>1</v>
      </c>
      <c r="C537" s="47">
        <v>44623</v>
      </c>
      <c r="D537" s="49">
        <f>IFERROR(VLOOKUP(C537,Dados!G:H,2,FALSE),"")</f>
        <v>44621</v>
      </c>
      <c r="E537" s="371">
        <v>32978</v>
      </c>
      <c r="F537" s="351" t="s">
        <v>1002</v>
      </c>
      <c r="G537" s="9" t="s">
        <v>31</v>
      </c>
      <c r="H537" s="351" t="s">
        <v>1179</v>
      </c>
      <c r="I537" s="351" t="s">
        <v>42</v>
      </c>
      <c r="J537" s="9">
        <v>2</v>
      </c>
      <c r="K537" s="9" t="s">
        <v>1180</v>
      </c>
      <c r="L537" s="66" t="s">
        <v>1181</v>
      </c>
      <c r="M537" s="31" t="s">
        <v>4</v>
      </c>
      <c r="N537" s="9" t="s">
        <v>36</v>
      </c>
      <c r="O537" s="9" t="s">
        <v>36</v>
      </c>
      <c r="P537" s="9" t="s">
        <v>45</v>
      </c>
      <c r="Q537" s="9" t="s">
        <v>76</v>
      </c>
      <c r="R537" s="9" t="s">
        <v>1157</v>
      </c>
      <c r="S537" s="9"/>
      <c r="T537" s="9"/>
      <c r="U537" s="35">
        <f>VLOOKUP(C537,Dados!G:J,3,FALSE)</f>
        <v>3</v>
      </c>
      <c r="V537" s="35" t="str">
        <f>VLOOKUP(C537,Dados!G:J,4,FALSE)</f>
        <v>Quinta-Feira</v>
      </c>
    </row>
    <row r="538" spans="1:22" ht="58.5">
      <c r="A538" s="50">
        <v>183</v>
      </c>
      <c r="B538" s="9">
        <v>1</v>
      </c>
      <c r="C538" s="47">
        <v>44623</v>
      </c>
      <c r="D538" s="49">
        <f>IFERROR(VLOOKUP(C538,Dados!G:H,2,FALSE),"")</f>
        <v>44621</v>
      </c>
      <c r="E538" s="371">
        <v>4105</v>
      </c>
      <c r="F538" s="351" t="s">
        <v>1182</v>
      </c>
      <c r="G538" s="9" t="s">
        <v>31</v>
      </c>
      <c r="H538" s="351" t="s">
        <v>366</v>
      </c>
      <c r="I538" s="351" t="s">
        <v>137</v>
      </c>
      <c r="J538" s="9">
        <v>1</v>
      </c>
      <c r="K538" s="9" t="s">
        <v>110</v>
      </c>
      <c r="L538" s="54" t="s">
        <v>1183</v>
      </c>
      <c r="M538" s="31" t="s">
        <v>4</v>
      </c>
      <c r="N538" s="9" t="s">
        <v>36</v>
      </c>
      <c r="O538" s="9" t="s">
        <v>36</v>
      </c>
      <c r="P538" s="9" t="s">
        <v>45</v>
      </c>
      <c r="Q538" s="9" t="s">
        <v>124</v>
      </c>
      <c r="R538" s="9" t="s">
        <v>1184</v>
      </c>
      <c r="S538" s="9"/>
      <c r="T538" s="9"/>
      <c r="U538" s="35">
        <f>VLOOKUP(C538,Dados!G:J,3,FALSE)</f>
        <v>3</v>
      </c>
      <c r="V538" s="35" t="str">
        <f>VLOOKUP(C538,Dados!G:J,4,FALSE)</f>
        <v>Quinta-Feira</v>
      </c>
    </row>
    <row r="539" spans="1:22" ht="47.1">
      <c r="A539" s="50">
        <v>184</v>
      </c>
      <c r="B539" s="9">
        <v>1</v>
      </c>
      <c r="C539" s="47">
        <v>44623</v>
      </c>
      <c r="D539" s="49">
        <f>IFERROR(VLOOKUP(C539,Dados!G:H,2,FALSE),"")</f>
        <v>44621</v>
      </c>
      <c r="E539" s="371">
        <v>40169</v>
      </c>
      <c r="F539" s="351" t="s">
        <v>1185</v>
      </c>
      <c r="G539" s="9" t="s">
        <v>31</v>
      </c>
      <c r="H539" s="351" t="s">
        <v>595</v>
      </c>
      <c r="I539" s="351" t="s">
        <v>811</v>
      </c>
      <c r="J539" s="9">
        <v>1</v>
      </c>
      <c r="K539" s="9" t="s">
        <v>176</v>
      </c>
      <c r="L539" s="54" t="s">
        <v>1186</v>
      </c>
      <c r="M539" s="31" t="s">
        <v>4</v>
      </c>
      <c r="N539" s="9" t="s">
        <v>36</v>
      </c>
      <c r="O539" s="9" t="s">
        <v>36</v>
      </c>
      <c r="P539" s="9" t="s">
        <v>45</v>
      </c>
      <c r="Q539" s="9" t="s">
        <v>38</v>
      </c>
      <c r="R539" s="9" t="s">
        <v>1187</v>
      </c>
      <c r="S539" s="9"/>
      <c r="T539" s="9"/>
      <c r="U539" s="35">
        <f>VLOOKUP(C539,Dados!G:J,3,FALSE)</f>
        <v>3</v>
      </c>
      <c r="V539" s="35" t="str">
        <f>VLOOKUP(C539,Dados!G:J,4,FALSE)</f>
        <v>Quinta-Feira</v>
      </c>
    </row>
    <row r="540" spans="1:22" ht="69.95">
      <c r="A540" s="50">
        <v>185</v>
      </c>
      <c r="B540" s="9">
        <v>1</v>
      </c>
      <c r="C540" s="47">
        <v>44623</v>
      </c>
      <c r="D540" s="49">
        <f>IFERROR(VLOOKUP(C540,Dados!G:H,2,FALSE),"")</f>
        <v>44621</v>
      </c>
      <c r="E540" s="371">
        <v>39611</v>
      </c>
      <c r="F540" s="351" t="s">
        <v>1188</v>
      </c>
      <c r="G540" s="9" t="s">
        <v>31</v>
      </c>
      <c r="H540" s="351" t="s">
        <v>1189</v>
      </c>
      <c r="I540" s="351" t="s">
        <v>633</v>
      </c>
      <c r="J540" s="9">
        <v>1</v>
      </c>
      <c r="K540" s="9" t="s">
        <v>126</v>
      </c>
      <c r="L540" s="54" t="s">
        <v>1190</v>
      </c>
      <c r="M540" s="31" t="s">
        <v>4</v>
      </c>
      <c r="N540" s="9" t="s">
        <v>36</v>
      </c>
      <c r="O540" s="9" t="s">
        <v>36</v>
      </c>
      <c r="P540" s="9" t="s">
        <v>45</v>
      </c>
      <c r="Q540" s="9" t="s">
        <v>76</v>
      </c>
      <c r="R540" s="9" t="s">
        <v>1191</v>
      </c>
      <c r="S540" s="9"/>
      <c r="T540" s="9"/>
      <c r="U540" s="35">
        <f>VLOOKUP(C540,Dados!G:J,3,FALSE)</f>
        <v>3</v>
      </c>
      <c r="V540" s="35" t="str">
        <f>VLOOKUP(C540,Dados!G:J,4,FALSE)</f>
        <v>Quinta-Feira</v>
      </c>
    </row>
    <row r="541" spans="1:22" ht="81.599999999999994">
      <c r="A541" s="50">
        <v>186</v>
      </c>
      <c r="B541" s="9">
        <v>1</v>
      </c>
      <c r="C541" s="47">
        <v>44623</v>
      </c>
      <c r="D541" s="49">
        <f>IFERROR(VLOOKUP(C541,Dados!G:H,2,FALSE),"")</f>
        <v>44621</v>
      </c>
      <c r="E541" s="371">
        <v>31478</v>
      </c>
      <c r="F541" s="351" t="s">
        <v>1192</v>
      </c>
      <c r="G541" s="9" t="s">
        <v>31</v>
      </c>
      <c r="H541" s="351" t="s">
        <v>54</v>
      </c>
      <c r="I541" s="351" t="s">
        <v>42</v>
      </c>
      <c r="J541" s="9">
        <v>2</v>
      </c>
      <c r="K541" s="9" t="s">
        <v>56</v>
      </c>
      <c r="L541" s="54" t="s">
        <v>1193</v>
      </c>
      <c r="M541" s="31" t="s">
        <v>3</v>
      </c>
      <c r="N541" s="9" t="s">
        <v>36</v>
      </c>
      <c r="O541" s="9" t="s">
        <v>36</v>
      </c>
      <c r="P541" s="9" t="s">
        <v>45</v>
      </c>
      <c r="Q541" s="9" t="s">
        <v>76</v>
      </c>
      <c r="R541" s="9" t="s">
        <v>71</v>
      </c>
      <c r="S541" s="9">
        <v>21</v>
      </c>
      <c r="T541" s="9">
        <v>201337591</v>
      </c>
      <c r="U541" s="35">
        <f>VLOOKUP(C541,Dados!G:J,3,FALSE)</f>
        <v>3</v>
      </c>
      <c r="V541" s="35" t="str">
        <f>VLOOKUP(C541,Dados!G:J,4,FALSE)</f>
        <v>Quinta-Feira</v>
      </c>
    </row>
    <row r="542" spans="1:22" ht="57.6">
      <c r="A542" s="50">
        <v>187</v>
      </c>
      <c r="B542" s="9">
        <v>1</v>
      </c>
      <c r="C542" s="47">
        <v>44626</v>
      </c>
      <c r="D542" s="49">
        <f>IFERROR(VLOOKUP(C542,Dados!G:H,2,FALSE),"")</f>
        <v>44621</v>
      </c>
      <c r="E542" s="8">
        <v>0</v>
      </c>
      <c r="F542" s="351"/>
      <c r="G542" s="9" t="s">
        <v>31</v>
      </c>
      <c r="H542" s="351" t="s">
        <v>595</v>
      </c>
      <c r="I542" s="351" t="s">
        <v>811</v>
      </c>
      <c r="J542" s="9">
        <v>1</v>
      </c>
      <c r="K542" s="9" t="s">
        <v>7</v>
      </c>
      <c r="L542" s="65" t="s">
        <v>1194</v>
      </c>
      <c r="M542" s="31" t="s">
        <v>90</v>
      </c>
      <c r="N542" s="9" t="s">
        <v>178</v>
      </c>
      <c r="O542" s="9" t="s">
        <v>179</v>
      </c>
      <c r="P542" s="9" t="s">
        <v>180</v>
      </c>
      <c r="Q542" s="9"/>
      <c r="R542" s="9"/>
      <c r="S542" s="9">
        <v>20</v>
      </c>
      <c r="T542" s="9">
        <v>201353127</v>
      </c>
      <c r="U542" s="35">
        <f>VLOOKUP(C542,Dados!G:J,3,FALSE)</f>
        <v>6</v>
      </c>
      <c r="V542" s="35" t="str">
        <f>VLOOKUP(C542,Dados!G:J,4,FALSE)</f>
        <v>Domingo</v>
      </c>
    </row>
    <row r="543" spans="1:22" ht="69.95">
      <c r="A543" s="50">
        <v>188</v>
      </c>
      <c r="B543" s="9">
        <v>1</v>
      </c>
      <c r="C543" s="47">
        <v>44627</v>
      </c>
      <c r="D543" s="49">
        <f>IFERROR(VLOOKUP(C543,Dados!G:H,2,FALSE),"")</f>
        <v>44621</v>
      </c>
      <c r="E543" s="371">
        <v>34377</v>
      </c>
      <c r="F543" s="351" t="s">
        <v>1195</v>
      </c>
      <c r="G543" s="9" t="s">
        <v>31</v>
      </c>
      <c r="H543" s="351" t="s">
        <v>602</v>
      </c>
      <c r="I543" s="351" t="s">
        <v>540</v>
      </c>
      <c r="J543" s="9">
        <v>3</v>
      </c>
      <c r="K543" s="9" t="s">
        <v>64</v>
      </c>
      <c r="L543" s="66" t="s">
        <v>1196</v>
      </c>
      <c r="M543" s="31" t="s">
        <v>4</v>
      </c>
      <c r="N543" s="9" t="s">
        <v>36</v>
      </c>
      <c r="O543" s="9" t="s">
        <v>36</v>
      </c>
      <c r="P543" s="9" t="s">
        <v>45</v>
      </c>
      <c r="Q543" s="9" t="s">
        <v>76</v>
      </c>
      <c r="R543" s="9" t="s">
        <v>139</v>
      </c>
      <c r="S543" s="9"/>
      <c r="T543" s="9"/>
      <c r="U543" s="35">
        <f>VLOOKUP(C543,Dados!G:J,3,FALSE)</f>
        <v>7</v>
      </c>
      <c r="V543" s="35" t="str">
        <f>VLOOKUP(C543,Dados!G:J,4,FALSE)</f>
        <v>Segunda-Feira</v>
      </c>
    </row>
    <row r="544" spans="1:22" ht="104.45">
      <c r="A544" s="50">
        <v>189</v>
      </c>
      <c r="B544" s="9">
        <v>1</v>
      </c>
      <c r="C544" s="47">
        <v>44627</v>
      </c>
      <c r="D544" s="49">
        <f>IFERROR(VLOOKUP(C544,Dados!G:H,2,FALSE),"")</f>
        <v>44621</v>
      </c>
      <c r="E544" s="371">
        <v>40169</v>
      </c>
      <c r="F544" s="374" t="s">
        <v>1185</v>
      </c>
      <c r="G544" s="9" t="s">
        <v>31</v>
      </c>
      <c r="H544" s="351" t="s">
        <v>595</v>
      </c>
      <c r="I544" s="351" t="s">
        <v>811</v>
      </c>
      <c r="J544" s="9">
        <v>1</v>
      </c>
      <c r="K544" s="9" t="s">
        <v>176</v>
      </c>
      <c r="L544" s="54" t="s">
        <v>1197</v>
      </c>
      <c r="M544" s="31" t="s">
        <v>3</v>
      </c>
      <c r="N544" s="9" t="s">
        <v>36</v>
      </c>
      <c r="O544" s="9" t="s">
        <v>36</v>
      </c>
      <c r="P544" s="9" t="s">
        <v>45</v>
      </c>
      <c r="Q544" s="9" t="s">
        <v>76</v>
      </c>
      <c r="R544" s="9" t="s">
        <v>71</v>
      </c>
      <c r="S544" s="9">
        <v>22</v>
      </c>
      <c r="T544" s="9">
        <v>201335609</v>
      </c>
      <c r="U544" s="35">
        <f>VLOOKUP(C544,Dados!G:J,3,FALSE)</f>
        <v>7</v>
      </c>
      <c r="V544" s="35" t="str">
        <f>VLOOKUP(C544,Dados!G:J,4,FALSE)</f>
        <v>Segunda-Feira</v>
      </c>
    </row>
    <row r="545" spans="1:22" ht="69.95">
      <c r="A545" s="50">
        <v>190</v>
      </c>
      <c r="B545" s="9">
        <v>1</v>
      </c>
      <c r="C545" s="47">
        <v>44627</v>
      </c>
      <c r="D545" s="49">
        <f>IFERROR(VLOOKUP(C545,Dados!G:H,2,FALSE),"")</f>
        <v>44621</v>
      </c>
      <c r="E545" s="371">
        <v>38744</v>
      </c>
      <c r="F545" s="351" t="s">
        <v>1198</v>
      </c>
      <c r="G545" s="9" t="s">
        <v>31</v>
      </c>
      <c r="H545" s="351" t="s">
        <v>54</v>
      </c>
      <c r="I545" s="351" t="s">
        <v>42</v>
      </c>
      <c r="J545" s="9">
        <v>2</v>
      </c>
      <c r="K545" s="9" t="s">
        <v>56</v>
      </c>
      <c r="L545" s="54" t="s">
        <v>1199</v>
      </c>
      <c r="M545" s="31" t="s">
        <v>4</v>
      </c>
      <c r="N545" s="9" t="s">
        <v>36</v>
      </c>
      <c r="O545" s="9" t="s">
        <v>36</v>
      </c>
      <c r="P545" s="9" t="s">
        <v>58</v>
      </c>
      <c r="Q545" s="9" t="s">
        <v>59</v>
      </c>
      <c r="R545" s="9" t="s">
        <v>85</v>
      </c>
      <c r="S545" s="9"/>
      <c r="T545" s="9"/>
      <c r="U545" s="35">
        <f>VLOOKUP(C545,Dados!G:J,3,FALSE)</f>
        <v>7</v>
      </c>
      <c r="V545" s="35" t="str">
        <f>VLOOKUP(C545,Dados!G:J,4,FALSE)</f>
        <v>Segunda-Feira</v>
      </c>
    </row>
    <row r="546" spans="1:22" ht="47.1">
      <c r="A546" s="50">
        <v>191</v>
      </c>
      <c r="B546" s="9">
        <v>1</v>
      </c>
      <c r="C546" s="47">
        <v>44629</v>
      </c>
      <c r="D546" s="49">
        <f>IFERROR(VLOOKUP(C546,Dados!G:H,2,FALSE),"")</f>
        <v>44621</v>
      </c>
      <c r="E546" s="371">
        <v>33350</v>
      </c>
      <c r="F546" s="351" t="s">
        <v>1200</v>
      </c>
      <c r="G546" s="9" t="s">
        <v>31</v>
      </c>
      <c r="H546" s="351" t="s">
        <v>828</v>
      </c>
      <c r="I546" s="351" t="s">
        <v>296</v>
      </c>
      <c r="J546" s="9">
        <v>1</v>
      </c>
      <c r="K546" s="9" t="s">
        <v>161</v>
      </c>
      <c r="L546" s="66" t="s">
        <v>1201</v>
      </c>
      <c r="M546" s="31" t="s">
        <v>4</v>
      </c>
      <c r="N546" s="9" t="s">
        <v>36</v>
      </c>
      <c r="O546" s="9" t="s">
        <v>36</v>
      </c>
      <c r="P546" s="9" t="s">
        <v>37</v>
      </c>
      <c r="Q546" s="9" t="s">
        <v>46</v>
      </c>
      <c r="R546" s="9" t="s">
        <v>1191</v>
      </c>
      <c r="S546" s="9"/>
      <c r="T546" s="9"/>
      <c r="U546" s="35">
        <f>VLOOKUP(C546,Dados!G:J,3,FALSE)</f>
        <v>9</v>
      </c>
      <c r="V546" s="35" t="str">
        <f>VLOOKUP(C546,Dados!G:J,4,FALSE)</f>
        <v>Quarta-Feira</v>
      </c>
    </row>
    <row r="547" spans="1:22" ht="81.599999999999994">
      <c r="A547" s="50">
        <v>192</v>
      </c>
      <c r="B547" s="9">
        <v>1</v>
      </c>
      <c r="C547" s="47">
        <v>44629</v>
      </c>
      <c r="D547" s="49">
        <f>IFERROR(VLOOKUP(C547,Dados!G:H,2,FALSE),"")</f>
        <v>44621</v>
      </c>
      <c r="E547" s="371">
        <v>23446</v>
      </c>
      <c r="F547" s="351" t="s">
        <v>696</v>
      </c>
      <c r="G547" s="9" t="s">
        <v>31</v>
      </c>
      <c r="H547" s="351" t="s">
        <v>54</v>
      </c>
      <c r="I547" s="351" t="s">
        <v>42</v>
      </c>
      <c r="J547" s="9">
        <v>2</v>
      </c>
      <c r="K547" s="9" t="s">
        <v>56</v>
      </c>
      <c r="L547" s="54" t="s">
        <v>1202</v>
      </c>
      <c r="M547" s="31" t="s">
        <v>4</v>
      </c>
      <c r="N547" s="9" t="s">
        <v>36</v>
      </c>
      <c r="O547" s="9" t="s">
        <v>36</v>
      </c>
      <c r="P547" s="9" t="s">
        <v>66</v>
      </c>
      <c r="Q547" s="9" t="s">
        <v>46</v>
      </c>
      <c r="R547" s="9" t="s">
        <v>1203</v>
      </c>
      <c r="S547" s="9"/>
      <c r="T547" s="9"/>
      <c r="U547" s="35">
        <f>VLOOKUP(C547,Dados!G:J,3,FALSE)</f>
        <v>9</v>
      </c>
      <c r="V547" s="35" t="str">
        <f>VLOOKUP(C547,Dados!G:J,4,FALSE)</f>
        <v>Quarta-Feira</v>
      </c>
    </row>
    <row r="548" spans="1:22" ht="81.599999999999994">
      <c r="A548" s="50">
        <v>193</v>
      </c>
      <c r="B548" s="9">
        <v>1</v>
      </c>
      <c r="C548" s="47">
        <v>44629</v>
      </c>
      <c r="D548" s="49">
        <f>IFERROR(VLOOKUP(C548,Dados!G:H,2,FALSE),"")</f>
        <v>44621</v>
      </c>
      <c r="E548" s="371">
        <v>17461</v>
      </c>
      <c r="F548" s="351" t="s">
        <v>1204</v>
      </c>
      <c r="G548" s="9" t="s">
        <v>31</v>
      </c>
      <c r="H548" s="351" t="s">
        <v>539</v>
      </c>
      <c r="I548" s="351" t="s">
        <v>540</v>
      </c>
      <c r="J548" s="9">
        <v>2</v>
      </c>
      <c r="K548" s="9" t="s">
        <v>161</v>
      </c>
      <c r="L548" s="54" t="s">
        <v>1205</v>
      </c>
      <c r="M548" s="31" t="s">
        <v>4</v>
      </c>
      <c r="N548" s="9" t="s">
        <v>36</v>
      </c>
      <c r="O548" s="9" t="s">
        <v>36</v>
      </c>
      <c r="P548" s="9" t="s">
        <v>45</v>
      </c>
      <c r="Q548" s="9" t="s">
        <v>76</v>
      </c>
      <c r="R548" s="9" t="s">
        <v>1203</v>
      </c>
      <c r="S548" s="9"/>
      <c r="T548" s="9"/>
      <c r="U548" s="35">
        <f>VLOOKUP(C548,Dados!G:J,3,FALSE)</f>
        <v>9</v>
      </c>
      <c r="V548" s="35" t="str">
        <f>VLOOKUP(C548,Dados!G:J,4,FALSE)</f>
        <v>Quarta-Feira</v>
      </c>
    </row>
    <row r="549" spans="1:22" ht="103.5">
      <c r="A549" s="50">
        <v>194</v>
      </c>
      <c r="B549" s="9">
        <v>1</v>
      </c>
      <c r="C549" s="47">
        <v>44631</v>
      </c>
      <c r="D549" s="49">
        <f>IFERROR(VLOOKUP(C549,Dados!G:H,2,FALSE),"")</f>
        <v>44621</v>
      </c>
      <c r="E549" s="371">
        <v>39812</v>
      </c>
      <c r="F549" s="374" t="s">
        <v>1206</v>
      </c>
      <c r="G549" s="9" t="s">
        <v>182</v>
      </c>
      <c r="H549" s="351" t="s">
        <v>366</v>
      </c>
      <c r="I549" s="351" t="s">
        <v>137</v>
      </c>
      <c r="J549" s="9">
        <v>1</v>
      </c>
      <c r="K549" s="9" t="s">
        <v>110</v>
      </c>
      <c r="L549" s="65" t="s">
        <v>1207</v>
      </c>
      <c r="M549" s="31" t="s">
        <v>80</v>
      </c>
      <c r="N549" s="9" t="s">
        <v>36</v>
      </c>
      <c r="O549" s="9" t="s">
        <v>36</v>
      </c>
      <c r="P549" s="9" t="s">
        <v>45</v>
      </c>
      <c r="Q549" s="9" t="s">
        <v>189</v>
      </c>
      <c r="R549" s="9" t="s">
        <v>47</v>
      </c>
      <c r="S549" s="9">
        <v>24</v>
      </c>
      <c r="T549" s="9">
        <v>201373285</v>
      </c>
      <c r="U549" s="35">
        <f>VLOOKUP(C549,Dados!G:J,3,FALSE)</f>
        <v>11</v>
      </c>
      <c r="V549" s="35" t="str">
        <f>VLOOKUP(C549,Dados!G:J,4,FALSE)</f>
        <v>Sexta-Feira</v>
      </c>
    </row>
    <row r="550" spans="1:22" ht="69">
      <c r="A550" s="50">
        <v>195</v>
      </c>
      <c r="B550" s="9">
        <v>1</v>
      </c>
      <c r="C550" s="47">
        <v>44634</v>
      </c>
      <c r="D550" s="49">
        <f>IFERROR(VLOOKUP(C550,Dados!G:H,2,FALSE),"")</f>
        <v>44621</v>
      </c>
      <c r="E550" s="371">
        <v>40496</v>
      </c>
      <c r="F550" s="351" t="s">
        <v>1208</v>
      </c>
      <c r="G550" s="9" t="s">
        <v>31</v>
      </c>
      <c r="H550" s="351" t="s">
        <v>602</v>
      </c>
      <c r="I550" s="351" t="s">
        <v>540</v>
      </c>
      <c r="J550" s="9">
        <v>3</v>
      </c>
      <c r="K550" s="9" t="s">
        <v>64</v>
      </c>
      <c r="L550" s="65" t="s">
        <v>1209</v>
      </c>
      <c r="M550" s="31" t="s">
        <v>4</v>
      </c>
      <c r="N550" s="9" t="s">
        <v>36</v>
      </c>
      <c r="O550" s="9" t="s">
        <v>36</v>
      </c>
      <c r="P550" s="9" t="s">
        <v>45</v>
      </c>
      <c r="Q550" s="9" t="s">
        <v>76</v>
      </c>
      <c r="R550" s="9" t="s">
        <v>203</v>
      </c>
      <c r="S550" s="9"/>
      <c r="T550" s="9"/>
      <c r="U550" s="35">
        <f>VLOOKUP(C550,Dados!G:J,3,FALSE)</f>
        <v>14</v>
      </c>
      <c r="V550" s="35" t="str">
        <f>VLOOKUP(C550,Dados!G:J,4,FALSE)</f>
        <v>Segunda-Feira</v>
      </c>
    </row>
    <row r="551" spans="1:22" ht="69">
      <c r="A551" s="50">
        <v>196</v>
      </c>
      <c r="B551" s="9">
        <v>1</v>
      </c>
      <c r="C551" s="47">
        <v>44634</v>
      </c>
      <c r="D551" s="49">
        <f>IFERROR(VLOOKUP(C551,Dados!G:H,2,FALSE),"")</f>
        <v>44621</v>
      </c>
      <c r="E551" s="371">
        <v>20448</v>
      </c>
      <c r="F551" s="351" t="s">
        <v>1210</v>
      </c>
      <c r="G551" s="9" t="s">
        <v>182</v>
      </c>
      <c r="H551" s="351" t="s">
        <v>718</v>
      </c>
      <c r="I551" s="351" t="s">
        <v>445</v>
      </c>
      <c r="J551" s="9">
        <v>2</v>
      </c>
      <c r="K551" s="9" t="s">
        <v>313</v>
      </c>
      <c r="L551" s="65" t="s">
        <v>1211</v>
      </c>
      <c r="M551" s="31" t="s">
        <v>112</v>
      </c>
      <c r="N551" s="9" t="s">
        <v>36</v>
      </c>
      <c r="O551" s="9" t="s">
        <v>36</v>
      </c>
      <c r="P551" s="9" t="s">
        <v>45</v>
      </c>
      <c r="Q551" s="9" t="s">
        <v>46</v>
      </c>
      <c r="R551" s="9" t="s">
        <v>139</v>
      </c>
      <c r="S551" s="9">
        <v>23</v>
      </c>
      <c r="T551" s="9">
        <v>201351114</v>
      </c>
      <c r="U551" s="35">
        <f>VLOOKUP(C551,Dados!G:J,3,FALSE)</f>
        <v>14</v>
      </c>
      <c r="V551" s="35" t="str">
        <f>VLOOKUP(C551,Dados!G:J,4,FALSE)</f>
        <v>Segunda-Feira</v>
      </c>
    </row>
    <row r="552" spans="1:22" ht="57.6">
      <c r="A552" s="50">
        <v>197</v>
      </c>
      <c r="B552" s="9">
        <v>1</v>
      </c>
      <c r="C552" s="47">
        <v>44634</v>
      </c>
      <c r="D552" s="49">
        <f>IFERROR(VLOOKUP(C552,Dados!G:H,2,FALSE),"")</f>
        <v>44621</v>
      </c>
      <c r="E552" s="371">
        <v>38577</v>
      </c>
      <c r="F552" s="351" t="s">
        <v>892</v>
      </c>
      <c r="G552" s="9" t="s">
        <v>31</v>
      </c>
      <c r="H552" s="351" t="s">
        <v>73</v>
      </c>
      <c r="I552" s="351" t="s">
        <v>818</v>
      </c>
      <c r="J552" s="9">
        <v>1</v>
      </c>
      <c r="K552" s="9" t="s">
        <v>56</v>
      </c>
      <c r="L552" s="65" t="s">
        <v>1212</v>
      </c>
      <c r="M552" s="31" t="s">
        <v>4</v>
      </c>
      <c r="N552" s="9" t="s">
        <v>36</v>
      </c>
      <c r="O552" s="9" t="s">
        <v>36</v>
      </c>
      <c r="P552" s="9" t="s">
        <v>45</v>
      </c>
      <c r="Q552" s="9" t="s">
        <v>76</v>
      </c>
      <c r="R552" s="9" t="s">
        <v>203</v>
      </c>
      <c r="S552" s="9"/>
      <c r="T552" s="9"/>
      <c r="U552" s="35">
        <f>VLOOKUP(C552,Dados!G:J,3,FALSE)</f>
        <v>14</v>
      </c>
      <c r="V552" s="35" t="str">
        <f>VLOOKUP(C552,Dados!G:J,4,FALSE)</f>
        <v>Segunda-Feira</v>
      </c>
    </row>
    <row r="553" spans="1:22" ht="215.25" customHeight="1">
      <c r="A553" s="50">
        <v>198</v>
      </c>
      <c r="B553" s="9">
        <v>1</v>
      </c>
      <c r="C553" s="47">
        <v>44641</v>
      </c>
      <c r="D553" s="49">
        <f>IFERROR(VLOOKUP(C553,Dados!G:H,2,FALSE),"")</f>
        <v>44621</v>
      </c>
      <c r="E553" s="371">
        <v>31816</v>
      </c>
      <c r="F553" s="351" t="s">
        <v>239</v>
      </c>
      <c r="G553" s="9" t="s">
        <v>31</v>
      </c>
      <c r="H553" s="351" t="s">
        <v>54</v>
      </c>
      <c r="I553" s="351" t="s">
        <v>42</v>
      </c>
      <c r="J553" s="9">
        <v>2</v>
      </c>
      <c r="K553" s="9" t="s">
        <v>56</v>
      </c>
      <c r="L553" s="65" t="s">
        <v>1213</v>
      </c>
      <c r="M553" s="31" t="s">
        <v>80</v>
      </c>
      <c r="N553" s="9" t="s">
        <v>36</v>
      </c>
      <c r="O553" s="9" t="s">
        <v>36</v>
      </c>
      <c r="P553" s="9" t="s">
        <v>45</v>
      </c>
      <c r="Q553" s="9" t="s">
        <v>217</v>
      </c>
      <c r="R553" s="9" t="s">
        <v>47</v>
      </c>
      <c r="S553" s="9">
        <v>25</v>
      </c>
      <c r="T553" s="9">
        <v>201367320</v>
      </c>
      <c r="U553" s="35">
        <f>VLOOKUP(C553,Dados!G:J,3,FALSE)</f>
        <v>21</v>
      </c>
      <c r="V553" s="35" t="str">
        <f>VLOOKUP(C553,Dados!G:J,4,FALSE)</f>
        <v>Segunda-Feira</v>
      </c>
    </row>
    <row r="554" spans="1:22" ht="34.5">
      <c r="A554" s="50">
        <v>199</v>
      </c>
      <c r="B554" s="9">
        <v>1</v>
      </c>
      <c r="C554" s="47">
        <v>44641</v>
      </c>
      <c r="D554" s="49">
        <f>IFERROR(VLOOKUP(C554,Dados!G:H,2,FALSE),"")</f>
        <v>44621</v>
      </c>
      <c r="E554" s="8">
        <v>0</v>
      </c>
      <c r="F554" s="351"/>
      <c r="G554" s="9"/>
      <c r="H554" s="351" t="s">
        <v>882</v>
      </c>
      <c r="I554" s="351" t="s">
        <v>87</v>
      </c>
      <c r="J554" s="9">
        <v>1</v>
      </c>
      <c r="K554" s="9" t="s">
        <v>51</v>
      </c>
      <c r="L554" s="65" t="s">
        <v>1214</v>
      </c>
      <c r="M554" s="31" t="s">
        <v>90</v>
      </c>
      <c r="N554" s="9" t="s">
        <v>36</v>
      </c>
      <c r="O554" s="9" t="s">
        <v>36</v>
      </c>
      <c r="P554" s="9" t="s">
        <v>180</v>
      </c>
      <c r="Q554" s="9"/>
      <c r="R554" s="9"/>
      <c r="S554" s="9"/>
      <c r="T554" s="9"/>
      <c r="U554" s="35">
        <f>VLOOKUP(C554,Dados!G:J,3,FALSE)</f>
        <v>21</v>
      </c>
      <c r="V554" s="35" t="str">
        <f>VLOOKUP(C554,Dados!G:J,4,FALSE)</f>
        <v>Segunda-Feira</v>
      </c>
    </row>
    <row r="555" spans="1:22" ht="118.5" customHeight="1">
      <c r="A555" s="50">
        <v>200</v>
      </c>
      <c r="B555" s="9">
        <v>1</v>
      </c>
      <c r="C555" s="47">
        <v>44642</v>
      </c>
      <c r="D555" s="49">
        <f>IFERROR(VLOOKUP(C555,Dados!G:H,2,FALSE),"")</f>
        <v>44621</v>
      </c>
      <c r="E555" s="371">
        <v>2052</v>
      </c>
      <c r="F555" s="351" t="s">
        <v>1215</v>
      </c>
      <c r="G555" s="9" t="s">
        <v>31</v>
      </c>
      <c r="H555" s="351" t="s">
        <v>828</v>
      </c>
      <c r="I555" s="351" t="s">
        <v>296</v>
      </c>
      <c r="J555" s="9">
        <v>1</v>
      </c>
      <c r="K555" s="9" t="s">
        <v>161</v>
      </c>
      <c r="L555" s="66" t="s">
        <v>1216</v>
      </c>
      <c r="M555" s="31" t="s">
        <v>112</v>
      </c>
      <c r="N555" s="9" t="s">
        <v>36</v>
      </c>
      <c r="O555" s="9" t="s">
        <v>36</v>
      </c>
      <c r="P555" s="9" t="s">
        <v>45</v>
      </c>
      <c r="Q555" s="9" t="s">
        <v>76</v>
      </c>
      <c r="R555" s="9" t="s">
        <v>1108</v>
      </c>
      <c r="S555" s="9">
        <v>26</v>
      </c>
      <c r="T555" s="9">
        <v>201383914</v>
      </c>
      <c r="U555" s="35">
        <f>VLOOKUP(C555,Dados!G:J,3,FALSE)</f>
        <v>22</v>
      </c>
      <c r="V555" s="35" t="str">
        <f>VLOOKUP(C555,Dados!G:J,4,FALSE)</f>
        <v>Terça-Feira</v>
      </c>
    </row>
    <row r="556" spans="1:22" ht="69.95">
      <c r="A556" s="9">
        <v>201</v>
      </c>
      <c r="B556" s="9">
        <v>1</v>
      </c>
      <c r="C556" s="47">
        <v>44642</v>
      </c>
      <c r="D556" s="49">
        <f>IFERROR(VLOOKUP(C556,Dados!G:H,2,FALSE),"")</f>
        <v>44621</v>
      </c>
      <c r="E556" s="371">
        <v>38744</v>
      </c>
      <c r="F556" s="351" t="s">
        <v>1198</v>
      </c>
      <c r="G556" s="9" t="s">
        <v>31</v>
      </c>
      <c r="H556" s="351" t="s">
        <v>54</v>
      </c>
      <c r="I556" s="351" t="s">
        <v>42</v>
      </c>
      <c r="J556" s="9">
        <v>2</v>
      </c>
      <c r="K556" s="9" t="s">
        <v>56</v>
      </c>
      <c r="L556" s="54" t="s">
        <v>1217</v>
      </c>
      <c r="M556" s="31" t="s">
        <v>4</v>
      </c>
      <c r="N556" s="9" t="s">
        <v>36</v>
      </c>
      <c r="O556" s="9" t="s">
        <v>36</v>
      </c>
      <c r="P556" s="9" t="s">
        <v>45</v>
      </c>
      <c r="Q556" s="9" t="s">
        <v>76</v>
      </c>
      <c r="R556" s="9" t="s">
        <v>1218</v>
      </c>
      <c r="S556" s="9"/>
      <c r="T556" s="9"/>
      <c r="U556" s="35">
        <f>VLOOKUP(C556,Dados!G:J,3,FALSE)</f>
        <v>22</v>
      </c>
      <c r="V556" s="35" t="str">
        <f>VLOOKUP(C556,Dados!G:J,4,FALSE)</f>
        <v>Terça-Feira</v>
      </c>
    </row>
    <row r="557" spans="1:22" ht="58.5">
      <c r="A557" s="50">
        <v>202</v>
      </c>
      <c r="B557" s="9">
        <v>1</v>
      </c>
      <c r="C557" s="47">
        <v>44642</v>
      </c>
      <c r="D557" s="49">
        <f>IFERROR(VLOOKUP(C557,Dados!G:H,2,FALSE),"")</f>
        <v>44621</v>
      </c>
      <c r="E557" s="371">
        <v>25229</v>
      </c>
      <c r="F557" s="351" t="s">
        <v>457</v>
      </c>
      <c r="G557" s="9" t="s">
        <v>31</v>
      </c>
      <c r="H557" s="351" t="s">
        <v>54</v>
      </c>
      <c r="I557" s="351" t="s">
        <v>42</v>
      </c>
      <c r="J557" s="9">
        <v>2</v>
      </c>
      <c r="K557" s="9" t="s">
        <v>56</v>
      </c>
      <c r="L557" s="54" t="s">
        <v>1219</v>
      </c>
      <c r="M557" s="31" t="s">
        <v>3</v>
      </c>
      <c r="N557" s="9" t="s">
        <v>36</v>
      </c>
      <c r="O557" s="9" t="s">
        <v>36</v>
      </c>
      <c r="P557" s="9" t="s">
        <v>45</v>
      </c>
      <c r="Q557" s="9" t="s">
        <v>46</v>
      </c>
      <c r="R557" s="9" t="s">
        <v>113</v>
      </c>
      <c r="S557" s="9">
        <v>27</v>
      </c>
      <c r="T557" s="9">
        <v>201367478</v>
      </c>
      <c r="U557" s="35">
        <f>VLOOKUP(C557,Dados!G:J,3,FALSE)</f>
        <v>22</v>
      </c>
      <c r="V557" s="35" t="str">
        <f>VLOOKUP(C557,Dados!G:J,4,FALSE)</f>
        <v>Terça-Feira</v>
      </c>
    </row>
    <row r="558" spans="1:22" ht="90" customHeight="1">
      <c r="A558" s="50">
        <v>203</v>
      </c>
      <c r="B558" s="9">
        <v>1</v>
      </c>
      <c r="C558" s="47">
        <v>44644</v>
      </c>
      <c r="D558" s="49">
        <f>IFERROR(VLOOKUP(C558,Dados!G:H,2,FALSE),"")</f>
        <v>44621</v>
      </c>
      <c r="E558" s="8">
        <v>0</v>
      </c>
      <c r="F558" s="351"/>
      <c r="G558" s="9" t="s">
        <v>31</v>
      </c>
      <c r="H558" s="351" t="s">
        <v>1220</v>
      </c>
      <c r="I558" s="351" t="s">
        <v>42</v>
      </c>
      <c r="J558" s="9">
        <v>2</v>
      </c>
      <c r="K558" s="9" t="s">
        <v>121</v>
      </c>
      <c r="L558" s="65" t="s">
        <v>1221</v>
      </c>
      <c r="M558" s="31" t="s">
        <v>90</v>
      </c>
      <c r="N558" s="9" t="s">
        <v>36</v>
      </c>
      <c r="O558" s="9" t="s">
        <v>36</v>
      </c>
      <c r="P558" s="9" t="s">
        <v>66</v>
      </c>
      <c r="Q558" s="9"/>
      <c r="R558" s="9"/>
      <c r="S558" s="9">
        <v>28</v>
      </c>
      <c r="T558" s="9"/>
      <c r="U558" s="35">
        <f>VLOOKUP(C558,Dados!G:J,3,FALSE)</f>
        <v>24</v>
      </c>
      <c r="V558" s="35" t="str">
        <f>VLOOKUP(C558,Dados!G:J,4,FALSE)</f>
        <v>Quinta-Feira</v>
      </c>
    </row>
    <row r="559" spans="1:22" ht="235.5" customHeight="1">
      <c r="A559" s="50">
        <v>204</v>
      </c>
      <c r="B559" s="9">
        <v>1</v>
      </c>
      <c r="C559" s="47">
        <v>44645</v>
      </c>
      <c r="D559" s="49">
        <f>IFERROR(VLOOKUP(C559,Dados!G:H,2,FALSE),"")</f>
        <v>44621</v>
      </c>
      <c r="E559" s="371">
        <v>35025</v>
      </c>
      <c r="F559" s="351" t="s">
        <v>1031</v>
      </c>
      <c r="G559" s="9" t="s">
        <v>31</v>
      </c>
      <c r="H559" s="351" t="s">
        <v>41</v>
      </c>
      <c r="I559" s="351" t="s">
        <v>42</v>
      </c>
      <c r="J559" s="9">
        <v>2</v>
      </c>
      <c r="K559" s="9" t="s">
        <v>171</v>
      </c>
      <c r="L559" s="65" t="s">
        <v>1222</v>
      </c>
      <c r="M559" s="31" t="s">
        <v>3</v>
      </c>
      <c r="N559" s="9" t="s">
        <v>385</v>
      </c>
      <c r="O559" s="9" t="s">
        <v>36</v>
      </c>
      <c r="P559" s="9" t="s">
        <v>117</v>
      </c>
      <c r="Q559" s="9" t="s">
        <v>124</v>
      </c>
      <c r="R559" s="9" t="s">
        <v>1223</v>
      </c>
      <c r="S559" s="9">
        <v>29</v>
      </c>
      <c r="T559" s="9">
        <v>201373306</v>
      </c>
      <c r="U559" s="35">
        <f>VLOOKUP(C559,Dados!G:J,3,FALSE)</f>
        <v>25</v>
      </c>
      <c r="V559" s="35" t="str">
        <f>VLOOKUP(C559,Dados!G:J,4,FALSE)</f>
        <v>Sexta-Feira</v>
      </c>
    </row>
    <row r="560" spans="1:22" ht="57.6">
      <c r="A560" s="50">
        <v>205</v>
      </c>
      <c r="B560" s="9">
        <v>1</v>
      </c>
      <c r="C560" s="47">
        <v>44645</v>
      </c>
      <c r="D560" s="49">
        <f>IFERROR(VLOOKUP(C560,Dados!G:H,2,FALSE),"")</f>
        <v>44621</v>
      </c>
      <c r="E560" s="371">
        <v>32857</v>
      </c>
      <c r="F560" s="374" t="s">
        <v>1224</v>
      </c>
      <c r="G560" s="9" t="s">
        <v>31</v>
      </c>
      <c r="H560" s="351" t="s">
        <v>335</v>
      </c>
      <c r="I560" s="351" t="s">
        <v>312</v>
      </c>
      <c r="J560" s="9">
        <v>1</v>
      </c>
      <c r="K560" s="9" t="s">
        <v>6</v>
      </c>
      <c r="L560" s="65" t="s">
        <v>1225</v>
      </c>
      <c r="M560" s="31" t="s">
        <v>112</v>
      </c>
      <c r="N560" s="9" t="s">
        <v>36</v>
      </c>
      <c r="O560" s="9" t="s">
        <v>36</v>
      </c>
      <c r="P560" s="9" t="s">
        <v>449</v>
      </c>
      <c r="Q560" s="9" t="s">
        <v>46</v>
      </c>
      <c r="R560" s="9"/>
      <c r="S560" s="9">
        <v>30</v>
      </c>
      <c r="T560" s="9">
        <v>201376380</v>
      </c>
      <c r="U560" s="35">
        <f>VLOOKUP(C560,Dados!G:J,3,FALSE)</f>
        <v>25</v>
      </c>
      <c r="V560" s="35" t="str">
        <f>VLOOKUP(C560,Dados!G:J,4,FALSE)</f>
        <v>Sexta-Feira</v>
      </c>
    </row>
    <row r="561" spans="1:22" ht="126.6">
      <c r="A561" s="50">
        <v>206</v>
      </c>
      <c r="B561" s="9">
        <v>1</v>
      </c>
      <c r="C561" s="47">
        <v>44648</v>
      </c>
      <c r="D561" s="49">
        <f>IFERROR(VLOOKUP(C561,Dados!G:H,2,FALSE),"")</f>
        <v>44621</v>
      </c>
      <c r="E561" s="371">
        <v>37573</v>
      </c>
      <c r="F561" s="351" t="s">
        <v>1226</v>
      </c>
      <c r="G561" s="9" t="s">
        <v>31</v>
      </c>
      <c r="H561" s="351" t="s">
        <v>580</v>
      </c>
      <c r="I561" s="351" t="s">
        <v>445</v>
      </c>
      <c r="J561" s="9">
        <v>1</v>
      </c>
      <c r="K561" s="9" t="s">
        <v>313</v>
      </c>
      <c r="L561" s="65" t="s">
        <v>1227</v>
      </c>
      <c r="M561" s="31" t="s">
        <v>4</v>
      </c>
      <c r="N561" s="9" t="s">
        <v>36</v>
      </c>
      <c r="O561" s="9" t="s">
        <v>36</v>
      </c>
      <c r="P561" s="9" t="s">
        <v>45</v>
      </c>
      <c r="Q561" s="9" t="s">
        <v>118</v>
      </c>
      <c r="R561" s="9" t="s">
        <v>1228</v>
      </c>
      <c r="S561" s="9"/>
      <c r="T561" s="9"/>
      <c r="U561" s="35">
        <f>VLOOKUP(C561,Dados!G:J,3,FALSE)</f>
        <v>28</v>
      </c>
      <c r="V561" s="35" t="str">
        <f>VLOOKUP(C561,Dados!G:J,4,FALSE)</f>
        <v>Segunda-Feira</v>
      </c>
    </row>
    <row r="562" spans="1:22" ht="214.5" customHeight="1">
      <c r="A562" s="50">
        <v>207</v>
      </c>
      <c r="B562" s="9">
        <v>1</v>
      </c>
      <c r="C562" s="47">
        <v>44649</v>
      </c>
      <c r="D562" s="49">
        <f>IFERROR(VLOOKUP(C562,Dados!G:H,2,FALSE),"")</f>
        <v>44621</v>
      </c>
      <c r="E562" s="371">
        <v>28908</v>
      </c>
      <c r="F562" s="374" t="s">
        <v>256</v>
      </c>
      <c r="G562" s="9" t="s">
        <v>31</v>
      </c>
      <c r="H562" s="351" t="s">
        <v>595</v>
      </c>
      <c r="I562" s="351" t="s">
        <v>811</v>
      </c>
      <c r="J562" s="9">
        <v>1</v>
      </c>
      <c r="K562" s="9" t="s">
        <v>176</v>
      </c>
      <c r="L562" s="65" t="s">
        <v>1229</v>
      </c>
      <c r="M562" s="31" t="s">
        <v>3</v>
      </c>
      <c r="N562" s="9" t="s">
        <v>116</v>
      </c>
      <c r="O562" s="9" t="s">
        <v>179</v>
      </c>
      <c r="P562" s="9" t="s">
        <v>117</v>
      </c>
      <c r="Q562" s="9" t="s">
        <v>76</v>
      </c>
      <c r="R562" s="9"/>
      <c r="S562" s="9">
        <v>31</v>
      </c>
      <c r="T562" s="9">
        <v>201383983</v>
      </c>
      <c r="U562" s="35">
        <f>VLOOKUP(C562,Dados!G:J,3,FALSE)</f>
        <v>29</v>
      </c>
      <c r="V562" s="35" t="str">
        <f>VLOOKUP(C562,Dados!G:J,4,FALSE)</f>
        <v>Terça-Feira</v>
      </c>
    </row>
    <row r="563" spans="1:22" ht="80.45">
      <c r="A563" s="50">
        <v>208</v>
      </c>
      <c r="B563" s="9">
        <v>1</v>
      </c>
      <c r="C563" s="47">
        <v>44651</v>
      </c>
      <c r="D563" s="49">
        <f>IFERROR(VLOOKUP(C563,Dados!G:H,2,FALSE),"")</f>
        <v>44621</v>
      </c>
      <c r="E563" s="371">
        <v>40356</v>
      </c>
      <c r="F563" s="374" t="s">
        <v>1230</v>
      </c>
      <c r="G563" s="9" t="s">
        <v>31</v>
      </c>
      <c r="H563" s="351" t="s">
        <v>335</v>
      </c>
      <c r="I563" s="351" t="s">
        <v>312</v>
      </c>
      <c r="J563" s="9">
        <v>1</v>
      </c>
      <c r="K563" s="9" t="s">
        <v>6</v>
      </c>
      <c r="L563" s="65" t="s">
        <v>1231</v>
      </c>
      <c r="M563" s="31" t="s">
        <v>112</v>
      </c>
      <c r="N563" s="9" t="s">
        <v>36</v>
      </c>
      <c r="O563" s="9" t="s">
        <v>36</v>
      </c>
      <c r="P563" s="9" t="s">
        <v>449</v>
      </c>
      <c r="Q563" s="9" t="s">
        <v>46</v>
      </c>
      <c r="R563" s="9"/>
      <c r="S563" s="9">
        <v>32</v>
      </c>
      <c r="T563" s="9">
        <v>201389620</v>
      </c>
      <c r="U563" s="35">
        <f>VLOOKUP(C563,Dados!G:J,3,FALSE)</f>
        <v>31</v>
      </c>
      <c r="V563" s="35" t="str">
        <f>VLOOKUP(C563,Dados!G:J,4,FALSE)</f>
        <v>Quinta-Feira</v>
      </c>
    </row>
    <row r="564" spans="1:22" ht="69">
      <c r="A564" s="50">
        <v>209</v>
      </c>
      <c r="B564" s="9">
        <v>1</v>
      </c>
      <c r="C564" s="47">
        <v>44651</v>
      </c>
      <c r="D564" s="49">
        <f>IFERROR(VLOOKUP(C564,Dados!G:H,2,FALSE),"")</f>
        <v>44621</v>
      </c>
      <c r="E564" s="371">
        <v>36205</v>
      </c>
      <c r="F564" s="351" t="s">
        <v>853</v>
      </c>
      <c r="G564" s="9" t="s">
        <v>31</v>
      </c>
      <c r="H564" s="351" t="s">
        <v>854</v>
      </c>
      <c r="I564" s="351" t="s">
        <v>42</v>
      </c>
      <c r="J564" s="9">
        <v>2</v>
      </c>
      <c r="K564" s="9" t="s">
        <v>56</v>
      </c>
      <c r="L564" s="65" t="s">
        <v>1232</v>
      </c>
      <c r="M564" s="31" t="s">
        <v>4</v>
      </c>
      <c r="N564" s="9" t="s">
        <v>36</v>
      </c>
      <c r="O564" s="9" t="s">
        <v>36</v>
      </c>
      <c r="P564" s="9" t="s">
        <v>45</v>
      </c>
      <c r="Q564" s="9" t="s">
        <v>217</v>
      </c>
      <c r="R564" s="9"/>
      <c r="S564" s="9"/>
      <c r="T564" s="9"/>
      <c r="U564" s="35">
        <f>VLOOKUP(C564,Dados!G:J,3,FALSE)</f>
        <v>31</v>
      </c>
      <c r="V564" s="35" t="str">
        <f>VLOOKUP(C564,Dados!G:J,4,FALSE)</f>
        <v>Quinta-Feira</v>
      </c>
    </row>
    <row r="565" spans="1:22" ht="57.6">
      <c r="A565" s="50">
        <v>210</v>
      </c>
      <c r="B565" s="9">
        <v>1</v>
      </c>
      <c r="C565" s="47">
        <v>44656</v>
      </c>
      <c r="D565" s="49">
        <f>IFERROR(VLOOKUP(C565,Dados!G:H,2,FALSE),"")</f>
        <v>44652</v>
      </c>
      <c r="E565" s="371">
        <v>39701</v>
      </c>
      <c r="F565" s="351" t="s">
        <v>1062</v>
      </c>
      <c r="G565" s="9" t="s">
        <v>31</v>
      </c>
      <c r="H565" s="351" t="s">
        <v>54</v>
      </c>
      <c r="I565" s="351" t="s">
        <v>1233</v>
      </c>
      <c r="J565" s="9">
        <v>2</v>
      </c>
      <c r="K565" s="9" t="s">
        <v>56</v>
      </c>
      <c r="L565" s="65" t="s">
        <v>1234</v>
      </c>
      <c r="M565" s="31" t="s">
        <v>3</v>
      </c>
      <c r="N565" s="9" t="s">
        <v>36</v>
      </c>
      <c r="O565" s="9" t="s">
        <v>36</v>
      </c>
      <c r="P565" s="9" t="s">
        <v>45</v>
      </c>
      <c r="Q565" s="9" t="s">
        <v>76</v>
      </c>
      <c r="R565" s="9" t="s">
        <v>1235</v>
      </c>
      <c r="S565" s="9">
        <v>34</v>
      </c>
      <c r="T565" s="9">
        <v>201395453</v>
      </c>
      <c r="U565" s="35">
        <f>VLOOKUP(C565,Dados!G:J,3,FALSE)</f>
        <v>5</v>
      </c>
      <c r="V565" s="35" t="str">
        <f>VLOOKUP(C565,Dados!G:J,4,FALSE)</f>
        <v>Terça-Feira</v>
      </c>
    </row>
    <row r="566" spans="1:22" ht="34.5">
      <c r="A566" s="50">
        <v>211</v>
      </c>
      <c r="B566" s="9">
        <v>1</v>
      </c>
      <c r="C566" s="47">
        <v>44656</v>
      </c>
      <c r="D566" s="49">
        <f>IFERROR(VLOOKUP(C566,Dados!G:H,2,FALSE),"")</f>
        <v>44652</v>
      </c>
      <c r="E566" s="8">
        <v>0</v>
      </c>
      <c r="F566" s="351"/>
      <c r="G566" s="9" t="s">
        <v>31</v>
      </c>
      <c r="H566" s="351" t="s">
        <v>41</v>
      </c>
      <c r="I566" s="351" t="s">
        <v>296</v>
      </c>
      <c r="J566" s="9">
        <v>2</v>
      </c>
      <c r="K566" s="9" t="s">
        <v>43</v>
      </c>
      <c r="L566" s="65" t="s">
        <v>1236</v>
      </c>
      <c r="M566" s="31" t="s">
        <v>90</v>
      </c>
      <c r="N566" s="9" t="s">
        <v>271</v>
      </c>
      <c r="O566" s="9" t="s">
        <v>179</v>
      </c>
      <c r="P566" s="9" t="s">
        <v>180</v>
      </c>
      <c r="Q566" s="9"/>
      <c r="R566" s="9"/>
      <c r="S566" s="9">
        <v>33</v>
      </c>
      <c r="T566" s="9">
        <v>201398344</v>
      </c>
      <c r="U566" s="35">
        <f>VLOOKUP(C566,Dados!G:J,3,FALSE)</f>
        <v>5</v>
      </c>
      <c r="V566" s="35" t="str">
        <f>VLOOKUP(C566,Dados!G:J,4,FALSE)</f>
        <v>Terça-Feira</v>
      </c>
    </row>
    <row r="567" spans="1:22" ht="58.5">
      <c r="A567" s="50">
        <v>212</v>
      </c>
      <c r="B567" s="9">
        <v>1</v>
      </c>
      <c r="C567" s="47">
        <v>44658</v>
      </c>
      <c r="D567" s="49">
        <f>IFERROR(VLOOKUP(C567,Dados!G:H,2,FALSE),"")</f>
        <v>44652</v>
      </c>
      <c r="E567" s="371">
        <v>41021</v>
      </c>
      <c r="F567" s="351" t="s">
        <v>1237</v>
      </c>
      <c r="G567" s="9" t="s">
        <v>31</v>
      </c>
      <c r="H567" s="351" t="s">
        <v>1017</v>
      </c>
      <c r="I567" s="351" t="s">
        <v>540</v>
      </c>
      <c r="J567" s="9">
        <v>3</v>
      </c>
      <c r="K567" s="9" t="s">
        <v>64</v>
      </c>
      <c r="L567" s="66" t="s">
        <v>1238</v>
      </c>
      <c r="M567" s="31" t="s">
        <v>4</v>
      </c>
      <c r="N567" s="9" t="s">
        <v>36</v>
      </c>
      <c r="O567" s="9" t="s">
        <v>36</v>
      </c>
      <c r="P567" s="9" t="s">
        <v>45</v>
      </c>
      <c r="Q567" s="9" t="s">
        <v>118</v>
      </c>
      <c r="R567" s="9"/>
      <c r="S567" s="9"/>
      <c r="T567" s="9"/>
      <c r="U567" s="35">
        <f>VLOOKUP(C567,Dados!G:J,3,FALSE)</f>
        <v>7</v>
      </c>
      <c r="V567" s="35" t="str">
        <f>VLOOKUP(C567,Dados!G:J,4,FALSE)</f>
        <v>Quinta-Feira</v>
      </c>
    </row>
    <row r="568" spans="1:22" ht="69.95">
      <c r="A568" s="50">
        <v>213</v>
      </c>
      <c r="B568" s="9">
        <v>1</v>
      </c>
      <c r="C568" s="47">
        <v>44658</v>
      </c>
      <c r="D568" s="49">
        <f>IFERROR(VLOOKUP(C568,Dados!G:H,2,FALSE),"")</f>
        <v>44652</v>
      </c>
      <c r="E568" s="371">
        <v>7477</v>
      </c>
      <c r="F568" s="351" t="s">
        <v>1239</v>
      </c>
      <c r="G568" s="9" t="s">
        <v>31</v>
      </c>
      <c r="H568" s="351" t="s">
        <v>62</v>
      </c>
      <c r="I568" s="351" t="s">
        <v>137</v>
      </c>
      <c r="J568" s="9">
        <v>1</v>
      </c>
      <c r="K568" s="9" t="s">
        <v>64</v>
      </c>
      <c r="L568" s="54" t="s">
        <v>1240</v>
      </c>
      <c r="M568" s="31" t="s">
        <v>4</v>
      </c>
      <c r="N568" s="9" t="s">
        <v>36</v>
      </c>
      <c r="O568" s="9" t="s">
        <v>36</v>
      </c>
      <c r="P568" s="9" t="s">
        <v>45</v>
      </c>
      <c r="Q568" s="9" t="s">
        <v>46</v>
      </c>
      <c r="R568" s="9"/>
      <c r="S568" s="9"/>
      <c r="T568" s="9"/>
      <c r="U568" s="35">
        <f>VLOOKUP(C568,Dados!G:J,3,FALSE)</f>
        <v>7</v>
      </c>
      <c r="V568" s="35" t="str">
        <f>VLOOKUP(C568,Dados!G:J,4,FALSE)</f>
        <v>Quinta-Feira</v>
      </c>
    </row>
    <row r="569" spans="1:22" ht="45.95">
      <c r="A569" s="50">
        <v>214</v>
      </c>
      <c r="B569" s="9">
        <v>1</v>
      </c>
      <c r="C569" s="47">
        <v>44659</v>
      </c>
      <c r="D569" s="49">
        <f>IFERROR(VLOOKUP(C569,Dados!G:H,2,FALSE),"")</f>
        <v>44652</v>
      </c>
      <c r="E569" s="371">
        <v>28984</v>
      </c>
      <c r="F569" s="351" t="s">
        <v>224</v>
      </c>
      <c r="G569" s="9" t="s">
        <v>31</v>
      </c>
      <c r="H569" s="351" t="s">
        <v>599</v>
      </c>
      <c r="I569" s="351" t="s">
        <v>811</v>
      </c>
      <c r="J569" s="9">
        <v>1</v>
      </c>
      <c r="K569" s="9" t="s">
        <v>1097</v>
      </c>
      <c r="L569" s="65" t="s">
        <v>1241</v>
      </c>
      <c r="M569" s="31" t="s">
        <v>3</v>
      </c>
      <c r="N569" s="9" t="s">
        <v>36</v>
      </c>
      <c r="O569" s="9" t="s">
        <v>36</v>
      </c>
      <c r="P569" s="9" t="s">
        <v>58</v>
      </c>
      <c r="Q569" s="9" t="s">
        <v>59</v>
      </c>
      <c r="R569" s="9" t="s">
        <v>60</v>
      </c>
      <c r="S569" s="9">
        <v>36</v>
      </c>
      <c r="T569" s="9">
        <v>201444762</v>
      </c>
      <c r="U569" s="35">
        <f>VLOOKUP(C569,Dados!G:J,3,FALSE)</f>
        <v>8</v>
      </c>
      <c r="V569" s="35" t="str">
        <f>VLOOKUP(C569,Dados!G:J,4,FALSE)</f>
        <v>Sexta-Feira</v>
      </c>
    </row>
    <row r="570" spans="1:22" ht="80.45">
      <c r="A570" s="81">
        <v>215</v>
      </c>
      <c r="B570" s="357">
        <v>1</v>
      </c>
      <c r="C570" s="375">
        <v>44659</v>
      </c>
      <c r="D570" s="376">
        <f>IFERROR(VLOOKUP(C570,Dados!G:H,2,FALSE),"")</f>
        <v>44652</v>
      </c>
      <c r="E570" s="439">
        <v>36473</v>
      </c>
      <c r="F570" s="437" t="s">
        <v>1242</v>
      </c>
      <c r="G570" s="437" t="s">
        <v>31</v>
      </c>
      <c r="H570" s="437" t="s">
        <v>220</v>
      </c>
      <c r="I570" s="437" t="s">
        <v>312</v>
      </c>
      <c r="J570" s="357">
        <v>1</v>
      </c>
      <c r="K570" s="357" t="s">
        <v>43</v>
      </c>
      <c r="L570" s="82" t="s">
        <v>1243</v>
      </c>
      <c r="M570" s="359" t="s">
        <v>90</v>
      </c>
      <c r="N570" s="357" t="s">
        <v>36</v>
      </c>
      <c r="O570" s="9" t="s">
        <v>36</v>
      </c>
      <c r="P570" s="357" t="s">
        <v>96</v>
      </c>
      <c r="Q570" s="357"/>
      <c r="R570" s="357"/>
      <c r="S570" s="357">
        <v>35</v>
      </c>
      <c r="T570" s="357">
        <v>201427350</v>
      </c>
      <c r="U570" s="360">
        <f>VLOOKUP(C570,Dados!G:J,3,FALSE)</f>
        <v>8</v>
      </c>
      <c r="V570" s="360" t="str">
        <f>VLOOKUP(C570,Dados!G:J,4,FALSE)</f>
        <v>Sexta-Feira</v>
      </c>
    </row>
    <row r="571" spans="1:22" ht="114.95">
      <c r="A571" s="74">
        <v>216</v>
      </c>
      <c r="B571" s="75">
        <v>1</v>
      </c>
      <c r="C571" s="76">
        <v>44664</v>
      </c>
      <c r="D571" s="77">
        <f>IFERROR(VLOOKUP(C571,Dados!G:H,2,FALSE),"")</f>
        <v>44652</v>
      </c>
      <c r="E571" s="78">
        <v>33039</v>
      </c>
      <c r="F571" s="202" t="s">
        <v>1244</v>
      </c>
      <c r="G571" s="52" t="s">
        <v>31</v>
      </c>
      <c r="H571" s="52" t="s">
        <v>1245</v>
      </c>
      <c r="I571" s="52" t="s">
        <v>811</v>
      </c>
      <c r="J571" s="75">
        <v>1</v>
      </c>
      <c r="K571" s="75" t="s">
        <v>526</v>
      </c>
      <c r="L571" s="67" t="s">
        <v>1246</v>
      </c>
      <c r="M571" s="79" t="s">
        <v>528</v>
      </c>
      <c r="N571" s="75" t="s">
        <v>36</v>
      </c>
      <c r="O571" s="9" t="s">
        <v>36</v>
      </c>
      <c r="P571" s="75" t="s">
        <v>782</v>
      </c>
      <c r="Q571" s="75" t="s">
        <v>107</v>
      </c>
      <c r="R571" s="75"/>
      <c r="S571" s="75"/>
      <c r="T571" s="75"/>
      <c r="U571" s="80">
        <f>VLOOKUP(C571,Dados!G:J,3,FALSE)</f>
        <v>13</v>
      </c>
      <c r="V571" s="80" t="str">
        <f>VLOOKUP(C571,Dados!G:J,4,FALSE)</f>
        <v>Quarta-Feira</v>
      </c>
    </row>
    <row r="572" spans="1:22" ht="57.6">
      <c r="A572" s="50">
        <v>217</v>
      </c>
      <c r="B572" s="68">
        <v>1</v>
      </c>
      <c r="C572" s="69">
        <v>44665</v>
      </c>
      <c r="D572" s="70">
        <f>IFERROR(VLOOKUP(C572,Dados!G:H,2,FALSE),"")</f>
        <v>44652</v>
      </c>
      <c r="E572" s="78">
        <v>36453</v>
      </c>
      <c r="F572" s="202" t="s">
        <v>1069</v>
      </c>
      <c r="G572" s="52" t="s">
        <v>31</v>
      </c>
      <c r="H572" s="71" t="s">
        <v>73</v>
      </c>
      <c r="I572" s="71" t="s">
        <v>818</v>
      </c>
      <c r="J572" s="68">
        <v>1</v>
      </c>
      <c r="K572" s="68" t="s">
        <v>56</v>
      </c>
      <c r="L572" s="65" t="s">
        <v>1247</v>
      </c>
      <c r="M572" s="72" t="s">
        <v>3</v>
      </c>
      <c r="N572" s="68" t="s">
        <v>36</v>
      </c>
      <c r="O572" s="9" t="s">
        <v>36</v>
      </c>
      <c r="P572" s="68" t="s">
        <v>58</v>
      </c>
      <c r="Q572" s="68" t="s">
        <v>59</v>
      </c>
      <c r="R572" s="68" t="s">
        <v>60</v>
      </c>
      <c r="S572" s="68">
        <v>38</v>
      </c>
      <c r="T572" s="68">
        <v>201427399</v>
      </c>
      <c r="U572" s="73">
        <f>VLOOKUP(C572,Dados!G:J,3,FALSE)</f>
        <v>14</v>
      </c>
      <c r="V572" s="73" t="str">
        <f>VLOOKUP(C572,Dados!G:J,4,FALSE)</f>
        <v>Quinta-Feira</v>
      </c>
    </row>
    <row r="573" spans="1:22" ht="92.1">
      <c r="A573" s="50">
        <v>218</v>
      </c>
      <c r="B573" s="9">
        <v>1</v>
      </c>
      <c r="C573" s="47">
        <v>44668</v>
      </c>
      <c r="D573" s="49">
        <f>IFERROR(VLOOKUP(C573,Dados!G:H,2,FALSE),"")</f>
        <v>44652</v>
      </c>
      <c r="E573" s="78">
        <v>38638</v>
      </c>
      <c r="F573" s="52" t="s">
        <v>1248</v>
      </c>
      <c r="G573" s="52" t="s">
        <v>182</v>
      </c>
      <c r="H573" s="351" t="s">
        <v>1249</v>
      </c>
      <c r="I573" s="351" t="s">
        <v>296</v>
      </c>
      <c r="J573" s="8" t="s">
        <v>243</v>
      </c>
      <c r="K573" s="9" t="s">
        <v>152</v>
      </c>
      <c r="L573" s="65" t="s">
        <v>1250</v>
      </c>
      <c r="M573" s="31" t="s">
        <v>4</v>
      </c>
      <c r="N573" s="9" t="s">
        <v>36</v>
      </c>
      <c r="O573" s="9" t="s">
        <v>36</v>
      </c>
      <c r="P573" s="9" t="s">
        <v>45</v>
      </c>
      <c r="Q573" s="9" t="s">
        <v>46</v>
      </c>
      <c r="R573" s="9" t="s">
        <v>1251</v>
      </c>
      <c r="S573" s="9"/>
      <c r="T573" s="9"/>
      <c r="U573" s="35">
        <f>VLOOKUP(C573,Dados!G:J,3,FALSE)</f>
        <v>17</v>
      </c>
      <c r="V573" s="35" t="str">
        <f>VLOOKUP(C573,Dados!G:J,4,FALSE)</f>
        <v>Domingo</v>
      </c>
    </row>
    <row r="574" spans="1:22" ht="69">
      <c r="A574" s="50">
        <v>219</v>
      </c>
      <c r="B574" s="9">
        <v>1</v>
      </c>
      <c r="C574" s="47">
        <v>44670</v>
      </c>
      <c r="D574" s="49">
        <f>IFERROR(VLOOKUP(C574,Dados!G:H,2,FALSE),"")</f>
        <v>44652</v>
      </c>
      <c r="E574" s="371">
        <v>38446</v>
      </c>
      <c r="F574" s="351" t="s">
        <v>1252</v>
      </c>
      <c r="G574" s="9" t="s">
        <v>31</v>
      </c>
      <c r="H574" s="351" t="s">
        <v>73</v>
      </c>
      <c r="I574" s="351" t="s">
        <v>818</v>
      </c>
      <c r="J574" s="9">
        <v>1</v>
      </c>
      <c r="K574" s="9" t="s">
        <v>56</v>
      </c>
      <c r="L574" s="65" t="s">
        <v>1253</v>
      </c>
      <c r="M574" s="31" t="s">
        <v>4</v>
      </c>
      <c r="N574" s="9" t="s">
        <v>36</v>
      </c>
      <c r="O574" s="9" t="s">
        <v>36</v>
      </c>
      <c r="P574" s="9" t="s">
        <v>58</v>
      </c>
      <c r="Q574" s="9" t="s">
        <v>59</v>
      </c>
      <c r="R574" s="9" t="s">
        <v>60</v>
      </c>
      <c r="S574" s="9"/>
      <c r="T574" s="9"/>
      <c r="U574" s="35">
        <f>VLOOKUP(C574,Dados!G:J,3,FALSE)</f>
        <v>19</v>
      </c>
      <c r="V574" s="35" t="str">
        <f>VLOOKUP(C574,Dados!G:J,4,FALSE)</f>
        <v>Terça-Feira</v>
      </c>
    </row>
    <row r="575" spans="1:22" ht="126" customHeight="1">
      <c r="A575" s="50">
        <v>220</v>
      </c>
      <c r="B575" s="9">
        <v>1</v>
      </c>
      <c r="C575" s="47">
        <v>44671</v>
      </c>
      <c r="D575" s="49">
        <f>IFERROR(VLOOKUP(C575,Dados!G:H,2,FALSE),"")</f>
        <v>44652</v>
      </c>
      <c r="E575" s="371">
        <v>41496</v>
      </c>
      <c r="F575" s="351" t="s">
        <v>1254</v>
      </c>
      <c r="G575" s="9" t="s">
        <v>31</v>
      </c>
      <c r="H575" s="351" t="s">
        <v>73</v>
      </c>
      <c r="I575" s="351" t="s">
        <v>818</v>
      </c>
      <c r="J575" s="9">
        <v>1</v>
      </c>
      <c r="K575" s="9" t="s">
        <v>56</v>
      </c>
      <c r="L575" s="65" t="s">
        <v>1255</v>
      </c>
      <c r="M575" s="31" t="s">
        <v>4</v>
      </c>
      <c r="N575" s="9" t="s">
        <v>36</v>
      </c>
      <c r="O575" s="9" t="s">
        <v>36</v>
      </c>
      <c r="P575" s="9" t="s">
        <v>45</v>
      </c>
      <c r="Q575" s="9" t="s">
        <v>46</v>
      </c>
      <c r="R575" s="9" t="s">
        <v>1251</v>
      </c>
      <c r="S575" s="9"/>
      <c r="T575" s="9"/>
      <c r="U575" s="35">
        <f>VLOOKUP(C575,Dados!G:J,3,FALSE)</f>
        <v>20</v>
      </c>
      <c r="V575" s="35" t="str">
        <f>VLOOKUP(C575,Dados!G:J,4,FALSE)</f>
        <v>Quarta-Feira</v>
      </c>
    </row>
    <row r="576" spans="1:22" ht="80.45">
      <c r="A576" s="50">
        <v>221</v>
      </c>
      <c r="B576" s="9">
        <v>1</v>
      </c>
      <c r="C576" s="47">
        <v>44676</v>
      </c>
      <c r="D576" s="49">
        <f>IFERROR(VLOOKUP(C576,Dados!G:H,2,FALSE),"")</f>
        <v>44652</v>
      </c>
      <c r="E576" s="371">
        <v>40356</v>
      </c>
      <c r="F576" s="351" t="s">
        <v>1230</v>
      </c>
      <c r="G576" s="9" t="s">
        <v>31</v>
      </c>
      <c r="H576" s="351" t="s">
        <v>335</v>
      </c>
      <c r="I576" s="351" t="s">
        <v>312</v>
      </c>
      <c r="J576" s="9">
        <v>1</v>
      </c>
      <c r="K576" s="9" t="s">
        <v>6</v>
      </c>
      <c r="L576" s="65" t="s">
        <v>1256</v>
      </c>
      <c r="M576" s="31" t="s">
        <v>4</v>
      </c>
      <c r="N576" s="9" t="s">
        <v>36</v>
      </c>
      <c r="O576" s="9" t="s">
        <v>36</v>
      </c>
      <c r="P576" s="9" t="s">
        <v>66</v>
      </c>
      <c r="Q576" s="9" t="s">
        <v>189</v>
      </c>
      <c r="R576" s="9" t="s">
        <v>113</v>
      </c>
      <c r="S576" s="9"/>
      <c r="T576" s="9"/>
      <c r="U576" s="35">
        <f>VLOOKUP(C576,Dados!G:J,3,FALSE)</f>
        <v>25</v>
      </c>
      <c r="V576" s="35" t="str">
        <f>VLOOKUP(C576,Dados!G:J,4,FALSE)</f>
        <v>Segunda-Feira</v>
      </c>
    </row>
    <row r="577" spans="1:22" ht="57.6">
      <c r="A577" s="50">
        <v>222</v>
      </c>
      <c r="B577" s="9">
        <v>1</v>
      </c>
      <c r="C577" s="47">
        <v>44677</v>
      </c>
      <c r="D577" s="49">
        <f>IFERROR(VLOOKUP(C577,Dados!G:H,2,FALSE),"")</f>
        <v>44652</v>
      </c>
      <c r="E577" s="398" t="s">
        <v>1257</v>
      </c>
      <c r="F577" s="351" t="s">
        <v>83</v>
      </c>
      <c r="G577" s="9" t="s">
        <v>31</v>
      </c>
      <c r="H577" s="351" t="s">
        <v>73</v>
      </c>
      <c r="I577" s="351" t="s">
        <v>818</v>
      </c>
      <c r="J577" s="9">
        <v>1</v>
      </c>
      <c r="K577" s="9" t="s">
        <v>56</v>
      </c>
      <c r="L577" s="65" t="s">
        <v>1258</v>
      </c>
      <c r="M577" s="31" t="s">
        <v>4</v>
      </c>
      <c r="N577" s="9" t="s">
        <v>36</v>
      </c>
      <c r="O577" s="9" t="s">
        <v>36</v>
      </c>
      <c r="P577" s="9" t="s">
        <v>45</v>
      </c>
      <c r="Q577" s="9" t="s">
        <v>46</v>
      </c>
      <c r="R577" s="9" t="s">
        <v>1251</v>
      </c>
      <c r="S577" s="9"/>
      <c r="T577" s="9"/>
      <c r="U577" s="35">
        <f>VLOOKUP(C577,Dados!G:J,3,FALSE)</f>
        <v>26</v>
      </c>
      <c r="V577" s="35" t="str">
        <f>VLOOKUP(C577,Dados!G:J,4,FALSE)</f>
        <v>Terça-Feira</v>
      </c>
    </row>
    <row r="578" spans="1:22" ht="57.6">
      <c r="A578" s="50">
        <v>223</v>
      </c>
      <c r="B578" s="9">
        <v>1</v>
      </c>
      <c r="C578" s="47">
        <v>44678</v>
      </c>
      <c r="D578" s="49">
        <f>IFERROR(VLOOKUP(C578,Dados!G:H,2,FALSE),"")</f>
        <v>44652</v>
      </c>
      <c r="E578" s="399">
        <v>38729</v>
      </c>
      <c r="F578" s="351" t="s">
        <v>1259</v>
      </c>
      <c r="G578" s="9" t="s">
        <v>31</v>
      </c>
      <c r="H578" s="351" t="s">
        <v>1046</v>
      </c>
      <c r="I578" s="351" t="s">
        <v>1233</v>
      </c>
      <c r="J578" s="9">
        <v>2</v>
      </c>
      <c r="K578" s="9" t="s">
        <v>121</v>
      </c>
      <c r="L578" s="65" t="s">
        <v>1260</v>
      </c>
      <c r="M578" s="31" t="s">
        <v>4</v>
      </c>
      <c r="N578" s="9" t="s">
        <v>36</v>
      </c>
      <c r="O578" s="9" t="s">
        <v>36</v>
      </c>
      <c r="P578" s="9" t="s">
        <v>45</v>
      </c>
      <c r="Q578" s="9" t="s">
        <v>76</v>
      </c>
      <c r="R578" s="9" t="s">
        <v>1251</v>
      </c>
      <c r="S578" s="9"/>
      <c r="T578" s="9"/>
      <c r="U578" s="35">
        <f>VLOOKUP(C578,Dados!G:J,3,FALSE)</f>
        <v>27</v>
      </c>
      <c r="V578" s="35" t="str">
        <f>VLOOKUP(C578,Dados!G:J,4,FALSE)</f>
        <v>Quarta-Feira</v>
      </c>
    </row>
    <row r="579" spans="1:22" ht="57.6">
      <c r="A579" s="50">
        <v>224</v>
      </c>
      <c r="B579" s="9">
        <v>1</v>
      </c>
      <c r="C579" s="47">
        <v>44678</v>
      </c>
      <c r="D579" s="49">
        <f>IFERROR(VLOOKUP(C579,Dados!G:H,2,FALSE),"")</f>
        <v>44652</v>
      </c>
      <c r="E579" s="371">
        <v>38904</v>
      </c>
      <c r="F579" s="351" t="s">
        <v>947</v>
      </c>
      <c r="G579" s="9" t="s">
        <v>31</v>
      </c>
      <c r="H579" s="351" t="s">
        <v>73</v>
      </c>
      <c r="I579" s="351" t="s">
        <v>818</v>
      </c>
      <c r="J579" s="9">
        <v>1</v>
      </c>
      <c r="K579" s="9" t="s">
        <v>56</v>
      </c>
      <c r="L579" s="65" t="s">
        <v>1261</v>
      </c>
      <c r="M579" s="31" t="s">
        <v>3</v>
      </c>
      <c r="N579" s="9" t="s">
        <v>36</v>
      </c>
      <c r="O579" s="9" t="s">
        <v>36</v>
      </c>
      <c r="P579" s="9" t="s">
        <v>45</v>
      </c>
      <c r="Q579" s="9" t="s">
        <v>46</v>
      </c>
      <c r="R579" s="9" t="s">
        <v>1251</v>
      </c>
      <c r="S579" s="9">
        <v>39</v>
      </c>
      <c r="T579" s="9">
        <v>201427459</v>
      </c>
      <c r="U579" s="35">
        <f>VLOOKUP(C579,Dados!G:J,3,FALSE)</f>
        <v>27</v>
      </c>
      <c r="V579" s="35" t="str">
        <f>VLOOKUP(C579,Dados!G:J,4,FALSE)</f>
        <v>Quarta-Feira</v>
      </c>
    </row>
    <row r="580" spans="1:22" ht="58.5">
      <c r="A580" s="50">
        <v>225</v>
      </c>
      <c r="B580" s="9">
        <v>1</v>
      </c>
      <c r="C580" s="47">
        <v>44679</v>
      </c>
      <c r="D580" s="49">
        <f>IFERROR(VLOOKUP(C580,Dados!G:H,2,FALSE),"")</f>
        <v>44652</v>
      </c>
      <c r="E580" s="371">
        <v>26415</v>
      </c>
      <c r="F580" s="351" t="s">
        <v>247</v>
      </c>
      <c r="G580" s="9" t="s">
        <v>31</v>
      </c>
      <c r="H580" s="351" t="s">
        <v>882</v>
      </c>
      <c r="I580" s="351" t="s">
        <v>87</v>
      </c>
      <c r="J580" s="9">
        <v>1</v>
      </c>
      <c r="K580" s="9" t="s">
        <v>51</v>
      </c>
      <c r="L580" s="66" t="s">
        <v>1262</v>
      </c>
      <c r="M580" s="31" t="s">
        <v>4</v>
      </c>
      <c r="N580" s="9" t="s">
        <v>36</v>
      </c>
      <c r="O580" s="9" t="s">
        <v>36</v>
      </c>
      <c r="P580" s="9" t="s">
        <v>45</v>
      </c>
      <c r="Q580" s="9" t="s">
        <v>46</v>
      </c>
      <c r="R580" s="9"/>
      <c r="S580" s="9"/>
      <c r="T580" s="9"/>
      <c r="U580" s="35">
        <f>VLOOKUP(C580,Dados!G:J,3,FALSE)</f>
        <v>28</v>
      </c>
      <c r="V580" s="35" t="str">
        <f>VLOOKUP(C580,Dados!G:J,4,FALSE)</f>
        <v>Quinta-Feira</v>
      </c>
    </row>
    <row r="581" spans="1:22" ht="69.95">
      <c r="A581" s="50">
        <v>226</v>
      </c>
      <c r="B581" s="9">
        <v>1</v>
      </c>
      <c r="C581" s="47">
        <v>44679</v>
      </c>
      <c r="D581" s="49">
        <f>IFERROR(VLOOKUP(C581,Dados!G:H,2,FALSE),"")</f>
        <v>44652</v>
      </c>
      <c r="E581" s="371">
        <v>19460</v>
      </c>
      <c r="F581" s="351" t="s">
        <v>311</v>
      </c>
      <c r="G581" s="9" t="s">
        <v>31</v>
      </c>
      <c r="H581" s="351" t="s">
        <v>580</v>
      </c>
      <c r="I581" s="351" t="s">
        <v>445</v>
      </c>
      <c r="J581" s="9">
        <v>1</v>
      </c>
      <c r="K581" s="9" t="s">
        <v>313</v>
      </c>
      <c r="L581" s="54" t="s">
        <v>1263</v>
      </c>
      <c r="M581" s="31" t="s">
        <v>4</v>
      </c>
      <c r="N581" s="9" t="s">
        <v>36</v>
      </c>
      <c r="O581" s="9" t="s">
        <v>36</v>
      </c>
      <c r="P581" s="9" t="s">
        <v>66</v>
      </c>
      <c r="Q581" s="9" t="s">
        <v>38</v>
      </c>
      <c r="R581" s="9"/>
      <c r="S581" s="9"/>
      <c r="T581" s="9"/>
      <c r="U581" s="35">
        <f>VLOOKUP(C581,Dados!G:J,3,FALSE)</f>
        <v>28</v>
      </c>
      <c r="V581" s="35" t="str">
        <f>VLOOKUP(C581,Dados!G:J,4,FALSE)</f>
        <v>Quinta-Feira</v>
      </c>
    </row>
    <row r="582" spans="1:22" ht="81.599999999999994">
      <c r="A582" s="50">
        <v>227</v>
      </c>
      <c r="B582" s="9">
        <v>1</v>
      </c>
      <c r="C582" s="47">
        <v>44679</v>
      </c>
      <c r="D582" s="49">
        <f>IFERROR(VLOOKUP(C582,Dados!G:H,2,FALSE),"")</f>
        <v>44652</v>
      </c>
      <c r="E582" s="371">
        <v>38767</v>
      </c>
      <c r="F582" s="351" t="s">
        <v>919</v>
      </c>
      <c r="G582" s="9" t="s">
        <v>31</v>
      </c>
      <c r="H582" s="351" t="s">
        <v>198</v>
      </c>
      <c r="I582" s="351" t="s">
        <v>87</v>
      </c>
      <c r="J582" s="9">
        <v>1</v>
      </c>
      <c r="K582" s="9" t="s">
        <v>51</v>
      </c>
      <c r="L582" s="54" t="s">
        <v>1264</v>
      </c>
      <c r="M582" s="31" t="s">
        <v>4</v>
      </c>
      <c r="N582" s="9" t="s">
        <v>36</v>
      </c>
      <c r="O582" s="9" t="s">
        <v>36</v>
      </c>
      <c r="P582" s="9" t="s">
        <v>180</v>
      </c>
      <c r="Q582" s="9" t="s">
        <v>107</v>
      </c>
      <c r="R582" s="9" t="s">
        <v>597</v>
      </c>
      <c r="S582" s="9"/>
      <c r="T582" s="9"/>
      <c r="U582" s="35">
        <f>VLOOKUP(C582,Dados!G:J,3,FALSE)</f>
        <v>28</v>
      </c>
      <c r="V582" s="35" t="str">
        <f>VLOOKUP(C582,Dados!G:J,4,FALSE)</f>
        <v>Quinta-Feira</v>
      </c>
    </row>
    <row r="583" spans="1:22" ht="81.599999999999994">
      <c r="A583" s="50">
        <v>228</v>
      </c>
      <c r="B583" s="9">
        <v>1</v>
      </c>
      <c r="C583" s="47">
        <v>44679</v>
      </c>
      <c r="D583" s="49">
        <f>IFERROR(VLOOKUP(C583,Dados!G:H,2,FALSE),"")</f>
        <v>44652</v>
      </c>
      <c r="E583" s="371">
        <v>610</v>
      </c>
      <c r="F583" s="351" t="s">
        <v>867</v>
      </c>
      <c r="G583" s="9" t="s">
        <v>31</v>
      </c>
      <c r="H583" s="351" t="s">
        <v>62</v>
      </c>
      <c r="I583" s="351" t="s">
        <v>137</v>
      </c>
      <c r="J583" s="9">
        <v>1</v>
      </c>
      <c r="K583" s="9" t="s">
        <v>64</v>
      </c>
      <c r="L583" s="54" t="s">
        <v>1265</v>
      </c>
      <c r="M583" s="31" t="s">
        <v>4</v>
      </c>
      <c r="N583" s="9" t="s">
        <v>36</v>
      </c>
      <c r="O583" s="9" t="s">
        <v>36</v>
      </c>
      <c r="P583" s="9" t="s">
        <v>45</v>
      </c>
      <c r="Q583" s="9" t="s">
        <v>217</v>
      </c>
      <c r="R583" s="9" t="s">
        <v>218</v>
      </c>
      <c r="S583" s="9"/>
      <c r="T583" s="9"/>
      <c r="U583" s="35">
        <f>VLOOKUP(C583,Dados!G:J,3,FALSE)</f>
        <v>28</v>
      </c>
      <c r="V583" s="35" t="str">
        <f>VLOOKUP(C583,Dados!G:J,4,FALSE)</f>
        <v>Quinta-Feira</v>
      </c>
    </row>
    <row r="584" spans="1:22" ht="58.5">
      <c r="A584" s="50">
        <v>229</v>
      </c>
      <c r="B584" s="9">
        <v>1</v>
      </c>
      <c r="C584" s="47">
        <v>44684</v>
      </c>
      <c r="D584" s="49">
        <f>IFERROR(VLOOKUP(C584,Dados!G:H,2,FALSE),"")</f>
        <v>44682</v>
      </c>
      <c r="E584" s="371">
        <v>40699</v>
      </c>
      <c r="F584" s="351" t="s">
        <v>1266</v>
      </c>
      <c r="G584" s="9" t="s">
        <v>31</v>
      </c>
      <c r="H584" s="351" t="s">
        <v>602</v>
      </c>
      <c r="I584" s="351" t="s">
        <v>540</v>
      </c>
      <c r="J584" s="9">
        <v>3</v>
      </c>
      <c r="K584" s="9" t="s">
        <v>110</v>
      </c>
      <c r="L584" s="66" t="s">
        <v>1267</v>
      </c>
      <c r="M584" s="31" t="s">
        <v>4</v>
      </c>
      <c r="N584" s="9" t="s">
        <v>36</v>
      </c>
      <c r="O584" s="9" t="s">
        <v>36</v>
      </c>
      <c r="P584" s="9" t="s">
        <v>45</v>
      </c>
      <c r="Q584" s="9" t="s">
        <v>174</v>
      </c>
      <c r="R584" s="9" t="s">
        <v>395</v>
      </c>
      <c r="S584" s="9"/>
      <c r="T584" s="9"/>
      <c r="U584" s="35">
        <f>VLOOKUP(C584,Dados!G:J,3,FALSE)</f>
        <v>3</v>
      </c>
      <c r="V584" s="35" t="str">
        <f>VLOOKUP(C584,Dados!G:J,4,FALSE)</f>
        <v>Terça-Feira</v>
      </c>
    </row>
    <row r="585" spans="1:22" ht="104.45">
      <c r="A585" s="50">
        <v>230</v>
      </c>
      <c r="B585" s="9">
        <v>1</v>
      </c>
      <c r="C585" s="47">
        <v>44684</v>
      </c>
      <c r="D585" s="49">
        <f>IFERROR(VLOOKUP(C585,Dados!G:H,2,FALSE),"")</f>
        <v>44682</v>
      </c>
      <c r="E585" s="371">
        <v>41158</v>
      </c>
      <c r="F585" s="351" t="s">
        <v>1268</v>
      </c>
      <c r="G585" s="9" t="s">
        <v>182</v>
      </c>
      <c r="H585" s="351" t="s">
        <v>882</v>
      </c>
      <c r="I585" s="351" t="s">
        <v>87</v>
      </c>
      <c r="J585" s="9">
        <v>1</v>
      </c>
      <c r="K585" s="9" t="s">
        <v>1170</v>
      </c>
      <c r="L585" s="54" t="s">
        <v>1269</v>
      </c>
      <c r="M585" s="31" t="s">
        <v>112</v>
      </c>
      <c r="N585" s="9" t="s">
        <v>36</v>
      </c>
      <c r="O585" s="9" t="s">
        <v>36</v>
      </c>
      <c r="P585" s="9" t="s">
        <v>66</v>
      </c>
      <c r="Q585" s="9" t="s">
        <v>189</v>
      </c>
      <c r="R585" s="9"/>
      <c r="S585" s="9">
        <v>40</v>
      </c>
      <c r="T585" s="9">
        <v>201435324</v>
      </c>
      <c r="U585" s="35">
        <f>VLOOKUP(C585,Dados!G:J,3,FALSE)</f>
        <v>3</v>
      </c>
      <c r="V585" s="35" t="str">
        <f>VLOOKUP(C585,Dados!G:J,4,FALSE)</f>
        <v>Terça-Feira</v>
      </c>
    </row>
    <row r="586" spans="1:22" ht="80.45">
      <c r="A586" s="50">
        <v>231</v>
      </c>
      <c r="B586" s="9">
        <v>1</v>
      </c>
      <c r="C586" s="47">
        <v>44687</v>
      </c>
      <c r="D586" s="49">
        <f>IFERROR(VLOOKUP(C586,Dados!G:H,2,FALSE),"")</f>
        <v>44682</v>
      </c>
      <c r="E586" s="371">
        <v>41143</v>
      </c>
      <c r="F586" s="351" t="s">
        <v>1270</v>
      </c>
      <c r="G586" s="9" t="s">
        <v>31</v>
      </c>
      <c r="H586" s="351" t="s">
        <v>73</v>
      </c>
      <c r="I586" s="351" t="s">
        <v>818</v>
      </c>
      <c r="J586" s="9">
        <v>1</v>
      </c>
      <c r="K586" s="9" t="s">
        <v>56</v>
      </c>
      <c r="L586" s="65" t="s">
        <v>1271</v>
      </c>
      <c r="M586" s="31" t="s">
        <v>4</v>
      </c>
      <c r="N586" s="9" t="s">
        <v>36</v>
      </c>
      <c r="O586" s="9" t="s">
        <v>36</v>
      </c>
      <c r="P586" s="9" t="s">
        <v>45</v>
      </c>
      <c r="Q586" s="9" t="s">
        <v>76</v>
      </c>
      <c r="R586" s="9" t="s">
        <v>71</v>
      </c>
      <c r="S586" s="9"/>
      <c r="T586" s="9"/>
      <c r="U586" s="35">
        <f>VLOOKUP(C586,Dados!G:J,3,FALSE)</f>
        <v>6</v>
      </c>
      <c r="V586" s="35" t="str">
        <f>VLOOKUP(C586,Dados!G:J,4,FALSE)</f>
        <v>Sexta-Feira</v>
      </c>
    </row>
    <row r="587" spans="1:22" ht="47.1">
      <c r="A587" s="50">
        <v>232</v>
      </c>
      <c r="B587" s="9">
        <v>1</v>
      </c>
      <c r="C587" s="47">
        <v>44688</v>
      </c>
      <c r="D587" s="49">
        <f>IFERROR(VLOOKUP(C587,Dados!G:H,2,FALSE),"")</f>
        <v>44682</v>
      </c>
      <c r="E587" s="371">
        <v>38253</v>
      </c>
      <c r="F587" s="351" t="s">
        <v>1272</v>
      </c>
      <c r="G587" s="9" t="s">
        <v>31</v>
      </c>
      <c r="H587" s="351" t="s">
        <v>1017</v>
      </c>
      <c r="I587" s="351" t="s">
        <v>540</v>
      </c>
      <c r="J587" s="9">
        <v>3</v>
      </c>
      <c r="K587" s="9" t="s">
        <v>110</v>
      </c>
      <c r="L587" s="66" t="s">
        <v>1273</v>
      </c>
      <c r="M587" s="31" t="s">
        <v>4</v>
      </c>
      <c r="N587" s="9" t="s">
        <v>36</v>
      </c>
      <c r="O587" s="9" t="s">
        <v>36</v>
      </c>
      <c r="P587" s="9" t="s">
        <v>45</v>
      </c>
      <c r="Q587" s="9" t="s">
        <v>46</v>
      </c>
      <c r="R587" s="9" t="s">
        <v>1108</v>
      </c>
      <c r="S587" s="9"/>
      <c r="T587" s="9"/>
      <c r="U587" s="35">
        <f>VLOOKUP(C587,Dados!G:J,3,FALSE)</f>
        <v>7</v>
      </c>
      <c r="V587" s="35" t="str">
        <f>VLOOKUP(C587,Dados!G:J,4,FALSE)</f>
        <v>Sábado</v>
      </c>
    </row>
    <row r="588" spans="1:22" ht="81.599999999999994">
      <c r="A588" s="50">
        <v>233</v>
      </c>
      <c r="B588" s="9">
        <v>1</v>
      </c>
      <c r="C588" s="47">
        <v>44689</v>
      </c>
      <c r="D588" s="49">
        <f>IFERROR(VLOOKUP(C588,Dados!G:H,2,FALSE),"")</f>
        <v>44682</v>
      </c>
      <c r="E588" s="371">
        <v>29718</v>
      </c>
      <c r="F588" s="351" t="s">
        <v>598</v>
      </c>
      <c r="G588" s="9" t="s">
        <v>31</v>
      </c>
      <c r="H588" s="351" t="s">
        <v>599</v>
      </c>
      <c r="I588" s="351" t="s">
        <v>811</v>
      </c>
      <c r="J588" s="9">
        <v>1</v>
      </c>
      <c r="K588" s="9" t="s">
        <v>1097</v>
      </c>
      <c r="L588" s="54" t="s">
        <v>1274</v>
      </c>
      <c r="M588" s="31" t="s">
        <v>4</v>
      </c>
      <c r="N588" s="9" t="s">
        <v>36</v>
      </c>
      <c r="O588" s="9" t="s">
        <v>36</v>
      </c>
      <c r="P588" s="9" t="s">
        <v>66</v>
      </c>
      <c r="Q588" s="9" t="s">
        <v>124</v>
      </c>
      <c r="R588" s="9"/>
      <c r="S588" s="9"/>
      <c r="T588" s="9"/>
      <c r="U588" s="35">
        <f>VLOOKUP(C588,Dados!G:J,3,FALSE)</f>
        <v>8</v>
      </c>
      <c r="V588" s="35" t="str">
        <f>VLOOKUP(C588,Dados!G:J,4,FALSE)</f>
        <v>Domingo</v>
      </c>
    </row>
    <row r="589" spans="1:22" ht="80.45">
      <c r="A589" s="50">
        <v>234</v>
      </c>
      <c r="B589" s="9">
        <v>1</v>
      </c>
      <c r="C589" s="47">
        <v>44692</v>
      </c>
      <c r="D589" s="49">
        <f>IFERROR(VLOOKUP(C589,Dados!G:H,2,FALSE),"")</f>
        <v>44682</v>
      </c>
      <c r="E589" s="371">
        <v>29272</v>
      </c>
      <c r="F589" s="351" t="s">
        <v>1275</v>
      </c>
      <c r="G589" s="9" t="s">
        <v>31</v>
      </c>
      <c r="H589" s="351" t="s">
        <v>1276</v>
      </c>
      <c r="I589" s="351" t="s">
        <v>633</v>
      </c>
      <c r="J589" s="9">
        <v>1</v>
      </c>
      <c r="K589" s="9" t="s">
        <v>148</v>
      </c>
      <c r="L589" s="65" t="s">
        <v>1277</v>
      </c>
      <c r="M589" s="31" t="s">
        <v>4</v>
      </c>
      <c r="N589" s="9" t="s">
        <v>36</v>
      </c>
      <c r="O589" s="9" t="s">
        <v>36</v>
      </c>
      <c r="P589" s="9" t="s">
        <v>45</v>
      </c>
      <c r="Q589" s="9" t="s">
        <v>46</v>
      </c>
      <c r="R589" s="9" t="s">
        <v>1278</v>
      </c>
      <c r="S589" s="9"/>
      <c r="T589" s="9"/>
      <c r="U589" s="35">
        <f>VLOOKUP(C589,Dados!G:J,3,FALSE)</f>
        <v>11</v>
      </c>
      <c r="V589" s="35" t="str">
        <f>VLOOKUP(C589,Dados!G:J,4,FALSE)</f>
        <v>Quarta-Feira</v>
      </c>
    </row>
    <row r="590" spans="1:22" ht="45.95">
      <c r="A590" s="50">
        <v>235</v>
      </c>
      <c r="B590" s="9">
        <v>1</v>
      </c>
      <c r="C590" s="47">
        <v>44697</v>
      </c>
      <c r="D590" s="49">
        <f>IFERROR(VLOOKUP(C590,Dados!G:H,2,FALSE),"")</f>
        <v>44682</v>
      </c>
      <c r="E590" s="371">
        <v>41135</v>
      </c>
      <c r="F590" s="351" t="s">
        <v>1279</v>
      </c>
      <c r="G590" s="9" t="s">
        <v>31</v>
      </c>
      <c r="H590" s="351" t="s">
        <v>1017</v>
      </c>
      <c r="I590" s="351" t="s">
        <v>540</v>
      </c>
      <c r="J590" s="9">
        <v>3</v>
      </c>
      <c r="K590" s="9" t="s">
        <v>110</v>
      </c>
      <c r="L590" s="65" t="s">
        <v>1280</v>
      </c>
      <c r="M590" s="31" t="s">
        <v>4</v>
      </c>
      <c r="N590" s="9" t="s">
        <v>36</v>
      </c>
      <c r="O590" s="9" t="s">
        <v>36</v>
      </c>
      <c r="P590" s="9" t="s">
        <v>58</v>
      </c>
      <c r="Q590" s="9" t="s">
        <v>59</v>
      </c>
      <c r="R590" s="9" t="s">
        <v>60</v>
      </c>
      <c r="S590" s="9"/>
      <c r="T590" s="9"/>
      <c r="U590" s="35">
        <f>VLOOKUP(C590,Dados!G:J,3,FALSE)</f>
        <v>16</v>
      </c>
      <c r="V590" s="35" t="str">
        <f>VLOOKUP(C590,Dados!G:J,4,FALSE)</f>
        <v>Segunda-Feira</v>
      </c>
    </row>
    <row r="591" spans="1:22" ht="57.6">
      <c r="A591" s="50">
        <v>236</v>
      </c>
      <c r="B591" s="9">
        <v>1</v>
      </c>
      <c r="C591" s="47">
        <v>44697</v>
      </c>
      <c r="D591" s="49">
        <f>IFERROR(VLOOKUP(C591,Dados!G:H,2,FALSE),"")</f>
        <v>44682</v>
      </c>
      <c r="E591" s="371">
        <v>0</v>
      </c>
      <c r="F591" s="351"/>
      <c r="G591" s="9"/>
      <c r="H591" s="351"/>
      <c r="I591" s="351" t="s">
        <v>1281</v>
      </c>
      <c r="J591" s="9">
        <v>2</v>
      </c>
      <c r="K591" s="9" t="s">
        <v>6</v>
      </c>
      <c r="L591" s="65" t="s">
        <v>1282</v>
      </c>
      <c r="M591" s="31" t="s">
        <v>90</v>
      </c>
      <c r="N591" s="9" t="s">
        <v>36</v>
      </c>
      <c r="O591" s="9" t="s">
        <v>36</v>
      </c>
      <c r="P591" s="9" t="s">
        <v>449</v>
      </c>
      <c r="Q591" s="9"/>
      <c r="R591" s="9"/>
      <c r="S591" s="9">
        <v>41</v>
      </c>
      <c r="T591" s="9"/>
      <c r="U591" s="35">
        <f>VLOOKUP(C591,Dados!G:J,3,FALSE)</f>
        <v>16</v>
      </c>
      <c r="V591" s="35" t="str">
        <f>VLOOKUP(C591,Dados!G:J,4,FALSE)</f>
        <v>Segunda-Feira</v>
      </c>
    </row>
    <row r="592" spans="1:22" ht="80.45">
      <c r="A592" s="50">
        <v>237</v>
      </c>
      <c r="B592" s="9">
        <v>1</v>
      </c>
      <c r="C592" s="47">
        <v>44699</v>
      </c>
      <c r="D592" s="49">
        <f>IFERROR(VLOOKUP(C592,Dados!G:H,2,FALSE),"")</f>
        <v>44682</v>
      </c>
      <c r="E592" s="371">
        <v>11379</v>
      </c>
      <c r="F592" s="351" t="s">
        <v>1283</v>
      </c>
      <c r="G592" s="9" t="s">
        <v>31</v>
      </c>
      <c r="H592" s="351" t="s">
        <v>813</v>
      </c>
      <c r="I592" s="351" t="s">
        <v>818</v>
      </c>
      <c r="J592" s="9">
        <v>1</v>
      </c>
      <c r="K592" s="9" t="s">
        <v>56</v>
      </c>
      <c r="L592" s="65" t="s">
        <v>1284</v>
      </c>
      <c r="M592" s="31" t="s">
        <v>4</v>
      </c>
      <c r="N592" s="9" t="s">
        <v>36</v>
      </c>
      <c r="O592" s="9" t="s">
        <v>36</v>
      </c>
      <c r="P592" s="9" t="s">
        <v>449</v>
      </c>
      <c r="Q592" s="9" t="s">
        <v>124</v>
      </c>
      <c r="R592" s="9" t="s">
        <v>630</v>
      </c>
      <c r="S592" s="9"/>
      <c r="T592" s="9"/>
      <c r="U592" s="35">
        <f>VLOOKUP(C592,Dados!G:J,3,FALSE)</f>
        <v>18</v>
      </c>
      <c r="V592" s="35" t="str">
        <f>VLOOKUP(C592,Dados!G:J,4,FALSE)</f>
        <v>Quarta-Feira</v>
      </c>
    </row>
    <row r="593" spans="1:22" ht="69">
      <c r="A593" s="50">
        <v>238</v>
      </c>
      <c r="B593" s="9">
        <v>1</v>
      </c>
      <c r="C593" s="47">
        <v>44700</v>
      </c>
      <c r="D593" s="49">
        <f>IFERROR(VLOOKUP(C593,Dados!G:H,2,FALSE),"")</f>
        <v>44682</v>
      </c>
      <c r="E593" s="371">
        <v>38299</v>
      </c>
      <c r="F593" s="351" t="s">
        <v>1285</v>
      </c>
      <c r="G593" s="9" t="s">
        <v>182</v>
      </c>
      <c r="H593" s="351" t="s">
        <v>780</v>
      </c>
      <c r="I593" s="351" t="s">
        <v>540</v>
      </c>
      <c r="J593" s="9">
        <v>2</v>
      </c>
      <c r="K593" s="9" t="s">
        <v>349</v>
      </c>
      <c r="L593" s="65" t="s">
        <v>1286</v>
      </c>
      <c r="M593" s="31" t="s">
        <v>4</v>
      </c>
      <c r="N593" s="9" t="s">
        <v>36</v>
      </c>
      <c r="O593" s="9" t="s">
        <v>36</v>
      </c>
      <c r="P593" s="9" t="s">
        <v>45</v>
      </c>
      <c r="Q593" s="9" t="s">
        <v>76</v>
      </c>
      <c r="R593" s="9" t="s">
        <v>1287</v>
      </c>
      <c r="S593" s="9"/>
      <c r="T593" s="9"/>
      <c r="U593" s="35">
        <f>VLOOKUP(C593,Dados!G:J,3,FALSE)</f>
        <v>19</v>
      </c>
      <c r="V593" s="35" t="str">
        <f>VLOOKUP(C593,Dados!G:J,4,FALSE)</f>
        <v>Quinta-Feira</v>
      </c>
    </row>
    <row r="594" spans="1:22" ht="57.6">
      <c r="A594" s="50">
        <v>239</v>
      </c>
      <c r="B594" s="9">
        <v>1</v>
      </c>
      <c r="C594" s="47">
        <v>44701</v>
      </c>
      <c r="D594" s="49">
        <f>IFERROR(VLOOKUP(C594,Dados!G:H,2,FALSE),"")</f>
        <v>44682</v>
      </c>
      <c r="E594" s="371">
        <v>40367</v>
      </c>
      <c r="F594" s="351" t="s">
        <v>1288</v>
      </c>
      <c r="G594" s="9" t="s">
        <v>31</v>
      </c>
      <c r="H594" s="351" t="s">
        <v>98</v>
      </c>
      <c r="I594" s="351" t="s">
        <v>818</v>
      </c>
      <c r="J594" s="9">
        <v>1</v>
      </c>
      <c r="K594" s="9" t="s">
        <v>7</v>
      </c>
      <c r="L594" s="65" t="s">
        <v>1289</v>
      </c>
      <c r="M594" s="31" t="s">
        <v>4</v>
      </c>
      <c r="N594" s="9" t="s">
        <v>36</v>
      </c>
      <c r="O594" s="9" t="s">
        <v>36</v>
      </c>
      <c r="P594" s="9" t="s">
        <v>45</v>
      </c>
      <c r="Q594" s="9" t="s">
        <v>76</v>
      </c>
      <c r="R594" s="9" t="s">
        <v>71</v>
      </c>
      <c r="S594" s="9"/>
      <c r="T594" s="9"/>
      <c r="U594" s="35">
        <f>VLOOKUP(C594,Dados!G:J,3,FALSE)</f>
        <v>20</v>
      </c>
      <c r="V594" s="35" t="str">
        <f>VLOOKUP(C594,Dados!G:J,4,FALSE)</f>
        <v>Sexta-Feira</v>
      </c>
    </row>
    <row r="595" spans="1:22" ht="114.95">
      <c r="A595" s="50">
        <v>240</v>
      </c>
      <c r="B595" s="9">
        <v>1</v>
      </c>
      <c r="C595" s="47">
        <v>44702</v>
      </c>
      <c r="D595" s="49">
        <f>IFERROR(VLOOKUP(C595,Dados!G:H,2,FALSE),"")</f>
        <v>44682</v>
      </c>
      <c r="E595" s="371">
        <v>37094</v>
      </c>
      <c r="F595" s="351" t="s">
        <v>680</v>
      </c>
      <c r="G595" s="9" t="s">
        <v>31</v>
      </c>
      <c r="H595" s="351" t="s">
        <v>477</v>
      </c>
      <c r="I595" s="351" t="s">
        <v>509</v>
      </c>
      <c r="J595" s="9">
        <v>3</v>
      </c>
      <c r="K595" s="9" t="s">
        <v>56</v>
      </c>
      <c r="L595" s="65" t="s">
        <v>1290</v>
      </c>
      <c r="M595" s="31" t="s">
        <v>80</v>
      </c>
      <c r="N595" s="9" t="s">
        <v>116</v>
      </c>
      <c r="O595" s="9" t="s">
        <v>1291</v>
      </c>
      <c r="P595" s="9" t="s">
        <v>117</v>
      </c>
      <c r="Q595" s="9" t="s">
        <v>76</v>
      </c>
      <c r="R595" s="9" t="s">
        <v>203</v>
      </c>
      <c r="S595" s="9">
        <v>42</v>
      </c>
      <c r="T595" s="9">
        <v>201466700</v>
      </c>
      <c r="U595" s="35">
        <f>VLOOKUP(C595,Dados!G:J,3,FALSE)</f>
        <v>21</v>
      </c>
      <c r="V595" s="35" t="str">
        <f>VLOOKUP(C595,Dados!G:J,4,FALSE)</f>
        <v>Sábado</v>
      </c>
    </row>
    <row r="596" spans="1:22" ht="57.6">
      <c r="A596" s="50">
        <v>241</v>
      </c>
      <c r="B596" s="9">
        <v>1</v>
      </c>
      <c r="C596" s="47">
        <v>44704</v>
      </c>
      <c r="D596" s="49">
        <f>IFERROR(VLOOKUP(C596,Dados!G:H,2,FALSE),"")</f>
        <v>44682</v>
      </c>
      <c r="E596" s="371">
        <v>35079</v>
      </c>
      <c r="F596" s="351" t="s">
        <v>1292</v>
      </c>
      <c r="G596" s="9" t="s">
        <v>31</v>
      </c>
      <c r="H596" s="351" t="s">
        <v>1017</v>
      </c>
      <c r="I596" s="351" t="s">
        <v>540</v>
      </c>
      <c r="J596" s="9">
        <v>3</v>
      </c>
      <c r="K596" s="9" t="s">
        <v>110</v>
      </c>
      <c r="L596" s="65" t="s">
        <v>1293</v>
      </c>
      <c r="M596" s="31" t="s">
        <v>4</v>
      </c>
      <c r="N596" s="9" t="s">
        <v>36</v>
      </c>
      <c r="O596" s="9" t="s">
        <v>36</v>
      </c>
      <c r="P596" s="9" t="s">
        <v>45</v>
      </c>
      <c r="Q596" s="9" t="s">
        <v>46</v>
      </c>
      <c r="R596" s="9" t="s">
        <v>139</v>
      </c>
      <c r="S596" s="9"/>
      <c r="T596" s="9"/>
      <c r="U596" s="35">
        <f>VLOOKUP(C596,Dados!G:J,3,FALSE)</f>
        <v>23</v>
      </c>
      <c r="V596" s="35" t="str">
        <f>VLOOKUP(C596,Dados!G:J,4,FALSE)</f>
        <v>Segunda-Feira</v>
      </c>
    </row>
    <row r="597" spans="1:22" ht="69">
      <c r="A597" s="50">
        <v>242</v>
      </c>
      <c r="B597" s="9">
        <v>1</v>
      </c>
      <c r="C597" s="47">
        <v>44705</v>
      </c>
      <c r="D597" s="49">
        <f>IFERROR(VLOOKUP(C597,Dados!G:H,2,FALSE),"")</f>
        <v>44682</v>
      </c>
      <c r="E597" s="371">
        <v>36159</v>
      </c>
      <c r="F597" s="351" t="s">
        <v>1294</v>
      </c>
      <c r="G597" s="9" t="s">
        <v>31</v>
      </c>
      <c r="H597" s="351" t="s">
        <v>691</v>
      </c>
      <c r="I597" s="351" t="s">
        <v>312</v>
      </c>
      <c r="J597" s="9">
        <v>1</v>
      </c>
      <c r="K597" s="9" t="s">
        <v>43</v>
      </c>
      <c r="L597" s="67" t="s">
        <v>1295</v>
      </c>
      <c r="M597" s="31" t="s">
        <v>112</v>
      </c>
      <c r="N597" s="9" t="s">
        <v>36</v>
      </c>
      <c r="O597" s="9" t="s">
        <v>36</v>
      </c>
      <c r="P597" s="9" t="s">
        <v>45</v>
      </c>
      <c r="Q597" s="9" t="s">
        <v>107</v>
      </c>
      <c r="R597" s="9"/>
      <c r="S597" s="9">
        <v>43</v>
      </c>
      <c r="T597" s="9">
        <v>201480747</v>
      </c>
      <c r="U597" s="35">
        <f>VLOOKUP(C597,Dados!G:J,3,FALSE)</f>
        <v>24</v>
      </c>
      <c r="V597" s="35" t="str">
        <f>VLOOKUP(C597,Dados!G:J,4,FALSE)</f>
        <v>Terça-Feira</v>
      </c>
    </row>
    <row r="598" spans="1:22" ht="104.45">
      <c r="A598" s="50">
        <v>243</v>
      </c>
      <c r="B598" s="9">
        <v>1</v>
      </c>
      <c r="C598" s="47">
        <v>44705</v>
      </c>
      <c r="D598" s="49">
        <f>IFERROR(VLOOKUP(C598,Dados!G:H,2,FALSE),"")</f>
        <v>44682</v>
      </c>
      <c r="E598" s="371">
        <v>33469</v>
      </c>
      <c r="F598" s="351" t="s">
        <v>1296</v>
      </c>
      <c r="G598" s="9" t="s">
        <v>31</v>
      </c>
      <c r="H598" s="351" t="s">
        <v>300</v>
      </c>
      <c r="I598" s="351" t="s">
        <v>540</v>
      </c>
      <c r="J598" s="9">
        <v>2</v>
      </c>
      <c r="K598" s="9" t="s">
        <v>110</v>
      </c>
      <c r="L598" s="54" t="s">
        <v>1297</v>
      </c>
      <c r="M598" s="31" t="s">
        <v>112</v>
      </c>
      <c r="N598" s="9" t="s">
        <v>36</v>
      </c>
      <c r="O598" s="9" t="s">
        <v>36</v>
      </c>
      <c r="P598" s="9" t="s">
        <v>45</v>
      </c>
      <c r="Q598" s="9" t="s">
        <v>76</v>
      </c>
      <c r="R598" s="9" t="s">
        <v>113</v>
      </c>
      <c r="S598" s="9">
        <v>44</v>
      </c>
      <c r="T598" s="9">
        <v>201473218</v>
      </c>
      <c r="U598" s="35">
        <f>VLOOKUP(C598,Dados!G:J,3,FALSE)</f>
        <v>24</v>
      </c>
      <c r="V598" s="35" t="str">
        <f>VLOOKUP(C598,Dados!G:J,4,FALSE)</f>
        <v>Terça-Feira</v>
      </c>
    </row>
    <row r="599" spans="1:22" ht="69">
      <c r="A599" s="50">
        <v>244</v>
      </c>
      <c r="B599" s="9">
        <v>1</v>
      </c>
      <c r="C599" s="47">
        <v>44706</v>
      </c>
      <c r="D599" s="49">
        <f>IFERROR(VLOOKUP(C599,Dados!G:H,2,FALSE),"")</f>
        <v>44682</v>
      </c>
      <c r="E599" s="371">
        <v>37104</v>
      </c>
      <c r="F599" s="351" t="s">
        <v>1298</v>
      </c>
      <c r="G599" s="9" t="s">
        <v>182</v>
      </c>
      <c r="H599" s="351" t="s">
        <v>73</v>
      </c>
      <c r="I599" s="351" t="s">
        <v>818</v>
      </c>
      <c r="J599" s="9">
        <v>1</v>
      </c>
      <c r="K599" s="9" t="s">
        <v>56</v>
      </c>
      <c r="L599" s="65" t="s">
        <v>1299</v>
      </c>
      <c r="M599" s="31" t="s">
        <v>4</v>
      </c>
      <c r="N599" s="9" t="s">
        <v>36</v>
      </c>
      <c r="O599" s="9" t="s">
        <v>36</v>
      </c>
      <c r="P599" s="9" t="s">
        <v>123</v>
      </c>
      <c r="Q599" s="9"/>
      <c r="R599" s="9"/>
      <c r="S599" s="9"/>
      <c r="T599" s="9"/>
      <c r="U599" s="35">
        <f>VLOOKUP(C599,Dados!G:J,3,FALSE)</f>
        <v>25</v>
      </c>
      <c r="V599" s="35" t="str">
        <f>VLOOKUP(C599,Dados!G:J,4,FALSE)</f>
        <v>Quarta-Feira</v>
      </c>
    </row>
    <row r="600" spans="1:22" ht="47.1">
      <c r="A600" s="50">
        <v>245</v>
      </c>
      <c r="B600" s="9">
        <v>1</v>
      </c>
      <c r="C600" s="47">
        <v>44707</v>
      </c>
      <c r="D600" s="49">
        <f>IFERROR(VLOOKUP(C600,Dados!G:H,2,FALSE),"")</f>
        <v>44682</v>
      </c>
      <c r="E600" s="371">
        <v>26415</v>
      </c>
      <c r="F600" s="351" t="s">
        <v>247</v>
      </c>
      <c r="G600" s="9" t="s">
        <v>31</v>
      </c>
      <c r="H600" s="351" t="s">
        <v>882</v>
      </c>
      <c r="I600" s="351" t="s">
        <v>87</v>
      </c>
      <c r="J600" s="9">
        <v>1</v>
      </c>
      <c r="K600" s="9" t="s">
        <v>51</v>
      </c>
      <c r="L600" s="66" t="s">
        <v>1300</v>
      </c>
      <c r="M600" s="31" t="s">
        <v>4</v>
      </c>
      <c r="N600" s="9" t="s">
        <v>36</v>
      </c>
      <c r="O600" s="9" t="s">
        <v>36</v>
      </c>
      <c r="P600" s="9" t="s">
        <v>45</v>
      </c>
      <c r="Q600" s="9" t="s">
        <v>46</v>
      </c>
      <c r="R600" s="9" t="s">
        <v>1301</v>
      </c>
      <c r="S600" s="9"/>
      <c r="T600" s="9"/>
      <c r="U600" s="35">
        <f>VLOOKUP(C600,Dados!G:J,3,FALSE)</f>
        <v>26</v>
      </c>
      <c r="V600" s="35" t="str">
        <f>VLOOKUP(C600,Dados!G:J,4,FALSE)</f>
        <v>Quinta-Feira</v>
      </c>
    </row>
    <row r="601" spans="1:22" ht="58.5">
      <c r="A601" s="50">
        <v>246</v>
      </c>
      <c r="B601" s="9">
        <v>1</v>
      </c>
      <c r="C601" s="47">
        <v>44707</v>
      </c>
      <c r="D601" s="49">
        <f>IFERROR(VLOOKUP(C601,Dados!G:H,2,FALSE),"")</f>
        <v>44682</v>
      </c>
      <c r="E601" s="371">
        <v>27915</v>
      </c>
      <c r="F601" s="351" t="s">
        <v>236</v>
      </c>
      <c r="G601" s="9" t="s">
        <v>31</v>
      </c>
      <c r="H601" s="351" t="s">
        <v>697</v>
      </c>
      <c r="I601" s="351" t="s">
        <v>1233</v>
      </c>
      <c r="J601" s="9">
        <v>2</v>
      </c>
      <c r="K601" s="9" t="s">
        <v>56</v>
      </c>
      <c r="L601" s="54" t="s">
        <v>1302</v>
      </c>
      <c r="M601" s="31" t="s">
        <v>3</v>
      </c>
      <c r="N601" s="9" t="s">
        <v>36</v>
      </c>
      <c r="O601" s="9" t="s">
        <v>36</v>
      </c>
      <c r="P601" s="9" t="s">
        <v>45</v>
      </c>
      <c r="Q601" s="9" t="s">
        <v>76</v>
      </c>
      <c r="R601" s="9" t="s">
        <v>71</v>
      </c>
      <c r="S601" s="9">
        <v>45</v>
      </c>
      <c r="T601" s="9">
        <v>201479426</v>
      </c>
      <c r="U601" s="35">
        <f>VLOOKUP(C601,Dados!G:J,3,FALSE)</f>
        <v>26</v>
      </c>
      <c r="V601" s="35" t="str">
        <f>VLOOKUP(C601,Dados!G:J,4,FALSE)</f>
        <v>Quinta-Feira</v>
      </c>
    </row>
    <row r="602" spans="1:22" ht="47.1">
      <c r="A602" s="50">
        <v>247</v>
      </c>
      <c r="B602" s="9">
        <v>1</v>
      </c>
      <c r="C602" s="47">
        <v>44708</v>
      </c>
      <c r="D602" s="49">
        <f>IFERROR(VLOOKUP(C602,Dados!G:H,2,FALSE),"")</f>
        <v>44682</v>
      </c>
      <c r="E602" s="371">
        <v>28167</v>
      </c>
      <c r="F602" s="351" t="s">
        <v>40</v>
      </c>
      <c r="G602" s="9" t="s">
        <v>31</v>
      </c>
      <c r="H602" s="351" t="s">
        <v>331</v>
      </c>
      <c r="I602" s="351" t="s">
        <v>509</v>
      </c>
      <c r="J602" s="9">
        <v>3</v>
      </c>
      <c r="K602" s="9" t="s">
        <v>43</v>
      </c>
      <c r="L602" s="54" t="s">
        <v>1303</v>
      </c>
      <c r="M602" s="31" t="s">
        <v>4</v>
      </c>
      <c r="N602" s="9" t="s">
        <v>36</v>
      </c>
      <c r="O602" s="9" t="s">
        <v>36</v>
      </c>
      <c r="P602" s="9" t="s">
        <v>58</v>
      </c>
      <c r="Q602" s="9" t="s">
        <v>59</v>
      </c>
      <c r="R602" s="9" t="s">
        <v>60</v>
      </c>
      <c r="S602" s="9"/>
      <c r="T602" s="9"/>
      <c r="U602" s="35">
        <f>VLOOKUP(C602,Dados!G:J,3,FALSE)</f>
        <v>27</v>
      </c>
      <c r="V602" s="35" t="str">
        <f>VLOOKUP(C602,Dados!G:J,4,FALSE)</f>
        <v>Sexta-Feira</v>
      </c>
    </row>
    <row r="603" spans="1:22" ht="84.75" customHeight="1">
      <c r="A603" s="50">
        <v>248</v>
      </c>
      <c r="B603" s="9">
        <v>1</v>
      </c>
      <c r="C603" s="47">
        <v>44708</v>
      </c>
      <c r="D603" s="49">
        <f>IFERROR(VLOOKUP(C603,Dados!G:H,2,FALSE),"")</f>
        <v>44682</v>
      </c>
      <c r="E603" s="371">
        <v>29217</v>
      </c>
      <c r="F603" s="351" t="s">
        <v>1304</v>
      </c>
      <c r="G603" s="9" t="s">
        <v>31</v>
      </c>
      <c r="H603" s="351" t="s">
        <v>882</v>
      </c>
      <c r="I603" s="351" t="s">
        <v>87</v>
      </c>
      <c r="J603" s="9">
        <v>1</v>
      </c>
      <c r="K603" s="9" t="s">
        <v>51</v>
      </c>
      <c r="L603" s="54" t="s">
        <v>1305</v>
      </c>
      <c r="M603" s="31" t="s">
        <v>4</v>
      </c>
      <c r="N603" s="9" t="s">
        <v>36</v>
      </c>
      <c r="O603" s="9" t="s">
        <v>36</v>
      </c>
      <c r="P603" s="9" t="s">
        <v>66</v>
      </c>
      <c r="Q603" s="9" t="s">
        <v>217</v>
      </c>
      <c r="R603" s="9"/>
      <c r="S603" s="9"/>
      <c r="T603" s="9"/>
      <c r="U603" s="35">
        <f>VLOOKUP(C603,Dados!G:J,3,FALSE)</f>
        <v>27</v>
      </c>
      <c r="V603" s="35" t="str">
        <f>VLOOKUP(C603,Dados!G:J,4,FALSE)</f>
        <v>Sexta-Feira</v>
      </c>
    </row>
    <row r="604" spans="1:22" ht="138.94999999999999">
      <c r="A604" s="50">
        <v>249</v>
      </c>
      <c r="B604" s="9">
        <v>1</v>
      </c>
      <c r="C604" s="47">
        <v>44712</v>
      </c>
      <c r="D604" s="49">
        <f>IFERROR(VLOOKUP(C604,Dados!G:H,2,FALSE),"")</f>
        <v>44682</v>
      </c>
      <c r="E604" s="371">
        <v>37125</v>
      </c>
      <c r="F604" s="374" t="s">
        <v>1306</v>
      </c>
      <c r="G604" s="9" t="s">
        <v>31</v>
      </c>
      <c r="H604" s="351" t="s">
        <v>477</v>
      </c>
      <c r="I604" s="351" t="s">
        <v>509</v>
      </c>
      <c r="J604" s="9">
        <v>3</v>
      </c>
      <c r="K604" s="9" t="s">
        <v>56</v>
      </c>
      <c r="L604" s="54" t="s">
        <v>1307</v>
      </c>
      <c r="M604" s="31" t="s">
        <v>112</v>
      </c>
      <c r="N604" s="9" t="s">
        <v>36</v>
      </c>
      <c r="O604" s="9" t="s">
        <v>36</v>
      </c>
      <c r="P604" s="9" t="s">
        <v>45</v>
      </c>
      <c r="Q604" s="9" t="s">
        <v>46</v>
      </c>
      <c r="R604" s="9" t="s">
        <v>1108</v>
      </c>
      <c r="S604" s="9">
        <v>46</v>
      </c>
      <c r="T604" s="9">
        <v>201479427</v>
      </c>
      <c r="U604" s="35">
        <f>VLOOKUP(C604,Dados!G:J,3,FALSE)</f>
        <v>31</v>
      </c>
      <c r="V604" s="35" t="str">
        <f>VLOOKUP(C604,Dados!G:J,4,FALSE)</f>
        <v>Terça-Feira</v>
      </c>
    </row>
    <row r="605" spans="1:22" ht="103.5" customHeight="1">
      <c r="A605" s="50">
        <v>250</v>
      </c>
      <c r="B605" s="9">
        <v>1</v>
      </c>
      <c r="C605" s="47">
        <v>44719</v>
      </c>
      <c r="D605" s="49">
        <f>IFERROR(VLOOKUP(C605,Dados!G:H,2,FALSE),"")</f>
        <v>44713</v>
      </c>
      <c r="E605" s="371">
        <v>38299</v>
      </c>
      <c r="F605" s="351" t="s">
        <v>1285</v>
      </c>
      <c r="G605" s="9" t="s">
        <v>182</v>
      </c>
      <c r="H605" s="351" t="s">
        <v>780</v>
      </c>
      <c r="I605" s="351" t="s">
        <v>540</v>
      </c>
      <c r="J605" s="9">
        <v>2</v>
      </c>
      <c r="K605" s="9" t="s">
        <v>349</v>
      </c>
      <c r="L605" s="66" t="s">
        <v>1308</v>
      </c>
      <c r="M605" s="31" t="s">
        <v>4</v>
      </c>
      <c r="N605" s="9" t="s">
        <v>36</v>
      </c>
      <c r="O605" s="9" t="s">
        <v>36</v>
      </c>
      <c r="P605" s="9" t="s">
        <v>45</v>
      </c>
      <c r="Q605" s="9" t="s">
        <v>76</v>
      </c>
      <c r="R605" s="9" t="s">
        <v>203</v>
      </c>
      <c r="S605" s="9"/>
      <c r="T605" s="9"/>
      <c r="U605" s="35">
        <f>VLOOKUP(C605,Dados!G:J,3,FALSE)</f>
        <v>7</v>
      </c>
      <c r="V605" s="35" t="str">
        <f>VLOOKUP(C605,Dados!G:J,4,FALSE)</f>
        <v>Terça-Feira</v>
      </c>
    </row>
    <row r="606" spans="1:22" ht="58.5">
      <c r="A606" s="50">
        <v>251</v>
      </c>
      <c r="B606" s="9">
        <v>1</v>
      </c>
      <c r="C606" s="47">
        <v>44721</v>
      </c>
      <c r="D606" s="49">
        <f>IFERROR(VLOOKUP(C606,Dados!G:H,2,FALSE),"")</f>
        <v>44713</v>
      </c>
      <c r="E606" s="371">
        <v>40371</v>
      </c>
      <c r="F606" s="351" t="s">
        <v>1309</v>
      </c>
      <c r="G606" s="9" t="s">
        <v>182</v>
      </c>
      <c r="H606" s="351" t="s">
        <v>1310</v>
      </c>
      <c r="I606" s="351" t="s">
        <v>540</v>
      </c>
      <c r="J606" s="9">
        <v>3</v>
      </c>
      <c r="K606" s="9" t="s">
        <v>161</v>
      </c>
      <c r="L606" s="54" t="s">
        <v>1311</v>
      </c>
      <c r="M606" s="31" t="s">
        <v>4</v>
      </c>
      <c r="N606" s="9" t="s">
        <v>36</v>
      </c>
      <c r="O606" s="9" t="s">
        <v>36</v>
      </c>
      <c r="P606" s="9" t="s">
        <v>45</v>
      </c>
      <c r="Q606" s="9" t="s">
        <v>67</v>
      </c>
      <c r="R606" s="9"/>
      <c r="S606" s="9"/>
      <c r="T606" s="9"/>
      <c r="U606" s="35">
        <f>VLOOKUP(C606,Dados!G:J,3,FALSE)</f>
        <v>9</v>
      </c>
      <c r="V606" s="35" t="str">
        <f>VLOOKUP(C606,Dados!G:J,4,FALSE)</f>
        <v>Quinta-Feira</v>
      </c>
    </row>
    <row r="607" spans="1:22" ht="58.5">
      <c r="A607" s="50">
        <v>252</v>
      </c>
      <c r="B607" s="9">
        <v>1</v>
      </c>
      <c r="C607" s="47">
        <v>44720</v>
      </c>
      <c r="D607" s="49">
        <f>IFERROR(VLOOKUP(C607,Dados!G:H,2,FALSE),"")</f>
        <v>44713</v>
      </c>
      <c r="E607" s="371">
        <v>0</v>
      </c>
      <c r="F607" s="351"/>
      <c r="G607" s="9" t="s">
        <v>31</v>
      </c>
      <c r="H607" s="351" t="s">
        <v>73</v>
      </c>
      <c r="I607" s="351" t="s">
        <v>818</v>
      </c>
      <c r="J607" s="9">
        <v>1</v>
      </c>
      <c r="K607" s="9" t="s">
        <v>56</v>
      </c>
      <c r="L607" s="54" t="s">
        <v>1312</v>
      </c>
      <c r="M607" s="31" t="s">
        <v>90</v>
      </c>
      <c r="N607" s="9" t="s">
        <v>36</v>
      </c>
      <c r="O607" s="9" t="s">
        <v>36</v>
      </c>
      <c r="P607" s="9" t="s">
        <v>45</v>
      </c>
      <c r="Q607" s="9"/>
      <c r="R607" s="9"/>
      <c r="S607" s="9">
        <v>47</v>
      </c>
      <c r="T607" s="9"/>
      <c r="U607" s="35">
        <f>VLOOKUP(C607,Dados!G:J,3,FALSE)</f>
        <v>8</v>
      </c>
      <c r="V607" s="35" t="str">
        <f>VLOOKUP(C607,Dados!G:J,4,FALSE)</f>
        <v>Quarta-Feira</v>
      </c>
    </row>
    <row r="608" spans="1:22" ht="35.450000000000003">
      <c r="A608" s="50">
        <v>253</v>
      </c>
      <c r="B608" s="9">
        <v>1</v>
      </c>
      <c r="C608" s="47">
        <v>44723</v>
      </c>
      <c r="D608" s="49">
        <f>IFERROR(VLOOKUP(C608,Dados!G:H,2,FALSE),"")</f>
        <v>44713</v>
      </c>
      <c r="E608" s="371">
        <v>29967</v>
      </c>
      <c r="F608" s="351" t="s">
        <v>163</v>
      </c>
      <c r="G608" s="9" t="s">
        <v>31</v>
      </c>
      <c r="H608" s="351" t="s">
        <v>517</v>
      </c>
      <c r="I608" s="351" t="s">
        <v>33</v>
      </c>
      <c r="J608" s="9">
        <v>3</v>
      </c>
      <c r="K608" s="9" t="s">
        <v>176</v>
      </c>
      <c r="L608" s="54" t="s">
        <v>1313</v>
      </c>
      <c r="M608" s="31" t="s">
        <v>4</v>
      </c>
      <c r="N608" s="9" t="s">
        <v>36</v>
      </c>
      <c r="O608" s="9" t="s">
        <v>36</v>
      </c>
      <c r="P608" s="9" t="s">
        <v>58</v>
      </c>
      <c r="Q608" s="9" t="s">
        <v>59</v>
      </c>
      <c r="R608" s="9" t="s">
        <v>792</v>
      </c>
      <c r="S608" s="9"/>
      <c r="T608" s="9"/>
      <c r="U608" s="35">
        <f>VLOOKUP(C608,Dados!G:J,3,FALSE)</f>
        <v>11</v>
      </c>
      <c r="V608" s="35" t="str">
        <f>VLOOKUP(C608,Dados!G:J,4,FALSE)</f>
        <v>Sábado</v>
      </c>
    </row>
    <row r="609" spans="1:22" ht="93">
      <c r="A609" s="50">
        <v>254</v>
      </c>
      <c r="B609" s="9">
        <v>1</v>
      </c>
      <c r="C609" s="47">
        <v>44725</v>
      </c>
      <c r="D609" s="49">
        <f>IFERROR(VLOOKUP(C609,Dados!G:H,2,FALSE),"")</f>
        <v>44713</v>
      </c>
      <c r="E609" s="371">
        <v>30798</v>
      </c>
      <c r="F609" s="351" t="s">
        <v>1314</v>
      </c>
      <c r="G609" s="9" t="s">
        <v>31</v>
      </c>
      <c r="H609" s="351" t="s">
        <v>691</v>
      </c>
      <c r="I609" s="351" t="s">
        <v>312</v>
      </c>
      <c r="J609" s="9">
        <v>1</v>
      </c>
      <c r="K609" s="9" t="s">
        <v>43</v>
      </c>
      <c r="L609" s="54" t="s">
        <v>1315</v>
      </c>
      <c r="M609" s="31" t="s">
        <v>3</v>
      </c>
      <c r="N609" s="9" t="s">
        <v>36</v>
      </c>
      <c r="O609" s="9" t="s">
        <v>36</v>
      </c>
      <c r="P609" s="9" t="s">
        <v>123</v>
      </c>
      <c r="Q609" s="9" t="s">
        <v>174</v>
      </c>
      <c r="R609" s="9" t="s">
        <v>836</v>
      </c>
      <c r="S609" s="9">
        <v>49</v>
      </c>
      <c r="T609" s="9">
        <v>201505065</v>
      </c>
      <c r="U609" s="35">
        <f>VLOOKUP(C609,Dados!G:J,3,FALSE)</f>
        <v>13</v>
      </c>
      <c r="V609" s="35" t="str">
        <f>VLOOKUP(C609,Dados!G:J,4,FALSE)</f>
        <v>Segunda-Feira</v>
      </c>
    </row>
    <row r="610" spans="1:22" ht="58.5">
      <c r="A610" s="50">
        <v>255</v>
      </c>
      <c r="B610" s="9">
        <v>1</v>
      </c>
      <c r="C610" s="47">
        <v>44726</v>
      </c>
      <c r="D610" s="49">
        <f>IFERROR(VLOOKUP(C610,Dados!G:H,2,FALSE),"")</f>
        <v>44713</v>
      </c>
      <c r="E610" s="371">
        <v>0</v>
      </c>
      <c r="F610" s="351"/>
      <c r="G610" s="9"/>
      <c r="H610" s="351"/>
      <c r="I610" s="351" t="s">
        <v>63</v>
      </c>
      <c r="J610" s="9">
        <v>1</v>
      </c>
      <c r="K610" s="9" t="s">
        <v>152</v>
      </c>
      <c r="L610" s="54" t="s">
        <v>1316</v>
      </c>
      <c r="M610" s="31" t="s">
        <v>90</v>
      </c>
      <c r="N610" s="9" t="s">
        <v>36</v>
      </c>
      <c r="O610" s="9" t="s">
        <v>36</v>
      </c>
      <c r="P610" s="9" t="s">
        <v>117</v>
      </c>
      <c r="Q610" s="9"/>
      <c r="R610" s="9"/>
      <c r="S610" s="9">
        <v>48</v>
      </c>
      <c r="T610" s="9"/>
      <c r="U610" s="35">
        <f>VLOOKUP(C610,Dados!G:J,3,FALSE)</f>
        <v>14</v>
      </c>
      <c r="V610" s="35" t="str">
        <f>VLOOKUP(C610,Dados!G:J,4,FALSE)</f>
        <v>Terça-Feira</v>
      </c>
    </row>
    <row r="611" spans="1:22" ht="35.450000000000003">
      <c r="A611" s="50">
        <v>256</v>
      </c>
      <c r="B611" s="9">
        <v>1</v>
      </c>
      <c r="C611" s="47">
        <v>44727</v>
      </c>
      <c r="D611" s="49">
        <f>IFERROR(VLOOKUP(C611,Dados!G:H,2,FALSE),"")</f>
        <v>44713</v>
      </c>
      <c r="E611" s="371">
        <v>37098</v>
      </c>
      <c r="F611" s="351" t="s">
        <v>758</v>
      </c>
      <c r="G611" s="9" t="s">
        <v>31</v>
      </c>
      <c r="H611" s="351" t="s">
        <v>477</v>
      </c>
      <c r="I611" s="351" t="s">
        <v>1233</v>
      </c>
      <c r="J611" s="9">
        <v>3</v>
      </c>
      <c r="K611" s="9" t="s">
        <v>56</v>
      </c>
      <c r="L611" s="54" t="s">
        <v>1317</v>
      </c>
      <c r="M611" s="31" t="s">
        <v>4</v>
      </c>
      <c r="N611" s="9" t="s">
        <v>36</v>
      </c>
      <c r="O611" s="9" t="s">
        <v>36</v>
      </c>
      <c r="P611" s="9" t="s">
        <v>58</v>
      </c>
      <c r="Q611" s="9" t="s">
        <v>59</v>
      </c>
      <c r="R611" s="9" t="s">
        <v>934</v>
      </c>
      <c r="S611" s="9"/>
      <c r="T611" s="9"/>
      <c r="U611" s="35">
        <f>VLOOKUP(C611,Dados!G:J,3,FALSE)</f>
        <v>15</v>
      </c>
      <c r="V611" s="35" t="str">
        <f>VLOOKUP(C611,Dados!G:J,4,FALSE)</f>
        <v>Quarta-Feira</v>
      </c>
    </row>
    <row r="612" spans="1:22" ht="81.599999999999994">
      <c r="A612" s="50">
        <v>257</v>
      </c>
      <c r="B612" s="9">
        <v>1</v>
      </c>
      <c r="C612" s="47">
        <v>44727</v>
      </c>
      <c r="D612" s="49">
        <f>IFERROR(VLOOKUP(C612,Dados!G:H,2,FALSE),"")</f>
        <v>44713</v>
      </c>
      <c r="E612" s="371">
        <v>0</v>
      </c>
      <c r="F612" s="351"/>
      <c r="G612" s="9"/>
      <c r="H612" s="351"/>
      <c r="I612" s="351" t="s">
        <v>540</v>
      </c>
      <c r="J612" s="9">
        <v>2</v>
      </c>
      <c r="K612" s="9" t="s">
        <v>161</v>
      </c>
      <c r="L612" s="54" t="s">
        <v>1318</v>
      </c>
      <c r="M612" s="31" t="s">
        <v>90</v>
      </c>
      <c r="N612" s="9" t="s">
        <v>36</v>
      </c>
      <c r="O612" s="9" t="s">
        <v>36</v>
      </c>
      <c r="P612" s="9" t="s">
        <v>117</v>
      </c>
      <c r="Q612" s="9"/>
      <c r="R612" s="9"/>
      <c r="S612" s="9">
        <v>50</v>
      </c>
      <c r="T612" s="9"/>
      <c r="U612" s="35">
        <f>VLOOKUP(C612,Dados!G:J,3,FALSE)</f>
        <v>15</v>
      </c>
      <c r="V612" s="35" t="str">
        <f>VLOOKUP(C612,Dados!G:J,4,FALSE)</f>
        <v>Quarta-Feira</v>
      </c>
    </row>
    <row r="613" spans="1:22" ht="58.5">
      <c r="A613" s="50">
        <v>258</v>
      </c>
      <c r="B613" s="9">
        <v>1</v>
      </c>
      <c r="C613" s="47">
        <v>44728</v>
      </c>
      <c r="D613" s="49">
        <f>IFERROR(VLOOKUP(C613,Dados!G:H,2,FALSE),"")</f>
        <v>44713</v>
      </c>
      <c r="E613" s="371">
        <v>38582</v>
      </c>
      <c r="F613" s="351" t="s">
        <v>1319</v>
      </c>
      <c r="G613" s="9" t="s">
        <v>31</v>
      </c>
      <c r="H613" s="351" t="s">
        <v>477</v>
      </c>
      <c r="I613" s="351" t="s">
        <v>1233</v>
      </c>
      <c r="J613" s="9">
        <v>3</v>
      </c>
      <c r="K613" s="9" t="s">
        <v>56</v>
      </c>
      <c r="L613" s="54" t="s">
        <v>1320</v>
      </c>
      <c r="M613" s="31" t="s">
        <v>4</v>
      </c>
      <c r="N613" s="9" t="s">
        <v>36</v>
      </c>
      <c r="O613" s="9" t="s">
        <v>36</v>
      </c>
      <c r="P613" s="9" t="s">
        <v>45</v>
      </c>
      <c r="Q613" s="9" t="s">
        <v>76</v>
      </c>
      <c r="R613" s="9" t="s">
        <v>113</v>
      </c>
      <c r="S613" s="9"/>
      <c r="T613" s="9"/>
      <c r="U613" s="35">
        <f>VLOOKUP(C613,Dados!G:J,3,FALSE)</f>
        <v>16</v>
      </c>
      <c r="V613" s="35" t="str">
        <f>VLOOKUP(C613,Dados!G:J,4,FALSE)</f>
        <v>Quinta-Feira</v>
      </c>
    </row>
    <row r="614" spans="1:22" ht="81.599999999999994">
      <c r="A614" s="50">
        <v>259</v>
      </c>
      <c r="B614" s="9">
        <v>1</v>
      </c>
      <c r="C614" s="47">
        <v>44728</v>
      </c>
      <c r="D614" s="49">
        <f>IFERROR(VLOOKUP(C614,Dados!G:H,2,FALSE),"")</f>
        <v>44713</v>
      </c>
      <c r="E614" s="371">
        <v>40356</v>
      </c>
      <c r="F614" s="351" t="s">
        <v>1230</v>
      </c>
      <c r="G614" s="9" t="s">
        <v>31</v>
      </c>
      <c r="H614" s="351" t="s">
        <v>335</v>
      </c>
      <c r="I614" s="351" t="s">
        <v>312</v>
      </c>
      <c r="J614" s="9">
        <v>1</v>
      </c>
      <c r="K614" s="9" t="s">
        <v>6</v>
      </c>
      <c r="L614" s="54" t="s">
        <v>1321</v>
      </c>
      <c r="M614" s="31" t="s">
        <v>4</v>
      </c>
      <c r="N614" s="9" t="s">
        <v>36</v>
      </c>
      <c r="O614" s="9" t="s">
        <v>36</v>
      </c>
      <c r="P614" s="9" t="s">
        <v>45</v>
      </c>
      <c r="Q614" s="9" t="s">
        <v>46</v>
      </c>
      <c r="R614" s="9" t="s">
        <v>1251</v>
      </c>
      <c r="S614" s="9">
        <v>51</v>
      </c>
      <c r="T614" s="9"/>
      <c r="U614" s="35">
        <f>VLOOKUP(C614,Dados!G:J,3,FALSE)</f>
        <v>16</v>
      </c>
      <c r="V614" s="35" t="str">
        <f>VLOOKUP(C614,Dados!G:J,4,FALSE)</f>
        <v>Quinta-Feira</v>
      </c>
    </row>
    <row r="615" spans="1:22" ht="69.95">
      <c r="A615" s="50">
        <v>260</v>
      </c>
      <c r="B615" s="9">
        <v>1</v>
      </c>
      <c r="C615" s="47">
        <v>44731</v>
      </c>
      <c r="D615" s="49">
        <f>IFERROR(VLOOKUP(C615,Dados!G:H,2,FALSE),"")</f>
        <v>44713</v>
      </c>
      <c r="E615" s="371">
        <v>11432</v>
      </c>
      <c r="F615" s="351" t="s">
        <v>1322</v>
      </c>
      <c r="G615" s="9" t="s">
        <v>31</v>
      </c>
      <c r="H615" s="351" t="s">
        <v>691</v>
      </c>
      <c r="I615" s="351" t="s">
        <v>312</v>
      </c>
      <c r="J615" s="9">
        <v>1</v>
      </c>
      <c r="K615" s="9" t="s">
        <v>43</v>
      </c>
      <c r="L615" s="54" t="s">
        <v>1323</v>
      </c>
      <c r="M615" s="31" t="s">
        <v>80</v>
      </c>
      <c r="N615" s="9" t="s">
        <v>568</v>
      </c>
      <c r="O615" s="9" t="s">
        <v>179</v>
      </c>
      <c r="P615" s="9" t="s">
        <v>96</v>
      </c>
      <c r="Q615" s="9" t="s">
        <v>67</v>
      </c>
      <c r="R615" s="9" t="s">
        <v>1324</v>
      </c>
      <c r="S615" s="9">
        <v>52</v>
      </c>
      <c r="T615" s="9">
        <v>201504886</v>
      </c>
      <c r="U615" s="35">
        <f>VLOOKUP(C615,Dados!G:J,3,FALSE)</f>
        <v>19</v>
      </c>
      <c r="V615" s="35" t="str">
        <f>VLOOKUP(C615,Dados!G:J,4,FALSE)</f>
        <v>Domingo</v>
      </c>
    </row>
    <row r="616" spans="1:22" ht="81.599999999999994">
      <c r="A616" s="50">
        <v>261</v>
      </c>
      <c r="B616" s="9">
        <v>1</v>
      </c>
      <c r="C616" s="47">
        <v>44732</v>
      </c>
      <c r="D616" s="49">
        <f>IFERROR(VLOOKUP(C616,Dados!G:H,2,FALSE),"")</f>
        <v>44713</v>
      </c>
      <c r="E616" s="371">
        <v>42172</v>
      </c>
      <c r="F616" s="351" t="s">
        <v>1325</v>
      </c>
      <c r="G616" s="9" t="s">
        <v>31</v>
      </c>
      <c r="H616" s="351" t="s">
        <v>130</v>
      </c>
      <c r="I616" s="351" t="s">
        <v>818</v>
      </c>
      <c r="J616" s="9">
        <v>1</v>
      </c>
      <c r="K616" s="9" t="s">
        <v>56</v>
      </c>
      <c r="L616" s="54" t="s">
        <v>1326</v>
      </c>
      <c r="M616" s="31" t="s">
        <v>3</v>
      </c>
      <c r="N616" s="9" t="s">
        <v>36</v>
      </c>
      <c r="O616" s="9" t="s">
        <v>36</v>
      </c>
      <c r="P616" s="9" t="s">
        <v>45</v>
      </c>
      <c r="Q616" s="9" t="s">
        <v>76</v>
      </c>
      <c r="R616" s="9" t="s">
        <v>113</v>
      </c>
      <c r="S616" s="9">
        <v>53</v>
      </c>
      <c r="T616" s="9">
        <v>201504888</v>
      </c>
      <c r="U616" s="35">
        <f>VLOOKUP(C616,Dados!G:J,3,FALSE)</f>
        <v>20</v>
      </c>
      <c r="V616" s="35" t="str">
        <f>VLOOKUP(C616,Dados!G:J,4,FALSE)</f>
        <v>Segunda-Feira</v>
      </c>
    </row>
    <row r="617" spans="1:22" ht="116.1">
      <c r="A617" s="50">
        <v>262</v>
      </c>
      <c r="B617" s="9">
        <v>1</v>
      </c>
      <c r="C617" s="47">
        <v>44733</v>
      </c>
      <c r="D617" s="49">
        <f>IFERROR(VLOOKUP(C617,Dados!G:H,2,FALSE),"")</f>
        <v>44713</v>
      </c>
      <c r="E617" s="371">
        <v>20518</v>
      </c>
      <c r="F617" s="351" t="s">
        <v>980</v>
      </c>
      <c r="G617" s="9" t="s">
        <v>31</v>
      </c>
      <c r="H617" s="351" t="s">
        <v>539</v>
      </c>
      <c r="I617" s="351" t="s">
        <v>540</v>
      </c>
      <c r="J617" s="9">
        <v>2</v>
      </c>
      <c r="K617" s="9" t="s">
        <v>161</v>
      </c>
      <c r="L617" s="54" t="s">
        <v>1327</v>
      </c>
      <c r="M617" s="31" t="s">
        <v>4</v>
      </c>
      <c r="N617" s="9" t="s">
        <v>91</v>
      </c>
      <c r="O617" s="9" t="s">
        <v>179</v>
      </c>
      <c r="P617" s="9" t="s">
        <v>91</v>
      </c>
      <c r="Q617" s="9" t="s">
        <v>67</v>
      </c>
      <c r="R617" s="9" t="s">
        <v>1328</v>
      </c>
      <c r="S617" s="9">
        <v>54</v>
      </c>
      <c r="T617" s="9">
        <v>201514599</v>
      </c>
      <c r="U617" s="35">
        <f>VLOOKUP(C617,Dados!G:J,3,FALSE)</f>
        <v>21</v>
      </c>
      <c r="V617" s="35" t="str">
        <f>VLOOKUP(C617,Dados!G:J,4,FALSE)</f>
        <v>Terça-Feira</v>
      </c>
    </row>
    <row r="618" spans="1:22" ht="69.95">
      <c r="A618" s="50">
        <v>263</v>
      </c>
      <c r="B618" s="9">
        <v>1</v>
      </c>
      <c r="C618" s="47">
        <v>44738</v>
      </c>
      <c r="D618" s="49">
        <f>IFERROR(VLOOKUP(C618,Dados!G:H,2,FALSE),"")</f>
        <v>44713</v>
      </c>
      <c r="E618" s="371">
        <v>29009</v>
      </c>
      <c r="F618" s="351" t="s">
        <v>1329</v>
      </c>
      <c r="G618" s="9" t="s">
        <v>31</v>
      </c>
      <c r="H618" s="351" t="s">
        <v>595</v>
      </c>
      <c r="I618" s="351" t="s">
        <v>811</v>
      </c>
      <c r="J618" s="9">
        <v>1</v>
      </c>
      <c r="K618" s="9" t="s">
        <v>176</v>
      </c>
      <c r="L618" s="54" t="s">
        <v>1330</v>
      </c>
      <c r="M618" s="31" t="s">
        <v>3</v>
      </c>
      <c r="N618" s="9" t="s">
        <v>36</v>
      </c>
      <c r="O618" s="9" t="s">
        <v>36</v>
      </c>
      <c r="P618" s="9" t="s">
        <v>123</v>
      </c>
      <c r="Q618" s="9" t="s">
        <v>217</v>
      </c>
      <c r="R618" s="9"/>
      <c r="S618" s="9">
        <v>55</v>
      </c>
      <c r="T618" s="9">
        <v>201529130</v>
      </c>
      <c r="U618" s="35">
        <f>VLOOKUP(C618,Dados!G:J,3,FALSE)</f>
        <v>26</v>
      </c>
      <c r="V618" s="35" t="str">
        <f>VLOOKUP(C618,Dados!G:J,4,FALSE)</f>
        <v>Domingo</v>
      </c>
    </row>
    <row r="619" spans="1:22" ht="116.1">
      <c r="A619" s="50">
        <v>264</v>
      </c>
      <c r="B619" s="9">
        <v>1</v>
      </c>
      <c r="C619" s="47">
        <v>44739</v>
      </c>
      <c r="D619" s="49">
        <f>IFERROR(VLOOKUP(C619,Dados!G:H,2,FALSE),"")</f>
        <v>44713</v>
      </c>
      <c r="E619" s="371">
        <v>38791</v>
      </c>
      <c r="F619" s="351" t="s">
        <v>1331</v>
      </c>
      <c r="G619" s="9" t="s">
        <v>31</v>
      </c>
      <c r="H619" s="351" t="s">
        <v>62</v>
      </c>
      <c r="I619" s="351" t="s">
        <v>137</v>
      </c>
      <c r="J619" s="9">
        <v>1</v>
      </c>
      <c r="K619" s="9" t="s">
        <v>64</v>
      </c>
      <c r="L619" s="54" t="s">
        <v>1332</v>
      </c>
      <c r="M619" s="31" t="s">
        <v>528</v>
      </c>
      <c r="N619" s="9" t="s">
        <v>36</v>
      </c>
      <c r="O619" s="9" t="s">
        <v>36</v>
      </c>
      <c r="P619" s="9" t="s">
        <v>180</v>
      </c>
      <c r="Q619" s="9" t="s">
        <v>217</v>
      </c>
      <c r="R619" s="9" t="s">
        <v>1333</v>
      </c>
      <c r="S619" s="9"/>
      <c r="T619" s="9"/>
      <c r="U619" s="35">
        <f>VLOOKUP(C619,Dados!G:J,3,FALSE)</f>
        <v>27</v>
      </c>
      <c r="V619" s="35" t="str">
        <f>VLOOKUP(C619,Dados!G:J,4,FALSE)</f>
        <v>Segunda-Feira</v>
      </c>
    </row>
    <row r="620" spans="1:22" ht="104.45">
      <c r="A620" s="50">
        <v>265</v>
      </c>
      <c r="B620" s="9">
        <v>1</v>
      </c>
      <c r="C620" s="47">
        <v>44737</v>
      </c>
      <c r="D620" s="49">
        <f>IFERROR(VLOOKUP(C620,Dados!G:H,2,FALSE),"")</f>
        <v>44713</v>
      </c>
      <c r="E620" s="371">
        <v>40503</v>
      </c>
      <c r="F620" s="351" t="s">
        <v>1334</v>
      </c>
      <c r="G620" s="9" t="s">
        <v>31</v>
      </c>
      <c r="H620" s="351" t="s">
        <v>73</v>
      </c>
      <c r="I620" s="351" t="s">
        <v>818</v>
      </c>
      <c r="J620" s="9">
        <v>1</v>
      </c>
      <c r="K620" s="9" t="s">
        <v>56</v>
      </c>
      <c r="L620" s="54" t="s">
        <v>1335</v>
      </c>
      <c r="M620" s="31" t="s">
        <v>4</v>
      </c>
      <c r="N620" s="9" t="s">
        <v>36</v>
      </c>
      <c r="O620" s="9" t="s">
        <v>36</v>
      </c>
      <c r="P620" s="9" t="s">
        <v>58</v>
      </c>
      <c r="Q620" s="9" t="s">
        <v>59</v>
      </c>
      <c r="R620" s="9" t="s">
        <v>792</v>
      </c>
      <c r="S620" s="9"/>
      <c r="T620" s="9"/>
      <c r="U620" s="35">
        <f>VLOOKUP(C620,Dados!G:J,3,FALSE)</f>
        <v>25</v>
      </c>
      <c r="V620" s="35" t="str">
        <f>VLOOKUP(C620,Dados!G:J,4,FALSE)</f>
        <v>Sábado</v>
      </c>
    </row>
    <row r="621" spans="1:22" ht="47.1">
      <c r="A621" s="50">
        <v>266</v>
      </c>
      <c r="B621" s="9">
        <v>1</v>
      </c>
      <c r="C621" s="47">
        <v>44740</v>
      </c>
      <c r="D621" s="49">
        <f>IFERROR(VLOOKUP(C621,Dados!G:H,2,FALSE),"")</f>
        <v>44713</v>
      </c>
      <c r="E621" s="371">
        <v>0</v>
      </c>
      <c r="F621" s="351"/>
      <c r="G621" s="9"/>
      <c r="H621" s="351" t="s">
        <v>1336</v>
      </c>
      <c r="I621" s="351" t="s">
        <v>87</v>
      </c>
      <c r="J621" s="9">
        <v>1</v>
      </c>
      <c r="K621" s="9" t="s">
        <v>51</v>
      </c>
      <c r="L621" s="54" t="s">
        <v>1337</v>
      </c>
      <c r="M621" s="31" t="s">
        <v>90</v>
      </c>
      <c r="N621" s="9" t="s">
        <v>91</v>
      </c>
      <c r="O621" s="9" t="s">
        <v>36</v>
      </c>
      <c r="P621" s="9" t="s">
        <v>91</v>
      </c>
      <c r="Q621" s="9"/>
      <c r="R621" s="9"/>
      <c r="S621" s="9">
        <v>58</v>
      </c>
      <c r="T621" s="9"/>
      <c r="U621" s="35">
        <f>VLOOKUP(C621,Dados!G:J,3,FALSE)</f>
        <v>28</v>
      </c>
      <c r="V621" s="35" t="str">
        <f>VLOOKUP(C621,Dados!G:J,4,FALSE)</f>
        <v>Terça-Feira</v>
      </c>
    </row>
    <row r="622" spans="1:22" ht="93">
      <c r="A622" s="50">
        <v>267</v>
      </c>
      <c r="B622" s="9">
        <v>1</v>
      </c>
      <c r="C622" s="47">
        <v>44740</v>
      </c>
      <c r="D622" s="49">
        <f>IFERROR(VLOOKUP(C622,Dados!G:H,2,FALSE),"")</f>
        <v>44713</v>
      </c>
      <c r="E622" s="371">
        <v>42230</v>
      </c>
      <c r="F622" s="351" t="s">
        <v>1338</v>
      </c>
      <c r="G622" s="9" t="s">
        <v>31</v>
      </c>
      <c r="H622" s="351" t="s">
        <v>73</v>
      </c>
      <c r="I622" s="351" t="s">
        <v>818</v>
      </c>
      <c r="J622" s="9">
        <v>1</v>
      </c>
      <c r="K622" s="9" t="s">
        <v>56</v>
      </c>
      <c r="L622" s="54" t="s">
        <v>1339</v>
      </c>
      <c r="M622" s="31" t="s">
        <v>112</v>
      </c>
      <c r="N622" s="9" t="s">
        <v>36</v>
      </c>
      <c r="O622" s="9" t="s">
        <v>36</v>
      </c>
      <c r="P622" s="9" t="s">
        <v>45</v>
      </c>
      <c r="Q622" s="9" t="s">
        <v>76</v>
      </c>
      <c r="R622" s="9" t="s">
        <v>113</v>
      </c>
      <c r="S622" s="9">
        <v>56</v>
      </c>
      <c r="T622" s="9">
        <v>201521519</v>
      </c>
      <c r="U622" s="35">
        <f>VLOOKUP(C622,Dados!G:J,3,FALSE)</f>
        <v>28</v>
      </c>
      <c r="V622" s="35" t="str">
        <f>VLOOKUP(C622,Dados!G:J,4,FALSE)</f>
        <v>Terça-Feira</v>
      </c>
    </row>
    <row r="623" spans="1:22" ht="58.5">
      <c r="A623" s="50">
        <v>268</v>
      </c>
      <c r="B623" s="9">
        <v>1</v>
      </c>
      <c r="C623" s="47">
        <v>44741</v>
      </c>
      <c r="D623" s="49">
        <f>IFERROR(VLOOKUP(C623,Dados!G:H,2,FALSE),"")</f>
        <v>44713</v>
      </c>
      <c r="E623" s="371">
        <v>0</v>
      </c>
      <c r="F623" s="351"/>
      <c r="G623" s="9"/>
      <c r="H623" s="351"/>
      <c r="I623" s="351" t="s">
        <v>137</v>
      </c>
      <c r="J623" s="9">
        <v>1</v>
      </c>
      <c r="K623" s="9" t="s">
        <v>64</v>
      </c>
      <c r="L623" s="54" t="s">
        <v>1340</v>
      </c>
      <c r="M623" s="31" t="s">
        <v>90</v>
      </c>
      <c r="N623" s="9" t="s">
        <v>36</v>
      </c>
      <c r="O623" s="9" t="s">
        <v>36</v>
      </c>
      <c r="P623" s="9" t="s">
        <v>180</v>
      </c>
      <c r="Q623" s="9"/>
      <c r="R623" s="9"/>
      <c r="S623" s="9">
        <v>59</v>
      </c>
      <c r="T623" s="9"/>
      <c r="U623" s="35">
        <f>VLOOKUP(C623,Dados!G:J,3,FALSE)</f>
        <v>29</v>
      </c>
      <c r="V623" s="35" t="str">
        <f>VLOOKUP(C623,Dados!G:J,4,FALSE)</f>
        <v>Quarta-Feira</v>
      </c>
    </row>
    <row r="624" spans="1:22" ht="138.94999999999999">
      <c r="A624" s="50">
        <v>269</v>
      </c>
      <c r="B624" s="9">
        <v>1</v>
      </c>
      <c r="C624" s="47">
        <v>44742</v>
      </c>
      <c r="D624" s="49">
        <f>IFERROR(VLOOKUP(C624,Dados!G:H,2,FALSE),"")</f>
        <v>44713</v>
      </c>
      <c r="E624" s="371">
        <v>37262</v>
      </c>
      <c r="F624" s="351" t="s">
        <v>1341</v>
      </c>
      <c r="G624" s="9" t="s">
        <v>31</v>
      </c>
      <c r="H624" s="351" t="s">
        <v>539</v>
      </c>
      <c r="I624" s="351" t="s">
        <v>540</v>
      </c>
      <c r="J624" s="9">
        <v>2</v>
      </c>
      <c r="K624" s="9" t="s">
        <v>161</v>
      </c>
      <c r="L624" s="54" t="s">
        <v>1342</v>
      </c>
      <c r="M624" s="31" t="s">
        <v>4</v>
      </c>
      <c r="N624" s="9" t="s">
        <v>36</v>
      </c>
      <c r="O624" s="9" t="s">
        <v>36</v>
      </c>
      <c r="P624" s="9" t="s">
        <v>180</v>
      </c>
      <c r="Q624" s="9" t="s">
        <v>118</v>
      </c>
      <c r="R624" s="9" t="s">
        <v>189</v>
      </c>
      <c r="S624" s="9"/>
      <c r="T624" s="9"/>
      <c r="U624" s="35">
        <f>VLOOKUP(C624,Dados!G:J,3,FALSE)</f>
        <v>30</v>
      </c>
      <c r="V624" s="35" t="str">
        <f>VLOOKUP(C624,Dados!G:J,4,FALSE)</f>
        <v>Quinta-Feira</v>
      </c>
    </row>
    <row r="625" spans="1:22" ht="47.1">
      <c r="A625" s="50">
        <v>270</v>
      </c>
      <c r="B625" s="9">
        <v>1</v>
      </c>
      <c r="C625" s="47">
        <v>44742</v>
      </c>
      <c r="D625" s="49">
        <f>IFERROR(VLOOKUP(C625,Dados!G:H,2,FALSE),"")</f>
        <v>44713</v>
      </c>
      <c r="E625" s="371">
        <v>0</v>
      </c>
      <c r="F625" s="351"/>
      <c r="G625" s="9" t="s">
        <v>31</v>
      </c>
      <c r="H625" s="351"/>
      <c r="I625" s="351" t="s">
        <v>87</v>
      </c>
      <c r="J625" s="9">
        <v>3</v>
      </c>
      <c r="K625" s="9" t="s">
        <v>51</v>
      </c>
      <c r="L625" s="54" t="s">
        <v>1343</v>
      </c>
      <c r="M625" s="31" t="s">
        <v>90</v>
      </c>
      <c r="N625" s="9" t="s">
        <v>36</v>
      </c>
      <c r="O625" s="9" t="s">
        <v>36</v>
      </c>
      <c r="P625" s="9" t="s">
        <v>180</v>
      </c>
      <c r="Q625" s="9"/>
      <c r="R625" s="9"/>
      <c r="S625" s="9">
        <v>60</v>
      </c>
      <c r="T625" s="9"/>
      <c r="U625" s="35">
        <f>VLOOKUP(C625,Dados!G:J,3,FALSE)</f>
        <v>30</v>
      </c>
      <c r="V625" s="35" t="str">
        <f>VLOOKUP(C625,Dados!G:J,4,FALSE)</f>
        <v>Quinta-Feira</v>
      </c>
    </row>
    <row r="626" spans="1:22" ht="58.5">
      <c r="A626" s="50">
        <v>276</v>
      </c>
      <c r="B626" s="9">
        <v>1</v>
      </c>
      <c r="C626" s="47">
        <v>44737</v>
      </c>
      <c r="D626" s="49">
        <f>IFERROR(VLOOKUP(C626,Dados!G:H,2,FALSE),"")</f>
        <v>44713</v>
      </c>
      <c r="E626" s="371">
        <v>0</v>
      </c>
      <c r="F626" s="351" t="s">
        <v>1083</v>
      </c>
      <c r="G626" s="9" t="s">
        <v>31</v>
      </c>
      <c r="H626" s="351" t="s">
        <v>1084</v>
      </c>
      <c r="I626" s="351" t="s">
        <v>811</v>
      </c>
      <c r="J626" s="9">
        <v>1</v>
      </c>
      <c r="K626" s="9" t="s">
        <v>121</v>
      </c>
      <c r="L626" s="54" t="s">
        <v>1344</v>
      </c>
      <c r="M626" s="31" t="s">
        <v>90</v>
      </c>
      <c r="N626" s="9" t="s">
        <v>568</v>
      </c>
      <c r="O626" s="9" t="s">
        <v>36</v>
      </c>
      <c r="P626" s="9" t="s">
        <v>96</v>
      </c>
      <c r="Q626" s="9"/>
      <c r="R626" s="9"/>
      <c r="S626" s="9">
        <v>57</v>
      </c>
      <c r="T626" s="9"/>
      <c r="U626" s="35">
        <f>VLOOKUP(C626,Dados!G:J,3,FALSE)</f>
        <v>25</v>
      </c>
      <c r="V626" s="35" t="str">
        <f>VLOOKUP(C626,Dados!G:J,4,FALSE)</f>
        <v>Sábado</v>
      </c>
    </row>
    <row r="627" spans="1:22" ht="47.1">
      <c r="A627" s="50">
        <v>271</v>
      </c>
      <c r="B627" s="9">
        <v>1</v>
      </c>
      <c r="C627" s="47">
        <v>44743</v>
      </c>
      <c r="D627" s="49">
        <f>IFERROR(VLOOKUP(C627,Dados!G:H,2,FALSE),"")</f>
        <v>44743</v>
      </c>
      <c r="E627" s="371">
        <v>0</v>
      </c>
      <c r="F627" s="351"/>
      <c r="G627" s="9" t="s">
        <v>31</v>
      </c>
      <c r="H627" s="351"/>
      <c r="I627" s="351" t="s">
        <v>87</v>
      </c>
      <c r="J627" s="9">
        <v>2</v>
      </c>
      <c r="K627" s="9" t="s">
        <v>51</v>
      </c>
      <c r="L627" s="54" t="s">
        <v>1345</v>
      </c>
      <c r="M627" s="31" t="s">
        <v>90</v>
      </c>
      <c r="N627" s="9" t="s">
        <v>36</v>
      </c>
      <c r="O627" s="9" t="s">
        <v>36</v>
      </c>
      <c r="P627" s="9" t="s">
        <v>45</v>
      </c>
      <c r="Q627" s="9"/>
      <c r="R627" s="9"/>
      <c r="S627" s="9">
        <v>61</v>
      </c>
      <c r="T627" s="9"/>
      <c r="U627" s="35">
        <f>VLOOKUP(C627,Dados!G:J,3,FALSE)</f>
        <v>1</v>
      </c>
      <c r="V627" s="35" t="str">
        <f>VLOOKUP(C627,Dados!G:J,4,FALSE)</f>
        <v>Sexta-Feira</v>
      </c>
    </row>
    <row r="628" spans="1:22" ht="47.1">
      <c r="A628" s="50">
        <v>272</v>
      </c>
      <c r="B628" s="9">
        <v>1</v>
      </c>
      <c r="C628" s="47">
        <v>44744</v>
      </c>
      <c r="D628" s="49">
        <f>IFERROR(VLOOKUP(C628,Dados!G:H,2,FALSE),"")</f>
        <v>44743</v>
      </c>
      <c r="E628" s="371">
        <v>0</v>
      </c>
      <c r="F628" s="351"/>
      <c r="G628" s="9" t="s">
        <v>31</v>
      </c>
      <c r="H628" s="351"/>
      <c r="I628" s="351" t="s">
        <v>1281</v>
      </c>
      <c r="J628" s="9">
        <v>2</v>
      </c>
      <c r="K628" s="9" t="s">
        <v>43</v>
      </c>
      <c r="L628" s="54" t="s">
        <v>1346</v>
      </c>
      <c r="M628" s="31" t="s">
        <v>90</v>
      </c>
      <c r="N628" s="9" t="s">
        <v>271</v>
      </c>
      <c r="O628" s="9" t="s">
        <v>36</v>
      </c>
      <c r="P628" s="9" t="s">
        <v>173</v>
      </c>
      <c r="Q628" s="9"/>
      <c r="R628" s="9"/>
      <c r="S628" s="9">
        <v>62</v>
      </c>
      <c r="T628" s="9">
        <v>201529132</v>
      </c>
      <c r="U628" s="35">
        <f>VLOOKUP(C628,Dados!G:J,3,FALSE)</f>
        <v>2</v>
      </c>
      <c r="V628" s="35" t="str">
        <f>VLOOKUP(C628,Dados!G:J,4,FALSE)</f>
        <v>Sábado</v>
      </c>
    </row>
    <row r="629" spans="1:22" ht="58.5">
      <c r="A629" s="50">
        <v>273</v>
      </c>
      <c r="B629" s="9">
        <v>1</v>
      </c>
      <c r="C629" s="47">
        <v>44746</v>
      </c>
      <c r="D629" s="49">
        <f>IFERROR(VLOOKUP(C629,Dados!G:H,2,FALSE),"")</f>
        <v>44743</v>
      </c>
      <c r="E629" s="371">
        <v>40505</v>
      </c>
      <c r="F629" s="351" t="s">
        <v>1347</v>
      </c>
      <c r="G629" s="9" t="s">
        <v>31</v>
      </c>
      <c r="H629" s="351" t="s">
        <v>1310</v>
      </c>
      <c r="I629" s="351" t="s">
        <v>540</v>
      </c>
      <c r="J629" s="9">
        <v>3</v>
      </c>
      <c r="K629" s="9" t="s">
        <v>161</v>
      </c>
      <c r="L629" s="54" t="s">
        <v>1348</v>
      </c>
      <c r="M629" s="31" t="s">
        <v>4</v>
      </c>
      <c r="N629" s="9" t="s">
        <v>36</v>
      </c>
      <c r="O629" s="9" t="s">
        <v>36</v>
      </c>
      <c r="P629" s="9" t="s">
        <v>45</v>
      </c>
      <c r="Q629" s="9" t="s">
        <v>124</v>
      </c>
      <c r="R629" s="9" t="s">
        <v>1011</v>
      </c>
      <c r="S629" s="9"/>
      <c r="T629" s="9"/>
      <c r="U629" s="35">
        <f>VLOOKUP(C629,Dados!G:J,3,FALSE)</f>
        <v>4</v>
      </c>
      <c r="V629" s="35" t="str">
        <f>VLOOKUP(C629,Dados!G:J,4,FALSE)</f>
        <v>Segunda-Feira</v>
      </c>
    </row>
    <row r="630" spans="1:22" ht="69.95">
      <c r="A630" s="50">
        <v>274</v>
      </c>
      <c r="B630" s="9">
        <v>1</v>
      </c>
      <c r="C630" s="47">
        <v>44747</v>
      </c>
      <c r="D630" s="49">
        <f>IFERROR(VLOOKUP(C630,Dados!G:H,2,FALSE),"")</f>
        <v>44743</v>
      </c>
      <c r="E630" s="371">
        <v>41533</v>
      </c>
      <c r="F630" s="351" t="s">
        <v>1349</v>
      </c>
      <c r="G630" s="9" t="s">
        <v>182</v>
      </c>
      <c r="H630" s="351" t="s">
        <v>335</v>
      </c>
      <c r="I630" s="351" t="s">
        <v>312</v>
      </c>
      <c r="J630" s="9">
        <v>1</v>
      </c>
      <c r="K630" s="9" t="s">
        <v>6</v>
      </c>
      <c r="L630" s="54" t="s">
        <v>1350</v>
      </c>
      <c r="M630" s="31" t="s">
        <v>4</v>
      </c>
      <c r="N630" s="9" t="s">
        <v>36</v>
      </c>
      <c r="O630" s="9" t="s">
        <v>36</v>
      </c>
      <c r="P630" s="9" t="s">
        <v>66</v>
      </c>
      <c r="Q630" s="9" t="s">
        <v>124</v>
      </c>
      <c r="R630" s="9"/>
      <c r="S630" s="9"/>
      <c r="T630" s="9"/>
      <c r="U630" s="35">
        <f>VLOOKUP(C630,Dados!G:J,3,FALSE)</f>
        <v>5</v>
      </c>
      <c r="V630" s="35" t="str">
        <f>VLOOKUP(C630,Dados!G:J,4,FALSE)</f>
        <v>Terça-Feira</v>
      </c>
    </row>
    <row r="631" spans="1:22" ht="35.450000000000003">
      <c r="A631" s="50">
        <v>275</v>
      </c>
      <c r="B631" s="9">
        <v>1</v>
      </c>
      <c r="C631" s="47">
        <v>44747</v>
      </c>
      <c r="D631" s="49">
        <f>IFERROR(VLOOKUP(C631,Dados!G:H,2,FALSE),"")</f>
        <v>44743</v>
      </c>
      <c r="E631" s="371">
        <v>0</v>
      </c>
      <c r="F631" s="351"/>
      <c r="G631" s="9" t="s">
        <v>31</v>
      </c>
      <c r="H631" s="351"/>
      <c r="I631" s="351" t="s">
        <v>87</v>
      </c>
      <c r="J631" s="9">
        <v>2</v>
      </c>
      <c r="K631" s="9" t="s">
        <v>51</v>
      </c>
      <c r="L631" s="54" t="s">
        <v>1351</v>
      </c>
      <c r="M631" s="31" t="s">
        <v>90</v>
      </c>
      <c r="N631" s="9" t="s">
        <v>91</v>
      </c>
      <c r="O631" s="9" t="s">
        <v>36</v>
      </c>
      <c r="P631" s="9" t="s">
        <v>91</v>
      </c>
      <c r="Q631" s="9"/>
      <c r="R631" s="9"/>
      <c r="S631" s="9">
        <v>63</v>
      </c>
      <c r="T631" s="9"/>
      <c r="U631" s="35">
        <f>VLOOKUP(C631,Dados!G:J,3,FALSE)</f>
        <v>5</v>
      </c>
      <c r="V631" s="35" t="str">
        <f>VLOOKUP(C631,Dados!G:J,4,FALSE)</f>
        <v>Terça-Feira</v>
      </c>
    </row>
    <row r="632" spans="1:22" ht="34.5">
      <c r="A632" s="50">
        <v>277</v>
      </c>
      <c r="B632" s="9">
        <v>1</v>
      </c>
      <c r="C632" s="47">
        <v>44751</v>
      </c>
      <c r="D632" s="49">
        <f>IFERROR(VLOOKUP(C632,Dados!G:H,2,FALSE),"")</f>
        <v>44743</v>
      </c>
      <c r="E632" s="371">
        <v>37083</v>
      </c>
      <c r="F632" s="351" t="s">
        <v>1352</v>
      </c>
      <c r="G632" s="9" t="s">
        <v>31</v>
      </c>
      <c r="H632" s="351" t="s">
        <v>237</v>
      </c>
      <c r="I632" s="351" t="s">
        <v>509</v>
      </c>
      <c r="J632" s="9">
        <v>2</v>
      </c>
      <c r="K632" s="9" t="s">
        <v>56</v>
      </c>
      <c r="L632" s="54" t="s">
        <v>1353</v>
      </c>
      <c r="M632" s="31" t="s">
        <v>4</v>
      </c>
      <c r="N632" s="9" t="s">
        <v>36</v>
      </c>
      <c r="O632" s="9" t="s">
        <v>36</v>
      </c>
      <c r="P632" s="9" t="s">
        <v>58</v>
      </c>
      <c r="Q632" s="9" t="s">
        <v>59</v>
      </c>
      <c r="R632" s="9" t="s">
        <v>792</v>
      </c>
      <c r="S632" s="9"/>
      <c r="T632" s="9"/>
      <c r="U632" s="35">
        <f>VLOOKUP(C632,Dados!G:J,3,FALSE)</f>
        <v>9</v>
      </c>
      <c r="V632" s="35" t="str">
        <f>VLOOKUP(C632,Dados!G:J,4,FALSE)</f>
        <v>Sábado</v>
      </c>
    </row>
    <row r="633" spans="1:22" ht="47.1">
      <c r="A633" s="50">
        <v>278</v>
      </c>
      <c r="B633" s="9">
        <v>1</v>
      </c>
      <c r="C633" s="47">
        <v>44753</v>
      </c>
      <c r="D633" s="49">
        <f>IFERROR(VLOOKUP(C633,Dados!G:H,2,FALSE),"")</f>
        <v>44743</v>
      </c>
      <c r="E633" s="371">
        <v>15544</v>
      </c>
      <c r="F633" s="351" t="s">
        <v>1354</v>
      </c>
      <c r="G633" s="9" t="s">
        <v>182</v>
      </c>
      <c r="H633" s="351" t="s">
        <v>318</v>
      </c>
      <c r="I633" s="351" t="s">
        <v>509</v>
      </c>
      <c r="J633" s="9">
        <v>2</v>
      </c>
      <c r="K633" s="9" t="s">
        <v>7</v>
      </c>
      <c r="L633" s="54" t="s">
        <v>1355</v>
      </c>
      <c r="M633" s="31" t="s">
        <v>4</v>
      </c>
      <c r="N633" s="9" t="s">
        <v>36</v>
      </c>
      <c r="O633" s="9" t="s">
        <v>36</v>
      </c>
      <c r="P633" s="9" t="s">
        <v>58</v>
      </c>
      <c r="Q633" s="9" t="s">
        <v>59</v>
      </c>
      <c r="R633" s="9" t="s">
        <v>792</v>
      </c>
      <c r="S633" s="9"/>
      <c r="T633" s="9"/>
      <c r="U633" s="35">
        <f>VLOOKUP(C633,Dados!G:J,3,FALSE)</f>
        <v>11</v>
      </c>
      <c r="V633" s="35" t="str">
        <f>VLOOKUP(C633,Dados!G:J,4,FALSE)</f>
        <v>Segunda-Feira</v>
      </c>
    </row>
    <row r="634" spans="1:22" ht="58.5">
      <c r="A634" s="50">
        <v>279</v>
      </c>
      <c r="B634" s="9">
        <v>1</v>
      </c>
      <c r="C634" s="47">
        <v>44754</v>
      </c>
      <c r="D634" s="49">
        <f>IFERROR(VLOOKUP(C634,Dados!G:H,2,FALSE),"")</f>
        <v>44743</v>
      </c>
      <c r="E634" s="371">
        <v>34043</v>
      </c>
      <c r="F634" s="351" t="s">
        <v>562</v>
      </c>
      <c r="G634" s="9" t="s">
        <v>31</v>
      </c>
      <c r="H634" s="351" t="s">
        <v>539</v>
      </c>
      <c r="I634" s="351" t="s">
        <v>540</v>
      </c>
      <c r="J634" s="9">
        <v>2</v>
      </c>
      <c r="K634" s="9" t="s">
        <v>161</v>
      </c>
      <c r="L634" s="54" t="s">
        <v>1356</v>
      </c>
      <c r="M634" s="31" t="s">
        <v>4</v>
      </c>
      <c r="N634" s="9" t="s">
        <v>36</v>
      </c>
      <c r="O634" s="9" t="s">
        <v>36</v>
      </c>
      <c r="P634" s="9" t="s">
        <v>58</v>
      </c>
      <c r="Q634" s="9" t="s">
        <v>59</v>
      </c>
      <c r="R634" s="9" t="s">
        <v>792</v>
      </c>
      <c r="S634" s="9"/>
      <c r="T634" s="9"/>
      <c r="U634" s="35">
        <f>VLOOKUP(C634,Dados!G:J,3,FALSE)</f>
        <v>12</v>
      </c>
      <c r="V634" s="35" t="str">
        <f>VLOOKUP(C634,Dados!G:J,4,FALSE)</f>
        <v>Terça-Feira</v>
      </c>
    </row>
    <row r="635" spans="1:22" ht="93">
      <c r="A635" s="50">
        <v>280</v>
      </c>
      <c r="B635" s="9">
        <v>1</v>
      </c>
      <c r="C635" s="47">
        <v>44761</v>
      </c>
      <c r="D635" s="49">
        <f>IFERROR(VLOOKUP(C635,Dados!G:H,2,FALSE),"")</f>
        <v>44743</v>
      </c>
      <c r="E635" s="371">
        <v>38267</v>
      </c>
      <c r="F635" s="351" t="s">
        <v>1072</v>
      </c>
      <c r="G635" s="9" t="s">
        <v>182</v>
      </c>
      <c r="H635" s="351" t="s">
        <v>335</v>
      </c>
      <c r="I635" s="351" t="s">
        <v>312</v>
      </c>
      <c r="J635" s="9">
        <v>1</v>
      </c>
      <c r="K635" s="9" t="s">
        <v>6</v>
      </c>
      <c r="L635" s="54" t="s">
        <v>1357</v>
      </c>
      <c r="M635" s="31" t="s">
        <v>4</v>
      </c>
      <c r="N635" s="9" t="s">
        <v>36</v>
      </c>
      <c r="O635" s="9" t="s">
        <v>36</v>
      </c>
      <c r="P635" s="9" t="s">
        <v>449</v>
      </c>
      <c r="Q635" s="9" t="s">
        <v>1358</v>
      </c>
      <c r="R635" s="9"/>
      <c r="S635" s="9"/>
      <c r="T635" s="9"/>
      <c r="U635" s="35">
        <f>VLOOKUP(C635,Dados!G:J,3,FALSE)</f>
        <v>19</v>
      </c>
      <c r="V635" s="35" t="str">
        <f>VLOOKUP(C635,Dados!G:J,4,FALSE)</f>
        <v>Terça-Feira</v>
      </c>
    </row>
    <row r="636" spans="1:22" ht="58.5">
      <c r="A636" s="50">
        <v>281</v>
      </c>
      <c r="B636" s="9">
        <v>1</v>
      </c>
      <c r="C636" s="47">
        <v>44763</v>
      </c>
      <c r="D636" s="49">
        <f>IFERROR(VLOOKUP(C636,Dados!G:H,2,FALSE),"")</f>
        <v>44743</v>
      </c>
      <c r="E636" s="371" t="s">
        <v>1359</v>
      </c>
      <c r="F636" s="351" t="s">
        <v>1360</v>
      </c>
      <c r="G636" s="9" t="s">
        <v>182</v>
      </c>
      <c r="H636" s="351" t="s">
        <v>237</v>
      </c>
      <c r="I636" s="351" t="s">
        <v>509</v>
      </c>
      <c r="J636" s="9">
        <v>2</v>
      </c>
      <c r="K636" s="9" t="s">
        <v>56</v>
      </c>
      <c r="L636" s="54" t="s">
        <v>1361</v>
      </c>
      <c r="M636" s="31" t="s">
        <v>4</v>
      </c>
      <c r="N636" s="9" t="s">
        <v>36</v>
      </c>
      <c r="O636" s="9" t="s">
        <v>36</v>
      </c>
      <c r="P636" s="9" t="s">
        <v>45</v>
      </c>
      <c r="Q636" s="9" t="s">
        <v>46</v>
      </c>
      <c r="R636" s="9" t="s">
        <v>329</v>
      </c>
      <c r="S636" s="9"/>
      <c r="T636" s="9"/>
      <c r="U636" s="35">
        <f>VLOOKUP(C636,Dados!G:J,3,FALSE)</f>
        <v>21</v>
      </c>
      <c r="V636" s="35" t="str">
        <f>VLOOKUP(C636,Dados!G:J,4,FALSE)</f>
        <v>Quinta-Feira</v>
      </c>
    </row>
    <row r="637" spans="1:22" ht="145.5" customHeight="1">
      <c r="A637" s="50">
        <v>282</v>
      </c>
      <c r="B637" s="9">
        <v>1</v>
      </c>
      <c r="C637" s="47">
        <v>44764</v>
      </c>
      <c r="D637" s="49">
        <f>IFERROR(VLOOKUP(C637,Dados!G:H,2,FALSE),"")</f>
        <v>44743</v>
      </c>
      <c r="E637" s="371">
        <v>33344</v>
      </c>
      <c r="F637" s="351" t="s">
        <v>439</v>
      </c>
      <c r="G637" s="9" t="s">
        <v>31</v>
      </c>
      <c r="H637" s="351" t="s">
        <v>366</v>
      </c>
      <c r="I637" s="351" t="s">
        <v>137</v>
      </c>
      <c r="J637" s="9">
        <v>1</v>
      </c>
      <c r="K637" s="9" t="s">
        <v>110</v>
      </c>
      <c r="L637" s="54" t="s">
        <v>1362</v>
      </c>
      <c r="M637" s="31" t="s">
        <v>4</v>
      </c>
      <c r="N637" s="9" t="s">
        <v>91</v>
      </c>
      <c r="O637" s="9" t="s">
        <v>36</v>
      </c>
      <c r="P637" s="9" t="s">
        <v>91</v>
      </c>
      <c r="Q637" s="9" t="s">
        <v>118</v>
      </c>
      <c r="R637" s="9" t="s">
        <v>218</v>
      </c>
      <c r="S637" s="9"/>
      <c r="T637" s="9"/>
      <c r="U637" s="35">
        <f>VLOOKUP(C637,Dados!G:J,3,FALSE)</f>
        <v>22</v>
      </c>
      <c r="V637" s="35" t="str">
        <f>VLOOKUP(C637,Dados!G:J,4,FALSE)</f>
        <v>Sexta-Feira</v>
      </c>
    </row>
    <row r="638" spans="1:22" ht="35.450000000000003">
      <c r="A638" s="50">
        <v>283</v>
      </c>
      <c r="B638" s="9">
        <v>1</v>
      </c>
      <c r="C638" s="47">
        <v>44766</v>
      </c>
      <c r="D638" s="49">
        <f>IFERROR(VLOOKUP(C638,Dados!G:H,2,FALSE),"")</f>
        <v>44743</v>
      </c>
      <c r="E638" s="371">
        <v>38788</v>
      </c>
      <c r="F638" s="351" t="s">
        <v>1363</v>
      </c>
      <c r="G638" s="9" t="s">
        <v>31</v>
      </c>
      <c r="H638" s="351" t="s">
        <v>1310</v>
      </c>
      <c r="I638" s="351" t="s">
        <v>540</v>
      </c>
      <c r="J638" s="9">
        <v>3</v>
      </c>
      <c r="K638" s="9" t="s">
        <v>110</v>
      </c>
      <c r="L638" s="54" t="s">
        <v>1364</v>
      </c>
      <c r="M638" s="31" t="s">
        <v>90</v>
      </c>
      <c r="N638" s="9" t="s">
        <v>36</v>
      </c>
      <c r="O638" s="9" t="s">
        <v>36</v>
      </c>
      <c r="P638" s="9" t="s">
        <v>45</v>
      </c>
      <c r="Q638" s="9"/>
      <c r="R638" s="9"/>
      <c r="S638" s="9">
        <v>64</v>
      </c>
      <c r="T638" s="9"/>
      <c r="U638" s="35">
        <f>VLOOKUP(C638,Dados!G:J,3,FALSE)</f>
        <v>24</v>
      </c>
      <c r="V638" s="35" t="str">
        <f>VLOOKUP(C638,Dados!G:J,4,FALSE)</f>
        <v>Domingo</v>
      </c>
    </row>
    <row r="639" spans="1:22" ht="58.5">
      <c r="A639" s="50">
        <v>284</v>
      </c>
      <c r="B639" s="9">
        <v>1</v>
      </c>
      <c r="C639" s="47">
        <v>44766</v>
      </c>
      <c r="D639" s="49">
        <f>IFERROR(VLOOKUP(C639,Dados!G:H,2,FALSE),"")</f>
        <v>44743</v>
      </c>
      <c r="E639" s="371">
        <v>0</v>
      </c>
      <c r="F639" s="351"/>
      <c r="G639" s="9"/>
      <c r="H639" s="351"/>
      <c r="I639" s="351" t="s">
        <v>1281</v>
      </c>
      <c r="J639" s="9">
        <v>2</v>
      </c>
      <c r="K639" s="9" t="s">
        <v>7</v>
      </c>
      <c r="L639" s="54" t="s">
        <v>1365</v>
      </c>
      <c r="M639" s="31" t="s">
        <v>90</v>
      </c>
      <c r="N639" s="9" t="s">
        <v>116</v>
      </c>
      <c r="O639" s="9" t="s">
        <v>36</v>
      </c>
      <c r="P639" s="9" t="s">
        <v>117</v>
      </c>
      <c r="Q639" s="9"/>
      <c r="R639" s="9"/>
      <c r="S639" s="9">
        <v>65</v>
      </c>
      <c r="T639" s="9">
        <v>201564129</v>
      </c>
      <c r="U639" s="35">
        <f>VLOOKUP(C639,Dados!G:J,3,FALSE)</f>
        <v>24</v>
      </c>
      <c r="V639" s="35" t="str">
        <f>VLOOKUP(C639,Dados!G:J,4,FALSE)</f>
        <v>Domingo</v>
      </c>
    </row>
    <row r="640" spans="1:22" ht="69.95">
      <c r="A640" s="50">
        <v>285</v>
      </c>
      <c r="B640" s="9">
        <v>1</v>
      </c>
      <c r="C640" s="47">
        <v>44767</v>
      </c>
      <c r="D640" s="49">
        <f>IFERROR(VLOOKUP(C640,Dados!G:H,2,FALSE),"")</f>
        <v>44743</v>
      </c>
      <c r="E640" s="371">
        <v>39535</v>
      </c>
      <c r="F640" s="351" t="s">
        <v>1366</v>
      </c>
      <c r="G640" s="9" t="s">
        <v>182</v>
      </c>
      <c r="H640" s="351" t="s">
        <v>1017</v>
      </c>
      <c r="I640" s="351" t="s">
        <v>540</v>
      </c>
      <c r="J640" s="9">
        <v>3</v>
      </c>
      <c r="K640" s="9" t="s">
        <v>64</v>
      </c>
      <c r="L640" s="54" t="s">
        <v>1367</v>
      </c>
      <c r="M640" s="31" t="s">
        <v>4</v>
      </c>
      <c r="N640" s="9" t="s">
        <v>36</v>
      </c>
      <c r="O640" s="9" t="s">
        <v>36</v>
      </c>
      <c r="P640" s="9" t="s">
        <v>45</v>
      </c>
      <c r="Q640" s="9" t="s">
        <v>118</v>
      </c>
      <c r="R640" s="9"/>
      <c r="S640" s="9"/>
      <c r="T640" s="9"/>
      <c r="U640" s="35">
        <f>VLOOKUP(C640,Dados!G:J,3,FALSE)</f>
        <v>25</v>
      </c>
      <c r="V640" s="35" t="str">
        <f>VLOOKUP(C640,Dados!G:J,4,FALSE)</f>
        <v>Segunda-Feira</v>
      </c>
    </row>
    <row r="641" spans="1:22" ht="58.5">
      <c r="A641" s="50">
        <v>286</v>
      </c>
      <c r="B641" s="9">
        <v>1</v>
      </c>
      <c r="C641" s="47">
        <v>44767</v>
      </c>
      <c r="D641" s="49">
        <f>IFERROR(VLOOKUP(C641,Dados!G:H,2,FALSE),"")</f>
        <v>44743</v>
      </c>
      <c r="E641" s="371">
        <v>23568</v>
      </c>
      <c r="F641" s="351" t="s">
        <v>1368</v>
      </c>
      <c r="G641" s="9" t="s">
        <v>31</v>
      </c>
      <c r="H641" s="351" t="s">
        <v>98</v>
      </c>
      <c r="I641" s="351" t="s">
        <v>818</v>
      </c>
      <c r="J641" s="9">
        <v>1</v>
      </c>
      <c r="K641" s="9" t="s">
        <v>7</v>
      </c>
      <c r="L641" s="54" t="s">
        <v>1369</v>
      </c>
      <c r="M641" s="31" t="s">
        <v>4</v>
      </c>
      <c r="N641" s="9" t="s">
        <v>36</v>
      </c>
      <c r="O641" s="9" t="s">
        <v>36</v>
      </c>
      <c r="P641" s="9" t="s">
        <v>45</v>
      </c>
      <c r="Q641" s="9" t="s">
        <v>174</v>
      </c>
      <c r="R641" s="9"/>
      <c r="S641" s="9"/>
      <c r="T641" s="9"/>
      <c r="U641" s="35">
        <f>VLOOKUP(C641,Dados!G:J,3,FALSE)</f>
        <v>25</v>
      </c>
      <c r="V641" s="35" t="str">
        <f>VLOOKUP(C641,Dados!G:J,4,FALSE)</f>
        <v>Segunda-Feira</v>
      </c>
    </row>
    <row r="642" spans="1:22" ht="148.5" customHeight="1">
      <c r="A642" s="50">
        <v>287</v>
      </c>
      <c r="B642" s="9">
        <v>1</v>
      </c>
      <c r="C642" s="47">
        <v>44768</v>
      </c>
      <c r="D642" s="49">
        <f>IFERROR(VLOOKUP(C642,Dados!G:H,2,FALSE),"")</f>
        <v>44743</v>
      </c>
      <c r="E642" s="371">
        <v>3037</v>
      </c>
      <c r="F642" s="351" t="s">
        <v>321</v>
      </c>
      <c r="G642" s="9" t="s">
        <v>31</v>
      </c>
      <c r="H642" s="351" t="s">
        <v>1370</v>
      </c>
      <c r="I642" s="351" t="s">
        <v>63</v>
      </c>
      <c r="J642" s="9">
        <v>1</v>
      </c>
      <c r="K642" s="9" t="s">
        <v>152</v>
      </c>
      <c r="L642" s="66" t="s">
        <v>1371</v>
      </c>
      <c r="M642" s="31" t="s">
        <v>112</v>
      </c>
      <c r="N642" s="9" t="s">
        <v>36</v>
      </c>
      <c r="O642" s="9" t="s">
        <v>36</v>
      </c>
      <c r="P642" s="9" t="s">
        <v>45</v>
      </c>
      <c r="Q642" s="9" t="s">
        <v>46</v>
      </c>
      <c r="R642" s="9" t="s">
        <v>139</v>
      </c>
      <c r="S642" s="9">
        <v>66</v>
      </c>
      <c r="T642" s="9">
        <v>201572506</v>
      </c>
      <c r="U642" s="35">
        <f>VLOOKUP(C642,Dados!G:J,3,FALSE)</f>
        <v>26</v>
      </c>
      <c r="V642" s="35" t="str">
        <f>VLOOKUP(C642,Dados!G:J,4,FALSE)</f>
        <v>Terça-Feira</v>
      </c>
    </row>
    <row r="643" spans="1:22" ht="137.25" customHeight="1">
      <c r="A643" s="50">
        <v>288</v>
      </c>
      <c r="B643" s="9">
        <v>1</v>
      </c>
      <c r="C643" s="47">
        <v>44768</v>
      </c>
      <c r="D643" s="49">
        <f>IFERROR(VLOOKUP(C643,Dados!G:H,2,FALSE),"")</f>
        <v>44743</v>
      </c>
      <c r="E643" s="371">
        <v>2966</v>
      </c>
      <c r="F643" s="351" t="s">
        <v>1372</v>
      </c>
      <c r="G643" s="9" t="s">
        <v>31</v>
      </c>
      <c r="H643" s="351" t="s">
        <v>105</v>
      </c>
      <c r="I643" s="351" t="s">
        <v>540</v>
      </c>
      <c r="J643" s="9">
        <v>2</v>
      </c>
      <c r="K643" s="9" t="s">
        <v>349</v>
      </c>
      <c r="L643" s="54" t="s">
        <v>1373</v>
      </c>
      <c r="M643" s="31" t="s">
        <v>3</v>
      </c>
      <c r="N643" s="9" t="s">
        <v>36</v>
      </c>
      <c r="O643" s="9" t="s">
        <v>36</v>
      </c>
      <c r="P643" s="9" t="s">
        <v>58</v>
      </c>
      <c r="Q643" s="9" t="s">
        <v>174</v>
      </c>
      <c r="R643" s="9"/>
      <c r="S643" s="9">
        <v>69</v>
      </c>
      <c r="T643" s="9">
        <v>201578065</v>
      </c>
      <c r="U643" s="35">
        <f>VLOOKUP(C643,Dados!G:J,3,FALSE)</f>
        <v>26</v>
      </c>
      <c r="V643" s="35" t="str">
        <f>VLOOKUP(C643,Dados!G:J,4,FALSE)</f>
        <v>Terça-Feira</v>
      </c>
    </row>
    <row r="644" spans="1:22" ht="47.1">
      <c r="A644" s="50">
        <v>289</v>
      </c>
      <c r="B644" s="9">
        <v>1</v>
      </c>
      <c r="C644" s="47">
        <v>44770</v>
      </c>
      <c r="D644" s="49">
        <f>IFERROR(VLOOKUP(C644,Dados!G:H,2,FALSE),"")</f>
        <v>44743</v>
      </c>
      <c r="E644" s="371">
        <v>0</v>
      </c>
      <c r="F644" s="351"/>
      <c r="G644" s="9"/>
      <c r="H644" s="351"/>
      <c r="I644" s="351" t="s">
        <v>296</v>
      </c>
      <c r="J644" s="9">
        <v>1</v>
      </c>
      <c r="K644" s="9" t="s">
        <v>43</v>
      </c>
      <c r="L644" s="54" t="s">
        <v>1374</v>
      </c>
      <c r="M644" s="31" t="s">
        <v>90</v>
      </c>
      <c r="N644" s="9" t="s">
        <v>36</v>
      </c>
      <c r="O644" s="9" t="s">
        <v>36</v>
      </c>
      <c r="P644" s="9" t="s">
        <v>66</v>
      </c>
      <c r="Q644" s="9"/>
      <c r="R644" s="9"/>
      <c r="S644" s="9">
        <v>67</v>
      </c>
      <c r="T644" s="9"/>
      <c r="U644" s="35">
        <f>VLOOKUP(C644,Dados!G:J,3,FALSE)</f>
        <v>28</v>
      </c>
      <c r="V644" s="35" t="str">
        <f>VLOOKUP(C644,Dados!G:J,4,FALSE)</f>
        <v>Quinta-Feira</v>
      </c>
    </row>
    <row r="645" spans="1:22" ht="104.45">
      <c r="A645" s="50">
        <v>290</v>
      </c>
      <c r="B645" s="9">
        <v>1</v>
      </c>
      <c r="C645" s="47">
        <v>44771</v>
      </c>
      <c r="D645" s="49">
        <f>IFERROR(VLOOKUP(C645,Dados!G:H,2,FALSE),"")</f>
        <v>44743</v>
      </c>
      <c r="E645" s="371">
        <v>35678</v>
      </c>
      <c r="F645" s="351" t="s">
        <v>644</v>
      </c>
      <c r="G645" s="9" t="s">
        <v>31</v>
      </c>
      <c r="H645" s="351" t="s">
        <v>120</v>
      </c>
      <c r="I645" s="351" t="s">
        <v>818</v>
      </c>
      <c r="J645" s="9">
        <v>1</v>
      </c>
      <c r="K645" s="9" t="s">
        <v>121</v>
      </c>
      <c r="L645" s="66" t="s">
        <v>1375</v>
      </c>
      <c r="M645" s="31" t="s">
        <v>4</v>
      </c>
      <c r="N645" s="9" t="s">
        <v>36</v>
      </c>
      <c r="O645" s="9" t="s">
        <v>36</v>
      </c>
      <c r="P645" s="9" t="s">
        <v>123</v>
      </c>
      <c r="Q645" s="9" t="s">
        <v>107</v>
      </c>
      <c r="R645" s="9" t="s">
        <v>67</v>
      </c>
      <c r="S645" s="9">
        <v>68</v>
      </c>
      <c r="T645" s="9"/>
      <c r="U645" s="35">
        <f>VLOOKUP(C645,Dados!G:J,3,FALSE)</f>
        <v>29</v>
      </c>
      <c r="V645" s="35" t="str">
        <f>VLOOKUP(C645,Dados!G:J,4,FALSE)</f>
        <v>Sexta-Feira</v>
      </c>
    </row>
    <row r="646" spans="1:22" ht="104.45">
      <c r="A646" s="50">
        <v>291</v>
      </c>
      <c r="B646" s="9">
        <v>1</v>
      </c>
      <c r="C646" s="47">
        <v>44771</v>
      </c>
      <c r="D646" s="49">
        <f>IFERROR(VLOOKUP(C646,Dados!G:H,2,FALSE),"")</f>
        <v>44743</v>
      </c>
      <c r="E646" s="371">
        <v>36274</v>
      </c>
      <c r="F646" s="351" t="s">
        <v>1376</v>
      </c>
      <c r="G646" s="9" t="s">
        <v>31</v>
      </c>
      <c r="H646" s="351" t="s">
        <v>186</v>
      </c>
      <c r="I646" s="351" t="s">
        <v>1281</v>
      </c>
      <c r="J646" s="9">
        <v>2</v>
      </c>
      <c r="K646" s="9" t="s">
        <v>43</v>
      </c>
      <c r="L646" s="54" t="s">
        <v>1377</v>
      </c>
      <c r="M646" s="31" t="s">
        <v>3</v>
      </c>
      <c r="N646" s="9" t="s">
        <v>271</v>
      </c>
      <c r="O646" s="9" t="s">
        <v>179</v>
      </c>
      <c r="P646" s="9" t="s">
        <v>173</v>
      </c>
      <c r="Q646" s="9" t="s">
        <v>38</v>
      </c>
      <c r="R646" s="9"/>
      <c r="S646" s="9">
        <v>70</v>
      </c>
      <c r="T646" s="9">
        <v>201572507</v>
      </c>
      <c r="U646" s="35">
        <f>VLOOKUP(C646,Dados!G:J,3,FALSE)</f>
        <v>29</v>
      </c>
      <c r="V646" s="35" t="str">
        <f>VLOOKUP(C646,Dados!G:J,4,FALSE)</f>
        <v>Sexta-Feira</v>
      </c>
    </row>
    <row r="647" spans="1:22" ht="81.599999999999994">
      <c r="A647" s="50">
        <v>292</v>
      </c>
      <c r="B647" s="9">
        <v>1</v>
      </c>
      <c r="C647" s="47">
        <v>44772</v>
      </c>
      <c r="D647" s="49">
        <f>IFERROR(VLOOKUP(C647,Dados!G:H,2,FALSE),"")</f>
        <v>44743</v>
      </c>
      <c r="E647" s="371">
        <v>30028</v>
      </c>
      <c r="F647" s="351" t="s">
        <v>1378</v>
      </c>
      <c r="G647" s="9" t="s">
        <v>31</v>
      </c>
      <c r="H647" s="351" t="s">
        <v>1379</v>
      </c>
      <c r="I647" s="351" t="s">
        <v>633</v>
      </c>
      <c r="J647" s="9">
        <v>2</v>
      </c>
      <c r="K647" s="9" t="s">
        <v>126</v>
      </c>
      <c r="L647" s="54" t="s">
        <v>1380</v>
      </c>
      <c r="M647" s="31" t="s">
        <v>112</v>
      </c>
      <c r="N647" s="9" t="s">
        <v>36</v>
      </c>
      <c r="O647" s="9" t="s">
        <v>36</v>
      </c>
      <c r="P647" s="9" t="s">
        <v>117</v>
      </c>
      <c r="Q647" s="9" t="s">
        <v>124</v>
      </c>
      <c r="R647" s="9"/>
      <c r="S647" s="9">
        <v>71</v>
      </c>
      <c r="T647" s="9">
        <v>201578120</v>
      </c>
      <c r="U647" s="35">
        <f>VLOOKUP(C647,Dados!G:J,3,FALSE)</f>
        <v>30</v>
      </c>
      <c r="V647" s="35" t="str">
        <f>VLOOKUP(C647,Dados!G:J,4,FALSE)</f>
        <v>Sábado</v>
      </c>
    </row>
    <row r="648" spans="1:22" ht="69.95">
      <c r="A648" s="50">
        <v>293</v>
      </c>
      <c r="B648" s="9">
        <v>1</v>
      </c>
      <c r="C648" s="47">
        <v>44774</v>
      </c>
      <c r="D648" s="49">
        <f>IFERROR(VLOOKUP(C648,Dados!G:H,2,FALSE),"")</f>
        <v>44774</v>
      </c>
      <c r="E648" s="371">
        <v>29011</v>
      </c>
      <c r="F648" s="351" t="s">
        <v>1381</v>
      </c>
      <c r="G648" s="9" t="s">
        <v>31</v>
      </c>
      <c r="H648" s="351" t="s">
        <v>828</v>
      </c>
      <c r="I648" s="351" t="s">
        <v>63</v>
      </c>
      <c r="J648" s="9">
        <v>1</v>
      </c>
      <c r="K648" s="9" t="s">
        <v>161</v>
      </c>
      <c r="L648" s="66" t="s">
        <v>1382</v>
      </c>
      <c r="M648" s="31" t="s">
        <v>4</v>
      </c>
      <c r="N648" s="9" t="s">
        <v>36</v>
      </c>
      <c r="O648" s="9" t="s">
        <v>36</v>
      </c>
      <c r="P648" s="9" t="s">
        <v>58</v>
      </c>
      <c r="Q648" s="9" t="s">
        <v>59</v>
      </c>
      <c r="R648" s="9"/>
      <c r="S648" s="9"/>
      <c r="T648" s="9"/>
      <c r="U648" s="35">
        <f>VLOOKUP(C648,Dados!G:J,3,FALSE)</f>
        <v>1</v>
      </c>
      <c r="V648" s="35" t="str">
        <f>VLOOKUP(C648,Dados!G:J,4,FALSE)</f>
        <v>Segunda-Feira</v>
      </c>
    </row>
    <row r="649" spans="1:22" ht="81.599999999999994">
      <c r="A649" s="50">
        <v>294</v>
      </c>
      <c r="B649" s="9">
        <v>1</v>
      </c>
      <c r="C649" s="47">
        <v>44774</v>
      </c>
      <c r="D649" s="49">
        <f>IFERROR(VLOOKUP(C649,Dados!G:H,2,FALSE),"")</f>
        <v>44774</v>
      </c>
      <c r="E649" s="371">
        <v>38828</v>
      </c>
      <c r="F649" s="351" t="s">
        <v>963</v>
      </c>
      <c r="G649" s="9" t="s">
        <v>31</v>
      </c>
      <c r="H649" s="351" t="s">
        <v>130</v>
      </c>
      <c r="I649" s="351" t="s">
        <v>818</v>
      </c>
      <c r="J649" s="9">
        <v>1</v>
      </c>
      <c r="K649" s="9" t="s">
        <v>56</v>
      </c>
      <c r="L649" s="54" t="s">
        <v>1383</v>
      </c>
      <c r="M649" s="31" t="s">
        <v>3</v>
      </c>
      <c r="N649" s="9" t="s">
        <v>36</v>
      </c>
      <c r="O649" s="9" t="s">
        <v>36</v>
      </c>
      <c r="P649" s="9" t="s">
        <v>45</v>
      </c>
      <c r="Q649" s="9" t="s">
        <v>46</v>
      </c>
      <c r="R649" s="9"/>
      <c r="S649" s="9">
        <v>74</v>
      </c>
      <c r="T649" s="9">
        <v>201578121</v>
      </c>
      <c r="U649" s="35">
        <f>VLOOKUP(C649,Dados!G:J,3,FALSE)</f>
        <v>1</v>
      </c>
      <c r="V649" s="35" t="str">
        <f>VLOOKUP(C649,Dados!G:J,4,FALSE)</f>
        <v>Segunda-Feira</v>
      </c>
    </row>
    <row r="650" spans="1:22" ht="24">
      <c r="A650" s="50">
        <v>295</v>
      </c>
      <c r="B650" s="9">
        <v>1</v>
      </c>
      <c r="C650" s="47">
        <v>44775</v>
      </c>
      <c r="D650" s="49">
        <f>IFERROR(VLOOKUP(C650,Dados!G:H,2,FALSE),"")</f>
        <v>44774</v>
      </c>
      <c r="E650" s="371">
        <v>0</v>
      </c>
      <c r="F650" s="351"/>
      <c r="G650" s="9" t="s">
        <v>31</v>
      </c>
      <c r="H650" s="351" t="s">
        <v>102</v>
      </c>
      <c r="I650" s="351" t="s">
        <v>1281</v>
      </c>
      <c r="J650" s="9">
        <v>2</v>
      </c>
      <c r="K650" s="9" t="s">
        <v>6</v>
      </c>
      <c r="L650" s="54" t="s">
        <v>1384</v>
      </c>
      <c r="M650" s="31" t="s">
        <v>90</v>
      </c>
      <c r="N650" s="9" t="s">
        <v>116</v>
      </c>
      <c r="O650" s="9" t="s">
        <v>36</v>
      </c>
      <c r="P650" s="9" t="s">
        <v>117</v>
      </c>
      <c r="Q650" s="9"/>
      <c r="R650" s="9"/>
      <c r="S650" s="9">
        <v>72</v>
      </c>
      <c r="T650" s="9"/>
      <c r="U650" s="35">
        <f>VLOOKUP(C650,Dados!G:J,3,FALSE)</f>
        <v>2</v>
      </c>
      <c r="V650" s="35" t="str">
        <f>VLOOKUP(C650,Dados!G:J,4,FALSE)</f>
        <v>Terça-Feira</v>
      </c>
    </row>
    <row r="651" spans="1:22" ht="34.5">
      <c r="A651" s="50">
        <v>296</v>
      </c>
      <c r="B651" s="9">
        <v>1</v>
      </c>
      <c r="C651" s="47">
        <v>44775</v>
      </c>
      <c r="D651" s="49">
        <f>IFERROR(VLOOKUP(C651,Dados!G:H,2,FALSE),"")</f>
        <v>44774</v>
      </c>
      <c r="E651" s="371">
        <v>0</v>
      </c>
      <c r="F651" s="351"/>
      <c r="G651" s="9" t="s">
        <v>31</v>
      </c>
      <c r="H651" s="351" t="s">
        <v>1385</v>
      </c>
      <c r="I651" s="351" t="s">
        <v>1233</v>
      </c>
      <c r="J651" s="9">
        <v>3</v>
      </c>
      <c r="K651" s="9" t="s">
        <v>43</v>
      </c>
      <c r="L651" s="54" t="s">
        <v>1386</v>
      </c>
      <c r="M651" s="31" t="s">
        <v>90</v>
      </c>
      <c r="N651" s="9" t="s">
        <v>36</v>
      </c>
      <c r="O651" s="9" t="s">
        <v>36</v>
      </c>
      <c r="P651" s="9" t="s">
        <v>66</v>
      </c>
      <c r="Q651" s="9"/>
      <c r="R651" s="9"/>
      <c r="S651" s="9">
        <v>73</v>
      </c>
      <c r="T651" s="9"/>
      <c r="U651" s="35">
        <f>VLOOKUP(C651,Dados!G:J,3,FALSE)</f>
        <v>2</v>
      </c>
      <c r="V651" s="35" t="str">
        <f>VLOOKUP(C651,Dados!G:J,4,FALSE)</f>
        <v>Terça-Feira</v>
      </c>
    </row>
    <row r="652" spans="1:22" ht="58.5">
      <c r="A652" s="50">
        <v>297</v>
      </c>
      <c r="B652" s="9">
        <v>1</v>
      </c>
      <c r="C652" s="47">
        <v>44775</v>
      </c>
      <c r="D652" s="49">
        <f>IFERROR(VLOOKUP(C652,Dados!G:H,2,FALSE),"")</f>
        <v>44774</v>
      </c>
      <c r="E652" s="371">
        <v>33051</v>
      </c>
      <c r="F652" s="351" t="s">
        <v>1387</v>
      </c>
      <c r="G652" s="9" t="s">
        <v>31</v>
      </c>
      <c r="H652" s="351" t="s">
        <v>102</v>
      </c>
      <c r="I652" s="351" t="s">
        <v>1281</v>
      </c>
      <c r="J652" s="9">
        <v>2</v>
      </c>
      <c r="K652" s="9" t="s">
        <v>6</v>
      </c>
      <c r="L652" s="54" t="s">
        <v>1388</v>
      </c>
      <c r="M652" s="31" t="s">
        <v>4</v>
      </c>
      <c r="N652" s="9" t="s">
        <v>36</v>
      </c>
      <c r="O652" s="9" t="s">
        <v>36</v>
      </c>
      <c r="P652" s="9" t="s">
        <v>45</v>
      </c>
      <c r="Q652" s="9" t="s">
        <v>46</v>
      </c>
      <c r="R652" s="9" t="s">
        <v>77</v>
      </c>
      <c r="S652" s="9"/>
      <c r="T652" s="9"/>
      <c r="U652" s="35">
        <f>VLOOKUP(C652,Dados!G:J,3,FALSE)</f>
        <v>2</v>
      </c>
      <c r="V652" s="35" t="str">
        <f>VLOOKUP(C652,Dados!G:J,4,FALSE)</f>
        <v>Terça-Feira</v>
      </c>
    </row>
    <row r="653" spans="1:22" ht="47.1">
      <c r="A653" s="50">
        <v>298</v>
      </c>
      <c r="B653" s="9">
        <v>1</v>
      </c>
      <c r="C653" s="47">
        <v>44776</v>
      </c>
      <c r="D653" s="49">
        <f>IFERROR(VLOOKUP(C653,Dados!G:H,2,FALSE),"")</f>
        <v>44774</v>
      </c>
      <c r="E653" s="371">
        <v>28713</v>
      </c>
      <c r="F653" s="351" t="s">
        <v>1389</v>
      </c>
      <c r="G653" s="9" t="s">
        <v>31</v>
      </c>
      <c r="H653" s="351" t="s">
        <v>62</v>
      </c>
      <c r="I653" s="351" t="s">
        <v>137</v>
      </c>
      <c r="J653" s="9">
        <v>1</v>
      </c>
      <c r="K653" s="9" t="s">
        <v>64</v>
      </c>
      <c r="L653" s="54" t="s">
        <v>1390</v>
      </c>
      <c r="M653" s="31" t="s">
        <v>3</v>
      </c>
      <c r="N653" s="9" t="s">
        <v>36</v>
      </c>
      <c r="O653" s="9" t="s">
        <v>36</v>
      </c>
      <c r="P653" s="9" t="s">
        <v>66</v>
      </c>
      <c r="Q653" s="9" t="s">
        <v>217</v>
      </c>
      <c r="R653" s="9"/>
      <c r="S653" s="9">
        <v>75</v>
      </c>
      <c r="T653" s="9">
        <v>201585754</v>
      </c>
      <c r="U653" s="35">
        <f>VLOOKUP(C653,Dados!G:J,3,FALSE)</f>
        <v>3</v>
      </c>
      <c r="V653" s="35" t="str">
        <f>VLOOKUP(C653,Dados!G:J,4,FALSE)</f>
        <v>Quarta-Feira</v>
      </c>
    </row>
    <row r="654" spans="1:22" ht="47.1">
      <c r="A654" s="50">
        <v>299</v>
      </c>
      <c r="B654" s="9">
        <v>1</v>
      </c>
      <c r="C654" s="47">
        <v>44777</v>
      </c>
      <c r="D654" s="49">
        <f>IFERROR(VLOOKUP(C654,Dados!G:H,2,FALSE),"")</f>
        <v>44774</v>
      </c>
      <c r="E654" s="371">
        <v>4332</v>
      </c>
      <c r="F654" s="351" t="s">
        <v>1053</v>
      </c>
      <c r="G654" s="9" t="s">
        <v>31</v>
      </c>
      <c r="H654" s="351" t="s">
        <v>105</v>
      </c>
      <c r="I654" s="351" t="s">
        <v>540</v>
      </c>
      <c r="J654" s="9">
        <v>1</v>
      </c>
      <c r="K654" s="9" t="s">
        <v>64</v>
      </c>
      <c r="L654" s="66" t="s">
        <v>1391</v>
      </c>
      <c r="M654" s="31" t="s">
        <v>4</v>
      </c>
      <c r="N654" s="9" t="s">
        <v>36</v>
      </c>
      <c r="O654" s="9" t="s">
        <v>36</v>
      </c>
      <c r="P654" s="9" t="s">
        <v>45</v>
      </c>
      <c r="Q654" s="9" t="s">
        <v>46</v>
      </c>
      <c r="R654" s="9" t="s">
        <v>1251</v>
      </c>
      <c r="S654" s="9"/>
      <c r="T654" s="9"/>
      <c r="U654" s="35">
        <f>VLOOKUP(C654,Dados!G:J,3,FALSE)</f>
        <v>4</v>
      </c>
      <c r="V654" s="35" t="str">
        <f>VLOOKUP(C654,Dados!G:J,4,FALSE)</f>
        <v>Quinta-Feira</v>
      </c>
    </row>
    <row r="655" spans="1:22" ht="81.599999999999994">
      <c r="A655" s="50">
        <v>300</v>
      </c>
      <c r="B655" s="9">
        <v>1</v>
      </c>
      <c r="C655" s="47">
        <v>44777</v>
      </c>
      <c r="D655" s="49">
        <f>IFERROR(VLOOKUP(C655,Dados!G:H,2,FALSE),"")</f>
        <v>44774</v>
      </c>
      <c r="E655" s="371">
        <v>40489</v>
      </c>
      <c r="F655" s="351" t="s">
        <v>1392</v>
      </c>
      <c r="G655" s="9" t="s">
        <v>31</v>
      </c>
      <c r="H655" s="351" t="s">
        <v>1017</v>
      </c>
      <c r="I655" s="351" t="s">
        <v>540</v>
      </c>
      <c r="J655" s="9">
        <v>1</v>
      </c>
      <c r="K655" s="9" t="s">
        <v>110</v>
      </c>
      <c r="L655" s="54" t="s">
        <v>1393</v>
      </c>
      <c r="M655" s="31" t="s">
        <v>4</v>
      </c>
      <c r="N655" s="9" t="s">
        <v>36</v>
      </c>
      <c r="O655" s="9" t="s">
        <v>36</v>
      </c>
      <c r="P655" s="9" t="s">
        <v>45</v>
      </c>
      <c r="Q655" s="9" t="s">
        <v>124</v>
      </c>
      <c r="R655" s="9" t="s">
        <v>630</v>
      </c>
      <c r="S655" s="9"/>
      <c r="T655" s="9"/>
      <c r="U655" s="35">
        <f>VLOOKUP(C655,Dados!G:J,3,FALSE)</f>
        <v>4</v>
      </c>
      <c r="V655" s="35" t="str">
        <f>VLOOKUP(C655,Dados!G:J,4,FALSE)</f>
        <v>Quinta-Feira</v>
      </c>
    </row>
    <row r="656" spans="1:22" ht="159.75" customHeight="1">
      <c r="A656" s="50">
        <v>301</v>
      </c>
      <c r="B656" s="9">
        <v>1</v>
      </c>
      <c r="C656" s="47">
        <v>44779</v>
      </c>
      <c r="D656" s="49">
        <f>IFERROR(VLOOKUP(C656,Dados!G:H,2,FALSE),"")</f>
        <v>44774</v>
      </c>
      <c r="E656" s="371">
        <v>42817</v>
      </c>
      <c r="F656" s="351" t="s">
        <v>1394</v>
      </c>
      <c r="G656" s="9" t="s">
        <v>31</v>
      </c>
      <c r="H656" s="351" t="s">
        <v>970</v>
      </c>
      <c r="I656" s="351" t="s">
        <v>445</v>
      </c>
      <c r="J656" s="9">
        <v>3</v>
      </c>
      <c r="K656" s="9" t="s">
        <v>313</v>
      </c>
      <c r="L656" s="54" t="s">
        <v>1395</v>
      </c>
      <c r="M656" s="31" t="s">
        <v>4</v>
      </c>
      <c r="N656" s="9" t="s">
        <v>36</v>
      </c>
      <c r="O656" s="9" t="s">
        <v>36</v>
      </c>
      <c r="P656" s="9" t="s">
        <v>45</v>
      </c>
      <c r="Q656" s="9" t="s">
        <v>76</v>
      </c>
      <c r="R656" s="9" t="s">
        <v>716</v>
      </c>
      <c r="S656" s="9"/>
      <c r="T656" s="9"/>
      <c r="U656" s="35">
        <f>VLOOKUP(C656,Dados!G:J,3,FALSE)</f>
        <v>6</v>
      </c>
      <c r="V656" s="35" t="str">
        <f>VLOOKUP(C656,Dados!G:J,4,FALSE)</f>
        <v>Sábado</v>
      </c>
    </row>
    <row r="657" spans="1:22" ht="93">
      <c r="A657" s="50">
        <v>302</v>
      </c>
      <c r="B657" s="9">
        <v>1</v>
      </c>
      <c r="C657" s="47">
        <v>44782</v>
      </c>
      <c r="D657" s="49">
        <f>IFERROR(VLOOKUP(C657,Dados!G:H,2,FALSE),"")</f>
        <v>44774</v>
      </c>
      <c r="E657" s="371">
        <v>42668</v>
      </c>
      <c r="F657" s="351" t="s">
        <v>1396</v>
      </c>
      <c r="G657" s="9" t="s">
        <v>31</v>
      </c>
      <c r="H657" s="351" t="s">
        <v>130</v>
      </c>
      <c r="I657" s="351" t="s">
        <v>818</v>
      </c>
      <c r="J657" s="9">
        <v>1</v>
      </c>
      <c r="K657" s="9" t="s">
        <v>56</v>
      </c>
      <c r="L657" s="54" t="s">
        <v>1397</v>
      </c>
      <c r="M657" s="31" t="s">
        <v>4</v>
      </c>
      <c r="N657" s="9" t="s">
        <v>36</v>
      </c>
      <c r="O657" s="9" t="s">
        <v>36</v>
      </c>
      <c r="P657" s="9" t="s">
        <v>58</v>
      </c>
      <c r="Q657" s="9" t="s">
        <v>59</v>
      </c>
      <c r="R657" s="9" t="s">
        <v>418</v>
      </c>
      <c r="S657" s="9"/>
      <c r="T657" s="9"/>
      <c r="U657" s="35">
        <f>VLOOKUP(C657,Dados!G:J,3,FALSE)</f>
        <v>9</v>
      </c>
      <c r="V657" s="35" t="str">
        <f>VLOOKUP(C657,Dados!G:J,4,FALSE)</f>
        <v>Terça-Feira</v>
      </c>
    </row>
    <row r="658" spans="1:22" ht="58.5">
      <c r="A658" s="50">
        <v>303</v>
      </c>
      <c r="B658" s="9">
        <v>1</v>
      </c>
      <c r="C658" s="47">
        <v>44784</v>
      </c>
      <c r="D658" s="49">
        <f>IFERROR(VLOOKUP(C658,Dados!G:H,2,FALSE),"")</f>
        <v>44774</v>
      </c>
      <c r="E658" s="371">
        <v>42350</v>
      </c>
      <c r="F658" s="351" t="s">
        <v>1398</v>
      </c>
      <c r="G658" s="9" t="s">
        <v>31</v>
      </c>
      <c r="H658" s="351" t="s">
        <v>237</v>
      </c>
      <c r="I658" s="351" t="s">
        <v>509</v>
      </c>
      <c r="J658" s="9">
        <v>2</v>
      </c>
      <c r="K658" s="9" t="s">
        <v>56</v>
      </c>
      <c r="L658" s="54" t="s">
        <v>1399</v>
      </c>
      <c r="M658" s="31" t="s">
        <v>4</v>
      </c>
      <c r="N658" s="9" t="s">
        <v>36</v>
      </c>
      <c r="O658" s="9" t="s">
        <v>36</v>
      </c>
      <c r="P658" s="9" t="s">
        <v>58</v>
      </c>
      <c r="Q658" s="9" t="s">
        <v>59</v>
      </c>
      <c r="R658" s="9" t="s">
        <v>85</v>
      </c>
      <c r="S658" s="9"/>
      <c r="T658" s="9"/>
      <c r="U658" s="35">
        <f>VLOOKUP(C658,Dados!G:J,3,FALSE)</f>
        <v>11</v>
      </c>
      <c r="V658" s="35" t="str">
        <f>VLOOKUP(C658,Dados!G:J,4,FALSE)</f>
        <v>Quinta-Feira</v>
      </c>
    </row>
    <row r="659" spans="1:22" ht="104.45">
      <c r="A659" s="50">
        <v>304</v>
      </c>
      <c r="B659" s="9">
        <v>1</v>
      </c>
      <c r="C659" s="47">
        <v>44785</v>
      </c>
      <c r="D659" s="49">
        <f>IFERROR(VLOOKUP(C659,Dados!G:H,2,FALSE),"")</f>
        <v>44774</v>
      </c>
      <c r="E659" s="371">
        <v>42778</v>
      </c>
      <c r="F659" s="351" t="s">
        <v>1400</v>
      </c>
      <c r="G659" s="9" t="s">
        <v>31</v>
      </c>
      <c r="H659" s="351" t="s">
        <v>822</v>
      </c>
      <c r="I659" s="351" t="s">
        <v>445</v>
      </c>
      <c r="J659" s="9">
        <v>2</v>
      </c>
      <c r="K659" s="9" t="s">
        <v>313</v>
      </c>
      <c r="L659" s="54" t="s">
        <v>1401</v>
      </c>
      <c r="M659" s="31" t="s">
        <v>4</v>
      </c>
      <c r="N659" s="9" t="s">
        <v>36</v>
      </c>
      <c r="O659" s="9" t="s">
        <v>36</v>
      </c>
      <c r="P659" s="9" t="s">
        <v>45</v>
      </c>
      <c r="Q659" s="9" t="s">
        <v>46</v>
      </c>
      <c r="R659" s="9" t="s">
        <v>1402</v>
      </c>
      <c r="S659" s="9"/>
      <c r="T659" s="9"/>
      <c r="U659" s="35">
        <f>VLOOKUP(C659,Dados!G:J,3,FALSE)</f>
        <v>12</v>
      </c>
      <c r="V659" s="35" t="str">
        <f>VLOOKUP(C659,Dados!G:J,4,FALSE)</f>
        <v>Sexta-Feira</v>
      </c>
    </row>
    <row r="660" spans="1:22" ht="105" customHeight="1">
      <c r="A660" s="50">
        <v>305</v>
      </c>
      <c r="B660" s="9">
        <v>1</v>
      </c>
      <c r="C660" s="47">
        <v>44788</v>
      </c>
      <c r="D660" s="49">
        <f>IFERROR(VLOOKUP(C660,Dados!G:H,2,FALSE),"")</f>
        <v>44774</v>
      </c>
      <c r="E660" s="371">
        <v>24760</v>
      </c>
      <c r="F660" s="351" t="s">
        <v>624</v>
      </c>
      <c r="G660" s="9" t="s">
        <v>31</v>
      </c>
      <c r="H660" s="351" t="s">
        <v>599</v>
      </c>
      <c r="I660" s="351" t="s">
        <v>33</v>
      </c>
      <c r="J660" s="9">
        <v>1</v>
      </c>
      <c r="K660" s="9" t="s">
        <v>1097</v>
      </c>
      <c r="L660" s="54" t="s">
        <v>1403</v>
      </c>
      <c r="M660" s="31" t="s">
        <v>4</v>
      </c>
      <c r="N660" s="9" t="s">
        <v>36</v>
      </c>
      <c r="O660" s="9" t="s">
        <v>36</v>
      </c>
      <c r="P660" s="9" t="s">
        <v>45</v>
      </c>
      <c r="Q660" s="9" t="s">
        <v>46</v>
      </c>
      <c r="R660" s="9" t="s">
        <v>1278</v>
      </c>
      <c r="S660" s="9"/>
      <c r="T660" s="9"/>
      <c r="U660" s="35">
        <f>VLOOKUP(C660,Dados!G:J,3,FALSE)</f>
        <v>15</v>
      </c>
      <c r="V660" s="35" t="str">
        <f>VLOOKUP(C660,Dados!G:J,4,FALSE)</f>
        <v>Segunda-Feira</v>
      </c>
    </row>
    <row r="661" spans="1:22" ht="104.45">
      <c r="A661" s="50">
        <v>306</v>
      </c>
      <c r="B661" s="9">
        <v>1</v>
      </c>
      <c r="C661" s="47">
        <v>44790</v>
      </c>
      <c r="D661" s="49">
        <f>IFERROR(VLOOKUP(C661,Dados!G:H,2,FALSE),"")</f>
        <v>44774</v>
      </c>
      <c r="E661" s="371">
        <v>40356</v>
      </c>
      <c r="F661" s="374" t="s">
        <v>1230</v>
      </c>
      <c r="G661" s="9" t="s">
        <v>31</v>
      </c>
      <c r="H661" s="351" t="s">
        <v>335</v>
      </c>
      <c r="I661" s="351" t="s">
        <v>312</v>
      </c>
      <c r="J661" s="9">
        <v>1</v>
      </c>
      <c r="K661" s="9" t="s">
        <v>6</v>
      </c>
      <c r="L661" s="54" t="s">
        <v>1404</v>
      </c>
      <c r="M661" s="31" t="s">
        <v>3</v>
      </c>
      <c r="N661" s="9" t="s">
        <v>36</v>
      </c>
      <c r="O661" s="9" t="s">
        <v>36</v>
      </c>
      <c r="P661" s="9" t="s">
        <v>449</v>
      </c>
      <c r="Q661" s="9" t="s">
        <v>46</v>
      </c>
      <c r="R661" s="9"/>
      <c r="S661" s="9">
        <v>78</v>
      </c>
      <c r="T661" s="9">
        <v>201602480</v>
      </c>
      <c r="U661" s="35">
        <f>VLOOKUP(C661,Dados!G:J,3,FALSE)</f>
        <v>17</v>
      </c>
      <c r="V661" s="35" t="str">
        <f>VLOOKUP(C661,Dados!G:J,4,FALSE)</f>
        <v>Quarta-Feira</v>
      </c>
    </row>
    <row r="662" spans="1:22" ht="127.5">
      <c r="A662" s="50">
        <v>307</v>
      </c>
      <c r="B662" s="9">
        <v>1</v>
      </c>
      <c r="C662" s="47">
        <v>44790</v>
      </c>
      <c r="D662" s="49">
        <f>IFERROR(VLOOKUP(C662,Dados!G:H,2,FALSE),"")</f>
        <v>44774</v>
      </c>
      <c r="E662" s="371">
        <v>24495</v>
      </c>
      <c r="F662" s="351" t="s">
        <v>1405</v>
      </c>
      <c r="G662" s="9" t="s">
        <v>31</v>
      </c>
      <c r="H662" s="351" t="s">
        <v>882</v>
      </c>
      <c r="I662" s="351" t="s">
        <v>87</v>
      </c>
      <c r="J662" s="9">
        <v>1</v>
      </c>
      <c r="K662" s="9" t="s">
        <v>51</v>
      </c>
      <c r="L662" s="54" t="s">
        <v>1406</v>
      </c>
      <c r="M662" s="31" t="s">
        <v>90</v>
      </c>
      <c r="N662" s="9" t="s">
        <v>91</v>
      </c>
      <c r="O662" s="9" t="s">
        <v>36</v>
      </c>
      <c r="P662" s="9" t="s">
        <v>91</v>
      </c>
      <c r="Q662" s="9"/>
      <c r="R662" s="9"/>
      <c r="S662" s="9">
        <v>77</v>
      </c>
      <c r="T662" s="9"/>
      <c r="U662" s="35">
        <f>VLOOKUP(C662,Dados!G:J,3,FALSE)</f>
        <v>17</v>
      </c>
      <c r="V662" s="35" t="str">
        <f>VLOOKUP(C662,Dados!G:J,4,FALSE)</f>
        <v>Quarta-Feira</v>
      </c>
    </row>
    <row r="663" spans="1:22" ht="69.95">
      <c r="A663" s="50">
        <v>308</v>
      </c>
      <c r="B663" s="9">
        <v>1</v>
      </c>
      <c r="C663" s="47">
        <v>44792</v>
      </c>
      <c r="D663" s="49">
        <f>IFERROR(VLOOKUP(C663,Dados!G:H,2,FALSE),"")</f>
        <v>44774</v>
      </c>
      <c r="E663" s="371">
        <v>42834</v>
      </c>
      <c r="F663" s="351" t="s">
        <v>1407</v>
      </c>
      <c r="G663" s="9" t="s">
        <v>31</v>
      </c>
      <c r="H663" s="351" t="s">
        <v>130</v>
      </c>
      <c r="I663" s="351" t="s">
        <v>818</v>
      </c>
      <c r="J663" s="9">
        <v>1</v>
      </c>
      <c r="K663" s="9" t="s">
        <v>56</v>
      </c>
      <c r="L663" s="54" t="s">
        <v>1408</v>
      </c>
      <c r="M663" s="31" t="s">
        <v>4</v>
      </c>
      <c r="N663" s="9" t="s">
        <v>36</v>
      </c>
      <c r="O663" s="9" t="s">
        <v>36</v>
      </c>
      <c r="P663" s="9" t="s">
        <v>45</v>
      </c>
      <c r="Q663" s="9" t="s">
        <v>76</v>
      </c>
      <c r="R663" s="9" t="s">
        <v>1301</v>
      </c>
      <c r="S663" s="9"/>
      <c r="T663" s="9"/>
      <c r="U663" s="35">
        <f>VLOOKUP(C663,Dados!G:J,3,FALSE)</f>
        <v>19</v>
      </c>
      <c r="V663" s="35" t="str">
        <f>VLOOKUP(C663,Dados!G:J,4,FALSE)</f>
        <v>Sexta-Feira</v>
      </c>
    </row>
    <row r="664" spans="1:22" ht="47.1">
      <c r="A664" s="50">
        <v>309</v>
      </c>
      <c r="B664" s="9">
        <v>1</v>
      </c>
      <c r="C664" s="47">
        <v>44792</v>
      </c>
      <c r="D664" s="49">
        <f>IFERROR(VLOOKUP(C664,Dados!G:H,2,FALSE),"")</f>
        <v>44774</v>
      </c>
      <c r="E664" s="371">
        <v>42884</v>
      </c>
      <c r="F664" s="351" t="s">
        <v>1409</v>
      </c>
      <c r="G664" s="9" t="s">
        <v>31</v>
      </c>
      <c r="H664" s="351" t="s">
        <v>130</v>
      </c>
      <c r="I664" s="351" t="s">
        <v>818</v>
      </c>
      <c r="J664" s="9">
        <v>1</v>
      </c>
      <c r="K664" s="9" t="s">
        <v>56</v>
      </c>
      <c r="L664" s="54" t="s">
        <v>1410</v>
      </c>
      <c r="M664" s="31" t="s">
        <v>4</v>
      </c>
      <c r="N664" s="9" t="s">
        <v>36</v>
      </c>
      <c r="O664" s="9" t="s">
        <v>36</v>
      </c>
      <c r="P664" s="9" t="s">
        <v>58</v>
      </c>
      <c r="Q664" s="9" t="s">
        <v>59</v>
      </c>
      <c r="R664" s="9" t="s">
        <v>60</v>
      </c>
      <c r="S664" s="9"/>
      <c r="T664" s="9"/>
      <c r="U664" s="35">
        <f>VLOOKUP(C664,Dados!G:J,3,FALSE)</f>
        <v>19</v>
      </c>
      <c r="V664" s="35" t="str">
        <f>VLOOKUP(C664,Dados!G:J,4,FALSE)</f>
        <v>Sexta-Feira</v>
      </c>
    </row>
    <row r="665" spans="1:22" ht="58.5">
      <c r="A665" s="50">
        <v>310</v>
      </c>
      <c r="B665" s="9">
        <v>1</v>
      </c>
      <c r="C665" s="47">
        <v>44793</v>
      </c>
      <c r="D665" s="49">
        <f>IFERROR(VLOOKUP(C665,Dados!G:H,2,FALSE),"")</f>
        <v>44774</v>
      </c>
      <c r="E665" s="371">
        <v>41098</v>
      </c>
      <c r="F665" s="351" t="s">
        <v>1411</v>
      </c>
      <c r="G665" s="9" t="s">
        <v>31</v>
      </c>
      <c r="H665" s="351" t="s">
        <v>105</v>
      </c>
      <c r="I665" s="351" t="s">
        <v>540</v>
      </c>
      <c r="J665" s="9">
        <v>2</v>
      </c>
      <c r="K665" s="9" t="s">
        <v>64</v>
      </c>
      <c r="L665" s="54" t="s">
        <v>1412</v>
      </c>
      <c r="M665" s="31" t="s">
        <v>4</v>
      </c>
      <c r="N665" s="9" t="s">
        <v>36</v>
      </c>
      <c r="O665" s="9" t="s">
        <v>36</v>
      </c>
      <c r="P665" s="9" t="s">
        <v>45</v>
      </c>
      <c r="Q665" s="9" t="s">
        <v>46</v>
      </c>
      <c r="R665" s="9" t="s">
        <v>1278</v>
      </c>
      <c r="S665" s="9"/>
      <c r="T665" s="9"/>
      <c r="U665" s="35">
        <f>VLOOKUP(C665,Dados!G:J,3,FALSE)</f>
        <v>20</v>
      </c>
      <c r="V665" s="35" t="str">
        <f>VLOOKUP(C665,Dados!G:J,4,FALSE)</f>
        <v>Sábado</v>
      </c>
    </row>
    <row r="666" spans="1:22" ht="58.5">
      <c r="A666" s="50">
        <v>311</v>
      </c>
      <c r="B666" s="9">
        <v>1</v>
      </c>
      <c r="C666" s="47">
        <v>44796</v>
      </c>
      <c r="D666" s="49">
        <f>IFERROR(VLOOKUP(C666,Dados!G:H,2,FALSE),"")</f>
        <v>44774</v>
      </c>
      <c r="E666" s="371">
        <v>37716</v>
      </c>
      <c r="F666" s="351" t="s">
        <v>765</v>
      </c>
      <c r="G666" s="9" t="s">
        <v>31</v>
      </c>
      <c r="H666" s="351" t="s">
        <v>523</v>
      </c>
      <c r="I666" s="351" t="s">
        <v>1233</v>
      </c>
      <c r="J666" s="9">
        <v>3</v>
      </c>
      <c r="K666" s="9" t="s">
        <v>56</v>
      </c>
      <c r="L666" s="54" t="s">
        <v>1413</v>
      </c>
      <c r="M666" s="31" t="s">
        <v>4</v>
      </c>
      <c r="N666" s="9" t="s">
        <v>36</v>
      </c>
      <c r="O666" s="9" t="s">
        <v>36</v>
      </c>
      <c r="P666" s="9" t="s">
        <v>45</v>
      </c>
      <c r="Q666" s="9" t="s">
        <v>46</v>
      </c>
      <c r="R666" s="9" t="s">
        <v>1278</v>
      </c>
      <c r="S666" s="9"/>
      <c r="T666" s="9"/>
      <c r="U666" s="35">
        <f>VLOOKUP(C666,Dados!G:J,3,FALSE)</f>
        <v>23</v>
      </c>
      <c r="V666" s="35" t="str">
        <f>VLOOKUP(C666,Dados!G:J,4,FALSE)</f>
        <v>Terça-Feira</v>
      </c>
    </row>
    <row r="667" spans="1:22" ht="58.5">
      <c r="A667" s="50">
        <v>312</v>
      </c>
      <c r="B667" s="9">
        <v>1</v>
      </c>
      <c r="C667" s="47">
        <v>44796</v>
      </c>
      <c r="D667" s="49">
        <f>IFERROR(VLOOKUP(C667,Dados!G:H,2,FALSE),"")</f>
        <v>44774</v>
      </c>
      <c r="E667" s="371">
        <v>42884</v>
      </c>
      <c r="F667" s="351" t="s">
        <v>1409</v>
      </c>
      <c r="G667" s="9" t="s">
        <v>31</v>
      </c>
      <c r="H667" s="351" t="s">
        <v>130</v>
      </c>
      <c r="I667" s="351" t="s">
        <v>818</v>
      </c>
      <c r="J667" s="9">
        <v>1</v>
      </c>
      <c r="K667" s="9" t="s">
        <v>56</v>
      </c>
      <c r="L667" s="54" t="s">
        <v>1414</v>
      </c>
      <c r="M667" s="31" t="s">
        <v>4</v>
      </c>
      <c r="N667" s="9" t="s">
        <v>36</v>
      </c>
      <c r="O667" s="9" t="s">
        <v>36</v>
      </c>
      <c r="P667" s="9" t="s">
        <v>58</v>
      </c>
      <c r="Q667" s="9" t="s">
        <v>59</v>
      </c>
      <c r="R667" s="9" t="s">
        <v>792</v>
      </c>
      <c r="S667" s="9"/>
      <c r="T667" s="9"/>
      <c r="U667" s="35">
        <f>VLOOKUP(C667,Dados!G:J,3,FALSE)</f>
        <v>23</v>
      </c>
      <c r="V667" s="35" t="str">
        <f>VLOOKUP(C667,Dados!G:J,4,FALSE)</f>
        <v>Terça-Feira</v>
      </c>
    </row>
    <row r="668" spans="1:22" ht="47.1">
      <c r="A668" s="50">
        <v>313</v>
      </c>
      <c r="B668" s="9">
        <v>1</v>
      </c>
      <c r="C668" s="47">
        <v>44797</v>
      </c>
      <c r="D668" s="49">
        <f>IFERROR(VLOOKUP(C668,Dados!G:H,2,FALSE),"")</f>
        <v>44774</v>
      </c>
      <c r="E668" s="371">
        <v>37832</v>
      </c>
      <c r="F668" s="374" t="s">
        <v>1415</v>
      </c>
      <c r="G668" s="9" t="s">
        <v>31</v>
      </c>
      <c r="H668" s="351" t="s">
        <v>1017</v>
      </c>
      <c r="I668" s="351" t="s">
        <v>540</v>
      </c>
      <c r="J668" s="9">
        <v>3</v>
      </c>
      <c r="K668" s="9" t="s">
        <v>110</v>
      </c>
      <c r="L668" s="66" t="s">
        <v>1416</v>
      </c>
      <c r="M668" s="31" t="s">
        <v>112</v>
      </c>
      <c r="N668" s="9" t="s">
        <v>36</v>
      </c>
      <c r="O668" s="9" t="s">
        <v>36</v>
      </c>
      <c r="P668" s="9" t="s">
        <v>45</v>
      </c>
      <c r="Q668" s="9" t="s">
        <v>46</v>
      </c>
      <c r="R668" s="9"/>
      <c r="S668" s="9">
        <v>80</v>
      </c>
      <c r="T668" s="9">
        <v>201650802</v>
      </c>
      <c r="U668" s="35">
        <f>VLOOKUP(C668,Dados!G:J,3,FALSE)</f>
        <v>24</v>
      </c>
      <c r="V668" s="35" t="str">
        <f>VLOOKUP(C668,Dados!G:J,4,FALSE)</f>
        <v>Quarta-Feira</v>
      </c>
    </row>
    <row r="669" spans="1:22" ht="103.5" customHeight="1">
      <c r="A669" s="50">
        <v>314</v>
      </c>
      <c r="B669" s="9">
        <v>1</v>
      </c>
      <c r="C669" s="47">
        <v>44797</v>
      </c>
      <c r="D669" s="49">
        <f>IFERROR(VLOOKUP(C669,Dados!G:H,2,FALSE),"")</f>
        <v>44774</v>
      </c>
      <c r="E669" s="371">
        <v>41994</v>
      </c>
      <c r="F669" s="351" t="s">
        <v>1417</v>
      </c>
      <c r="G669" s="9" t="s">
        <v>31</v>
      </c>
      <c r="H669" s="351" t="s">
        <v>130</v>
      </c>
      <c r="I669" s="351" t="s">
        <v>818</v>
      </c>
      <c r="J669" s="9">
        <v>1</v>
      </c>
      <c r="K669" s="9" t="s">
        <v>56</v>
      </c>
      <c r="L669" s="54" t="s">
        <v>1418</v>
      </c>
      <c r="M669" s="31" t="s">
        <v>80</v>
      </c>
      <c r="N669" s="9" t="s">
        <v>36</v>
      </c>
      <c r="O669" s="9" t="s">
        <v>36</v>
      </c>
      <c r="P669" s="9" t="s">
        <v>45</v>
      </c>
      <c r="Q669" s="9" t="s">
        <v>46</v>
      </c>
      <c r="R669" s="9" t="s">
        <v>1104</v>
      </c>
      <c r="S669" s="9">
        <v>79</v>
      </c>
      <c r="T669" s="9">
        <v>201617845</v>
      </c>
      <c r="U669" s="35">
        <f>VLOOKUP(C669,Dados!G:J,3,FALSE)</f>
        <v>24</v>
      </c>
      <c r="V669" s="35" t="str">
        <f>VLOOKUP(C669,Dados!G:J,4,FALSE)</f>
        <v>Quarta-Feira</v>
      </c>
    </row>
    <row r="670" spans="1:22" ht="47.1">
      <c r="A670" s="50">
        <v>315</v>
      </c>
      <c r="B670" s="9">
        <v>1</v>
      </c>
      <c r="C670" s="47">
        <v>44797</v>
      </c>
      <c r="D670" s="49">
        <f>IFERROR(VLOOKUP(C670,Dados!G:H,2,FALSE),"")</f>
        <v>44774</v>
      </c>
      <c r="E670" s="371">
        <v>32778</v>
      </c>
      <c r="F670" s="351" t="s">
        <v>739</v>
      </c>
      <c r="G670" s="9" t="s">
        <v>31</v>
      </c>
      <c r="H670" s="351" t="s">
        <v>300</v>
      </c>
      <c r="I670" s="351" t="s">
        <v>540</v>
      </c>
      <c r="J670" s="9">
        <v>2</v>
      </c>
      <c r="K670" s="9" t="s">
        <v>64</v>
      </c>
      <c r="L670" s="54" t="s">
        <v>1419</v>
      </c>
      <c r="M670" s="31" t="s">
        <v>4</v>
      </c>
      <c r="N670" s="9" t="s">
        <v>36</v>
      </c>
      <c r="O670" s="9" t="s">
        <v>36</v>
      </c>
      <c r="P670" s="9" t="s">
        <v>45</v>
      </c>
      <c r="Q670" s="9" t="s">
        <v>189</v>
      </c>
      <c r="R670" s="9"/>
      <c r="S670" s="9"/>
      <c r="T670" s="9"/>
      <c r="U670" s="35">
        <f>VLOOKUP(C670,Dados!G:J,3,FALSE)</f>
        <v>24</v>
      </c>
      <c r="V670" s="35" t="str">
        <f>VLOOKUP(C670,Dados!G:J,4,FALSE)</f>
        <v>Quarta-Feira</v>
      </c>
    </row>
    <row r="671" spans="1:22" ht="47.1">
      <c r="A671" s="50">
        <v>316</v>
      </c>
      <c r="B671" s="9">
        <v>1</v>
      </c>
      <c r="C671" s="47">
        <v>44801</v>
      </c>
      <c r="D671" s="49">
        <f>IFERROR(VLOOKUP(C671,Dados!G:H,2,FALSE),"")</f>
        <v>44774</v>
      </c>
      <c r="E671" s="371">
        <v>43144</v>
      </c>
      <c r="F671" s="351" t="s">
        <v>1420</v>
      </c>
      <c r="G671" s="9" t="s">
        <v>31</v>
      </c>
      <c r="H671" s="351" t="s">
        <v>237</v>
      </c>
      <c r="I671" s="351" t="s">
        <v>509</v>
      </c>
      <c r="J671" s="9">
        <v>2</v>
      </c>
      <c r="K671" s="9" t="s">
        <v>56</v>
      </c>
      <c r="L671" s="54" t="s">
        <v>1421</v>
      </c>
      <c r="M671" s="31" t="s">
        <v>4</v>
      </c>
      <c r="N671" s="9" t="s">
        <v>36</v>
      </c>
      <c r="O671" s="9" t="s">
        <v>36</v>
      </c>
      <c r="P671" s="9" t="s">
        <v>58</v>
      </c>
      <c r="Q671" s="9" t="s">
        <v>59</v>
      </c>
      <c r="R671" s="9" t="s">
        <v>60</v>
      </c>
      <c r="S671" s="9"/>
      <c r="T671" s="9"/>
      <c r="U671" s="35">
        <f>VLOOKUP(C671,Dados!G:J,3,FALSE)</f>
        <v>28</v>
      </c>
      <c r="V671" s="35" t="str">
        <f>VLOOKUP(C671,Dados!G:J,4,FALSE)</f>
        <v>Domingo</v>
      </c>
    </row>
    <row r="672" spans="1:22" ht="47.1">
      <c r="A672" s="50">
        <v>317</v>
      </c>
      <c r="B672" s="9">
        <v>1</v>
      </c>
      <c r="C672" s="47">
        <v>44803</v>
      </c>
      <c r="D672" s="49">
        <f>IFERROR(VLOOKUP(C672,Dados!G:H,2,FALSE),"")</f>
        <v>44774</v>
      </c>
      <c r="E672" s="371">
        <v>9019345</v>
      </c>
      <c r="F672" s="351" t="s">
        <v>1422</v>
      </c>
      <c r="G672" s="9" t="s">
        <v>31</v>
      </c>
      <c r="H672" s="351" t="s">
        <v>1083</v>
      </c>
      <c r="I672" s="351" t="s">
        <v>818</v>
      </c>
      <c r="J672" s="9">
        <v>1</v>
      </c>
      <c r="K672" s="9" t="s">
        <v>1423</v>
      </c>
      <c r="L672" s="54" t="s">
        <v>1424</v>
      </c>
      <c r="M672" s="31" t="s">
        <v>90</v>
      </c>
      <c r="N672" s="9" t="s">
        <v>36</v>
      </c>
      <c r="O672" s="9" t="s">
        <v>36</v>
      </c>
      <c r="P672" s="9" t="s">
        <v>180</v>
      </c>
      <c r="Q672" s="9" t="s">
        <v>189</v>
      </c>
      <c r="R672" s="9"/>
      <c r="S672" s="9">
        <v>81</v>
      </c>
      <c r="T672" s="9"/>
      <c r="U672" s="35">
        <f>VLOOKUP(C672,Dados!G:J,3,FALSE)</f>
        <v>30</v>
      </c>
      <c r="V672" s="35" t="str">
        <f>VLOOKUP(C672,Dados!G:J,4,FALSE)</f>
        <v>Terça-Feira</v>
      </c>
    </row>
    <row r="673" spans="1:22" ht="47.1">
      <c r="A673" s="50">
        <v>318</v>
      </c>
      <c r="B673" s="9">
        <v>1</v>
      </c>
      <c r="C673" s="47">
        <v>44804</v>
      </c>
      <c r="D673" s="49">
        <f>IFERROR(VLOOKUP(C673,Dados!G:H,2,FALSE),"")</f>
        <v>44774</v>
      </c>
      <c r="E673" s="371">
        <v>40459</v>
      </c>
      <c r="F673" s="351" t="s">
        <v>1425</v>
      </c>
      <c r="G673" s="9" t="s">
        <v>182</v>
      </c>
      <c r="H673" s="351" t="s">
        <v>1017</v>
      </c>
      <c r="I673" s="351" t="s">
        <v>540</v>
      </c>
      <c r="J673" s="9">
        <v>3</v>
      </c>
      <c r="K673" s="9" t="s">
        <v>64</v>
      </c>
      <c r="L673" s="54" t="s">
        <v>1426</v>
      </c>
      <c r="M673" s="31" t="s">
        <v>4</v>
      </c>
      <c r="N673" s="9" t="s">
        <v>36</v>
      </c>
      <c r="O673" s="9" t="s">
        <v>36</v>
      </c>
      <c r="P673" s="9" t="s">
        <v>45</v>
      </c>
      <c r="Q673" s="9" t="s">
        <v>46</v>
      </c>
      <c r="R673" s="9" t="s">
        <v>77</v>
      </c>
      <c r="S673" s="9"/>
      <c r="T673" s="9"/>
      <c r="U673" s="35">
        <f>VLOOKUP(C673,Dados!G:J,3,FALSE)</f>
        <v>31</v>
      </c>
      <c r="V673" s="35" t="str">
        <f>VLOOKUP(C673,Dados!G:J,4,FALSE)</f>
        <v>Quarta-Feira</v>
      </c>
    </row>
    <row r="674" spans="1:22" ht="58.5">
      <c r="A674" s="50">
        <v>319</v>
      </c>
      <c r="B674" s="9">
        <v>1</v>
      </c>
      <c r="C674" s="47">
        <v>44804</v>
      </c>
      <c r="D674" s="49">
        <f>IFERROR(VLOOKUP(C674,Dados!G:H,2,FALSE),"")</f>
        <v>44774</v>
      </c>
      <c r="E674" s="371">
        <v>27491</v>
      </c>
      <c r="F674" s="351" t="s">
        <v>241</v>
      </c>
      <c r="G674" s="9" t="s">
        <v>31</v>
      </c>
      <c r="H674" s="351" t="s">
        <v>605</v>
      </c>
      <c r="I674" s="351" t="s">
        <v>63</v>
      </c>
      <c r="J674" s="9">
        <v>2</v>
      </c>
      <c r="K674" s="9" t="s">
        <v>152</v>
      </c>
      <c r="L674" s="54" t="s">
        <v>1427</v>
      </c>
      <c r="M674" s="31" t="s">
        <v>4</v>
      </c>
      <c r="N674" s="9" t="s">
        <v>36</v>
      </c>
      <c r="O674" s="9" t="s">
        <v>36</v>
      </c>
      <c r="P674" s="9" t="s">
        <v>66</v>
      </c>
      <c r="Q674" s="9" t="s">
        <v>76</v>
      </c>
      <c r="R674" s="9" t="s">
        <v>1278</v>
      </c>
      <c r="S674" s="9"/>
      <c r="T674" s="9"/>
      <c r="U674" s="35">
        <f>VLOOKUP(C674,Dados!G:J,3,FALSE)</f>
        <v>31</v>
      </c>
      <c r="V674" s="35" t="str">
        <f>VLOOKUP(C674,Dados!G:J,4,FALSE)</f>
        <v>Quarta-Feira</v>
      </c>
    </row>
    <row r="675" spans="1:22" ht="47.1">
      <c r="A675" s="50">
        <v>320</v>
      </c>
      <c r="B675" s="9">
        <v>1</v>
      </c>
      <c r="C675" s="47">
        <v>44805</v>
      </c>
      <c r="D675" s="49">
        <f>IFERROR(VLOOKUP(C675,Dados!G:H,2,FALSE),"")</f>
        <v>44805</v>
      </c>
      <c r="E675" s="371">
        <v>42817</v>
      </c>
      <c r="F675" s="351" t="s">
        <v>1394</v>
      </c>
      <c r="G675" s="9" t="s">
        <v>31</v>
      </c>
      <c r="H675" s="351" t="s">
        <v>970</v>
      </c>
      <c r="I675" s="351" t="s">
        <v>445</v>
      </c>
      <c r="J675" s="9">
        <v>3</v>
      </c>
      <c r="K675" s="9" t="s">
        <v>313</v>
      </c>
      <c r="L675" s="54" t="s">
        <v>1428</v>
      </c>
      <c r="M675" s="31" t="s">
        <v>4</v>
      </c>
      <c r="N675" s="9" t="s">
        <v>36</v>
      </c>
      <c r="O675" s="9" t="s">
        <v>36</v>
      </c>
      <c r="P675" s="9" t="s">
        <v>58</v>
      </c>
      <c r="Q675" s="9" t="s">
        <v>59</v>
      </c>
      <c r="R675" s="9" t="s">
        <v>934</v>
      </c>
      <c r="S675" s="9"/>
      <c r="T675" s="9"/>
      <c r="U675" s="35">
        <f>VLOOKUP(C675,Dados!G:J,3,FALSE)</f>
        <v>1</v>
      </c>
      <c r="V675" s="35" t="str">
        <f>VLOOKUP(C675,Dados!G:J,4,FALSE)</f>
        <v>Quinta-Feira</v>
      </c>
    </row>
    <row r="676" spans="1:22" ht="58.5">
      <c r="A676" s="50">
        <v>321</v>
      </c>
      <c r="B676" s="9">
        <v>1</v>
      </c>
      <c r="C676" s="47">
        <v>44806</v>
      </c>
      <c r="D676" s="49">
        <f>IFERROR(VLOOKUP(C676,Dados!G:H,2,FALSE),"")</f>
        <v>44805</v>
      </c>
      <c r="E676" s="371">
        <v>28634</v>
      </c>
      <c r="F676" s="351" t="s">
        <v>1429</v>
      </c>
      <c r="G676" s="9" t="s">
        <v>31</v>
      </c>
      <c r="H676" s="351" t="s">
        <v>248</v>
      </c>
      <c r="I676" s="351" t="s">
        <v>87</v>
      </c>
      <c r="J676" s="9">
        <v>3</v>
      </c>
      <c r="K676" s="9" t="s">
        <v>51</v>
      </c>
      <c r="L676" s="54" t="s">
        <v>1430</v>
      </c>
      <c r="M676" s="31" t="s">
        <v>90</v>
      </c>
      <c r="N676" s="9" t="s">
        <v>91</v>
      </c>
      <c r="O676" s="9" t="s">
        <v>36</v>
      </c>
      <c r="P676" s="9" t="s">
        <v>91</v>
      </c>
      <c r="Q676" s="9"/>
      <c r="R676" s="9"/>
      <c r="S676" s="9">
        <v>82</v>
      </c>
      <c r="T676" s="9"/>
      <c r="U676" s="35">
        <f>VLOOKUP(C676,Dados!G:J,3,FALSE)</f>
        <v>2</v>
      </c>
      <c r="V676" s="35" t="str">
        <f>VLOOKUP(C676,Dados!G:J,4,FALSE)</f>
        <v>Sexta-Feira</v>
      </c>
    </row>
    <row r="677" spans="1:22" ht="58.5">
      <c r="A677" s="50">
        <v>322</v>
      </c>
      <c r="B677" s="9">
        <v>1</v>
      </c>
      <c r="C677" s="47">
        <v>44806</v>
      </c>
      <c r="D677" s="49">
        <f>IFERROR(VLOOKUP(C677,Dados!G:H,2,FALSE),"")</f>
        <v>44805</v>
      </c>
      <c r="E677" s="371">
        <v>41006</v>
      </c>
      <c r="F677" s="351" t="s">
        <v>1431</v>
      </c>
      <c r="G677" s="9" t="s">
        <v>31</v>
      </c>
      <c r="H677" s="351" t="s">
        <v>1432</v>
      </c>
      <c r="I677" s="351" t="s">
        <v>147</v>
      </c>
      <c r="J677" s="9">
        <v>1</v>
      </c>
      <c r="K677" s="9" t="s">
        <v>56</v>
      </c>
      <c r="L677" s="54" t="s">
        <v>1433</v>
      </c>
      <c r="M677" s="31" t="s">
        <v>4</v>
      </c>
      <c r="N677" s="9" t="s">
        <v>36</v>
      </c>
      <c r="O677" s="9" t="s">
        <v>36</v>
      </c>
      <c r="P677" s="9" t="s">
        <v>45</v>
      </c>
      <c r="Q677" s="9" t="s">
        <v>46</v>
      </c>
      <c r="R677" s="9" t="s">
        <v>1434</v>
      </c>
      <c r="S677" s="9"/>
      <c r="T677" s="9"/>
      <c r="U677" s="35">
        <f>VLOOKUP(C677,Dados!G:J,3,FALSE)</f>
        <v>2</v>
      </c>
      <c r="V677" s="35" t="str">
        <f>VLOOKUP(C677,Dados!G:J,4,FALSE)</f>
        <v>Sexta-Feira</v>
      </c>
    </row>
    <row r="678" spans="1:22" ht="69.95">
      <c r="A678" s="50">
        <v>323</v>
      </c>
      <c r="B678" s="9">
        <v>1</v>
      </c>
      <c r="C678" s="47">
        <v>44807</v>
      </c>
      <c r="D678" s="49">
        <f>IFERROR(VLOOKUP(C678,Dados!G:H,2,FALSE),"")</f>
        <v>44805</v>
      </c>
      <c r="E678" s="371">
        <v>27492</v>
      </c>
      <c r="F678" s="351" t="s">
        <v>1435</v>
      </c>
      <c r="G678" s="9" t="s">
        <v>31</v>
      </c>
      <c r="H678" s="351" t="s">
        <v>1249</v>
      </c>
      <c r="I678" s="351" t="s">
        <v>63</v>
      </c>
      <c r="J678" s="9">
        <v>1</v>
      </c>
      <c r="K678" s="9" t="s">
        <v>152</v>
      </c>
      <c r="L678" s="54" t="s">
        <v>1436</v>
      </c>
      <c r="M678" s="31" t="s">
        <v>4</v>
      </c>
      <c r="N678" s="9" t="s">
        <v>36</v>
      </c>
      <c r="O678" s="9" t="s">
        <v>36</v>
      </c>
      <c r="P678" s="9" t="s">
        <v>45</v>
      </c>
      <c r="Q678" s="9" t="s">
        <v>76</v>
      </c>
      <c r="R678" s="9" t="s">
        <v>1437</v>
      </c>
      <c r="S678" s="9"/>
      <c r="T678" s="9"/>
      <c r="U678" s="35">
        <f>VLOOKUP(C678,Dados!G:J,3,FALSE)</f>
        <v>3</v>
      </c>
      <c r="V678" s="35" t="str">
        <f>VLOOKUP(C678,Dados!G:J,4,FALSE)</f>
        <v>Sábado</v>
      </c>
    </row>
    <row r="679" spans="1:22" ht="81.599999999999994">
      <c r="A679" s="50">
        <v>324</v>
      </c>
      <c r="B679" s="9">
        <v>1</v>
      </c>
      <c r="C679" s="47">
        <v>44809</v>
      </c>
      <c r="D679" s="49">
        <f>IFERROR(VLOOKUP(C679,Dados!G:H,2,FALSE),"")</f>
        <v>44805</v>
      </c>
      <c r="E679" s="371">
        <v>41554</v>
      </c>
      <c r="F679" s="374" t="s">
        <v>1438</v>
      </c>
      <c r="G679" s="9" t="s">
        <v>31</v>
      </c>
      <c r="H679" s="351" t="s">
        <v>130</v>
      </c>
      <c r="I679" s="351" t="s">
        <v>818</v>
      </c>
      <c r="J679" s="9">
        <v>1</v>
      </c>
      <c r="K679" s="9" t="s">
        <v>56</v>
      </c>
      <c r="L679" s="54" t="s">
        <v>1439</v>
      </c>
      <c r="M679" s="31" t="s">
        <v>3</v>
      </c>
      <c r="N679" s="9" t="s">
        <v>36</v>
      </c>
      <c r="O679" s="9" t="s">
        <v>36</v>
      </c>
      <c r="P679" s="9" t="s">
        <v>45</v>
      </c>
      <c r="Q679" s="9" t="s">
        <v>76</v>
      </c>
      <c r="R679" s="9" t="s">
        <v>1278</v>
      </c>
      <c r="S679" s="9">
        <v>83</v>
      </c>
      <c r="T679" s="9">
        <v>201650907</v>
      </c>
      <c r="U679" s="35">
        <f>VLOOKUP(C679,Dados!G:J,3,FALSE)</f>
        <v>5</v>
      </c>
      <c r="V679" s="35" t="str">
        <f>VLOOKUP(C679,Dados!G:J,4,FALSE)</f>
        <v>Segunda-Feira</v>
      </c>
    </row>
    <row r="680" spans="1:22" ht="47.1">
      <c r="A680" s="50">
        <v>325</v>
      </c>
      <c r="B680" s="9">
        <v>1</v>
      </c>
      <c r="C680" s="47">
        <v>44811</v>
      </c>
      <c r="D680" s="49">
        <f>IFERROR(VLOOKUP(C680,Dados!G:H,2,FALSE),"")</f>
        <v>44805</v>
      </c>
      <c r="E680" s="371">
        <v>31299</v>
      </c>
      <c r="F680" s="351" t="s">
        <v>851</v>
      </c>
      <c r="G680" s="9" t="s">
        <v>31</v>
      </c>
      <c r="H680" s="351" t="s">
        <v>237</v>
      </c>
      <c r="I680" s="351" t="s">
        <v>509</v>
      </c>
      <c r="J680" s="9">
        <v>2</v>
      </c>
      <c r="K680" s="9" t="s">
        <v>56</v>
      </c>
      <c r="L680" s="54" t="s">
        <v>1440</v>
      </c>
      <c r="M680" s="31" t="s">
        <v>4</v>
      </c>
      <c r="N680" s="9" t="s">
        <v>36</v>
      </c>
      <c r="O680" s="9" t="s">
        <v>36</v>
      </c>
      <c r="P680" s="9" t="s">
        <v>58</v>
      </c>
      <c r="Q680" s="9" t="s">
        <v>59</v>
      </c>
      <c r="R680" s="9" t="s">
        <v>85</v>
      </c>
      <c r="S680" s="9"/>
      <c r="T680" s="9"/>
      <c r="U680" s="35">
        <f>VLOOKUP(C680,Dados!G:J,3,FALSE)</f>
        <v>7</v>
      </c>
      <c r="V680" s="35" t="str">
        <f>VLOOKUP(C680,Dados!G:J,4,FALSE)</f>
        <v>Quarta-Feira</v>
      </c>
    </row>
    <row r="681" spans="1:22" ht="96" customHeight="1">
      <c r="A681" s="50">
        <v>326</v>
      </c>
      <c r="B681" s="9">
        <v>1</v>
      </c>
      <c r="C681" s="47">
        <v>44818</v>
      </c>
      <c r="D681" s="49">
        <f>IFERROR(VLOOKUP(C681,Dados!G:H,2,FALSE),"")</f>
        <v>44805</v>
      </c>
      <c r="E681" s="371">
        <v>43032</v>
      </c>
      <c r="F681" s="351" t="s">
        <v>1441</v>
      </c>
      <c r="G681" s="9" t="s">
        <v>31</v>
      </c>
      <c r="H681" s="351" t="s">
        <v>237</v>
      </c>
      <c r="I681" s="351" t="s">
        <v>509</v>
      </c>
      <c r="J681" s="9">
        <v>2</v>
      </c>
      <c r="K681" s="9" t="s">
        <v>56</v>
      </c>
      <c r="L681" s="54" t="s">
        <v>1442</v>
      </c>
      <c r="M681" s="31" t="s">
        <v>4</v>
      </c>
      <c r="N681" s="9" t="s">
        <v>36</v>
      </c>
      <c r="O681" s="9" t="s">
        <v>36</v>
      </c>
      <c r="P681" s="9" t="s">
        <v>45</v>
      </c>
      <c r="Q681" s="9" t="s">
        <v>46</v>
      </c>
      <c r="R681" s="9" t="s">
        <v>1108</v>
      </c>
      <c r="S681" s="9"/>
      <c r="T681" s="9"/>
      <c r="U681" s="35">
        <f>VLOOKUP(C681,Dados!G:J,3,FALSE)</f>
        <v>14</v>
      </c>
      <c r="V681" s="35" t="str">
        <f>VLOOKUP(C681,Dados!G:J,4,FALSE)</f>
        <v>Quarta-Feira</v>
      </c>
    </row>
    <row r="682" spans="1:22" ht="58.5">
      <c r="A682" s="50">
        <v>327</v>
      </c>
      <c r="B682" s="9">
        <v>1</v>
      </c>
      <c r="C682" s="47">
        <v>44818</v>
      </c>
      <c r="D682" s="49">
        <f>IFERROR(VLOOKUP(C682,Dados!G:H,2,FALSE),"")</f>
        <v>44805</v>
      </c>
      <c r="E682" s="371">
        <v>38729</v>
      </c>
      <c r="F682" s="351" t="s">
        <v>1259</v>
      </c>
      <c r="G682" s="9" t="s">
        <v>31</v>
      </c>
      <c r="H682" s="351" t="s">
        <v>1046</v>
      </c>
      <c r="I682" s="351" t="s">
        <v>509</v>
      </c>
      <c r="J682" s="9">
        <v>2</v>
      </c>
      <c r="K682" s="9" t="s">
        <v>121</v>
      </c>
      <c r="L682" s="54" t="s">
        <v>1443</v>
      </c>
      <c r="M682" s="31" t="s">
        <v>3</v>
      </c>
      <c r="N682" s="9" t="s">
        <v>36</v>
      </c>
      <c r="O682" s="9" t="s">
        <v>36</v>
      </c>
      <c r="P682" s="9" t="s">
        <v>58</v>
      </c>
      <c r="Q682" s="9" t="s">
        <v>59</v>
      </c>
      <c r="R682" s="9"/>
      <c r="S682" s="9">
        <v>84</v>
      </c>
      <c r="T682" s="9">
        <v>201700785</v>
      </c>
      <c r="U682" s="35">
        <f>VLOOKUP(C682,Dados!G:J,3,FALSE)</f>
        <v>14</v>
      </c>
      <c r="V682" s="35" t="str">
        <f>VLOOKUP(C682,Dados!G:J,4,FALSE)</f>
        <v>Quarta-Feira</v>
      </c>
    </row>
    <row r="683" spans="1:22" ht="35.450000000000003">
      <c r="A683" s="50">
        <v>328</v>
      </c>
      <c r="B683" s="9">
        <v>1</v>
      </c>
      <c r="C683" s="47">
        <v>44823</v>
      </c>
      <c r="D683" s="49">
        <f>IFERROR(VLOOKUP(C683,Dados!G:H,2,FALSE),"")</f>
        <v>44805</v>
      </c>
      <c r="E683" s="371">
        <v>0</v>
      </c>
      <c r="F683" s="351"/>
      <c r="G683" s="9"/>
      <c r="H683" s="351" t="s">
        <v>120</v>
      </c>
      <c r="I683" s="351" t="s">
        <v>818</v>
      </c>
      <c r="J683" s="9">
        <v>1</v>
      </c>
      <c r="K683" s="9" t="s">
        <v>121</v>
      </c>
      <c r="L683" s="54" t="s">
        <v>1444</v>
      </c>
      <c r="M683" s="31" t="s">
        <v>90</v>
      </c>
      <c r="N683" s="9" t="s">
        <v>91</v>
      </c>
      <c r="O683" s="9" t="s">
        <v>36</v>
      </c>
      <c r="P683" s="9" t="s">
        <v>91</v>
      </c>
      <c r="Q683" s="9"/>
      <c r="R683" s="9"/>
      <c r="S683" s="9"/>
      <c r="T683" s="9"/>
      <c r="U683" s="35">
        <f>VLOOKUP(C683,Dados!G:J,3,FALSE)</f>
        <v>19</v>
      </c>
      <c r="V683" s="35" t="str">
        <f>VLOOKUP(C683,Dados!G:J,4,FALSE)</f>
        <v>Segunda-Feira</v>
      </c>
    </row>
    <row r="684" spans="1:22" ht="69.95">
      <c r="A684" s="50">
        <v>329</v>
      </c>
      <c r="B684" s="9">
        <v>1</v>
      </c>
      <c r="C684" s="47">
        <v>44823</v>
      </c>
      <c r="D684" s="49">
        <f>IFERROR(VLOOKUP(C684,Dados!G:H,2,FALSE),"")</f>
        <v>44805</v>
      </c>
      <c r="E684" s="371">
        <v>28193</v>
      </c>
      <c r="F684" s="351" t="s">
        <v>1445</v>
      </c>
      <c r="G684" s="9" t="s">
        <v>31</v>
      </c>
      <c r="H684" s="351" t="s">
        <v>523</v>
      </c>
      <c r="I684" s="351" t="s">
        <v>1233</v>
      </c>
      <c r="J684" s="9">
        <v>3</v>
      </c>
      <c r="K684" s="9" t="s">
        <v>56</v>
      </c>
      <c r="L684" s="54" t="s">
        <v>1446</v>
      </c>
      <c r="M684" s="31" t="s">
        <v>4</v>
      </c>
      <c r="N684" s="9" t="s">
        <v>36</v>
      </c>
      <c r="O684" s="9" t="s">
        <v>36</v>
      </c>
      <c r="P684" s="9" t="s">
        <v>58</v>
      </c>
      <c r="Q684" s="9" t="s">
        <v>59</v>
      </c>
      <c r="R684" s="9" t="s">
        <v>60</v>
      </c>
      <c r="S684" s="9"/>
      <c r="T684" s="9"/>
      <c r="U684" s="35">
        <f>VLOOKUP(C684,Dados!G:J,3,FALSE)</f>
        <v>19</v>
      </c>
      <c r="V684" s="35" t="str">
        <f>VLOOKUP(C684,Dados!G:J,4,FALSE)</f>
        <v>Segunda-Feira</v>
      </c>
    </row>
    <row r="685" spans="1:22" ht="69.95">
      <c r="A685" s="50">
        <v>330</v>
      </c>
      <c r="B685" s="9">
        <v>1</v>
      </c>
      <c r="C685" s="47">
        <v>44824</v>
      </c>
      <c r="D685" s="49">
        <f>IFERROR(VLOOKUP(C685,Dados!G:H,2,FALSE),"")</f>
        <v>44805</v>
      </c>
      <c r="E685" s="371">
        <v>42668</v>
      </c>
      <c r="F685" s="351" t="s">
        <v>1396</v>
      </c>
      <c r="G685" s="9" t="s">
        <v>31</v>
      </c>
      <c r="H685" s="351" t="s">
        <v>130</v>
      </c>
      <c r="I685" s="351" t="s">
        <v>818</v>
      </c>
      <c r="J685" s="9">
        <v>1</v>
      </c>
      <c r="K685" s="9" t="s">
        <v>56</v>
      </c>
      <c r="L685" s="54" t="s">
        <v>1447</v>
      </c>
      <c r="M685" s="31" t="s">
        <v>4</v>
      </c>
      <c r="N685" s="9" t="s">
        <v>36</v>
      </c>
      <c r="O685" s="9" t="s">
        <v>36</v>
      </c>
      <c r="P685" s="9" t="s">
        <v>58</v>
      </c>
      <c r="Q685" s="9" t="s">
        <v>59</v>
      </c>
      <c r="R685" s="9" t="s">
        <v>85</v>
      </c>
      <c r="S685" s="9"/>
      <c r="T685" s="9"/>
      <c r="U685" s="35">
        <f>VLOOKUP(C685,Dados!G:J,3,FALSE)</f>
        <v>20</v>
      </c>
      <c r="V685" s="35" t="str">
        <f>VLOOKUP(C685,Dados!G:J,4,FALSE)</f>
        <v>Terça-Feira</v>
      </c>
    </row>
    <row r="686" spans="1:22" ht="94.5" customHeight="1">
      <c r="A686" s="50">
        <v>331</v>
      </c>
      <c r="B686" s="9">
        <v>1</v>
      </c>
      <c r="C686" s="47">
        <v>44826</v>
      </c>
      <c r="D686" s="49">
        <f>IFERROR(VLOOKUP(C686,Dados!G:H,2,FALSE),"")</f>
        <v>44805</v>
      </c>
      <c r="E686" s="371">
        <v>0</v>
      </c>
      <c r="F686" s="351"/>
      <c r="G686" s="9" t="s">
        <v>31</v>
      </c>
      <c r="H686" s="351"/>
      <c r="I686" s="351" t="s">
        <v>87</v>
      </c>
      <c r="J686" s="9">
        <v>2</v>
      </c>
      <c r="K686" s="9" t="s">
        <v>51</v>
      </c>
      <c r="L686" s="54" t="s">
        <v>1448</v>
      </c>
      <c r="M686" s="31" t="s">
        <v>90</v>
      </c>
      <c r="N686" s="9" t="s">
        <v>95</v>
      </c>
      <c r="O686" s="9" t="s">
        <v>36</v>
      </c>
      <c r="P686" s="9"/>
      <c r="Q686" s="9"/>
      <c r="R686" s="9"/>
      <c r="S686" s="9">
        <v>85</v>
      </c>
      <c r="T686" s="9"/>
      <c r="U686" s="35">
        <f>VLOOKUP(C686,Dados!G:J,3,FALSE)</f>
        <v>22</v>
      </c>
      <c r="V686" s="35" t="str">
        <f>VLOOKUP(C686,Dados!G:J,4,FALSE)</f>
        <v>Quinta-Feira</v>
      </c>
    </row>
    <row r="687" spans="1:22" ht="172.5" customHeight="1">
      <c r="A687" s="50">
        <v>332</v>
      </c>
      <c r="B687" s="9">
        <v>1</v>
      </c>
      <c r="C687" s="47">
        <v>44830</v>
      </c>
      <c r="D687" s="49">
        <f>IFERROR(VLOOKUP(C687,Dados!G:H,2,FALSE),"")</f>
        <v>44805</v>
      </c>
      <c r="E687" s="371">
        <v>5860</v>
      </c>
      <c r="F687" s="351" t="s">
        <v>607</v>
      </c>
      <c r="G687" s="9" t="s">
        <v>31</v>
      </c>
      <c r="H687" s="351" t="s">
        <v>366</v>
      </c>
      <c r="I687" s="351" t="s">
        <v>137</v>
      </c>
      <c r="J687" s="9">
        <v>1</v>
      </c>
      <c r="K687" s="9" t="s">
        <v>1449</v>
      </c>
      <c r="L687" s="54" t="s">
        <v>1450</v>
      </c>
      <c r="M687" s="31" t="s">
        <v>4</v>
      </c>
      <c r="N687" s="9" t="s">
        <v>36</v>
      </c>
      <c r="O687" s="9" t="s">
        <v>36</v>
      </c>
      <c r="P687" s="9" t="s">
        <v>45</v>
      </c>
      <c r="Q687" s="9" t="s">
        <v>46</v>
      </c>
      <c r="R687" s="9"/>
      <c r="S687" s="9"/>
      <c r="T687" s="9"/>
      <c r="U687" s="35">
        <f>VLOOKUP(C687,Dados!G:J,3,FALSE)</f>
        <v>26</v>
      </c>
      <c r="V687" s="35" t="str">
        <f>VLOOKUP(C687,Dados!G:J,4,FALSE)</f>
        <v>Segunda-Feira</v>
      </c>
    </row>
    <row r="688" spans="1:22" ht="116.1">
      <c r="A688" s="50">
        <v>333</v>
      </c>
      <c r="B688" s="9">
        <v>1</v>
      </c>
      <c r="C688" s="47">
        <v>44830</v>
      </c>
      <c r="D688" s="49">
        <f>IFERROR(VLOOKUP(C688,Dados!G:H,2,FALSE),"")</f>
        <v>44805</v>
      </c>
      <c r="E688" s="371">
        <v>24556</v>
      </c>
      <c r="F688" s="351" t="s">
        <v>496</v>
      </c>
      <c r="G688" s="9" t="s">
        <v>31</v>
      </c>
      <c r="H688" s="351" t="s">
        <v>793</v>
      </c>
      <c r="I688" s="351" t="s">
        <v>818</v>
      </c>
      <c r="J688" s="9">
        <v>1</v>
      </c>
      <c r="K688" s="9" t="s">
        <v>56</v>
      </c>
      <c r="L688" s="54" t="s">
        <v>1451</v>
      </c>
      <c r="M688" s="31" t="s">
        <v>4</v>
      </c>
      <c r="N688" s="9" t="s">
        <v>36</v>
      </c>
      <c r="O688" s="9" t="s">
        <v>36</v>
      </c>
      <c r="P688" s="9" t="s">
        <v>45</v>
      </c>
      <c r="Q688" s="9" t="s">
        <v>46</v>
      </c>
      <c r="R688" s="9" t="s">
        <v>1104</v>
      </c>
      <c r="S688" s="9">
        <v>86</v>
      </c>
      <c r="T688" s="9"/>
      <c r="U688" s="35">
        <f>VLOOKUP(C688,Dados!G:J,3,FALSE)</f>
        <v>26</v>
      </c>
      <c r="V688" s="35" t="str">
        <f>VLOOKUP(C688,Dados!G:J,4,FALSE)</f>
        <v>Segunda-Feira</v>
      </c>
    </row>
    <row r="689" spans="1:22" ht="47.1">
      <c r="A689" s="50">
        <v>334</v>
      </c>
      <c r="B689" s="9">
        <v>1</v>
      </c>
      <c r="C689" s="47">
        <v>44831</v>
      </c>
      <c r="D689" s="49">
        <f>IFERROR(VLOOKUP(C689,Dados!G:H,2,FALSE),"")</f>
        <v>44805</v>
      </c>
      <c r="E689" s="371">
        <v>0</v>
      </c>
      <c r="F689" s="351"/>
      <c r="G689" s="9" t="s">
        <v>31</v>
      </c>
      <c r="H689" s="351" t="s">
        <v>1452</v>
      </c>
      <c r="I689" s="351" t="s">
        <v>87</v>
      </c>
      <c r="J689" s="9">
        <v>1</v>
      </c>
      <c r="K689" s="9" t="s">
        <v>1170</v>
      </c>
      <c r="L689" s="54" t="s">
        <v>1453</v>
      </c>
      <c r="M689" s="31" t="s">
        <v>90</v>
      </c>
      <c r="N689" s="9" t="s">
        <v>568</v>
      </c>
      <c r="O689" s="9" t="s">
        <v>36</v>
      </c>
      <c r="P689" s="9" t="s">
        <v>96</v>
      </c>
      <c r="Q689" s="9"/>
      <c r="R689" s="9"/>
      <c r="S689" s="9">
        <v>87</v>
      </c>
      <c r="T689" s="9"/>
      <c r="U689" s="35">
        <f>VLOOKUP(C689,Dados!G:J,3,FALSE)</f>
        <v>27</v>
      </c>
      <c r="V689" s="35" t="str">
        <f>VLOOKUP(C689,Dados!G:J,4,FALSE)</f>
        <v>Terça-Feira</v>
      </c>
    </row>
    <row r="690" spans="1:22" ht="47.1">
      <c r="A690" s="50">
        <v>335</v>
      </c>
      <c r="B690" s="9">
        <v>1</v>
      </c>
      <c r="C690" s="47">
        <v>44831</v>
      </c>
      <c r="D690" s="49">
        <f>IFERROR(VLOOKUP(C690,Dados!G:H,2,FALSE),"")</f>
        <v>44805</v>
      </c>
      <c r="E690" s="371">
        <v>0</v>
      </c>
      <c r="F690" s="351"/>
      <c r="G690" s="9" t="s">
        <v>31</v>
      </c>
      <c r="H690" s="351"/>
      <c r="I690" s="351" t="s">
        <v>1281</v>
      </c>
      <c r="J690" s="9">
        <v>1</v>
      </c>
      <c r="K690" s="9" t="s">
        <v>1170</v>
      </c>
      <c r="L690" s="54" t="s">
        <v>1454</v>
      </c>
      <c r="M690" s="31" t="s">
        <v>90</v>
      </c>
      <c r="N690" s="9" t="s">
        <v>178</v>
      </c>
      <c r="O690" s="9" t="s">
        <v>36</v>
      </c>
      <c r="P690" s="9" t="s">
        <v>180</v>
      </c>
      <c r="Q690" s="9"/>
      <c r="R690" s="9"/>
      <c r="S690" s="9">
        <v>88</v>
      </c>
      <c r="T690" s="9"/>
      <c r="U690" s="35">
        <f>VLOOKUP(C690,Dados!G:J,3,FALSE)</f>
        <v>27</v>
      </c>
      <c r="V690" s="35" t="str">
        <f>VLOOKUP(C690,Dados!G:J,4,FALSE)</f>
        <v>Terça-Feira</v>
      </c>
    </row>
    <row r="691" spans="1:22" ht="93">
      <c r="A691" s="50">
        <v>336</v>
      </c>
      <c r="B691" s="9">
        <v>1</v>
      </c>
      <c r="C691" s="47">
        <v>44832</v>
      </c>
      <c r="D691" s="49">
        <f>IFERROR(VLOOKUP(C691,Dados!G:H,2,FALSE),"")</f>
        <v>44805</v>
      </c>
      <c r="E691" s="371">
        <v>33526</v>
      </c>
      <c r="F691" s="351" t="s">
        <v>1455</v>
      </c>
      <c r="G691" s="9" t="s">
        <v>31</v>
      </c>
      <c r="H691" s="351" t="s">
        <v>1456</v>
      </c>
      <c r="I691" s="351" t="s">
        <v>1160</v>
      </c>
      <c r="J691" s="9">
        <v>1</v>
      </c>
      <c r="K691" s="9" t="s">
        <v>1457</v>
      </c>
      <c r="L691" s="54" t="s">
        <v>1458</v>
      </c>
      <c r="M691" s="31" t="s">
        <v>90</v>
      </c>
      <c r="N691" s="9" t="s">
        <v>36</v>
      </c>
      <c r="O691" s="9" t="s">
        <v>36</v>
      </c>
      <c r="P691" s="9" t="s">
        <v>180</v>
      </c>
      <c r="Q691" s="9"/>
      <c r="R691" s="9"/>
      <c r="S691" s="9">
        <v>89</v>
      </c>
      <c r="T691" s="9"/>
      <c r="U691" s="35">
        <f>VLOOKUP(C691,Dados!G:J,3,FALSE)</f>
        <v>28</v>
      </c>
      <c r="V691" s="35" t="str">
        <f>VLOOKUP(C691,Dados!G:J,4,FALSE)</f>
        <v>Quarta-Feira</v>
      </c>
    </row>
    <row r="692" spans="1:22" ht="47.1">
      <c r="A692" s="50">
        <v>337</v>
      </c>
      <c r="B692" s="9">
        <v>1</v>
      </c>
      <c r="C692" s="47">
        <v>44832</v>
      </c>
      <c r="D692" s="49">
        <f>IFERROR(VLOOKUP(C692,Dados!G:H,2,FALSE),"")</f>
        <v>44805</v>
      </c>
      <c r="E692" s="371">
        <v>21150</v>
      </c>
      <c r="F692" s="351" t="s">
        <v>1459</v>
      </c>
      <c r="G692" s="9" t="s">
        <v>31</v>
      </c>
      <c r="H692" s="351" t="s">
        <v>198</v>
      </c>
      <c r="I692" s="351" t="s">
        <v>87</v>
      </c>
      <c r="J692" s="9">
        <v>1</v>
      </c>
      <c r="K692" s="9" t="s">
        <v>51</v>
      </c>
      <c r="L692" s="54" t="s">
        <v>1460</v>
      </c>
      <c r="M692" s="31" t="s">
        <v>90</v>
      </c>
      <c r="N692" s="9" t="s">
        <v>568</v>
      </c>
      <c r="O692" s="9" t="s">
        <v>36</v>
      </c>
      <c r="P692" s="9" t="s">
        <v>96</v>
      </c>
      <c r="Q692" s="9"/>
      <c r="R692" s="9"/>
      <c r="S692" s="9">
        <v>90</v>
      </c>
      <c r="T692" s="9"/>
      <c r="U692" s="35">
        <f>VLOOKUP(C692,Dados!G:J,3,FALSE)</f>
        <v>28</v>
      </c>
      <c r="V692" s="35" t="str">
        <f>VLOOKUP(C692,Dados!G:J,4,FALSE)</f>
        <v>Quarta-Feira</v>
      </c>
    </row>
    <row r="693" spans="1:22" ht="47.1">
      <c r="A693" s="50">
        <v>338</v>
      </c>
      <c r="B693" s="9">
        <v>1</v>
      </c>
      <c r="C693" s="47">
        <v>44832</v>
      </c>
      <c r="D693" s="49">
        <f>IFERROR(VLOOKUP(C693,Dados!G:H,2,FALSE),"")</f>
        <v>44805</v>
      </c>
      <c r="E693" s="371">
        <v>0</v>
      </c>
      <c r="F693" s="351"/>
      <c r="G693" s="9" t="s">
        <v>31</v>
      </c>
      <c r="H693" s="351"/>
      <c r="I693" s="351" t="s">
        <v>87</v>
      </c>
      <c r="J693" s="9">
        <v>2</v>
      </c>
      <c r="K693" s="9" t="s">
        <v>1170</v>
      </c>
      <c r="L693" s="54" t="s">
        <v>1461</v>
      </c>
      <c r="M693" s="31" t="s">
        <v>90</v>
      </c>
      <c r="N693" s="9" t="s">
        <v>91</v>
      </c>
      <c r="O693" s="9" t="s">
        <v>36</v>
      </c>
      <c r="P693" s="9" t="s">
        <v>91</v>
      </c>
      <c r="Q693" s="9"/>
      <c r="R693" s="9"/>
      <c r="S693" s="9">
        <v>91</v>
      </c>
      <c r="T693" s="9"/>
      <c r="U693" s="35">
        <f>VLOOKUP(C693,Dados!G:J,3,FALSE)</f>
        <v>28</v>
      </c>
      <c r="V693" s="35" t="str">
        <f>VLOOKUP(C693,Dados!G:J,4,FALSE)</f>
        <v>Quarta-Feira</v>
      </c>
    </row>
    <row r="694" spans="1:22" ht="81.599999999999994">
      <c r="A694" s="50">
        <v>343</v>
      </c>
      <c r="B694" s="9">
        <v>1</v>
      </c>
      <c r="C694" s="47">
        <v>44810</v>
      </c>
      <c r="D694" s="49">
        <f>IFERROR(VLOOKUP(C694,Dados!G:H,2,FALSE),"")</f>
        <v>44805</v>
      </c>
      <c r="E694" s="371">
        <v>1355</v>
      </c>
      <c r="F694" s="351" t="s">
        <v>1462</v>
      </c>
      <c r="G694" s="9" t="s">
        <v>31</v>
      </c>
      <c r="H694" s="351" t="s">
        <v>1370</v>
      </c>
      <c r="I694" s="351" t="s">
        <v>63</v>
      </c>
      <c r="J694" s="9">
        <v>1</v>
      </c>
      <c r="K694" s="9" t="s">
        <v>1449</v>
      </c>
      <c r="L694" s="54" t="s">
        <v>1463</v>
      </c>
      <c r="M694" s="31" t="s">
        <v>785</v>
      </c>
      <c r="N694" s="9" t="s">
        <v>36</v>
      </c>
      <c r="O694" s="9" t="s">
        <v>36</v>
      </c>
      <c r="P694" s="9" t="s">
        <v>1464</v>
      </c>
      <c r="Q694" s="9"/>
      <c r="R694" s="9"/>
      <c r="S694" s="9"/>
      <c r="T694" s="9"/>
      <c r="U694" s="35">
        <f>VLOOKUP(C694,Dados!G:J,3,FALSE)</f>
        <v>6</v>
      </c>
      <c r="V694" s="35" t="str">
        <f>VLOOKUP(C694,Dados!G:J,4,FALSE)</f>
        <v>Terça-Feira</v>
      </c>
    </row>
    <row r="695" spans="1:22" ht="127.5">
      <c r="A695" s="50">
        <v>339</v>
      </c>
      <c r="B695" s="9">
        <v>1</v>
      </c>
      <c r="C695" s="47">
        <v>44837</v>
      </c>
      <c r="D695" s="49">
        <f>IFERROR(VLOOKUP(C695,Dados!G:H,2,FALSE),"")</f>
        <v>44835</v>
      </c>
      <c r="E695" s="371">
        <v>37262</v>
      </c>
      <c r="F695" s="351" t="s">
        <v>1341</v>
      </c>
      <c r="G695" s="9" t="s">
        <v>31</v>
      </c>
      <c r="H695" s="351" t="s">
        <v>105</v>
      </c>
      <c r="I695" s="351" t="s">
        <v>540</v>
      </c>
      <c r="J695" s="9">
        <v>2</v>
      </c>
      <c r="K695" s="9" t="s">
        <v>526</v>
      </c>
      <c r="L695" s="54" t="s">
        <v>1465</v>
      </c>
      <c r="M695" s="31" t="s">
        <v>528</v>
      </c>
      <c r="N695" s="9" t="s">
        <v>36</v>
      </c>
      <c r="O695" s="9" t="s">
        <v>36</v>
      </c>
      <c r="P695" s="9" t="s">
        <v>782</v>
      </c>
      <c r="Q695" s="9" t="s">
        <v>46</v>
      </c>
      <c r="R695" s="9" t="s">
        <v>128</v>
      </c>
      <c r="S695" s="9"/>
      <c r="T695" s="9"/>
      <c r="U695" s="35">
        <f>VLOOKUP(C695,Dados!G:J,3,FALSE)</f>
        <v>3</v>
      </c>
      <c r="V695" s="35" t="str">
        <f>VLOOKUP(C695,Dados!G:J,4,FALSE)</f>
        <v>Segunda-Feira</v>
      </c>
    </row>
    <row r="696" spans="1:22" ht="47.1">
      <c r="A696" s="50">
        <v>340</v>
      </c>
      <c r="B696" s="9">
        <v>1</v>
      </c>
      <c r="C696" s="47">
        <v>44838</v>
      </c>
      <c r="D696" s="49">
        <f>IFERROR(VLOOKUP(C696,Dados!G:H,2,FALSE),"")</f>
        <v>44835</v>
      </c>
      <c r="E696" s="371">
        <v>38579</v>
      </c>
      <c r="F696" s="351" t="s">
        <v>909</v>
      </c>
      <c r="G696" s="9" t="s">
        <v>31</v>
      </c>
      <c r="H696" s="351" t="s">
        <v>523</v>
      </c>
      <c r="I696" s="351" t="s">
        <v>1233</v>
      </c>
      <c r="J696" s="9">
        <v>3</v>
      </c>
      <c r="K696" s="9" t="s">
        <v>121</v>
      </c>
      <c r="L696" s="54" t="s">
        <v>1466</v>
      </c>
      <c r="M696" s="31" t="s">
        <v>90</v>
      </c>
      <c r="N696" s="9" t="s">
        <v>36</v>
      </c>
      <c r="O696" s="9" t="s">
        <v>36</v>
      </c>
      <c r="P696" s="9" t="s">
        <v>117</v>
      </c>
      <c r="Q696" s="9"/>
      <c r="R696" s="9"/>
      <c r="S696" s="9">
        <v>92</v>
      </c>
      <c r="T696" s="9"/>
      <c r="U696" s="35">
        <f>VLOOKUP(C696,Dados!G:J,3,FALSE)</f>
        <v>4</v>
      </c>
      <c r="V696" s="35" t="str">
        <f>VLOOKUP(C696,Dados!G:J,4,FALSE)</f>
        <v>Terça-Feira</v>
      </c>
    </row>
    <row r="697" spans="1:22" ht="58.5">
      <c r="A697" s="50">
        <v>341</v>
      </c>
      <c r="B697" s="9">
        <v>1</v>
      </c>
      <c r="C697" s="47">
        <v>44838</v>
      </c>
      <c r="D697" s="49">
        <f>IFERROR(VLOOKUP(C697,Dados!G:H,2,FALSE),"")</f>
        <v>44835</v>
      </c>
      <c r="E697" s="371">
        <v>28167</v>
      </c>
      <c r="F697" s="351" t="s">
        <v>40</v>
      </c>
      <c r="G697" s="9" t="s">
        <v>31</v>
      </c>
      <c r="H697" s="351" t="s">
        <v>691</v>
      </c>
      <c r="I697" s="351" t="s">
        <v>312</v>
      </c>
      <c r="J697" s="9">
        <v>1</v>
      </c>
      <c r="K697" s="9" t="s">
        <v>43</v>
      </c>
      <c r="L697" s="54" t="s">
        <v>1467</v>
      </c>
      <c r="M697" s="31" t="s">
        <v>4</v>
      </c>
      <c r="N697" s="9" t="s">
        <v>36</v>
      </c>
      <c r="O697" s="9" t="s">
        <v>36</v>
      </c>
      <c r="P697" s="9" t="s">
        <v>58</v>
      </c>
      <c r="Q697" s="9" t="s">
        <v>59</v>
      </c>
      <c r="R697" s="9" t="s">
        <v>60</v>
      </c>
      <c r="S697" s="9"/>
      <c r="T697" s="9"/>
      <c r="U697" s="35">
        <f>VLOOKUP(C697,Dados!G:J,3,FALSE)</f>
        <v>4</v>
      </c>
      <c r="V697" s="35" t="str">
        <f>VLOOKUP(C697,Dados!G:J,4,FALSE)</f>
        <v>Terça-Feira</v>
      </c>
    </row>
    <row r="698" spans="1:22" ht="81.599999999999994">
      <c r="A698" s="50">
        <v>342</v>
      </c>
      <c r="B698" s="9">
        <v>1</v>
      </c>
      <c r="C698" s="47">
        <v>44839</v>
      </c>
      <c r="D698" s="49">
        <f>IFERROR(VLOOKUP(C698,Dados!G:H,2,FALSE),"")</f>
        <v>44835</v>
      </c>
      <c r="E698" s="371">
        <v>37448</v>
      </c>
      <c r="F698" s="351" t="s">
        <v>1468</v>
      </c>
      <c r="G698" s="9" t="s">
        <v>31</v>
      </c>
      <c r="H698" s="351" t="s">
        <v>186</v>
      </c>
      <c r="I698" s="351" t="s">
        <v>1281</v>
      </c>
      <c r="J698" s="9">
        <v>2</v>
      </c>
      <c r="K698" s="9" t="s">
        <v>43</v>
      </c>
      <c r="L698" s="54" t="s">
        <v>1469</v>
      </c>
      <c r="M698" s="31" t="s">
        <v>4</v>
      </c>
      <c r="N698" s="9" t="s">
        <v>36</v>
      </c>
      <c r="O698" s="9" t="s">
        <v>36</v>
      </c>
      <c r="P698" s="9" t="s">
        <v>45</v>
      </c>
      <c r="Q698" s="9" t="s">
        <v>46</v>
      </c>
      <c r="R698" s="9" t="s">
        <v>1470</v>
      </c>
      <c r="S698" s="9"/>
      <c r="T698" s="9"/>
      <c r="U698" s="35">
        <f>VLOOKUP(C698,Dados!G:J,3,FALSE)</f>
        <v>5</v>
      </c>
      <c r="V698" s="35" t="str">
        <f>VLOOKUP(C698,Dados!G:J,4,FALSE)</f>
        <v>Quarta-Feira</v>
      </c>
    </row>
    <row r="699" spans="1:22" ht="47.1">
      <c r="A699" s="50">
        <v>344</v>
      </c>
      <c r="B699" s="9">
        <v>1</v>
      </c>
      <c r="C699" s="47">
        <v>44840</v>
      </c>
      <c r="D699" s="49">
        <f>IFERROR(VLOOKUP(C699,Dados!G:H,2,FALSE),"")</f>
        <v>44835</v>
      </c>
      <c r="E699" s="371">
        <v>42668</v>
      </c>
      <c r="F699" s="351" t="s">
        <v>1396</v>
      </c>
      <c r="G699" s="9" t="s">
        <v>31</v>
      </c>
      <c r="H699" s="351" t="s">
        <v>130</v>
      </c>
      <c r="I699" s="351" t="s">
        <v>818</v>
      </c>
      <c r="J699" s="9">
        <v>1</v>
      </c>
      <c r="K699" s="9" t="s">
        <v>56</v>
      </c>
      <c r="L699" s="66" t="s">
        <v>1471</v>
      </c>
      <c r="M699" s="31" t="s">
        <v>4</v>
      </c>
      <c r="N699" s="9" t="s">
        <v>36</v>
      </c>
      <c r="O699" s="9" t="s">
        <v>36</v>
      </c>
      <c r="P699" s="9" t="s">
        <v>58</v>
      </c>
      <c r="Q699" s="9" t="s">
        <v>59</v>
      </c>
      <c r="R699" s="9" t="s">
        <v>60</v>
      </c>
      <c r="S699" s="9"/>
      <c r="T699" s="9"/>
      <c r="U699" s="35">
        <f>VLOOKUP(C699,Dados!G:J,3,FALSE)</f>
        <v>6</v>
      </c>
      <c r="V699" s="35" t="str">
        <f>VLOOKUP(C699,Dados!G:J,4,FALSE)</f>
        <v>Quinta-Feira</v>
      </c>
    </row>
    <row r="700" spans="1:22" ht="47.1">
      <c r="A700" s="50">
        <v>345</v>
      </c>
      <c r="B700" s="9">
        <v>1</v>
      </c>
      <c r="C700" s="47">
        <v>44840</v>
      </c>
      <c r="D700" s="49">
        <f>IFERROR(VLOOKUP(C700,Dados!G:H,2,FALSE),"")</f>
        <v>44835</v>
      </c>
      <c r="E700" s="371">
        <v>7672</v>
      </c>
      <c r="F700" s="351" t="s">
        <v>783</v>
      </c>
      <c r="G700" s="9" t="s">
        <v>182</v>
      </c>
      <c r="H700" s="351" t="s">
        <v>198</v>
      </c>
      <c r="I700" s="351" t="s">
        <v>87</v>
      </c>
      <c r="J700" s="9">
        <v>1</v>
      </c>
      <c r="K700" s="9" t="s">
        <v>51</v>
      </c>
      <c r="L700" s="54" t="s">
        <v>1472</v>
      </c>
      <c r="M700" s="31" t="s">
        <v>4</v>
      </c>
      <c r="N700" s="9" t="s">
        <v>36</v>
      </c>
      <c r="O700" s="9" t="s">
        <v>36</v>
      </c>
      <c r="P700" s="9" t="s">
        <v>91</v>
      </c>
      <c r="Q700" s="9" t="s">
        <v>67</v>
      </c>
      <c r="R700" s="9" t="s">
        <v>930</v>
      </c>
      <c r="S700" s="9"/>
      <c r="T700" s="9"/>
      <c r="U700" s="35">
        <f>VLOOKUP(C700,Dados!G:J,3,FALSE)</f>
        <v>6</v>
      </c>
      <c r="V700" s="35" t="str">
        <f>VLOOKUP(C700,Dados!G:J,4,FALSE)</f>
        <v>Quinta-Feira</v>
      </c>
    </row>
    <row r="701" spans="1:22" ht="58.5">
      <c r="A701" s="50">
        <v>346</v>
      </c>
      <c r="B701" s="9">
        <v>1</v>
      </c>
      <c r="C701" s="47">
        <v>44841</v>
      </c>
      <c r="D701" s="49">
        <f>IFERROR(VLOOKUP(C701,Dados!G:H,2,FALSE),"")</f>
        <v>44835</v>
      </c>
      <c r="E701" s="371">
        <v>43043</v>
      </c>
      <c r="F701" s="351" t="s">
        <v>1473</v>
      </c>
      <c r="G701" s="9" t="s">
        <v>31</v>
      </c>
      <c r="H701" s="351" t="s">
        <v>523</v>
      </c>
      <c r="I701" s="351" t="s">
        <v>1233</v>
      </c>
      <c r="J701" s="9">
        <v>3</v>
      </c>
      <c r="K701" s="9" t="s">
        <v>56</v>
      </c>
      <c r="L701" s="66" t="s">
        <v>1474</v>
      </c>
      <c r="M701" s="31" t="s">
        <v>4</v>
      </c>
      <c r="N701" s="9" t="s">
        <v>36</v>
      </c>
      <c r="O701" s="9" t="s">
        <v>36</v>
      </c>
      <c r="P701" s="9" t="s">
        <v>45</v>
      </c>
      <c r="Q701" s="9" t="s">
        <v>107</v>
      </c>
      <c r="R701" s="9" t="s">
        <v>597</v>
      </c>
      <c r="S701" s="9"/>
      <c r="T701" s="9"/>
      <c r="U701" s="35">
        <f>VLOOKUP(C701,Dados!G:J,3,FALSE)</f>
        <v>7</v>
      </c>
      <c r="V701" s="35" t="str">
        <f>VLOOKUP(C701,Dados!G:J,4,FALSE)</f>
        <v>Sexta-Feira</v>
      </c>
    </row>
    <row r="702" spans="1:22" ht="170.25" customHeight="1">
      <c r="A702" s="50">
        <v>347</v>
      </c>
      <c r="B702" s="9">
        <v>1</v>
      </c>
      <c r="C702" s="47">
        <v>44841</v>
      </c>
      <c r="D702" s="49">
        <f>IFERROR(VLOOKUP(C702,Dados!G:H,2,FALSE),"")</f>
        <v>44835</v>
      </c>
      <c r="E702" s="371">
        <v>43170</v>
      </c>
      <c r="F702" s="351" t="s">
        <v>1475</v>
      </c>
      <c r="G702" s="9" t="s">
        <v>31</v>
      </c>
      <c r="H702" s="351" t="s">
        <v>130</v>
      </c>
      <c r="I702" s="351" t="s">
        <v>818</v>
      </c>
      <c r="J702" s="9">
        <v>1</v>
      </c>
      <c r="K702" s="9" t="s">
        <v>56</v>
      </c>
      <c r="L702" s="54" t="s">
        <v>1476</v>
      </c>
      <c r="M702" s="31" t="s">
        <v>4</v>
      </c>
      <c r="N702" s="9" t="s">
        <v>36</v>
      </c>
      <c r="O702" s="9" t="s">
        <v>36</v>
      </c>
      <c r="P702" s="9" t="s">
        <v>45</v>
      </c>
      <c r="Q702" s="9" t="s">
        <v>118</v>
      </c>
      <c r="R702" s="9"/>
      <c r="S702" s="9"/>
      <c r="T702" s="9"/>
      <c r="U702" s="35">
        <f>VLOOKUP(C702,Dados!G:J,3,FALSE)</f>
        <v>7</v>
      </c>
      <c r="V702" s="35" t="str">
        <f>VLOOKUP(C702,Dados!G:J,4,FALSE)</f>
        <v>Sexta-Feira</v>
      </c>
    </row>
    <row r="703" spans="1:22" ht="34.5">
      <c r="A703" s="50">
        <v>347</v>
      </c>
      <c r="B703" s="9">
        <v>1</v>
      </c>
      <c r="C703" s="47">
        <v>44841</v>
      </c>
      <c r="D703" s="49">
        <f>IFERROR(VLOOKUP(C703,Dados!G:H,2,FALSE),"")</f>
        <v>44835</v>
      </c>
      <c r="E703" s="371">
        <v>39231</v>
      </c>
      <c r="F703" s="351" t="s">
        <v>1477</v>
      </c>
      <c r="G703" s="9" t="s">
        <v>31</v>
      </c>
      <c r="H703" s="351" t="s">
        <v>882</v>
      </c>
      <c r="I703" s="351" t="s">
        <v>87</v>
      </c>
      <c r="J703" s="9">
        <v>1</v>
      </c>
      <c r="K703" s="9" t="s">
        <v>51</v>
      </c>
      <c r="L703" s="67" t="s">
        <v>1478</v>
      </c>
      <c r="M703" s="31" t="s">
        <v>90</v>
      </c>
      <c r="N703" s="9" t="s">
        <v>91</v>
      </c>
      <c r="O703" s="9" t="s">
        <v>36</v>
      </c>
      <c r="P703" s="9" t="s">
        <v>91</v>
      </c>
      <c r="Q703" s="9"/>
      <c r="R703" s="9"/>
      <c r="S703" s="9">
        <v>93</v>
      </c>
      <c r="T703" s="9"/>
      <c r="U703" s="35">
        <f>VLOOKUP(C703,Dados!G:J,3,FALSE)</f>
        <v>7</v>
      </c>
      <c r="V703" s="35" t="str">
        <f>VLOOKUP(C703,Dados!G:J,4,FALSE)</f>
        <v>Sexta-Feira</v>
      </c>
    </row>
    <row r="704" spans="1:22" ht="69.95">
      <c r="A704" s="50">
        <v>349</v>
      </c>
      <c r="B704" s="9">
        <v>1</v>
      </c>
      <c r="C704" s="47">
        <v>44842</v>
      </c>
      <c r="D704" s="49">
        <f>IFERROR(VLOOKUP(C704,Dados!G:H,2,FALSE),"")</f>
        <v>44835</v>
      </c>
      <c r="E704" s="371">
        <v>2607</v>
      </c>
      <c r="F704" s="351" t="s">
        <v>1479</v>
      </c>
      <c r="G704" s="9" t="s">
        <v>31</v>
      </c>
      <c r="H704" s="351" t="s">
        <v>366</v>
      </c>
      <c r="I704" s="351" t="s">
        <v>137</v>
      </c>
      <c r="J704" s="9">
        <v>1</v>
      </c>
      <c r="K704" s="9" t="s">
        <v>110</v>
      </c>
      <c r="L704" s="54" t="s">
        <v>1480</v>
      </c>
      <c r="M704" s="31" t="s">
        <v>4</v>
      </c>
      <c r="N704" s="9" t="s">
        <v>36</v>
      </c>
      <c r="O704" s="9" t="s">
        <v>36</v>
      </c>
      <c r="P704" s="9" t="s">
        <v>45</v>
      </c>
      <c r="Q704" s="9" t="s">
        <v>67</v>
      </c>
      <c r="R704" s="9"/>
      <c r="S704" s="9"/>
      <c r="T704" s="9"/>
      <c r="U704" s="35">
        <f>VLOOKUP(C704,Dados!G:J,3,FALSE)</f>
        <v>8</v>
      </c>
      <c r="V704" s="35" t="str">
        <f>VLOOKUP(C704,Dados!G:J,4,FALSE)</f>
        <v>Sábado</v>
      </c>
    </row>
    <row r="705" spans="1:22" ht="58.5">
      <c r="A705" s="50">
        <v>350</v>
      </c>
      <c r="B705" s="9">
        <v>1</v>
      </c>
      <c r="C705" s="47">
        <v>44842</v>
      </c>
      <c r="D705" s="49">
        <f>IFERROR(VLOOKUP(C705,Dados!G:H,2,FALSE),"")</f>
        <v>44835</v>
      </c>
      <c r="E705" s="371">
        <v>43071</v>
      </c>
      <c r="F705" s="351" t="s">
        <v>1481</v>
      </c>
      <c r="G705" s="9" t="s">
        <v>31</v>
      </c>
      <c r="H705" s="351" t="s">
        <v>523</v>
      </c>
      <c r="I705" s="351" t="s">
        <v>1233</v>
      </c>
      <c r="J705" s="9">
        <v>3</v>
      </c>
      <c r="K705" s="9" t="s">
        <v>56</v>
      </c>
      <c r="L705" s="54" t="s">
        <v>1482</v>
      </c>
      <c r="M705" s="31" t="s">
        <v>4</v>
      </c>
      <c r="N705" s="9" t="s">
        <v>36</v>
      </c>
      <c r="O705" s="9" t="s">
        <v>36</v>
      </c>
      <c r="P705" s="9" t="s">
        <v>45</v>
      </c>
      <c r="Q705" s="9" t="s">
        <v>76</v>
      </c>
      <c r="R705" s="9" t="s">
        <v>1437</v>
      </c>
      <c r="S705" s="9"/>
      <c r="T705" s="9"/>
      <c r="U705" s="35">
        <f>VLOOKUP(C705,Dados!G:J,3,FALSE)</f>
        <v>8</v>
      </c>
      <c r="V705" s="35" t="str">
        <f>VLOOKUP(C705,Dados!G:J,4,FALSE)</f>
        <v>Sábado</v>
      </c>
    </row>
    <row r="706" spans="1:22" ht="116.1">
      <c r="A706" s="50">
        <v>351</v>
      </c>
      <c r="B706" s="9">
        <v>1</v>
      </c>
      <c r="C706" s="47">
        <v>44844</v>
      </c>
      <c r="D706" s="49">
        <f>IFERROR(VLOOKUP(C706,Dados!G:H,2,FALSE),"")</f>
        <v>44835</v>
      </c>
      <c r="E706" s="371">
        <v>40735</v>
      </c>
      <c r="F706" s="351" t="s">
        <v>1483</v>
      </c>
      <c r="G706" s="9" t="s">
        <v>31</v>
      </c>
      <c r="H706" s="351" t="s">
        <v>366</v>
      </c>
      <c r="I706" s="351" t="s">
        <v>137</v>
      </c>
      <c r="J706" s="9">
        <v>1</v>
      </c>
      <c r="K706" s="9" t="s">
        <v>110</v>
      </c>
      <c r="L706" s="54" t="s">
        <v>1484</v>
      </c>
      <c r="M706" s="31" t="s">
        <v>112</v>
      </c>
      <c r="N706" s="9" t="s">
        <v>36</v>
      </c>
      <c r="O706" s="9" t="s">
        <v>36</v>
      </c>
      <c r="P706" s="9" t="s">
        <v>45</v>
      </c>
      <c r="Q706" s="9" t="s">
        <v>76</v>
      </c>
      <c r="R706" s="9" t="s">
        <v>1485</v>
      </c>
      <c r="S706" s="9">
        <v>94</v>
      </c>
      <c r="T706" s="9" t="s">
        <v>1486</v>
      </c>
      <c r="U706" s="35">
        <f>VLOOKUP(C706,Dados!G:J,3,FALSE)</f>
        <v>10</v>
      </c>
      <c r="V706" s="35" t="str">
        <f>VLOOKUP(C706,Dados!G:J,4,FALSE)</f>
        <v>Segunda-Feira</v>
      </c>
    </row>
    <row r="707" spans="1:22" ht="58.5">
      <c r="A707" s="50">
        <v>352</v>
      </c>
      <c r="B707" s="9">
        <v>1</v>
      </c>
      <c r="C707" s="47">
        <v>44845</v>
      </c>
      <c r="D707" s="49">
        <f>IFERROR(VLOOKUP(C707,Dados!G:H,2,FALSE),"")</f>
        <v>44835</v>
      </c>
      <c r="E707" s="371">
        <v>24720</v>
      </c>
      <c r="F707" s="351" t="s">
        <v>1487</v>
      </c>
      <c r="G707" s="9" t="s">
        <v>31</v>
      </c>
      <c r="H707" s="351" t="s">
        <v>1164</v>
      </c>
      <c r="I707" s="351" t="s">
        <v>87</v>
      </c>
      <c r="J707" s="9">
        <v>2</v>
      </c>
      <c r="K707" s="9" t="s">
        <v>51</v>
      </c>
      <c r="L707" s="54" t="s">
        <v>1488</v>
      </c>
      <c r="M707" s="31" t="s">
        <v>4</v>
      </c>
      <c r="N707" s="9" t="s">
        <v>36</v>
      </c>
      <c r="O707" s="9" t="s">
        <v>36</v>
      </c>
      <c r="P707" s="9" t="s">
        <v>45</v>
      </c>
      <c r="Q707" s="9" t="s">
        <v>76</v>
      </c>
      <c r="R707" s="9" t="s">
        <v>1278</v>
      </c>
      <c r="S707" s="9"/>
      <c r="T707" s="9"/>
      <c r="U707" s="35">
        <f>VLOOKUP(C707,Dados!G:J,3,FALSE)</f>
        <v>11</v>
      </c>
      <c r="V707" s="35" t="str">
        <f>VLOOKUP(C707,Dados!G:J,4,FALSE)</f>
        <v>Terça-Feira</v>
      </c>
    </row>
    <row r="708" spans="1:22" ht="138.94999999999999">
      <c r="A708" s="50">
        <v>353</v>
      </c>
      <c r="B708" s="9">
        <v>1</v>
      </c>
      <c r="C708" s="47">
        <v>44848</v>
      </c>
      <c r="D708" s="49">
        <f>IFERROR(VLOOKUP(C708,Dados!G:H,2,FALSE),"")</f>
        <v>44835</v>
      </c>
      <c r="E708" s="371">
        <v>39198</v>
      </c>
      <c r="F708" s="351" t="s">
        <v>1489</v>
      </c>
      <c r="G708" s="9" t="s">
        <v>182</v>
      </c>
      <c r="H708" s="351" t="s">
        <v>580</v>
      </c>
      <c r="I708" s="351" t="s">
        <v>445</v>
      </c>
      <c r="J708" s="9">
        <v>1</v>
      </c>
      <c r="K708" s="9" t="s">
        <v>313</v>
      </c>
      <c r="L708" s="54" t="s">
        <v>1490</v>
      </c>
      <c r="M708" s="31" t="s">
        <v>4</v>
      </c>
      <c r="N708" s="9" t="s">
        <v>36</v>
      </c>
      <c r="O708" s="9" t="s">
        <v>36</v>
      </c>
      <c r="P708" s="9" t="s">
        <v>58</v>
      </c>
      <c r="Q708" s="9" t="s">
        <v>59</v>
      </c>
      <c r="R708" s="9" t="s">
        <v>85</v>
      </c>
      <c r="S708" s="9"/>
      <c r="T708" s="9"/>
      <c r="U708" s="35">
        <f>VLOOKUP(C708,Dados!G:J,3,FALSE)</f>
        <v>14</v>
      </c>
      <c r="V708" s="35" t="str">
        <f>VLOOKUP(C708,Dados!G:J,4,FALSE)</f>
        <v>Sexta-Feira</v>
      </c>
    </row>
    <row r="709" spans="1:22" ht="57.6">
      <c r="A709" s="50">
        <v>354</v>
      </c>
      <c r="B709" s="9">
        <v>1</v>
      </c>
      <c r="C709" s="47">
        <v>44849</v>
      </c>
      <c r="D709" s="49">
        <f>IFERROR(VLOOKUP(C709,Dados!G:H,2,FALSE),"")</f>
        <v>44835</v>
      </c>
      <c r="E709" s="371">
        <v>3411</v>
      </c>
      <c r="F709" s="351" t="s">
        <v>1491</v>
      </c>
      <c r="G709" s="9" t="s">
        <v>31</v>
      </c>
      <c r="H709" s="351" t="s">
        <v>539</v>
      </c>
      <c r="I709" s="351" t="s">
        <v>540</v>
      </c>
      <c r="J709" s="9">
        <v>1</v>
      </c>
      <c r="K709" s="9" t="s">
        <v>161</v>
      </c>
      <c r="L709" s="65" t="s">
        <v>1492</v>
      </c>
      <c r="M709" s="31" t="s">
        <v>4</v>
      </c>
      <c r="N709" s="9" t="s">
        <v>36</v>
      </c>
      <c r="O709" s="9" t="s">
        <v>36</v>
      </c>
      <c r="P709" s="9" t="s">
        <v>58</v>
      </c>
      <c r="Q709" s="9" t="s">
        <v>59</v>
      </c>
      <c r="R709" s="9" t="s">
        <v>85</v>
      </c>
      <c r="S709" s="9"/>
      <c r="T709" s="9"/>
      <c r="U709" s="35">
        <f>VLOOKUP(C709,Dados!G:J,3,FALSE)</f>
        <v>15</v>
      </c>
      <c r="V709" s="35" t="str">
        <f>VLOOKUP(C709,Dados!G:J,4,FALSE)</f>
        <v>Sábado</v>
      </c>
    </row>
    <row r="710" spans="1:22" ht="93">
      <c r="A710" s="50">
        <v>355</v>
      </c>
      <c r="B710" s="9">
        <v>1</v>
      </c>
      <c r="C710" s="47">
        <v>44849</v>
      </c>
      <c r="D710" s="49">
        <f>IFERROR(VLOOKUP(C710,Dados!G:H,2,FALSE),"")</f>
        <v>44835</v>
      </c>
      <c r="E710" s="371">
        <v>42730</v>
      </c>
      <c r="F710" s="351" t="s">
        <v>1493</v>
      </c>
      <c r="G710" s="9" t="s">
        <v>31</v>
      </c>
      <c r="H710" s="351" t="s">
        <v>1017</v>
      </c>
      <c r="I710" s="351" t="s">
        <v>540</v>
      </c>
      <c r="J710" s="9">
        <v>3</v>
      </c>
      <c r="K710" s="9" t="s">
        <v>110</v>
      </c>
      <c r="L710" s="54" t="s">
        <v>1494</v>
      </c>
      <c r="M710" s="31" t="s">
        <v>4</v>
      </c>
      <c r="N710" s="9" t="s">
        <v>36</v>
      </c>
      <c r="O710" s="9" t="s">
        <v>36</v>
      </c>
      <c r="P710" s="9" t="s">
        <v>180</v>
      </c>
      <c r="Q710" s="9" t="s">
        <v>59</v>
      </c>
      <c r="R710" s="9" t="s">
        <v>85</v>
      </c>
      <c r="S710" s="9"/>
      <c r="T710" s="9"/>
      <c r="U710" s="35">
        <f>VLOOKUP(C710,Dados!G:J,3,FALSE)</f>
        <v>15</v>
      </c>
      <c r="V710" s="35" t="str">
        <f>VLOOKUP(C710,Dados!G:J,4,FALSE)</f>
        <v>Sábado</v>
      </c>
    </row>
    <row r="711" spans="1:22" ht="47.1">
      <c r="A711" s="50">
        <v>356</v>
      </c>
      <c r="B711" s="9">
        <v>1</v>
      </c>
      <c r="C711" s="47">
        <v>44851</v>
      </c>
      <c r="D711" s="49">
        <f>IFERROR(VLOOKUP(C711,Dados!G:H,2,FALSE),"")</f>
        <v>44835</v>
      </c>
      <c r="E711" s="371">
        <v>26159</v>
      </c>
      <c r="F711" s="351" t="s">
        <v>291</v>
      </c>
      <c r="G711" s="9" t="s">
        <v>31</v>
      </c>
      <c r="H711" s="351" t="s">
        <v>220</v>
      </c>
      <c r="I711" s="351" t="s">
        <v>296</v>
      </c>
      <c r="J711" s="9">
        <v>1</v>
      </c>
      <c r="K711" s="9" t="s">
        <v>43</v>
      </c>
      <c r="L711" s="54" t="s">
        <v>1495</v>
      </c>
      <c r="M711" s="31" t="s">
        <v>90</v>
      </c>
      <c r="N711" s="9" t="s">
        <v>91</v>
      </c>
      <c r="O711" s="9" t="s">
        <v>36</v>
      </c>
      <c r="P711" s="9" t="s">
        <v>91</v>
      </c>
      <c r="Q711" s="9"/>
      <c r="R711" s="9"/>
      <c r="S711" s="9">
        <v>95</v>
      </c>
      <c r="T711" s="9"/>
      <c r="U711" s="35">
        <f>VLOOKUP(C711,Dados!G:J,3,FALSE)</f>
        <v>17</v>
      </c>
      <c r="V711" s="35" t="str">
        <f>VLOOKUP(C711,Dados!G:J,4,FALSE)</f>
        <v>Segunda-Feira</v>
      </c>
    </row>
    <row r="712" spans="1:22" ht="35.450000000000003">
      <c r="A712" s="50">
        <v>357</v>
      </c>
      <c r="B712" s="9">
        <v>1</v>
      </c>
      <c r="C712" s="47">
        <v>44851</v>
      </c>
      <c r="D712" s="49">
        <f>IFERROR(VLOOKUP(C712,Dados!G:H,2,FALSE),"")</f>
        <v>44835</v>
      </c>
      <c r="E712" s="371">
        <v>0</v>
      </c>
      <c r="F712" s="351"/>
      <c r="G712" s="9" t="s">
        <v>31</v>
      </c>
      <c r="H712" s="351" t="s">
        <v>1496</v>
      </c>
      <c r="I712" s="351" t="s">
        <v>87</v>
      </c>
      <c r="J712" s="9">
        <v>1</v>
      </c>
      <c r="K712" s="9" t="s">
        <v>88</v>
      </c>
      <c r="L712" s="54" t="s">
        <v>1497</v>
      </c>
      <c r="M712" s="31" t="s">
        <v>90</v>
      </c>
      <c r="N712" s="9" t="s">
        <v>91</v>
      </c>
      <c r="O712" s="9" t="s">
        <v>36</v>
      </c>
      <c r="P712" s="9" t="s">
        <v>91</v>
      </c>
      <c r="Q712" s="9"/>
      <c r="R712" s="9"/>
      <c r="S712" s="9">
        <v>96</v>
      </c>
      <c r="T712" s="9"/>
      <c r="U712" s="35">
        <f>VLOOKUP(C712,Dados!G:J,3,FALSE)</f>
        <v>17</v>
      </c>
      <c r="V712" s="35" t="str">
        <f>VLOOKUP(C712,Dados!G:J,4,FALSE)</f>
        <v>Segunda-Feira</v>
      </c>
    </row>
    <row r="713" spans="1:22" ht="104.45">
      <c r="A713" s="50">
        <v>358</v>
      </c>
      <c r="B713" s="9">
        <v>1</v>
      </c>
      <c r="C713" s="47">
        <v>44851</v>
      </c>
      <c r="D713" s="49">
        <f>IFERROR(VLOOKUP(C713,Dados!G:H,2,FALSE),"")</f>
        <v>44835</v>
      </c>
      <c r="E713" s="371">
        <v>5060</v>
      </c>
      <c r="F713" s="374" t="s">
        <v>1067</v>
      </c>
      <c r="G713" s="9" t="s">
        <v>31</v>
      </c>
      <c r="H713" s="351" t="s">
        <v>353</v>
      </c>
      <c r="I713" s="351" t="s">
        <v>63</v>
      </c>
      <c r="J713" s="9">
        <v>1</v>
      </c>
      <c r="K713" s="9" t="s">
        <v>526</v>
      </c>
      <c r="L713" s="54" t="s">
        <v>1498</v>
      </c>
      <c r="M713" s="31" t="s">
        <v>528</v>
      </c>
      <c r="N713" s="9" t="s">
        <v>36</v>
      </c>
      <c r="O713" s="9" t="s">
        <v>36</v>
      </c>
      <c r="P713" s="9"/>
      <c r="Q713" s="9" t="s">
        <v>217</v>
      </c>
      <c r="R713" s="9" t="s">
        <v>1499</v>
      </c>
      <c r="S713" s="9"/>
      <c r="T713" s="9"/>
      <c r="U713" s="35">
        <f>VLOOKUP(C713,Dados!G:J,3,FALSE)</f>
        <v>17</v>
      </c>
      <c r="V713" s="35" t="str">
        <f>VLOOKUP(C713,Dados!G:J,4,FALSE)</f>
        <v>Segunda-Feira</v>
      </c>
    </row>
    <row r="714" spans="1:22" ht="69.95">
      <c r="A714" s="50">
        <v>359</v>
      </c>
      <c r="B714" s="9">
        <v>1</v>
      </c>
      <c r="C714" s="47">
        <v>44853</v>
      </c>
      <c r="D714" s="49">
        <f>IFERROR(VLOOKUP(C714,Dados!G:H,2,FALSE),"")</f>
        <v>44835</v>
      </c>
      <c r="E714" s="371">
        <v>0</v>
      </c>
      <c r="F714" s="351"/>
      <c r="G714" s="9" t="s">
        <v>31</v>
      </c>
      <c r="H714" s="351" t="s">
        <v>220</v>
      </c>
      <c r="I714" s="351" t="s">
        <v>296</v>
      </c>
      <c r="J714" s="9">
        <v>1</v>
      </c>
      <c r="K714" s="9" t="s">
        <v>43</v>
      </c>
      <c r="L714" s="54" t="s">
        <v>1500</v>
      </c>
      <c r="M714" s="31" t="s">
        <v>90</v>
      </c>
      <c r="N714" s="9" t="s">
        <v>36</v>
      </c>
      <c r="O714" s="9" t="s">
        <v>36</v>
      </c>
      <c r="P714" s="9"/>
      <c r="Q714" s="9"/>
      <c r="R714" s="9"/>
      <c r="S714" s="9">
        <v>97</v>
      </c>
      <c r="T714" s="9"/>
      <c r="U714" s="35">
        <f>VLOOKUP(C714,Dados!G:J,3,FALSE)</f>
        <v>19</v>
      </c>
      <c r="V714" s="35" t="str">
        <f>VLOOKUP(C714,Dados!G:J,4,FALSE)</f>
        <v>Quarta-Feira</v>
      </c>
    </row>
    <row r="715" spans="1:22" ht="93">
      <c r="A715" s="50">
        <v>360</v>
      </c>
      <c r="B715" s="9">
        <v>1</v>
      </c>
      <c r="C715" s="47">
        <v>44854</v>
      </c>
      <c r="D715" s="49">
        <f>IFERROR(VLOOKUP(C715,Dados!G:H,2,FALSE),"")</f>
        <v>44835</v>
      </c>
      <c r="E715" s="371">
        <v>43176</v>
      </c>
      <c r="F715" s="351" t="s">
        <v>1501</v>
      </c>
      <c r="G715" s="9" t="s">
        <v>31</v>
      </c>
      <c r="H715" s="351" t="s">
        <v>580</v>
      </c>
      <c r="I715" s="351" t="s">
        <v>445</v>
      </c>
      <c r="J715" s="9">
        <v>1</v>
      </c>
      <c r="K715" s="9" t="s">
        <v>313</v>
      </c>
      <c r="L715" s="54" t="s">
        <v>1502</v>
      </c>
      <c r="M715" s="31" t="s">
        <v>112</v>
      </c>
      <c r="N715" s="9" t="s">
        <v>36</v>
      </c>
      <c r="O715" s="9" t="s">
        <v>36</v>
      </c>
      <c r="P715" s="9" t="s">
        <v>45</v>
      </c>
      <c r="Q715" s="9" t="s">
        <v>76</v>
      </c>
      <c r="R715" s="9" t="s">
        <v>329</v>
      </c>
      <c r="S715" s="9">
        <v>100</v>
      </c>
      <c r="T715" s="9">
        <v>201785235</v>
      </c>
      <c r="U715" s="35">
        <f>VLOOKUP(C715,Dados!G:J,3,FALSE)</f>
        <v>20</v>
      </c>
      <c r="V715" s="35" t="str">
        <f>VLOOKUP(C715,Dados!G:J,4,FALSE)</f>
        <v>Quinta-Feira</v>
      </c>
    </row>
    <row r="716" spans="1:22" ht="93">
      <c r="A716" s="50">
        <v>361</v>
      </c>
      <c r="B716" s="9">
        <v>1</v>
      </c>
      <c r="C716" s="47">
        <v>44855</v>
      </c>
      <c r="D716" s="49">
        <f>IFERROR(VLOOKUP(C716,Dados!G:H,2,FALSE),"")</f>
        <v>44835</v>
      </c>
      <c r="E716" s="371">
        <v>35514</v>
      </c>
      <c r="F716" s="351" t="s">
        <v>572</v>
      </c>
      <c r="G716" s="9" t="s">
        <v>31</v>
      </c>
      <c r="H716" s="351" t="s">
        <v>970</v>
      </c>
      <c r="I716" s="351" t="s">
        <v>445</v>
      </c>
      <c r="J716" s="9">
        <v>3</v>
      </c>
      <c r="K716" s="9" t="s">
        <v>313</v>
      </c>
      <c r="L716" s="66" t="s">
        <v>1503</v>
      </c>
      <c r="M716" s="31" t="s">
        <v>3</v>
      </c>
      <c r="N716" s="9" t="s">
        <v>36</v>
      </c>
      <c r="O716" s="9" t="s">
        <v>36</v>
      </c>
      <c r="P716" s="9" t="s">
        <v>45</v>
      </c>
      <c r="Q716" s="9" t="s">
        <v>46</v>
      </c>
      <c r="R716" s="9" t="s">
        <v>1504</v>
      </c>
      <c r="S716" s="9">
        <v>99</v>
      </c>
      <c r="T716" s="9">
        <v>201788730</v>
      </c>
      <c r="U716" s="35">
        <f>VLOOKUP(C716,Dados!G:J,3,FALSE)</f>
        <v>21</v>
      </c>
      <c r="V716" s="35" t="str">
        <f>VLOOKUP(C716,Dados!G:J,4,FALSE)</f>
        <v>Sexta-Feira</v>
      </c>
    </row>
    <row r="717" spans="1:22" ht="58.5">
      <c r="A717" s="50">
        <v>362</v>
      </c>
      <c r="B717" s="9">
        <v>1</v>
      </c>
      <c r="C717" s="47">
        <v>44855</v>
      </c>
      <c r="D717" s="49">
        <f>IFERROR(VLOOKUP(C717,Dados!G:H,2,FALSE),"")</f>
        <v>44835</v>
      </c>
      <c r="E717" s="371">
        <v>43162</v>
      </c>
      <c r="F717" s="351" t="s">
        <v>1505</v>
      </c>
      <c r="G717" s="9" t="s">
        <v>31</v>
      </c>
      <c r="H717" s="351" t="s">
        <v>237</v>
      </c>
      <c r="I717" s="351" t="s">
        <v>509</v>
      </c>
      <c r="J717" s="9">
        <v>2</v>
      </c>
      <c r="K717" s="9" t="s">
        <v>56</v>
      </c>
      <c r="L717" s="54" t="s">
        <v>1506</v>
      </c>
      <c r="M717" s="31" t="s">
        <v>4</v>
      </c>
      <c r="N717" s="9" t="s">
        <v>36</v>
      </c>
      <c r="O717" s="9" t="s">
        <v>36</v>
      </c>
      <c r="P717" s="9" t="s">
        <v>45</v>
      </c>
      <c r="Q717" s="9" t="s">
        <v>46</v>
      </c>
      <c r="R717" s="9" t="s">
        <v>113</v>
      </c>
      <c r="S717" s="9"/>
      <c r="T717" s="9"/>
      <c r="U717" s="35">
        <f>VLOOKUP(C717,Dados!G:J,3,FALSE)</f>
        <v>21</v>
      </c>
      <c r="V717" s="35" t="str">
        <f>VLOOKUP(C717,Dados!G:J,4,FALSE)</f>
        <v>Sexta-Feira</v>
      </c>
    </row>
    <row r="718" spans="1:22" ht="58.5">
      <c r="A718" s="50">
        <v>363</v>
      </c>
      <c r="B718" s="9">
        <v>1</v>
      </c>
      <c r="C718" s="47">
        <v>44856</v>
      </c>
      <c r="D718" s="49">
        <f>IFERROR(VLOOKUP(C718,Dados!G:H,2,FALSE),"")</f>
        <v>44835</v>
      </c>
      <c r="E718" s="371">
        <v>0</v>
      </c>
      <c r="F718" s="351"/>
      <c r="G718" s="9" t="s">
        <v>182</v>
      </c>
      <c r="H718" s="351" t="s">
        <v>1507</v>
      </c>
      <c r="I718" s="351" t="s">
        <v>87</v>
      </c>
      <c r="J718" s="9">
        <v>2</v>
      </c>
      <c r="K718" s="9" t="s">
        <v>51</v>
      </c>
      <c r="L718" s="54" t="s">
        <v>1508</v>
      </c>
      <c r="M718" s="31" t="s">
        <v>90</v>
      </c>
      <c r="N718" s="9" t="s">
        <v>95</v>
      </c>
      <c r="O718" s="9" t="s">
        <v>36</v>
      </c>
      <c r="P718" s="9" t="s">
        <v>96</v>
      </c>
      <c r="Q718" s="9"/>
      <c r="R718" s="9"/>
      <c r="S718" s="9">
        <v>98</v>
      </c>
      <c r="T718" s="9"/>
      <c r="U718" s="35">
        <f>VLOOKUP(C718,Dados!G:J,3,FALSE)</f>
        <v>22</v>
      </c>
      <c r="V718" s="35" t="str">
        <f>VLOOKUP(C718,Dados!G:J,4,FALSE)</f>
        <v>Sábado</v>
      </c>
    </row>
    <row r="719" spans="1:22" ht="58.5">
      <c r="A719" s="50">
        <v>364</v>
      </c>
      <c r="B719" s="9">
        <v>1</v>
      </c>
      <c r="C719" s="47">
        <v>44859</v>
      </c>
      <c r="D719" s="49">
        <f>IFERROR(VLOOKUP(C719,Dados!G:H,2,FALSE),"")</f>
        <v>44835</v>
      </c>
      <c r="E719" s="371">
        <v>41135</v>
      </c>
      <c r="F719" s="351" t="s">
        <v>1279</v>
      </c>
      <c r="G719" s="9" t="s">
        <v>31</v>
      </c>
      <c r="H719" s="351" t="s">
        <v>1017</v>
      </c>
      <c r="I719" s="351" t="s">
        <v>540</v>
      </c>
      <c r="J719" s="9">
        <v>3</v>
      </c>
      <c r="K719" s="9" t="s">
        <v>110</v>
      </c>
      <c r="L719" s="66" t="s">
        <v>1509</v>
      </c>
      <c r="M719" s="31" t="s">
        <v>4</v>
      </c>
      <c r="N719" s="9" t="s">
        <v>36</v>
      </c>
      <c r="O719" s="9" t="s">
        <v>36</v>
      </c>
      <c r="P719" s="9" t="s">
        <v>45</v>
      </c>
      <c r="Q719" s="9" t="s">
        <v>67</v>
      </c>
      <c r="R719" s="9" t="s">
        <v>930</v>
      </c>
      <c r="S719" s="9"/>
      <c r="T719" s="9"/>
      <c r="U719" s="35">
        <f>VLOOKUP(C719,Dados!G:J,3,FALSE)</f>
        <v>25</v>
      </c>
      <c r="V719" s="35" t="str">
        <f>VLOOKUP(C719,Dados!G:J,4,FALSE)</f>
        <v>Terça-Feira</v>
      </c>
    </row>
    <row r="720" spans="1:22" ht="35.450000000000003">
      <c r="A720" s="50">
        <v>365</v>
      </c>
      <c r="B720" s="9">
        <v>1</v>
      </c>
      <c r="C720" s="47">
        <v>44859</v>
      </c>
      <c r="D720" s="49">
        <f>IFERROR(VLOOKUP(C720,Dados!G:H,2,FALSE),"")</f>
        <v>44835</v>
      </c>
      <c r="E720" s="371">
        <v>40088</v>
      </c>
      <c r="F720" s="351" t="s">
        <v>1510</v>
      </c>
      <c r="G720" s="9" t="s">
        <v>31</v>
      </c>
      <c r="H720" s="351" t="s">
        <v>1511</v>
      </c>
      <c r="I720" s="351" t="s">
        <v>811</v>
      </c>
      <c r="J720" s="9">
        <v>3</v>
      </c>
      <c r="K720" s="9" t="s">
        <v>126</v>
      </c>
      <c r="L720" s="54" t="s">
        <v>1512</v>
      </c>
      <c r="M720" s="31" t="s">
        <v>4</v>
      </c>
      <c r="N720" s="9" t="s">
        <v>36</v>
      </c>
      <c r="O720" s="9" t="s">
        <v>36</v>
      </c>
      <c r="P720" s="9" t="s">
        <v>123</v>
      </c>
      <c r="Q720" s="9" t="s">
        <v>38</v>
      </c>
      <c r="R720" s="9"/>
      <c r="S720" s="9"/>
      <c r="T720" s="9"/>
      <c r="U720" s="35">
        <f>VLOOKUP(C720,Dados!G:J,3,FALSE)</f>
        <v>25</v>
      </c>
      <c r="V720" s="35" t="str">
        <f>VLOOKUP(C720,Dados!G:J,4,FALSE)</f>
        <v>Terça-Feira</v>
      </c>
    </row>
    <row r="721" spans="1:22" ht="136.5" customHeight="1">
      <c r="A721" s="50">
        <v>366</v>
      </c>
      <c r="B721" s="9">
        <v>1</v>
      </c>
      <c r="C721" s="47">
        <v>44860</v>
      </c>
      <c r="D721" s="49">
        <f>IFERROR(VLOOKUP(C721,Dados!G:H,2,FALSE),"")</f>
        <v>44835</v>
      </c>
      <c r="E721" s="371">
        <v>0</v>
      </c>
      <c r="F721" s="351" t="s">
        <v>1513</v>
      </c>
      <c r="G721" s="9" t="s">
        <v>31</v>
      </c>
      <c r="H721" s="351" t="s">
        <v>1514</v>
      </c>
      <c r="I721" s="351" t="s">
        <v>87</v>
      </c>
      <c r="J721" s="9">
        <v>1</v>
      </c>
      <c r="K721" s="9" t="s">
        <v>1423</v>
      </c>
      <c r="L721" s="54" t="s">
        <v>1515</v>
      </c>
      <c r="M721" s="31" t="s">
        <v>90</v>
      </c>
      <c r="N721" s="9" t="s">
        <v>95</v>
      </c>
      <c r="O721" s="9" t="s">
        <v>36</v>
      </c>
      <c r="P721" s="9" t="s">
        <v>96</v>
      </c>
      <c r="Q721" s="9" t="s">
        <v>118</v>
      </c>
      <c r="R721" s="9"/>
      <c r="S721" s="9">
        <v>101</v>
      </c>
      <c r="T721" s="9"/>
      <c r="U721" s="35">
        <f>VLOOKUP(C721,Dados!G:J,3,FALSE)</f>
        <v>26</v>
      </c>
      <c r="V721" s="35" t="str">
        <f>VLOOKUP(C721,Dados!G:J,4,FALSE)</f>
        <v>Quarta-Feira</v>
      </c>
    </row>
    <row r="722" spans="1:22" ht="90.75" customHeight="1">
      <c r="A722" s="50">
        <v>367</v>
      </c>
      <c r="B722" s="9">
        <v>1</v>
      </c>
      <c r="C722" s="47">
        <v>44860</v>
      </c>
      <c r="D722" s="49">
        <f>IFERROR(VLOOKUP(C722,Dados!G:H,2,FALSE),"")</f>
        <v>44835</v>
      </c>
      <c r="E722" s="371">
        <v>34333</v>
      </c>
      <c r="F722" s="351" t="s">
        <v>1516</v>
      </c>
      <c r="G722" s="9" t="s">
        <v>31</v>
      </c>
      <c r="H722" s="351" t="s">
        <v>1310</v>
      </c>
      <c r="I722" s="351" t="s">
        <v>540</v>
      </c>
      <c r="J722" s="9">
        <v>3</v>
      </c>
      <c r="K722" s="9" t="s">
        <v>161</v>
      </c>
      <c r="L722" s="54" t="s">
        <v>1517</v>
      </c>
      <c r="M722" s="31" t="s">
        <v>112</v>
      </c>
      <c r="N722" s="9" t="s">
        <v>116</v>
      </c>
      <c r="O722" s="9" t="s">
        <v>36</v>
      </c>
      <c r="P722" s="9" t="s">
        <v>117</v>
      </c>
      <c r="Q722" s="9" t="s">
        <v>46</v>
      </c>
      <c r="R722" s="9" t="s">
        <v>1518</v>
      </c>
      <c r="S722" s="9">
        <v>102</v>
      </c>
      <c r="T722" s="9">
        <v>201785236</v>
      </c>
      <c r="U722" s="35">
        <f>VLOOKUP(C722,Dados!G:J,3,FALSE)</f>
        <v>26</v>
      </c>
      <c r="V722" s="35" t="str">
        <f>VLOOKUP(C722,Dados!G:J,4,FALSE)</f>
        <v>Quarta-Feira</v>
      </c>
    </row>
    <row r="723" spans="1:22" s="85" customFormat="1" ht="66.75" customHeight="1">
      <c r="A723" s="50">
        <v>368</v>
      </c>
      <c r="B723" s="9">
        <v>1</v>
      </c>
      <c r="C723" s="47">
        <v>44861</v>
      </c>
      <c r="D723" s="49">
        <f>IFERROR(VLOOKUP(C723,Dados!G:H,2,FALSE),"")</f>
        <v>44835</v>
      </c>
      <c r="E723" s="180">
        <v>42868</v>
      </c>
      <c r="F723" s="181" t="s">
        <v>1519</v>
      </c>
      <c r="G723" s="9" t="s">
        <v>31</v>
      </c>
      <c r="H723" s="351" t="s">
        <v>237</v>
      </c>
      <c r="I723" s="351" t="s">
        <v>509</v>
      </c>
      <c r="J723" s="9">
        <v>2</v>
      </c>
      <c r="K723" s="9" t="s">
        <v>56</v>
      </c>
      <c r="L723" s="177" t="s">
        <v>1520</v>
      </c>
      <c r="M723" s="31" t="s">
        <v>4</v>
      </c>
      <c r="N723" s="9" t="s">
        <v>36</v>
      </c>
      <c r="O723" s="9" t="s">
        <v>36</v>
      </c>
      <c r="P723" s="9" t="s">
        <v>58</v>
      </c>
      <c r="Q723" s="9"/>
      <c r="R723" s="9"/>
      <c r="S723" s="9"/>
      <c r="T723" s="9"/>
      <c r="U723" s="35">
        <f>VLOOKUP(C723,Dados!G:J,3,FALSE)</f>
        <v>27</v>
      </c>
      <c r="V723" s="35" t="str">
        <f>VLOOKUP(C723,Dados!G:J,4,FALSE)</f>
        <v>Quinta-Feira</v>
      </c>
    </row>
    <row r="724" spans="1:22" s="85" customFormat="1" ht="80.45">
      <c r="A724" s="50">
        <v>369</v>
      </c>
      <c r="B724" s="9">
        <v>1</v>
      </c>
      <c r="C724" s="47">
        <v>44862</v>
      </c>
      <c r="D724" s="49">
        <f>IFERROR(VLOOKUP(C724,Dados!G:H,2,FALSE),"")</f>
        <v>44835</v>
      </c>
      <c r="E724" s="180">
        <v>43454</v>
      </c>
      <c r="F724" s="181" t="s">
        <v>1521</v>
      </c>
      <c r="G724" s="9" t="s">
        <v>31</v>
      </c>
      <c r="H724" s="351" t="s">
        <v>130</v>
      </c>
      <c r="I724" s="351" t="s">
        <v>818</v>
      </c>
      <c r="J724" s="9">
        <v>1</v>
      </c>
      <c r="K724" s="9" t="s">
        <v>56</v>
      </c>
      <c r="L724" s="177" t="s">
        <v>1522</v>
      </c>
      <c r="M724" s="31" t="s">
        <v>4</v>
      </c>
      <c r="N724" s="9" t="s">
        <v>36</v>
      </c>
      <c r="O724" s="9" t="s">
        <v>36</v>
      </c>
      <c r="P724" s="9" t="s">
        <v>58</v>
      </c>
      <c r="Q724" s="9" t="s">
        <v>59</v>
      </c>
      <c r="R724" s="9" t="s">
        <v>85</v>
      </c>
      <c r="S724" s="9"/>
      <c r="T724" s="9"/>
      <c r="U724" s="35">
        <f>VLOOKUP(C724,Dados!G:J,3,FALSE)</f>
        <v>28</v>
      </c>
      <c r="V724" s="35" t="str">
        <f>VLOOKUP(C724,Dados!G:J,4,FALSE)</f>
        <v>Sexta-Feira</v>
      </c>
    </row>
    <row r="725" spans="1:22" s="85" customFormat="1" ht="78" customHeight="1">
      <c r="A725" s="50">
        <v>370</v>
      </c>
      <c r="B725" s="9">
        <v>1</v>
      </c>
      <c r="C725" s="47">
        <v>44863</v>
      </c>
      <c r="D725" s="49">
        <f>IFERROR(VLOOKUP(C725,Dados!G:H,2,FALSE),"")</f>
        <v>44835</v>
      </c>
      <c r="E725" s="180">
        <v>29011</v>
      </c>
      <c r="F725" s="181" t="s">
        <v>1381</v>
      </c>
      <c r="G725" s="9" t="s">
        <v>31</v>
      </c>
      <c r="H725" s="351" t="s">
        <v>828</v>
      </c>
      <c r="I725" s="351" t="s">
        <v>63</v>
      </c>
      <c r="J725" s="9">
        <v>1</v>
      </c>
      <c r="K725" s="9" t="s">
        <v>161</v>
      </c>
      <c r="L725" s="177" t="s">
        <v>1523</v>
      </c>
      <c r="M725" s="31" t="s">
        <v>4</v>
      </c>
      <c r="N725" s="9" t="s">
        <v>36</v>
      </c>
      <c r="O725" s="9" t="s">
        <v>36</v>
      </c>
      <c r="P725" s="9" t="s">
        <v>45</v>
      </c>
      <c r="Q725" s="9" t="s">
        <v>124</v>
      </c>
      <c r="R725" s="9" t="s">
        <v>68</v>
      </c>
      <c r="S725" s="9"/>
      <c r="T725" s="9"/>
      <c r="U725" s="35">
        <f>VLOOKUP(C725,Dados!G:J,3,FALSE)</f>
        <v>29</v>
      </c>
      <c r="V725" s="35" t="str">
        <f>VLOOKUP(C725,Dados!G:J,4,FALSE)</f>
        <v>Sábado</v>
      </c>
    </row>
    <row r="726" spans="1:22" s="85" customFormat="1" ht="114.95">
      <c r="A726" s="50">
        <v>371</v>
      </c>
      <c r="B726" s="9">
        <v>1</v>
      </c>
      <c r="C726" s="47">
        <v>44866</v>
      </c>
      <c r="D726" s="49">
        <f>IFERROR(VLOOKUP(C726,Dados!G:H,2,FALSE),"")</f>
        <v>44866</v>
      </c>
      <c r="E726" s="180">
        <v>43511</v>
      </c>
      <c r="F726" s="330" t="s">
        <v>1524</v>
      </c>
      <c r="G726" s="9" t="s">
        <v>31</v>
      </c>
      <c r="H726" s="351" t="s">
        <v>130</v>
      </c>
      <c r="I726" s="351" t="s">
        <v>818</v>
      </c>
      <c r="J726" s="9">
        <v>1</v>
      </c>
      <c r="K726" s="9" t="s">
        <v>56</v>
      </c>
      <c r="L726" s="177" t="s">
        <v>1525</v>
      </c>
      <c r="M726" s="31" t="s">
        <v>112</v>
      </c>
      <c r="N726" s="9" t="s">
        <v>36</v>
      </c>
      <c r="O726" s="9" t="s">
        <v>36</v>
      </c>
      <c r="P726" s="9" t="s">
        <v>45</v>
      </c>
      <c r="Q726" s="9" t="s">
        <v>46</v>
      </c>
      <c r="R726" s="9" t="s">
        <v>113</v>
      </c>
      <c r="S726" s="9">
        <v>103</v>
      </c>
      <c r="T726" s="9">
        <v>201796353</v>
      </c>
      <c r="U726" s="35">
        <f>VLOOKUP(C726,Dados!G:J,3,FALSE)</f>
        <v>1</v>
      </c>
      <c r="V726" s="35" t="str">
        <f>VLOOKUP(C726,Dados!G:J,4,FALSE)</f>
        <v>Terça-Feira</v>
      </c>
    </row>
    <row r="727" spans="1:22" s="85" customFormat="1" ht="78" customHeight="1">
      <c r="A727" s="50">
        <v>372</v>
      </c>
      <c r="B727" s="9">
        <v>1</v>
      </c>
      <c r="C727" s="47">
        <v>44868</v>
      </c>
      <c r="D727" s="49">
        <f>IFERROR(VLOOKUP(C727,Dados!G:H,2,FALSE),"")</f>
        <v>44866</v>
      </c>
      <c r="E727" s="180">
        <v>43411</v>
      </c>
      <c r="F727" s="181" t="s">
        <v>1526</v>
      </c>
      <c r="G727" s="9" t="s">
        <v>182</v>
      </c>
      <c r="H727" s="182" t="s">
        <v>523</v>
      </c>
      <c r="I727" s="351" t="s">
        <v>1233</v>
      </c>
      <c r="J727" s="9">
        <v>3</v>
      </c>
      <c r="K727" s="9" t="s">
        <v>56</v>
      </c>
      <c r="L727" s="182" t="s">
        <v>1527</v>
      </c>
      <c r="M727" s="31" t="s">
        <v>4</v>
      </c>
      <c r="N727" s="9" t="s">
        <v>36</v>
      </c>
      <c r="O727" s="9" t="s">
        <v>36</v>
      </c>
      <c r="P727" s="9" t="s">
        <v>45</v>
      </c>
      <c r="Q727" s="9" t="s">
        <v>76</v>
      </c>
      <c r="R727" s="9" t="s">
        <v>139</v>
      </c>
      <c r="S727" s="9"/>
      <c r="T727" s="9"/>
      <c r="U727" s="35">
        <f>VLOOKUP(C727,Dados!G:J,3,FALSE)</f>
        <v>3</v>
      </c>
      <c r="V727" s="35" t="str">
        <f>VLOOKUP(C727,Dados!G:J,4,FALSE)</f>
        <v>Quinta-Feira</v>
      </c>
    </row>
    <row r="728" spans="1:22" s="85" customFormat="1" ht="80.45">
      <c r="A728" s="50">
        <v>373</v>
      </c>
      <c r="B728" s="9">
        <v>1</v>
      </c>
      <c r="C728" s="47">
        <v>44868</v>
      </c>
      <c r="D728" s="49">
        <f>IFERROR(VLOOKUP(C728,Dados!G:H,2,FALSE),"")</f>
        <v>44866</v>
      </c>
      <c r="E728" s="180">
        <v>39796</v>
      </c>
      <c r="F728" s="330" t="s">
        <v>1528</v>
      </c>
      <c r="G728" s="9" t="s">
        <v>31</v>
      </c>
      <c r="H728" s="177" t="s">
        <v>366</v>
      </c>
      <c r="I728" s="351" t="s">
        <v>137</v>
      </c>
      <c r="J728" s="9">
        <v>1</v>
      </c>
      <c r="K728" s="9" t="s">
        <v>64</v>
      </c>
      <c r="L728" s="177" t="s">
        <v>1529</v>
      </c>
      <c r="M728" s="31" t="s">
        <v>112</v>
      </c>
      <c r="N728" s="9" t="s">
        <v>36</v>
      </c>
      <c r="O728" s="9" t="s">
        <v>36</v>
      </c>
      <c r="P728" s="9" t="s">
        <v>45</v>
      </c>
      <c r="Q728" s="9" t="s">
        <v>46</v>
      </c>
      <c r="R728" s="9" t="s">
        <v>139</v>
      </c>
      <c r="S728" s="9">
        <v>104</v>
      </c>
      <c r="T728" s="9">
        <v>201791216</v>
      </c>
      <c r="U728" s="35">
        <f>VLOOKUP(C728,Dados!G:J,3,FALSE)</f>
        <v>3</v>
      </c>
      <c r="V728" s="35" t="str">
        <f>VLOOKUP(C728,Dados!G:J,4,FALSE)</f>
        <v>Quinta-Feira</v>
      </c>
    </row>
    <row r="729" spans="1:22" s="85" customFormat="1" ht="78" customHeight="1">
      <c r="A729" s="50">
        <v>374</v>
      </c>
      <c r="B729" s="9">
        <v>1</v>
      </c>
      <c r="C729" s="47">
        <v>44875</v>
      </c>
      <c r="D729" s="49">
        <f>IFERROR(VLOOKUP(C729,Dados!G:H,2,FALSE),"")</f>
        <v>44866</v>
      </c>
      <c r="E729" s="180">
        <v>42896</v>
      </c>
      <c r="F729" s="181" t="s">
        <v>1530</v>
      </c>
      <c r="G729" s="9" t="s">
        <v>31</v>
      </c>
      <c r="H729" s="351" t="s">
        <v>130</v>
      </c>
      <c r="I729" s="351" t="s">
        <v>818</v>
      </c>
      <c r="J729" s="9">
        <v>1</v>
      </c>
      <c r="K729" s="9" t="s">
        <v>56</v>
      </c>
      <c r="L729" s="177" t="s">
        <v>1531</v>
      </c>
      <c r="M729" s="168" t="s">
        <v>4</v>
      </c>
      <c r="N729" s="169" t="s">
        <v>36</v>
      </c>
      <c r="O729" s="9" t="s">
        <v>36</v>
      </c>
      <c r="P729" s="9" t="s">
        <v>58</v>
      </c>
      <c r="Q729" s="9" t="s">
        <v>59</v>
      </c>
      <c r="R729" s="9" t="s">
        <v>934</v>
      </c>
      <c r="S729" s="9"/>
      <c r="T729" s="9"/>
      <c r="U729" s="35">
        <f>VLOOKUP(C729,Dados!G:J,3,FALSE)</f>
        <v>10</v>
      </c>
      <c r="V729" s="35" t="str">
        <f>VLOOKUP(C729,Dados!G:J,4,FALSE)</f>
        <v>Quinta-Feira</v>
      </c>
    </row>
    <row r="730" spans="1:22" s="85" customFormat="1" ht="78" customHeight="1">
      <c r="A730" s="50">
        <v>375</v>
      </c>
      <c r="B730" s="9">
        <v>1</v>
      </c>
      <c r="C730" s="47">
        <v>44876</v>
      </c>
      <c r="D730" s="49">
        <f>IFERROR(VLOOKUP(C730,Dados!G:H,2,FALSE),"")</f>
        <v>44866</v>
      </c>
      <c r="E730" s="180">
        <v>31097</v>
      </c>
      <c r="F730" s="181" t="s">
        <v>83</v>
      </c>
      <c r="G730" s="9" t="s">
        <v>31</v>
      </c>
      <c r="H730" s="351" t="s">
        <v>130</v>
      </c>
      <c r="I730" s="351" t="s">
        <v>818</v>
      </c>
      <c r="J730" s="9">
        <v>1</v>
      </c>
      <c r="K730" s="9" t="s">
        <v>56</v>
      </c>
      <c r="L730" s="177" t="s">
        <v>1532</v>
      </c>
      <c r="M730" s="31" t="s">
        <v>4</v>
      </c>
      <c r="N730" s="9" t="s">
        <v>36</v>
      </c>
      <c r="O730" s="9" t="s">
        <v>36</v>
      </c>
      <c r="P730" s="9" t="s">
        <v>58</v>
      </c>
      <c r="Q730" s="9" t="s">
        <v>59</v>
      </c>
      <c r="R730" s="9" t="s">
        <v>792</v>
      </c>
      <c r="S730" s="9"/>
      <c r="T730" s="9"/>
      <c r="U730" s="35">
        <f>VLOOKUP(C730,Dados!G:J,3,FALSE)</f>
        <v>11</v>
      </c>
      <c r="V730" s="35" t="str">
        <f>VLOOKUP(C730,Dados!G:J,4,FALSE)</f>
        <v>Sexta-Feira</v>
      </c>
    </row>
    <row r="731" spans="1:22" s="85" customFormat="1" ht="78" customHeight="1">
      <c r="A731" s="50">
        <v>376</v>
      </c>
      <c r="B731" s="9">
        <v>1</v>
      </c>
      <c r="C731" s="47">
        <v>44877</v>
      </c>
      <c r="D731" s="49">
        <f>IFERROR(VLOOKUP(C731,Dados!G:H,2,FALSE),"")</f>
        <v>44866</v>
      </c>
      <c r="E731" s="180">
        <v>42801</v>
      </c>
      <c r="F731" s="181" t="s">
        <v>1533</v>
      </c>
      <c r="G731" s="9" t="s">
        <v>31</v>
      </c>
      <c r="H731" s="351" t="s">
        <v>523</v>
      </c>
      <c r="I731" s="351" t="s">
        <v>1233</v>
      </c>
      <c r="J731" s="9">
        <v>3</v>
      </c>
      <c r="K731" s="9" t="s">
        <v>56</v>
      </c>
      <c r="L731" s="177" t="s">
        <v>1534</v>
      </c>
      <c r="M731" s="31" t="s">
        <v>4</v>
      </c>
      <c r="N731" s="9" t="s">
        <v>36</v>
      </c>
      <c r="O731" s="9" t="s">
        <v>36</v>
      </c>
      <c r="P731" s="9" t="s">
        <v>45</v>
      </c>
      <c r="Q731" s="9" t="s">
        <v>76</v>
      </c>
      <c r="R731" s="9" t="s">
        <v>1437</v>
      </c>
      <c r="S731" s="9"/>
      <c r="T731" s="9"/>
      <c r="U731" s="35">
        <f>VLOOKUP(C731,Dados!G:J,3,FALSE)</f>
        <v>12</v>
      </c>
      <c r="V731" s="35" t="str">
        <f>VLOOKUP(C731,Dados!G:J,4,FALSE)</f>
        <v>Sábado</v>
      </c>
    </row>
    <row r="732" spans="1:22" s="85" customFormat="1" ht="69">
      <c r="A732" s="50">
        <v>377</v>
      </c>
      <c r="B732" s="9">
        <v>1</v>
      </c>
      <c r="C732" s="47">
        <v>44879</v>
      </c>
      <c r="D732" s="49">
        <f>IFERROR(VLOOKUP(C732,Dados!G:H,2,FALSE),"")</f>
        <v>44866</v>
      </c>
      <c r="E732" s="180">
        <v>43913</v>
      </c>
      <c r="F732" s="181" t="s">
        <v>1535</v>
      </c>
      <c r="G732" s="9" t="s">
        <v>31</v>
      </c>
      <c r="H732" s="351" t="s">
        <v>205</v>
      </c>
      <c r="I732" s="351" t="s">
        <v>509</v>
      </c>
      <c r="J732" s="9">
        <v>2</v>
      </c>
      <c r="K732" s="9" t="s">
        <v>56</v>
      </c>
      <c r="L732" s="177" t="s">
        <v>1536</v>
      </c>
      <c r="M732" s="31" t="s">
        <v>4</v>
      </c>
      <c r="N732" s="9" t="s">
        <v>36</v>
      </c>
      <c r="O732" s="9" t="s">
        <v>36</v>
      </c>
      <c r="P732" s="9" t="s">
        <v>45</v>
      </c>
      <c r="Q732" s="9" t="s">
        <v>107</v>
      </c>
      <c r="R732" s="9" t="s">
        <v>1434</v>
      </c>
      <c r="S732" s="9"/>
      <c r="T732" s="9"/>
      <c r="U732" s="35">
        <f>VLOOKUP(C732,Dados!G:J,3,FALSE)</f>
        <v>14</v>
      </c>
      <c r="V732" s="35" t="str">
        <f>VLOOKUP(C732,Dados!G:J,4,FALSE)</f>
        <v>Segunda-Feira</v>
      </c>
    </row>
    <row r="733" spans="1:22" ht="57.6">
      <c r="A733" s="50">
        <v>378</v>
      </c>
      <c r="B733" s="9">
        <v>1</v>
      </c>
      <c r="C733" s="47">
        <v>44882</v>
      </c>
      <c r="D733" s="49">
        <f>IFERROR(VLOOKUP(C733,Dados!G:H,2,FALSE),"")</f>
        <v>44866</v>
      </c>
      <c r="E733" s="180">
        <v>25822</v>
      </c>
      <c r="F733" s="181" t="s">
        <v>1537</v>
      </c>
      <c r="G733" s="9" t="s">
        <v>31</v>
      </c>
      <c r="H733" s="351" t="s">
        <v>774</v>
      </c>
      <c r="I733" s="351" t="s">
        <v>540</v>
      </c>
      <c r="J733" s="9">
        <v>2</v>
      </c>
      <c r="K733" s="9" t="s">
        <v>161</v>
      </c>
      <c r="L733" s="177" t="s">
        <v>1538</v>
      </c>
      <c r="M733" s="31" t="s">
        <v>4</v>
      </c>
      <c r="N733" s="9" t="s">
        <v>36</v>
      </c>
      <c r="O733" s="9" t="s">
        <v>36</v>
      </c>
      <c r="P733" s="9" t="s">
        <v>45</v>
      </c>
      <c r="Q733" s="9" t="s">
        <v>76</v>
      </c>
      <c r="R733" s="9" t="s">
        <v>113</v>
      </c>
      <c r="S733" s="9"/>
      <c r="T733" s="9"/>
      <c r="U733" s="35">
        <f>VLOOKUP(C733,Dados!G:J,3,FALSE)</f>
        <v>17</v>
      </c>
      <c r="V733" s="35" t="str">
        <f>VLOOKUP(C733,Dados!G:J,4,FALSE)</f>
        <v>Quinta-Feira</v>
      </c>
    </row>
    <row r="734" spans="1:22" ht="45.95">
      <c r="A734" s="50">
        <v>379</v>
      </c>
      <c r="B734" s="9">
        <v>1</v>
      </c>
      <c r="C734" s="47">
        <v>44883</v>
      </c>
      <c r="D734" s="49">
        <f>IFERROR(VLOOKUP(C734,Dados!G:H,2,FALSE),"")</f>
        <v>44866</v>
      </c>
      <c r="E734" s="180">
        <v>39198</v>
      </c>
      <c r="F734" s="181" t="s">
        <v>1489</v>
      </c>
      <c r="G734" s="9" t="s">
        <v>182</v>
      </c>
      <c r="H734" s="351" t="s">
        <v>580</v>
      </c>
      <c r="I734" s="351" t="s">
        <v>445</v>
      </c>
      <c r="J734" s="9">
        <v>1</v>
      </c>
      <c r="K734" s="9" t="s">
        <v>313</v>
      </c>
      <c r="L734" s="177" t="s">
        <v>1539</v>
      </c>
      <c r="M734" s="31" t="s">
        <v>4</v>
      </c>
      <c r="N734" s="9" t="s">
        <v>36</v>
      </c>
      <c r="O734" s="9" t="s">
        <v>36</v>
      </c>
      <c r="P734" s="9" t="s">
        <v>66</v>
      </c>
      <c r="Q734" s="9" t="s">
        <v>46</v>
      </c>
      <c r="R734" s="9"/>
      <c r="S734" s="9"/>
      <c r="T734" s="9"/>
      <c r="U734" s="35">
        <f>VLOOKUP(C734,Dados!G:J,3,FALSE)</f>
        <v>18</v>
      </c>
      <c r="V734" s="35" t="str">
        <f>VLOOKUP(C734,Dados!G:J,4,FALSE)</f>
        <v>Sexta-Feira</v>
      </c>
    </row>
    <row r="735" spans="1:22" ht="69">
      <c r="A735" s="50">
        <v>380</v>
      </c>
      <c r="B735" s="9">
        <v>1</v>
      </c>
      <c r="C735" s="47">
        <v>44886</v>
      </c>
      <c r="D735" s="49">
        <f>IFERROR(VLOOKUP(C735,Dados!G:H,2,FALSE),"")</f>
        <v>44866</v>
      </c>
      <c r="E735" s="180">
        <v>43433</v>
      </c>
      <c r="F735" s="181" t="s">
        <v>1540</v>
      </c>
      <c r="G735" s="9" t="s">
        <v>31</v>
      </c>
      <c r="H735" s="351" t="s">
        <v>130</v>
      </c>
      <c r="I735" s="351" t="s">
        <v>818</v>
      </c>
      <c r="J735" s="9">
        <v>1</v>
      </c>
      <c r="K735" s="9" t="s">
        <v>56</v>
      </c>
      <c r="L735" s="177" t="s">
        <v>1541</v>
      </c>
      <c r="M735" s="31" t="s">
        <v>4</v>
      </c>
      <c r="N735" s="9" t="s">
        <v>36</v>
      </c>
      <c r="O735" s="9" t="s">
        <v>36</v>
      </c>
      <c r="P735" s="9" t="s">
        <v>58</v>
      </c>
      <c r="Q735" s="9" t="s">
        <v>59</v>
      </c>
      <c r="R735" s="9" t="s">
        <v>60</v>
      </c>
      <c r="S735" s="9"/>
      <c r="T735" s="9"/>
      <c r="U735" s="35">
        <f>VLOOKUP(C735,Dados!G:J,3,FALSE)</f>
        <v>21</v>
      </c>
      <c r="V735" s="35" t="str">
        <f>VLOOKUP(C735,Dados!G:J,4,FALSE)</f>
        <v>Segunda-Feira</v>
      </c>
    </row>
    <row r="736" spans="1:22" ht="45.95">
      <c r="A736" s="50">
        <v>381</v>
      </c>
      <c r="B736" s="9">
        <v>1</v>
      </c>
      <c r="C736" s="47">
        <v>44873</v>
      </c>
      <c r="D736" s="49">
        <f>IFERROR(VLOOKUP(C736,Dados!G:H,2,FALSE),"")</f>
        <v>44866</v>
      </c>
      <c r="E736" s="371">
        <v>0</v>
      </c>
      <c r="F736" s="181"/>
      <c r="G736" s="9" t="s">
        <v>31</v>
      </c>
      <c r="H736" s="351"/>
      <c r="I736" s="351" t="s">
        <v>87</v>
      </c>
      <c r="J736" s="9">
        <v>1</v>
      </c>
      <c r="K736" s="9" t="s">
        <v>51</v>
      </c>
      <c r="L736" s="177" t="s">
        <v>1542</v>
      </c>
      <c r="M736" s="31" t="s">
        <v>90</v>
      </c>
      <c r="N736" s="9" t="s">
        <v>91</v>
      </c>
      <c r="O736" s="9" t="s">
        <v>36</v>
      </c>
      <c r="P736" s="9" t="s">
        <v>91</v>
      </c>
      <c r="Q736" s="9"/>
      <c r="R736" s="9"/>
      <c r="S736" s="9">
        <v>105</v>
      </c>
      <c r="T736" s="9"/>
      <c r="U736" s="35">
        <f>VLOOKUP(C736,Dados!G:J,3,FALSE)</f>
        <v>8</v>
      </c>
      <c r="V736" s="35" t="str">
        <f>VLOOKUP(C736,Dados!G:J,4,FALSE)</f>
        <v>Terça-Feira</v>
      </c>
    </row>
    <row r="737" spans="1:22" ht="45.95">
      <c r="A737" s="50">
        <v>382</v>
      </c>
      <c r="B737" s="9">
        <v>1</v>
      </c>
      <c r="C737" s="47">
        <v>44882</v>
      </c>
      <c r="D737" s="49">
        <f>IFERROR(VLOOKUP(C737,Dados!G:H,2,FALSE),"")</f>
        <v>44866</v>
      </c>
      <c r="E737" s="371">
        <v>0</v>
      </c>
      <c r="F737" s="181"/>
      <c r="G737" s="9"/>
      <c r="H737" s="351"/>
      <c r="I737" s="351" t="s">
        <v>296</v>
      </c>
      <c r="J737" s="9">
        <v>1</v>
      </c>
      <c r="K737" s="9" t="s">
        <v>1543</v>
      </c>
      <c r="L737" s="177" t="s">
        <v>1544</v>
      </c>
      <c r="M737" s="31" t="s">
        <v>90</v>
      </c>
      <c r="N737" s="9" t="s">
        <v>178</v>
      </c>
      <c r="O737" s="9" t="s">
        <v>36</v>
      </c>
      <c r="P737" s="9" t="s">
        <v>180</v>
      </c>
      <c r="Q737" s="9"/>
      <c r="R737" s="9"/>
      <c r="S737" s="9">
        <v>106</v>
      </c>
      <c r="T737" s="9"/>
      <c r="U737" s="35">
        <f>VLOOKUP(C737,Dados!G:J,3,FALSE)</f>
        <v>17</v>
      </c>
      <c r="V737" s="35" t="str">
        <f>VLOOKUP(C737,Dados!G:J,4,FALSE)</f>
        <v>Quinta-Feira</v>
      </c>
    </row>
    <row r="738" spans="1:22" ht="34.5">
      <c r="A738" s="50">
        <v>383</v>
      </c>
      <c r="B738" s="9">
        <v>1</v>
      </c>
      <c r="C738" s="47">
        <v>44887</v>
      </c>
      <c r="D738" s="49">
        <f>IFERROR(VLOOKUP(C738,Dados!G:H,2,FALSE),"")</f>
        <v>44866</v>
      </c>
      <c r="E738" s="180">
        <v>44093</v>
      </c>
      <c r="F738" s="181" t="s">
        <v>1545</v>
      </c>
      <c r="G738" s="9" t="s">
        <v>31</v>
      </c>
      <c r="H738" s="351" t="s">
        <v>233</v>
      </c>
      <c r="I738" s="351" t="s">
        <v>87</v>
      </c>
      <c r="J738" s="9">
        <v>2</v>
      </c>
      <c r="K738" s="9" t="s">
        <v>51</v>
      </c>
      <c r="L738" s="177" t="s">
        <v>1546</v>
      </c>
      <c r="M738" s="31" t="s">
        <v>90</v>
      </c>
      <c r="N738" s="9" t="s">
        <v>568</v>
      </c>
      <c r="O738" s="9" t="s">
        <v>36</v>
      </c>
      <c r="P738" s="9" t="s">
        <v>96</v>
      </c>
      <c r="Q738" s="9"/>
      <c r="R738" s="9"/>
      <c r="S738" s="9">
        <v>107</v>
      </c>
      <c r="T738" s="9"/>
      <c r="U738" s="35">
        <f>VLOOKUP(C738,Dados!G:J,3,FALSE)</f>
        <v>22</v>
      </c>
      <c r="V738" s="35" t="str">
        <f>VLOOKUP(C738,Dados!G:J,4,FALSE)</f>
        <v>Terça-Feira</v>
      </c>
    </row>
    <row r="739" spans="1:22" ht="57.6">
      <c r="A739" s="50">
        <v>384</v>
      </c>
      <c r="B739" s="9">
        <v>1</v>
      </c>
      <c r="C739" s="47">
        <v>44891</v>
      </c>
      <c r="D739" s="49">
        <f>IFERROR(VLOOKUP(C739,Dados!G:H,2,FALSE),"")</f>
        <v>44866</v>
      </c>
      <c r="E739" s="180">
        <v>37103</v>
      </c>
      <c r="F739" s="181" t="s">
        <v>958</v>
      </c>
      <c r="G739" s="9" t="s">
        <v>31</v>
      </c>
      <c r="H739" s="351" t="s">
        <v>237</v>
      </c>
      <c r="I739" s="351" t="s">
        <v>509</v>
      </c>
      <c r="J739" s="9">
        <v>2</v>
      </c>
      <c r="K739" s="9" t="s">
        <v>56</v>
      </c>
      <c r="L739" s="67" t="s">
        <v>1547</v>
      </c>
      <c r="M739" s="31" t="s">
        <v>3</v>
      </c>
      <c r="N739" s="9" t="s">
        <v>36</v>
      </c>
      <c r="O739" s="9" t="s">
        <v>36</v>
      </c>
      <c r="P739" s="9" t="s">
        <v>66</v>
      </c>
      <c r="Q739" s="9" t="s">
        <v>46</v>
      </c>
      <c r="R739" s="9" t="s">
        <v>139</v>
      </c>
      <c r="S739" s="9">
        <v>108</v>
      </c>
      <c r="T739" s="9">
        <v>201802205</v>
      </c>
      <c r="U739" s="35">
        <f>VLOOKUP(C739,Dados!G:J,3,FALSE)</f>
        <v>26</v>
      </c>
      <c r="V739" s="35" t="str">
        <f>VLOOKUP(C739,Dados!G:J,4,FALSE)</f>
        <v>Sábado</v>
      </c>
    </row>
    <row r="740" spans="1:22" ht="69.95">
      <c r="A740" s="50">
        <v>385</v>
      </c>
      <c r="B740" s="9">
        <v>1</v>
      </c>
      <c r="C740" s="47">
        <v>44891</v>
      </c>
      <c r="D740" s="49">
        <f>IFERROR(VLOOKUP(C740,Dados!G:H,2,FALSE),"")</f>
        <v>44866</v>
      </c>
      <c r="E740" s="180">
        <v>38827</v>
      </c>
      <c r="F740" s="181" t="s">
        <v>1128</v>
      </c>
      <c r="G740" s="9" t="s">
        <v>31</v>
      </c>
      <c r="H740" s="351" t="s">
        <v>523</v>
      </c>
      <c r="I740" s="351" t="s">
        <v>1233</v>
      </c>
      <c r="J740" s="9">
        <v>3</v>
      </c>
      <c r="K740" s="9" t="s">
        <v>56</v>
      </c>
      <c r="L740" s="54" t="s">
        <v>1548</v>
      </c>
      <c r="M740" s="31" t="s">
        <v>3</v>
      </c>
      <c r="N740" s="9" t="s">
        <v>36</v>
      </c>
      <c r="O740" s="9" t="s">
        <v>36</v>
      </c>
      <c r="P740" s="9" t="s">
        <v>45</v>
      </c>
      <c r="Q740" s="9" t="s">
        <v>46</v>
      </c>
      <c r="R740" s="9" t="s">
        <v>1549</v>
      </c>
      <c r="S740" s="9">
        <v>109</v>
      </c>
      <c r="T740" s="9">
        <v>201806340</v>
      </c>
      <c r="U740" s="35">
        <f>VLOOKUP(C740,Dados!G:J,3,FALSE)</f>
        <v>26</v>
      </c>
      <c r="V740" s="35" t="str">
        <f>VLOOKUP(C740,Dados!G:J,4,FALSE)</f>
        <v>Sábado</v>
      </c>
    </row>
    <row r="741" spans="1:22" ht="57.6">
      <c r="A741" s="50">
        <v>386</v>
      </c>
      <c r="B741" s="9">
        <v>1</v>
      </c>
      <c r="C741" s="47">
        <v>44894</v>
      </c>
      <c r="D741" s="49">
        <f>IFERROR(VLOOKUP(C741,Dados!G:H,2,FALSE),"")</f>
        <v>44866</v>
      </c>
      <c r="E741" s="180">
        <v>31690</v>
      </c>
      <c r="F741" s="181" t="s">
        <v>1550</v>
      </c>
      <c r="G741" s="9" t="s">
        <v>182</v>
      </c>
      <c r="H741" s="351" t="s">
        <v>1551</v>
      </c>
      <c r="I741" s="351" t="s">
        <v>63</v>
      </c>
      <c r="J741" s="9" t="s">
        <v>390</v>
      </c>
      <c r="K741" s="9" t="s">
        <v>152</v>
      </c>
      <c r="L741" s="177" t="s">
        <v>1552</v>
      </c>
      <c r="M741" s="31" t="s">
        <v>4</v>
      </c>
      <c r="N741" s="9" t="s">
        <v>36</v>
      </c>
      <c r="O741" s="9" t="s">
        <v>36</v>
      </c>
      <c r="P741" s="9" t="s">
        <v>45</v>
      </c>
      <c r="Q741" s="9" t="s">
        <v>107</v>
      </c>
      <c r="R741" s="9" t="s">
        <v>836</v>
      </c>
      <c r="S741" s="9"/>
      <c r="T741" s="9"/>
      <c r="U741" s="35">
        <f>VLOOKUP(C741,Dados!G:J,3,FALSE)</f>
        <v>29</v>
      </c>
      <c r="V741" s="35" t="str">
        <f>VLOOKUP(C741,Dados!G:J,4,FALSE)</f>
        <v>Terça-Feira</v>
      </c>
    </row>
    <row r="742" spans="1:22" ht="69">
      <c r="A742" s="50">
        <v>387</v>
      </c>
      <c r="B742" s="9">
        <v>1</v>
      </c>
      <c r="C742" s="47">
        <v>44896</v>
      </c>
      <c r="D742" s="49">
        <f>IFERROR(VLOOKUP(C742,Dados!G:H,2,FALSE),"")</f>
        <v>44896</v>
      </c>
      <c r="E742" s="180">
        <v>42167</v>
      </c>
      <c r="F742" s="181" t="s">
        <v>1553</v>
      </c>
      <c r="G742" s="9" t="s">
        <v>31</v>
      </c>
      <c r="H742" s="351" t="s">
        <v>130</v>
      </c>
      <c r="I742" s="351" t="s">
        <v>818</v>
      </c>
      <c r="J742" s="9">
        <v>1</v>
      </c>
      <c r="K742" s="9" t="s">
        <v>56</v>
      </c>
      <c r="L742" s="177" t="s">
        <v>1554</v>
      </c>
      <c r="M742" s="31" t="s">
        <v>3</v>
      </c>
      <c r="N742" s="9" t="s">
        <v>36</v>
      </c>
      <c r="O742" s="9" t="s">
        <v>36</v>
      </c>
      <c r="P742" s="9" t="s">
        <v>58</v>
      </c>
      <c r="Q742" s="9" t="s">
        <v>59</v>
      </c>
      <c r="R742" s="9" t="s">
        <v>792</v>
      </c>
      <c r="S742" s="9">
        <v>110</v>
      </c>
      <c r="T742" s="9">
        <v>201810974</v>
      </c>
      <c r="U742" s="35">
        <f>VLOOKUP(C742,Dados!G:J,3,FALSE)</f>
        <v>1</v>
      </c>
      <c r="V742" s="35" t="str">
        <f>VLOOKUP(C742,Dados!G:J,4,FALSE)</f>
        <v>Quinta-Feira</v>
      </c>
    </row>
    <row r="743" spans="1:22" ht="45.95">
      <c r="A743" s="50">
        <v>388</v>
      </c>
      <c r="B743" s="9">
        <v>1</v>
      </c>
      <c r="C743" s="47">
        <v>44897</v>
      </c>
      <c r="D743" s="49">
        <f>IFERROR(VLOOKUP(C743,Dados!G:H,2,FALSE),"")</f>
        <v>44896</v>
      </c>
      <c r="E743" s="180">
        <v>3411</v>
      </c>
      <c r="F743" s="181" t="s">
        <v>1491</v>
      </c>
      <c r="G743" s="9" t="s">
        <v>31</v>
      </c>
      <c r="H743" s="351" t="s">
        <v>539</v>
      </c>
      <c r="I743" s="351" t="s">
        <v>540</v>
      </c>
      <c r="J743" s="9">
        <v>2</v>
      </c>
      <c r="K743" s="9" t="s">
        <v>161</v>
      </c>
      <c r="L743" s="177" t="s">
        <v>1555</v>
      </c>
      <c r="M743" s="31" t="s">
        <v>4</v>
      </c>
      <c r="N743" s="9" t="s">
        <v>36</v>
      </c>
      <c r="O743" s="9" t="s">
        <v>36</v>
      </c>
      <c r="P743" s="9" t="s">
        <v>66</v>
      </c>
      <c r="Q743" s="9" t="s">
        <v>67</v>
      </c>
      <c r="R743" s="9" t="s">
        <v>930</v>
      </c>
      <c r="S743" s="9"/>
      <c r="T743" s="9"/>
      <c r="U743" s="35">
        <f>VLOOKUP(C743,Dados!G:J,3,FALSE)</f>
        <v>2</v>
      </c>
      <c r="V743" s="35" t="str">
        <f>VLOOKUP(C743,Dados!G:J,4,FALSE)</f>
        <v>Sexta-Feira</v>
      </c>
    </row>
    <row r="744" spans="1:22" ht="148.5" customHeight="1">
      <c r="A744" s="50">
        <v>389</v>
      </c>
      <c r="B744" s="9">
        <v>1</v>
      </c>
      <c r="C744" s="47">
        <v>44900</v>
      </c>
      <c r="D744" s="49">
        <f>IFERROR(VLOOKUP(C744,Dados!G:H,2,FALSE),"")</f>
        <v>44896</v>
      </c>
      <c r="E744" s="180">
        <v>38797</v>
      </c>
      <c r="F744" s="181" t="s">
        <v>1556</v>
      </c>
      <c r="G744" s="9" t="s">
        <v>31</v>
      </c>
      <c r="H744" s="351" t="s">
        <v>130</v>
      </c>
      <c r="I744" s="351" t="s">
        <v>818</v>
      </c>
      <c r="J744" s="9">
        <v>1</v>
      </c>
      <c r="K744" s="9" t="s">
        <v>56</v>
      </c>
      <c r="L744" s="66" t="s">
        <v>1557</v>
      </c>
      <c r="M744" s="31" t="s">
        <v>4</v>
      </c>
      <c r="N744" s="9" t="s">
        <v>36</v>
      </c>
      <c r="O744" s="9" t="s">
        <v>36</v>
      </c>
      <c r="P744" s="9" t="s">
        <v>45</v>
      </c>
      <c r="Q744" s="9" t="s">
        <v>76</v>
      </c>
      <c r="R744" s="9" t="s">
        <v>139</v>
      </c>
      <c r="S744" s="9">
        <v>111</v>
      </c>
      <c r="T744" s="9"/>
      <c r="U744" s="35">
        <f>VLOOKUP(C744,Dados!G:J,3,FALSE)</f>
        <v>5</v>
      </c>
      <c r="V744" s="35" t="str">
        <f>VLOOKUP(C744,Dados!G:J,4,FALSE)</f>
        <v>Segunda-Feira</v>
      </c>
    </row>
    <row r="745" spans="1:22" ht="115.5" customHeight="1">
      <c r="A745" s="50">
        <v>390</v>
      </c>
      <c r="B745" s="9">
        <v>1</v>
      </c>
      <c r="C745" s="47">
        <v>44900</v>
      </c>
      <c r="D745" s="49">
        <f>IFERROR(VLOOKUP(C745,Dados!G:H,2,FALSE),"")</f>
        <v>44896</v>
      </c>
      <c r="E745" s="180">
        <v>17372</v>
      </c>
      <c r="F745" s="330" t="s">
        <v>1558</v>
      </c>
      <c r="G745" s="9" t="s">
        <v>31</v>
      </c>
      <c r="H745" s="351" t="s">
        <v>105</v>
      </c>
      <c r="I745" s="351" t="s">
        <v>540</v>
      </c>
      <c r="J745" s="9">
        <v>2</v>
      </c>
      <c r="K745" s="9" t="s">
        <v>64</v>
      </c>
      <c r="L745" s="54" t="s">
        <v>1559</v>
      </c>
      <c r="M745" s="31" t="s">
        <v>3</v>
      </c>
      <c r="N745" s="9" t="s">
        <v>36</v>
      </c>
      <c r="O745" s="9" t="s">
        <v>36</v>
      </c>
      <c r="P745" s="9" t="s">
        <v>58</v>
      </c>
      <c r="Q745" s="9" t="s">
        <v>59</v>
      </c>
      <c r="R745" s="9" t="s">
        <v>792</v>
      </c>
      <c r="S745" s="9">
        <v>113</v>
      </c>
      <c r="T745" s="9">
        <v>201814787</v>
      </c>
      <c r="U745" s="35">
        <f>VLOOKUP(C745,Dados!G:J,3,FALSE)</f>
        <v>5</v>
      </c>
      <c r="V745" s="35" t="str">
        <f>VLOOKUP(C745,Dados!G:J,4,FALSE)</f>
        <v>Segunda-Feira</v>
      </c>
    </row>
    <row r="746" spans="1:22" ht="81.599999999999994">
      <c r="A746" s="50">
        <v>391</v>
      </c>
      <c r="B746" s="9">
        <v>1</v>
      </c>
      <c r="C746" s="47">
        <v>44900</v>
      </c>
      <c r="D746" s="49">
        <f>IFERROR(VLOOKUP(C746,Dados!G:H,2,FALSE),"")</f>
        <v>44896</v>
      </c>
      <c r="E746" s="180">
        <v>35678</v>
      </c>
      <c r="F746" s="181" t="s">
        <v>644</v>
      </c>
      <c r="G746" s="9" t="s">
        <v>31</v>
      </c>
      <c r="H746" s="351" t="s">
        <v>120</v>
      </c>
      <c r="I746" s="351" t="s">
        <v>818</v>
      </c>
      <c r="J746" s="9">
        <v>1</v>
      </c>
      <c r="K746" s="9" t="s">
        <v>526</v>
      </c>
      <c r="L746" s="54" t="s">
        <v>1560</v>
      </c>
      <c r="M746" s="31" t="s">
        <v>528</v>
      </c>
      <c r="N746" s="9" t="s">
        <v>36</v>
      </c>
      <c r="O746" s="9" t="s">
        <v>36</v>
      </c>
      <c r="P746" s="9" t="s">
        <v>1127</v>
      </c>
      <c r="Q746" s="9" t="s">
        <v>124</v>
      </c>
      <c r="R746" s="9" t="s">
        <v>704</v>
      </c>
      <c r="S746" s="9"/>
      <c r="T746" s="9"/>
      <c r="U746" s="35">
        <f>VLOOKUP(C746,Dados!G:J,3,FALSE)</f>
        <v>5</v>
      </c>
      <c r="V746" s="35" t="str">
        <f>VLOOKUP(C746,Dados!G:J,4,FALSE)</f>
        <v>Segunda-Feira</v>
      </c>
    </row>
    <row r="747" spans="1:22" ht="57.6">
      <c r="A747" s="50">
        <v>392</v>
      </c>
      <c r="B747" s="9">
        <v>1</v>
      </c>
      <c r="C747" s="47">
        <v>44900</v>
      </c>
      <c r="D747" s="49">
        <f>IFERROR(VLOOKUP(C747,Dados!G:H,2,FALSE),"")</f>
        <v>44896</v>
      </c>
      <c r="E747" s="180">
        <v>17866</v>
      </c>
      <c r="F747" s="181" t="s">
        <v>1561</v>
      </c>
      <c r="G747" s="9" t="s">
        <v>31</v>
      </c>
      <c r="H747" s="351" t="s">
        <v>366</v>
      </c>
      <c r="I747" s="351" t="s">
        <v>137</v>
      </c>
      <c r="J747" s="9">
        <v>1</v>
      </c>
      <c r="K747" s="9" t="s">
        <v>526</v>
      </c>
      <c r="L747" s="177" t="s">
        <v>1562</v>
      </c>
      <c r="M747" s="31" t="s">
        <v>4</v>
      </c>
      <c r="N747" s="9" t="s">
        <v>36</v>
      </c>
      <c r="O747" s="9" t="s">
        <v>36</v>
      </c>
      <c r="P747" s="9" t="s">
        <v>1127</v>
      </c>
      <c r="Q747" s="9" t="s">
        <v>67</v>
      </c>
      <c r="R747" s="9" t="s">
        <v>930</v>
      </c>
      <c r="S747" s="9"/>
      <c r="T747" s="9"/>
      <c r="U747" s="35">
        <f>VLOOKUP(C747,Dados!G:J,3,FALSE)</f>
        <v>5</v>
      </c>
      <c r="V747" s="35" t="str">
        <f>VLOOKUP(C747,Dados!G:J,4,FALSE)</f>
        <v>Segunda-Feira</v>
      </c>
    </row>
    <row r="748" spans="1:22" ht="57.6">
      <c r="A748" s="50">
        <v>393</v>
      </c>
      <c r="B748" s="9">
        <v>1</v>
      </c>
      <c r="C748" s="47">
        <v>44897</v>
      </c>
      <c r="D748" s="49">
        <f>IFERROR(VLOOKUP(C748,Dados!G:H,2,FALSE),"")</f>
        <v>44896</v>
      </c>
      <c r="E748" s="180">
        <v>32831</v>
      </c>
      <c r="F748" s="181" t="s">
        <v>1563</v>
      </c>
      <c r="G748" s="9" t="s">
        <v>31</v>
      </c>
      <c r="H748" s="351" t="s">
        <v>331</v>
      </c>
      <c r="I748" s="351" t="s">
        <v>1233</v>
      </c>
      <c r="J748" s="9">
        <v>3</v>
      </c>
      <c r="K748" s="9" t="s">
        <v>43</v>
      </c>
      <c r="L748" s="177" t="s">
        <v>1564</v>
      </c>
      <c r="M748" s="31" t="s">
        <v>90</v>
      </c>
      <c r="N748" s="9" t="s">
        <v>271</v>
      </c>
      <c r="O748" s="9" t="s">
        <v>179</v>
      </c>
      <c r="P748" s="9" t="s">
        <v>173</v>
      </c>
      <c r="Q748" s="9"/>
      <c r="R748" s="9"/>
      <c r="S748" s="9">
        <v>112</v>
      </c>
      <c r="T748" s="9">
        <v>201812520</v>
      </c>
      <c r="U748" s="35">
        <f>VLOOKUP(C748,Dados!G:J,3,FALSE)</f>
        <v>2</v>
      </c>
      <c r="V748" s="35" t="str">
        <f>VLOOKUP(C748,Dados!G:J,4,FALSE)</f>
        <v>Sexta-Feira</v>
      </c>
    </row>
    <row r="749" spans="1:22" ht="92.1">
      <c r="A749" s="50">
        <v>394</v>
      </c>
      <c r="B749" s="9">
        <v>1</v>
      </c>
      <c r="C749" s="47">
        <v>44901</v>
      </c>
      <c r="D749" s="49">
        <f>IFERROR(VLOOKUP(C749,Dados!G:H,2,FALSE),"")</f>
        <v>44896</v>
      </c>
      <c r="E749" s="180">
        <v>40865</v>
      </c>
      <c r="F749" s="181" t="s">
        <v>1565</v>
      </c>
      <c r="G749" s="9" t="s">
        <v>182</v>
      </c>
      <c r="H749" s="351" t="s">
        <v>882</v>
      </c>
      <c r="I749" s="351" t="s">
        <v>633</v>
      </c>
      <c r="J749" s="9">
        <v>1</v>
      </c>
      <c r="K749" s="9" t="s">
        <v>176</v>
      </c>
      <c r="L749" s="177" t="s">
        <v>1566</v>
      </c>
      <c r="M749" s="31" t="s">
        <v>4</v>
      </c>
      <c r="N749" s="9" t="s">
        <v>36</v>
      </c>
      <c r="O749" s="9" t="s">
        <v>36</v>
      </c>
      <c r="P749" s="9" t="s">
        <v>45</v>
      </c>
      <c r="Q749" s="9" t="s">
        <v>46</v>
      </c>
      <c r="R749" s="9" t="s">
        <v>329</v>
      </c>
      <c r="S749" s="9"/>
      <c r="T749" s="9"/>
      <c r="U749" s="35">
        <f>VLOOKUP(C749,Dados!G:J,3,FALSE)</f>
        <v>6</v>
      </c>
      <c r="V749" s="35" t="str">
        <f>VLOOKUP(C749,Dados!G:J,4,FALSE)</f>
        <v>Terça-Feira</v>
      </c>
    </row>
    <row r="750" spans="1:22" ht="69">
      <c r="A750" s="50">
        <v>395</v>
      </c>
      <c r="B750" s="9">
        <v>1</v>
      </c>
      <c r="C750" s="47">
        <v>44903</v>
      </c>
      <c r="D750" s="49">
        <f>IFERROR(VLOOKUP(C750,Dados!G:H,2,FALSE),"")</f>
        <v>44896</v>
      </c>
      <c r="E750" s="180">
        <v>43210</v>
      </c>
      <c r="F750" s="181" t="s">
        <v>1567</v>
      </c>
      <c r="G750" s="9" t="s">
        <v>182</v>
      </c>
      <c r="H750" s="351" t="s">
        <v>580</v>
      </c>
      <c r="I750" s="351" t="s">
        <v>445</v>
      </c>
      <c r="J750" s="9">
        <v>1</v>
      </c>
      <c r="K750" s="9" t="s">
        <v>313</v>
      </c>
      <c r="L750" s="177" t="s">
        <v>1568</v>
      </c>
      <c r="M750" s="31" t="s">
        <v>4</v>
      </c>
      <c r="N750" s="9" t="s">
        <v>36</v>
      </c>
      <c r="O750" s="9" t="s">
        <v>36</v>
      </c>
      <c r="P750" s="9" t="s">
        <v>45</v>
      </c>
      <c r="Q750" s="9" t="s">
        <v>76</v>
      </c>
      <c r="R750" s="9" t="s">
        <v>71</v>
      </c>
      <c r="S750" s="9"/>
      <c r="T750" s="9"/>
      <c r="U750" s="35">
        <f>VLOOKUP(C750,Dados!G:J,3,FALSE)</f>
        <v>8</v>
      </c>
      <c r="V750" s="35" t="str">
        <f>VLOOKUP(C750,Dados!G:J,4,FALSE)</f>
        <v>Quinta-Feira</v>
      </c>
    </row>
    <row r="751" spans="1:22" ht="92.1">
      <c r="A751" s="50">
        <v>396</v>
      </c>
      <c r="B751" s="9">
        <v>1</v>
      </c>
      <c r="C751" s="47">
        <v>44905</v>
      </c>
      <c r="D751" s="49">
        <f>IFERROR(VLOOKUP(C751,Dados!G:H,2,FALSE),"")</f>
        <v>44896</v>
      </c>
      <c r="E751" s="180">
        <v>43454</v>
      </c>
      <c r="F751" s="181" t="s">
        <v>1569</v>
      </c>
      <c r="G751" s="9" t="s">
        <v>31</v>
      </c>
      <c r="H751" s="351" t="s">
        <v>130</v>
      </c>
      <c r="I751" s="351" t="s">
        <v>818</v>
      </c>
      <c r="J751" s="9">
        <v>1</v>
      </c>
      <c r="K751" s="9" t="s">
        <v>56</v>
      </c>
      <c r="L751" s="177" t="s">
        <v>1570</v>
      </c>
      <c r="M751" s="31" t="s">
        <v>4</v>
      </c>
      <c r="N751" s="9" t="s">
        <v>36</v>
      </c>
      <c r="O751" s="9" t="s">
        <v>36</v>
      </c>
      <c r="P751" s="9" t="s">
        <v>58</v>
      </c>
      <c r="Q751" s="9" t="s">
        <v>59</v>
      </c>
      <c r="R751" s="9" t="s">
        <v>85</v>
      </c>
      <c r="S751" s="9"/>
      <c r="T751" s="9"/>
      <c r="U751" s="35">
        <f>VLOOKUP(C751,Dados!G:J,3,FALSE)</f>
        <v>10</v>
      </c>
      <c r="V751" s="35" t="str">
        <f>VLOOKUP(C751,Dados!G:J,4,FALSE)</f>
        <v>Sábado</v>
      </c>
    </row>
    <row r="752" spans="1:22" ht="34.5">
      <c r="A752" s="50">
        <v>397</v>
      </c>
      <c r="B752" s="9">
        <v>1</v>
      </c>
      <c r="C752" s="47">
        <v>44907</v>
      </c>
      <c r="D752" s="49">
        <f>IFERROR(VLOOKUP(C752,Dados!G:H,2,FALSE),"")</f>
        <v>44896</v>
      </c>
      <c r="E752" s="180">
        <v>44093</v>
      </c>
      <c r="F752" s="181" t="s">
        <v>1545</v>
      </c>
      <c r="G752" s="9" t="s">
        <v>31</v>
      </c>
      <c r="H752" s="351" t="s">
        <v>233</v>
      </c>
      <c r="I752" s="351" t="s">
        <v>87</v>
      </c>
      <c r="J752" s="9">
        <v>2</v>
      </c>
      <c r="K752" s="9" t="s">
        <v>51</v>
      </c>
      <c r="L752" s="177" t="s">
        <v>1571</v>
      </c>
      <c r="M752" s="31" t="s">
        <v>90</v>
      </c>
      <c r="N752" s="9" t="s">
        <v>91</v>
      </c>
      <c r="O752" s="9" t="s">
        <v>36</v>
      </c>
      <c r="P752" s="9" t="s">
        <v>91</v>
      </c>
      <c r="Q752" s="9"/>
      <c r="R752" s="9"/>
      <c r="S752" s="9">
        <v>114</v>
      </c>
      <c r="T752" s="9"/>
      <c r="U752" s="35">
        <f>VLOOKUP(C752,Dados!G:J,3,FALSE)</f>
        <v>12</v>
      </c>
      <c r="V752" s="35" t="str">
        <f>VLOOKUP(C752,Dados!G:J,4,FALSE)</f>
        <v>Segunda-Feira</v>
      </c>
    </row>
    <row r="753" spans="1:22" ht="34.5">
      <c r="A753" s="50">
        <v>398</v>
      </c>
      <c r="B753" s="9">
        <v>1</v>
      </c>
      <c r="C753" s="47">
        <v>44908</v>
      </c>
      <c r="D753" s="49">
        <f>IFERROR(VLOOKUP(C753,Dados!G:H,2,FALSE),"")</f>
        <v>44896</v>
      </c>
      <c r="E753" s="371">
        <v>0</v>
      </c>
      <c r="F753" s="181"/>
      <c r="G753" s="9" t="s">
        <v>31</v>
      </c>
      <c r="H753" s="351"/>
      <c r="I753" s="351" t="s">
        <v>137</v>
      </c>
      <c r="J753" s="9">
        <v>1</v>
      </c>
      <c r="K753" s="9" t="s">
        <v>110</v>
      </c>
      <c r="L753" s="177" t="s">
        <v>1572</v>
      </c>
      <c r="M753" s="31" t="s">
        <v>90</v>
      </c>
      <c r="N753" s="9" t="s">
        <v>568</v>
      </c>
      <c r="O753" s="9" t="s">
        <v>36</v>
      </c>
      <c r="P753" s="9" t="s">
        <v>96</v>
      </c>
      <c r="Q753" s="9"/>
      <c r="R753" s="9"/>
      <c r="S753" s="9">
        <v>115</v>
      </c>
      <c r="T753" s="9"/>
      <c r="U753" s="35">
        <f>VLOOKUP(C753,Dados!G:J,3,FALSE)</f>
        <v>13</v>
      </c>
      <c r="V753" s="35" t="str">
        <f>VLOOKUP(C753,Dados!G:J,4,FALSE)</f>
        <v>Terça-Feira</v>
      </c>
    </row>
    <row r="754" spans="1:22" ht="57.6">
      <c r="A754" s="50">
        <v>399</v>
      </c>
      <c r="B754" s="9">
        <v>1</v>
      </c>
      <c r="C754" s="47">
        <v>44909</v>
      </c>
      <c r="D754" s="49">
        <f>IFERROR(VLOOKUP(C754,Dados!G:H,2,FALSE),"")</f>
        <v>44896</v>
      </c>
      <c r="E754" s="180">
        <v>42801</v>
      </c>
      <c r="F754" s="181" t="s">
        <v>1533</v>
      </c>
      <c r="G754" s="9" t="s">
        <v>31</v>
      </c>
      <c r="H754" s="351" t="s">
        <v>523</v>
      </c>
      <c r="I754" s="351" t="s">
        <v>818</v>
      </c>
      <c r="J754" s="9">
        <v>3</v>
      </c>
      <c r="K754" s="9" t="s">
        <v>56</v>
      </c>
      <c r="L754" s="177" t="s">
        <v>1573</v>
      </c>
      <c r="M754" s="31" t="s">
        <v>4</v>
      </c>
      <c r="N754" s="9" t="s">
        <v>36</v>
      </c>
      <c r="O754" s="9" t="s">
        <v>36</v>
      </c>
      <c r="P754" s="9" t="s">
        <v>45</v>
      </c>
      <c r="Q754" s="9" t="s">
        <v>46</v>
      </c>
      <c r="R754" s="9" t="s">
        <v>113</v>
      </c>
      <c r="S754" s="9"/>
      <c r="T754" s="9"/>
      <c r="U754" s="35">
        <f>VLOOKUP(C754,Dados!G:J,3,FALSE)</f>
        <v>14</v>
      </c>
      <c r="V754" s="35" t="str">
        <f>VLOOKUP(C754,Dados!G:J,4,FALSE)</f>
        <v>Quarta-Feira</v>
      </c>
    </row>
    <row r="755" spans="1:22" ht="81.75" customHeight="1">
      <c r="A755" s="50">
        <v>400</v>
      </c>
      <c r="B755" s="9">
        <v>1</v>
      </c>
      <c r="C755" s="47">
        <v>44910</v>
      </c>
      <c r="D755" s="49">
        <f>IFERROR(VLOOKUP(C755,Dados!G:H,2,FALSE),"")</f>
        <v>44896</v>
      </c>
      <c r="E755" s="180">
        <v>41135</v>
      </c>
      <c r="F755" s="181" t="s">
        <v>1279</v>
      </c>
      <c r="G755" s="9" t="s">
        <v>31</v>
      </c>
      <c r="H755" s="351" t="s">
        <v>300</v>
      </c>
      <c r="I755" s="351" t="s">
        <v>540</v>
      </c>
      <c r="J755" s="9">
        <v>2</v>
      </c>
      <c r="K755" s="9" t="s">
        <v>110</v>
      </c>
      <c r="L755" s="182" t="s">
        <v>1574</v>
      </c>
      <c r="M755" s="31" t="s">
        <v>4</v>
      </c>
      <c r="N755" s="9" t="s">
        <v>36</v>
      </c>
      <c r="O755" s="9" t="s">
        <v>36</v>
      </c>
      <c r="P755" s="9" t="s">
        <v>66</v>
      </c>
      <c r="Q755" s="9" t="s">
        <v>38</v>
      </c>
      <c r="R755" s="9" t="s">
        <v>1575</v>
      </c>
      <c r="S755" s="9"/>
      <c r="T755" s="9"/>
      <c r="U755" s="35">
        <f>VLOOKUP(C755,Dados!G:J,3,FALSE)</f>
        <v>15</v>
      </c>
      <c r="V755" s="35" t="str">
        <f>VLOOKUP(C755,Dados!G:J,4,FALSE)</f>
        <v>Quinta-Feira</v>
      </c>
    </row>
    <row r="756" spans="1:22" ht="185.25" customHeight="1">
      <c r="A756" s="50">
        <v>401</v>
      </c>
      <c r="B756" s="9">
        <v>1</v>
      </c>
      <c r="C756" s="47">
        <v>44910</v>
      </c>
      <c r="D756" s="49">
        <f>IFERROR(VLOOKUP(C756,Dados!G:H,2,FALSE),"")</f>
        <v>44896</v>
      </c>
      <c r="E756" s="180">
        <v>41612</v>
      </c>
      <c r="F756" s="181" t="s">
        <v>1576</v>
      </c>
      <c r="G756" s="9" t="s">
        <v>31</v>
      </c>
      <c r="H756" s="351" t="s">
        <v>1189</v>
      </c>
      <c r="I756" s="351" t="s">
        <v>811</v>
      </c>
      <c r="J756" s="9">
        <v>1</v>
      </c>
      <c r="K756" s="9" t="s">
        <v>126</v>
      </c>
      <c r="L756" s="177" t="s">
        <v>1577</v>
      </c>
      <c r="M756" s="31" t="s">
        <v>112</v>
      </c>
      <c r="N756" s="9" t="s">
        <v>36</v>
      </c>
      <c r="O756" s="9" t="s">
        <v>36</v>
      </c>
      <c r="P756" s="9" t="s">
        <v>123</v>
      </c>
      <c r="Q756" s="9" t="s">
        <v>38</v>
      </c>
      <c r="R756" s="9"/>
      <c r="S756" s="9">
        <v>116</v>
      </c>
      <c r="T756" s="9">
        <v>201819411</v>
      </c>
      <c r="U756" s="35">
        <f>VLOOKUP(C756,Dados!G:J,3,FALSE)</f>
        <v>15</v>
      </c>
      <c r="V756" s="35" t="str">
        <f>VLOOKUP(C756,Dados!G:J,4,FALSE)</f>
        <v>Quinta-Feira</v>
      </c>
    </row>
    <row r="757" spans="1:22" ht="148.5" customHeight="1">
      <c r="A757" s="50">
        <v>402</v>
      </c>
      <c r="B757" s="9">
        <v>1</v>
      </c>
      <c r="C757" s="47">
        <v>44910</v>
      </c>
      <c r="D757" s="49">
        <f>IFERROR(VLOOKUP(C757,Dados!G:H,2,FALSE),"")</f>
        <v>44896</v>
      </c>
      <c r="E757" s="180">
        <v>34379</v>
      </c>
      <c r="F757" s="181" t="s">
        <v>1578</v>
      </c>
      <c r="G757" s="9" t="s">
        <v>31</v>
      </c>
      <c r="H757" s="351" t="s">
        <v>242</v>
      </c>
      <c r="I757" s="351" t="s">
        <v>63</v>
      </c>
      <c r="J757" s="9" t="s">
        <v>243</v>
      </c>
      <c r="K757" s="9" t="s">
        <v>152</v>
      </c>
      <c r="L757" s="177" t="s">
        <v>1579</v>
      </c>
      <c r="M757" s="31" t="s">
        <v>4</v>
      </c>
      <c r="N757" s="9" t="s">
        <v>36</v>
      </c>
      <c r="O757" s="9" t="s">
        <v>36</v>
      </c>
      <c r="P757" s="9" t="s">
        <v>45</v>
      </c>
      <c r="Q757" s="9" t="s">
        <v>67</v>
      </c>
      <c r="R757" s="9" t="s">
        <v>1580</v>
      </c>
      <c r="S757" s="9"/>
      <c r="T757" s="9"/>
      <c r="U757" s="35">
        <f>VLOOKUP(C757,Dados!G:J,3,FALSE)</f>
        <v>15</v>
      </c>
      <c r="V757" s="35" t="str">
        <f>VLOOKUP(C757,Dados!G:J,4,FALSE)</f>
        <v>Quinta-Feira</v>
      </c>
    </row>
    <row r="758" spans="1:22" ht="80.45">
      <c r="A758" s="50">
        <v>403</v>
      </c>
      <c r="B758" s="9">
        <v>1</v>
      </c>
      <c r="C758" s="47">
        <v>44911</v>
      </c>
      <c r="D758" s="49">
        <f>IFERROR(VLOOKUP(C758,Dados!G:H,2,FALSE),"")</f>
        <v>44896</v>
      </c>
      <c r="E758" s="180">
        <v>43425</v>
      </c>
      <c r="F758" s="181" t="s">
        <v>1581</v>
      </c>
      <c r="G758" s="9" t="s">
        <v>31</v>
      </c>
      <c r="H758" s="351" t="s">
        <v>366</v>
      </c>
      <c r="I758" s="351" t="s">
        <v>137</v>
      </c>
      <c r="J758" s="9">
        <v>1</v>
      </c>
      <c r="K758" s="9" t="s">
        <v>64</v>
      </c>
      <c r="L758" s="177" t="s">
        <v>1582</v>
      </c>
      <c r="M758" s="31" t="s">
        <v>4</v>
      </c>
      <c r="N758" s="9" t="s">
        <v>36</v>
      </c>
      <c r="O758" s="9" t="s">
        <v>36</v>
      </c>
      <c r="P758" s="9" t="s">
        <v>45</v>
      </c>
      <c r="Q758" s="9" t="s">
        <v>76</v>
      </c>
      <c r="R758" s="9" t="s">
        <v>329</v>
      </c>
      <c r="S758" s="9"/>
      <c r="T758" s="9"/>
      <c r="U758" s="35">
        <f>VLOOKUP(C758,Dados!G:J,3,FALSE)</f>
        <v>16</v>
      </c>
      <c r="V758" s="35" t="str">
        <f>VLOOKUP(C758,Dados!G:J,4,FALSE)</f>
        <v>Sexta-Feira</v>
      </c>
    </row>
    <row r="759" spans="1:22" ht="106.5" customHeight="1">
      <c r="A759" s="50">
        <v>404</v>
      </c>
      <c r="B759" s="9">
        <v>1</v>
      </c>
      <c r="C759" s="47">
        <v>44911</v>
      </c>
      <c r="D759" s="49">
        <f>IFERROR(VLOOKUP(C759,Dados!G:H,2,FALSE),"")</f>
        <v>44896</v>
      </c>
      <c r="E759" s="371">
        <v>0</v>
      </c>
      <c r="F759" s="181"/>
      <c r="G759" s="9"/>
      <c r="H759" s="351"/>
      <c r="I759" s="351" t="s">
        <v>33</v>
      </c>
      <c r="J759" s="9">
        <v>1</v>
      </c>
      <c r="K759" s="9" t="s">
        <v>176</v>
      </c>
      <c r="L759" s="177" t="s">
        <v>1583</v>
      </c>
      <c r="M759" s="31" t="s">
        <v>90</v>
      </c>
      <c r="N759" s="9" t="s">
        <v>178</v>
      </c>
      <c r="O759" s="9" t="s">
        <v>36</v>
      </c>
      <c r="P759" s="9" t="s">
        <v>66</v>
      </c>
      <c r="Q759" s="9"/>
      <c r="R759" s="9"/>
      <c r="S759" s="9"/>
      <c r="T759" s="9"/>
      <c r="U759" s="35">
        <f>VLOOKUP(C759,Dados!G:J,3,FALSE)</f>
        <v>16</v>
      </c>
      <c r="V759" s="35" t="str">
        <f>VLOOKUP(C759,Dados!G:J,4,FALSE)</f>
        <v>Sexta-Feira</v>
      </c>
    </row>
    <row r="760" spans="1:22" ht="69">
      <c r="A760" s="50">
        <v>405</v>
      </c>
      <c r="B760" s="9">
        <v>1</v>
      </c>
      <c r="C760" s="47">
        <v>44912</v>
      </c>
      <c r="D760" s="49">
        <f>IFERROR(VLOOKUP(C760,Dados!G:H,2,FALSE),"")</f>
        <v>44896</v>
      </c>
      <c r="E760" s="180">
        <v>42817</v>
      </c>
      <c r="F760" s="181" t="s">
        <v>1394</v>
      </c>
      <c r="G760" s="9" t="s">
        <v>31</v>
      </c>
      <c r="H760" s="351" t="s">
        <v>970</v>
      </c>
      <c r="I760" s="351" t="s">
        <v>445</v>
      </c>
      <c r="J760" s="9">
        <v>3</v>
      </c>
      <c r="K760" s="9" t="s">
        <v>313</v>
      </c>
      <c r="L760" s="177" t="s">
        <v>1584</v>
      </c>
      <c r="M760" s="31" t="s">
        <v>4</v>
      </c>
      <c r="N760" s="9" t="s">
        <v>36</v>
      </c>
      <c r="O760" s="9" t="s">
        <v>36</v>
      </c>
      <c r="P760" s="9" t="s">
        <v>117</v>
      </c>
      <c r="Q760" s="9" t="s">
        <v>76</v>
      </c>
      <c r="R760" s="9"/>
      <c r="S760" s="9"/>
      <c r="T760" s="9"/>
      <c r="U760" s="35">
        <f>VLOOKUP(C760,Dados!G:J,3,FALSE)</f>
        <v>17</v>
      </c>
      <c r="V760" s="35" t="str">
        <f>VLOOKUP(C760,Dados!G:J,4,FALSE)</f>
        <v>Sábado</v>
      </c>
    </row>
    <row r="761" spans="1:22" ht="45.95">
      <c r="A761" s="50">
        <v>406</v>
      </c>
      <c r="B761" s="9">
        <v>1</v>
      </c>
      <c r="C761" s="47">
        <v>44914</v>
      </c>
      <c r="D761" s="49">
        <f>IFERROR(VLOOKUP(C761,Dados!G:H,2,FALSE),"")</f>
        <v>44896</v>
      </c>
      <c r="E761" s="180">
        <v>42730</v>
      </c>
      <c r="F761" s="181" t="s">
        <v>1493</v>
      </c>
      <c r="G761" s="9" t="s">
        <v>31</v>
      </c>
      <c r="H761" s="351" t="s">
        <v>300</v>
      </c>
      <c r="I761" s="351" t="s">
        <v>540</v>
      </c>
      <c r="J761" s="9">
        <v>2</v>
      </c>
      <c r="K761" s="9" t="s">
        <v>110</v>
      </c>
      <c r="L761" s="177" t="s">
        <v>1585</v>
      </c>
      <c r="M761" s="31" t="s">
        <v>4</v>
      </c>
      <c r="N761" s="9" t="s">
        <v>36</v>
      </c>
      <c r="O761" s="9" t="s">
        <v>36</v>
      </c>
      <c r="P761" s="9" t="s">
        <v>45</v>
      </c>
      <c r="Q761" s="9" t="s">
        <v>46</v>
      </c>
      <c r="R761" s="9" t="s">
        <v>329</v>
      </c>
      <c r="S761" s="9"/>
      <c r="T761" s="9"/>
      <c r="U761" s="35">
        <f>VLOOKUP(C761,Dados!G:J,3,FALSE)</f>
        <v>19</v>
      </c>
      <c r="V761" s="35" t="str">
        <f>VLOOKUP(C761,Dados!G:J,4,FALSE)</f>
        <v>Segunda-Feira</v>
      </c>
    </row>
    <row r="762" spans="1:22" ht="114.95">
      <c r="A762" s="50">
        <v>407</v>
      </c>
      <c r="B762" s="9">
        <v>1</v>
      </c>
      <c r="C762" s="47">
        <v>44915</v>
      </c>
      <c r="D762" s="49">
        <f>IFERROR(VLOOKUP(C762,Dados!G:H,2,FALSE),"")</f>
        <v>44896</v>
      </c>
      <c r="E762" s="180">
        <v>40735</v>
      </c>
      <c r="F762" s="181" t="s">
        <v>1483</v>
      </c>
      <c r="G762" s="9" t="s">
        <v>31</v>
      </c>
      <c r="H762" s="351" t="s">
        <v>366</v>
      </c>
      <c r="I762" s="351" t="s">
        <v>137</v>
      </c>
      <c r="J762" s="9">
        <v>1</v>
      </c>
      <c r="K762" s="9" t="s">
        <v>110</v>
      </c>
      <c r="L762" s="177" t="s">
        <v>1586</v>
      </c>
      <c r="M762" s="31" t="s">
        <v>4</v>
      </c>
      <c r="N762" s="9" t="s">
        <v>36</v>
      </c>
      <c r="O762" s="9" t="s">
        <v>36</v>
      </c>
      <c r="P762" s="9" t="s">
        <v>45</v>
      </c>
      <c r="Q762" s="9" t="s">
        <v>217</v>
      </c>
      <c r="R762" s="9"/>
      <c r="S762" s="9">
        <v>117</v>
      </c>
      <c r="T762" s="9">
        <v>201818784</v>
      </c>
      <c r="U762" s="35">
        <f>VLOOKUP(C762,Dados!G:J,3,FALSE)</f>
        <v>20</v>
      </c>
      <c r="V762" s="35" t="str">
        <f>VLOOKUP(C762,Dados!G:J,4,FALSE)</f>
        <v>Terça-Feira</v>
      </c>
    </row>
    <row r="763" spans="1:22" ht="34.5">
      <c r="A763" s="50">
        <v>408</v>
      </c>
      <c r="B763" s="9">
        <v>1</v>
      </c>
      <c r="C763" s="47">
        <v>44916</v>
      </c>
      <c r="D763" s="49">
        <f>IFERROR(VLOOKUP(C763,Dados!G:H,2,FALSE),"")</f>
        <v>44896</v>
      </c>
      <c r="E763" s="180" t="s">
        <v>1587</v>
      </c>
      <c r="F763" s="181" t="s">
        <v>1533</v>
      </c>
      <c r="G763" s="9" t="s">
        <v>31</v>
      </c>
      <c r="H763" s="351" t="s">
        <v>523</v>
      </c>
      <c r="I763" s="351" t="s">
        <v>1233</v>
      </c>
      <c r="J763" s="9">
        <v>3</v>
      </c>
      <c r="K763" s="9" t="s">
        <v>56</v>
      </c>
      <c r="L763" s="177" t="s">
        <v>1588</v>
      </c>
      <c r="M763" s="31" t="s">
        <v>4</v>
      </c>
      <c r="N763" s="9" t="s">
        <v>36</v>
      </c>
      <c r="O763" s="9" t="s">
        <v>36</v>
      </c>
      <c r="P763" s="9" t="s">
        <v>58</v>
      </c>
      <c r="Q763" s="9" t="s">
        <v>59</v>
      </c>
      <c r="R763" s="9" t="s">
        <v>792</v>
      </c>
      <c r="S763" s="9"/>
      <c r="T763" s="9"/>
      <c r="U763" s="35">
        <f>VLOOKUP(C763,Dados!G:J,3,FALSE)</f>
        <v>21</v>
      </c>
      <c r="V763" s="35" t="str">
        <f>VLOOKUP(C763,Dados!G:J,4,FALSE)</f>
        <v>Quarta-Feira</v>
      </c>
    </row>
    <row r="764" spans="1:22" ht="69">
      <c r="A764" s="50">
        <v>409</v>
      </c>
      <c r="B764" s="9">
        <v>1</v>
      </c>
      <c r="C764" s="47">
        <v>44918</v>
      </c>
      <c r="D764" s="49">
        <f>IFERROR(VLOOKUP(C764,Dados!G:H,2,FALSE),"")</f>
        <v>44896</v>
      </c>
      <c r="E764" s="180">
        <v>42878</v>
      </c>
      <c r="F764" s="181" t="s">
        <v>1589</v>
      </c>
      <c r="G764" s="9" t="s">
        <v>182</v>
      </c>
      <c r="H764" s="351" t="s">
        <v>130</v>
      </c>
      <c r="I764" s="351" t="s">
        <v>818</v>
      </c>
      <c r="J764" s="9">
        <v>1</v>
      </c>
      <c r="K764" s="9" t="s">
        <v>56</v>
      </c>
      <c r="L764" s="177" t="s">
        <v>1590</v>
      </c>
      <c r="M764" s="31" t="s">
        <v>4</v>
      </c>
      <c r="N764" s="9" t="s">
        <v>36</v>
      </c>
      <c r="O764" s="9" t="s">
        <v>36</v>
      </c>
      <c r="P764" s="9" t="s">
        <v>45</v>
      </c>
      <c r="Q764" s="9" t="s">
        <v>46</v>
      </c>
      <c r="R764" s="9" t="s">
        <v>329</v>
      </c>
      <c r="S764" s="9"/>
      <c r="T764" s="9"/>
      <c r="U764" s="35">
        <f>VLOOKUP(C764,Dados!G:J,3,FALSE)</f>
        <v>23</v>
      </c>
      <c r="V764" s="35" t="str">
        <f>VLOOKUP(C764,Dados!G:J,4,FALSE)</f>
        <v>Sexta-Feira</v>
      </c>
    </row>
    <row r="765" spans="1:22" ht="103.5">
      <c r="A765" s="50">
        <v>410</v>
      </c>
      <c r="B765" s="9">
        <v>1</v>
      </c>
      <c r="C765" s="47">
        <v>44921</v>
      </c>
      <c r="D765" s="49">
        <f>IFERROR(VLOOKUP(C765,Dados!G:H,2,FALSE),"")</f>
        <v>44896</v>
      </c>
      <c r="E765" s="371">
        <v>0</v>
      </c>
      <c r="F765" s="181" t="s">
        <v>830</v>
      </c>
      <c r="G765" s="9"/>
      <c r="H765" s="351"/>
      <c r="I765" s="351" t="s">
        <v>33</v>
      </c>
      <c r="J765" s="9">
        <v>1</v>
      </c>
      <c r="K765" s="9" t="s">
        <v>176</v>
      </c>
      <c r="L765" s="177" t="s">
        <v>1591</v>
      </c>
      <c r="M765" s="31" t="s">
        <v>90</v>
      </c>
      <c r="N765" s="9" t="s">
        <v>568</v>
      </c>
      <c r="O765" s="9" t="s">
        <v>36</v>
      </c>
      <c r="P765" s="9" t="s">
        <v>96</v>
      </c>
      <c r="Q765" s="9"/>
      <c r="R765" s="9"/>
      <c r="S765" s="9">
        <v>119</v>
      </c>
      <c r="T765" s="9"/>
      <c r="U765" s="35">
        <f>VLOOKUP(C765,Dados!G:J,3,FALSE)</f>
        <v>26</v>
      </c>
      <c r="V765" s="35" t="str">
        <f>VLOOKUP(C765,Dados!G:J,4,FALSE)</f>
        <v>Segunda-Feira</v>
      </c>
    </row>
    <row r="766" spans="1:22" ht="69">
      <c r="A766" s="50">
        <v>411</v>
      </c>
      <c r="B766" s="9">
        <v>1</v>
      </c>
      <c r="C766" s="47">
        <v>44921</v>
      </c>
      <c r="D766" s="49">
        <f>IFERROR(VLOOKUP(C766,Dados!G:H,2,FALSE),"")</f>
        <v>44896</v>
      </c>
      <c r="E766" s="180">
        <v>40519</v>
      </c>
      <c r="F766" s="181" t="s">
        <v>1592</v>
      </c>
      <c r="G766" s="9" t="s">
        <v>31</v>
      </c>
      <c r="H766" s="351" t="s">
        <v>130</v>
      </c>
      <c r="I766" s="351" t="s">
        <v>818</v>
      </c>
      <c r="J766" s="9">
        <v>1</v>
      </c>
      <c r="K766" s="9" t="s">
        <v>56</v>
      </c>
      <c r="L766" s="177" t="s">
        <v>1593</v>
      </c>
      <c r="M766" s="31" t="s">
        <v>4</v>
      </c>
      <c r="N766" s="9" t="s">
        <v>36</v>
      </c>
      <c r="O766" s="9" t="s">
        <v>36</v>
      </c>
      <c r="P766" s="9" t="s">
        <v>45</v>
      </c>
      <c r="Q766" s="9" t="s">
        <v>174</v>
      </c>
      <c r="R766" s="9"/>
      <c r="S766" s="9"/>
      <c r="T766" s="9"/>
      <c r="U766" s="35">
        <f>VLOOKUP(C766,Dados!G:J,3,FALSE)</f>
        <v>26</v>
      </c>
      <c r="V766" s="35" t="str">
        <f>VLOOKUP(C766,Dados!G:J,4,FALSE)</f>
        <v>Segunda-Feira</v>
      </c>
    </row>
    <row r="767" spans="1:22" ht="92.1">
      <c r="A767" s="50">
        <v>412</v>
      </c>
      <c r="B767" s="9">
        <v>1</v>
      </c>
      <c r="C767" s="47">
        <v>44922</v>
      </c>
      <c r="D767" s="49">
        <f>IFERROR(VLOOKUP(C767,Dados!G:H,2,FALSE),"")</f>
        <v>44896</v>
      </c>
      <c r="E767" s="180">
        <v>38744</v>
      </c>
      <c r="F767" s="181" t="s">
        <v>1198</v>
      </c>
      <c r="G767" s="9" t="s">
        <v>31</v>
      </c>
      <c r="H767" s="351" t="s">
        <v>928</v>
      </c>
      <c r="I767" s="351" t="s">
        <v>33</v>
      </c>
      <c r="J767" s="9">
        <v>2</v>
      </c>
      <c r="K767" s="9" t="s">
        <v>1097</v>
      </c>
      <c r="L767" s="177" t="s">
        <v>1594</v>
      </c>
      <c r="M767" s="31" t="s">
        <v>4</v>
      </c>
      <c r="N767" s="9" t="s">
        <v>36</v>
      </c>
      <c r="O767" s="9" t="s">
        <v>36</v>
      </c>
      <c r="P767" s="9" t="s">
        <v>45</v>
      </c>
      <c r="Q767" s="9" t="s">
        <v>76</v>
      </c>
      <c r="R767" s="9" t="s">
        <v>139</v>
      </c>
      <c r="S767" s="9"/>
      <c r="T767" s="9"/>
      <c r="U767" s="35">
        <f>VLOOKUP(C767,Dados!G:J,3,FALSE)</f>
        <v>27</v>
      </c>
      <c r="V767" s="35" t="str">
        <f>VLOOKUP(C767,Dados!G:J,4,FALSE)</f>
        <v>Terça-Feira</v>
      </c>
    </row>
    <row r="768" spans="1:22" ht="34.5">
      <c r="A768" s="50">
        <v>413</v>
      </c>
      <c r="B768" s="9">
        <v>1</v>
      </c>
      <c r="C768" s="47">
        <v>44922</v>
      </c>
      <c r="D768" s="49">
        <f>IFERROR(VLOOKUP(C768,Dados!G:H,2,FALSE),"")</f>
        <v>44896</v>
      </c>
      <c r="E768" s="371">
        <v>0</v>
      </c>
      <c r="F768" s="181"/>
      <c r="G768" s="9"/>
      <c r="H768" s="351"/>
      <c r="I768" s="351" t="s">
        <v>33</v>
      </c>
      <c r="J768" s="9">
        <v>2</v>
      </c>
      <c r="K768" s="9" t="s">
        <v>176</v>
      </c>
      <c r="L768" s="177" t="s">
        <v>1595</v>
      </c>
      <c r="M768" s="31" t="s">
        <v>90</v>
      </c>
      <c r="N768" s="9" t="s">
        <v>1596</v>
      </c>
      <c r="O768" s="9" t="s">
        <v>36</v>
      </c>
      <c r="P768" s="9" t="s">
        <v>180</v>
      </c>
      <c r="Q768" s="9"/>
      <c r="R768" s="9"/>
      <c r="S768" s="9"/>
      <c r="T768" s="9"/>
      <c r="U768" s="35">
        <f>VLOOKUP(C768,Dados!G:J,3,FALSE)</f>
        <v>27</v>
      </c>
      <c r="V768" s="35" t="str">
        <f>VLOOKUP(C768,Dados!G:J,4,FALSE)</f>
        <v>Terça-Feira</v>
      </c>
    </row>
    <row r="769" spans="1:22" ht="81.599999999999994">
      <c r="A769" s="50">
        <v>414</v>
      </c>
      <c r="B769" s="9">
        <v>1</v>
      </c>
      <c r="C769" s="47">
        <v>44923</v>
      </c>
      <c r="D769" s="49">
        <f>IFERROR(VLOOKUP(C769,Dados!G:H,2,FALSE),"")</f>
        <v>44896</v>
      </c>
      <c r="E769" s="180">
        <v>41994</v>
      </c>
      <c r="F769" s="181" t="s">
        <v>1417</v>
      </c>
      <c r="G769" s="9" t="s">
        <v>31</v>
      </c>
      <c r="H769" s="351" t="s">
        <v>130</v>
      </c>
      <c r="I769" s="351" t="s">
        <v>818</v>
      </c>
      <c r="J769" s="9">
        <v>1</v>
      </c>
      <c r="K769" s="9" t="s">
        <v>6</v>
      </c>
      <c r="L769" s="66" t="s">
        <v>1597</v>
      </c>
      <c r="M769" s="31" t="s">
        <v>112</v>
      </c>
      <c r="N769" s="9" t="s">
        <v>36</v>
      </c>
      <c r="O769" s="9" t="s">
        <v>36</v>
      </c>
      <c r="P769" s="9" t="s">
        <v>449</v>
      </c>
      <c r="Q769" s="9" t="s">
        <v>1598</v>
      </c>
      <c r="R769" s="9"/>
      <c r="S769" s="9">
        <v>120</v>
      </c>
      <c r="T769" s="9">
        <v>201825453</v>
      </c>
      <c r="U769" s="35">
        <f>VLOOKUP(C769,Dados!G:J,3,FALSE)</f>
        <v>28</v>
      </c>
      <c r="V769" s="35" t="str">
        <f>VLOOKUP(C769,Dados!G:J,4,FALSE)</f>
        <v>Quarta-Feira</v>
      </c>
    </row>
    <row r="770" spans="1:22" ht="81.599999999999994">
      <c r="A770" s="50">
        <v>415</v>
      </c>
      <c r="B770" s="9">
        <v>1</v>
      </c>
      <c r="C770" s="47">
        <v>44923</v>
      </c>
      <c r="D770" s="49">
        <f>IFERROR(VLOOKUP(C770,Dados!G:H,2,FALSE),"")</f>
        <v>44896</v>
      </c>
      <c r="E770" s="180">
        <v>40530</v>
      </c>
      <c r="F770" s="181" t="s">
        <v>1599</v>
      </c>
      <c r="G770" s="9" t="s">
        <v>31</v>
      </c>
      <c r="H770" s="351" t="s">
        <v>335</v>
      </c>
      <c r="I770" s="351" t="s">
        <v>1600</v>
      </c>
      <c r="J770" s="9">
        <v>1</v>
      </c>
      <c r="K770" s="9" t="s">
        <v>6</v>
      </c>
      <c r="L770" s="54" t="s">
        <v>1601</v>
      </c>
      <c r="M770" s="31" t="s">
        <v>112</v>
      </c>
      <c r="N770" s="9" t="s">
        <v>36</v>
      </c>
      <c r="O770" s="9" t="s">
        <v>36</v>
      </c>
      <c r="P770" s="9" t="s">
        <v>449</v>
      </c>
      <c r="Q770" s="9" t="s">
        <v>1598</v>
      </c>
      <c r="R770" s="9"/>
      <c r="S770" s="9">
        <v>120</v>
      </c>
      <c r="T770" s="9">
        <v>201825453</v>
      </c>
      <c r="U770" s="35">
        <f>VLOOKUP(C770,Dados!G:J,3,FALSE)</f>
        <v>28</v>
      </c>
      <c r="V770" s="35" t="str">
        <f>VLOOKUP(C770,Dados!G:J,4,FALSE)</f>
        <v>Quarta-Feira</v>
      </c>
    </row>
    <row r="771" spans="1:22" ht="69.95">
      <c r="A771" s="50">
        <v>416</v>
      </c>
      <c r="B771" s="9">
        <v>1</v>
      </c>
      <c r="C771" s="47">
        <v>44923</v>
      </c>
      <c r="D771" s="49">
        <f>IFERROR(VLOOKUP(C771,Dados!G:H,2,FALSE),"")</f>
        <v>44896</v>
      </c>
      <c r="E771" s="180">
        <v>41533</v>
      </c>
      <c r="F771" s="181" t="s">
        <v>1349</v>
      </c>
      <c r="G771" s="9" t="s">
        <v>182</v>
      </c>
      <c r="H771" s="351" t="s">
        <v>335</v>
      </c>
      <c r="I771" s="351" t="s">
        <v>1600</v>
      </c>
      <c r="J771" s="9">
        <v>1</v>
      </c>
      <c r="K771" s="9" t="s">
        <v>6</v>
      </c>
      <c r="L771" s="54" t="s">
        <v>1602</v>
      </c>
      <c r="M771" s="31" t="s">
        <v>112</v>
      </c>
      <c r="N771" s="9" t="s">
        <v>36</v>
      </c>
      <c r="O771" s="9" t="s">
        <v>36</v>
      </c>
      <c r="P771" s="9" t="s">
        <v>449</v>
      </c>
      <c r="Q771" s="9" t="s">
        <v>1598</v>
      </c>
      <c r="R771" s="9"/>
      <c r="S771" s="9">
        <v>120</v>
      </c>
      <c r="T771" s="9">
        <v>201825453</v>
      </c>
      <c r="U771" s="35">
        <f>VLOOKUP(C771,Dados!G:J,3,FALSE)</f>
        <v>28</v>
      </c>
      <c r="V771" s="35" t="str">
        <f>VLOOKUP(C771,Dados!G:J,4,FALSE)</f>
        <v>Quarta-Feira</v>
      </c>
    </row>
    <row r="772" spans="1:22" ht="47.1">
      <c r="A772" s="50">
        <v>417</v>
      </c>
      <c r="B772" s="9">
        <v>1</v>
      </c>
      <c r="C772" s="47">
        <v>44923</v>
      </c>
      <c r="D772" s="49">
        <f>IFERROR(VLOOKUP(C772,Dados!G:H,2,FALSE),"")</f>
        <v>44896</v>
      </c>
      <c r="E772" s="180">
        <v>42647</v>
      </c>
      <c r="F772" s="181" t="s">
        <v>1603</v>
      </c>
      <c r="G772" s="9" t="s">
        <v>31</v>
      </c>
      <c r="H772" s="351" t="s">
        <v>523</v>
      </c>
      <c r="I772" s="351" t="s">
        <v>1233</v>
      </c>
      <c r="J772" s="9">
        <v>2</v>
      </c>
      <c r="K772" s="9" t="s">
        <v>56</v>
      </c>
      <c r="L772" s="54" t="s">
        <v>1604</v>
      </c>
      <c r="M772" s="31" t="s">
        <v>4</v>
      </c>
      <c r="N772" s="9" t="s">
        <v>36</v>
      </c>
      <c r="O772" s="9" t="s">
        <v>36</v>
      </c>
      <c r="P772" s="9" t="s">
        <v>45</v>
      </c>
      <c r="Q772" s="9" t="s">
        <v>46</v>
      </c>
      <c r="R772" s="9"/>
      <c r="S772" s="9"/>
      <c r="T772" s="9"/>
      <c r="U772" s="35">
        <f>VLOOKUP(C772,Dados!G:J,3,FALSE)</f>
        <v>28</v>
      </c>
      <c r="V772" s="35" t="str">
        <f>VLOOKUP(C772,Dados!G:J,4,FALSE)</f>
        <v>Quarta-Feira</v>
      </c>
    </row>
    <row r="773" spans="1:22" ht="57.6">
      <c r="A773" s="50">
        <v>418</v>
      </c>
      <c r="B773" s="9">
        <v>1</v>
      </c>
      <c r="C773" s="47">
        <v>44924</v>
      </c>
      <c r="D773" s="49">
        <f>IFERROR(VLOOKUP(C773,Dados!G:H,2,FALSE),"")</f>
        <v>44896</v>
      </c>
      <c r="E773" s="180">
        <v>43454</v>
      </c>
      <c r="F773" s="181" t="s">
        <v>1569</v>
      </c>
      <c r="G773" s="9" t="s">
        <v>31</v>
      </c>
      <c r="H773" s="351" t="s">
        <v>130</v>
      </c>
      <c r="I773" s="351" t="s">
        <v>818</v>
      </c>
      <c r="J773" s="9">
        <v>1</v>
      </c>
      <c r="K773" s="9" t="s">
        <v>56</v>
      </c>
      <c r="L773" s="177" t="s">
        <v>1605</v>
      </c>
      <c r="M773" s="31" t="s">
        <v>4</v>
      </c>
      <c r="N773" s="9" t="s">
        <v>36</v>
      </c>
      <c r="O773" s="9" t="s">
        <v>36</v>
      </c>
      <c r="P773" s="9" t="s">
        <v>58</v>
      </c>
      <c r="Q773" s="9" t="s">
        <v>59</v>
      </c>
      <c r="R773" s="9" t="s">
        <v>792</v>
      </c>
      <c r="S773" s="9"/>
      <c r="T773" s="9"/>
      <c r="U773" s="35">
        <f>VLOOKUP(C773,Dados!G:J,3,FALSE)</f>
        <v>29</v>
      </c>
      <c r="V773" s="35" t="str">
        <f>VLOOKUP(C773,Dados!G:J,4,FALSE)</f>
        <v>Quinta-Feira</v>
      </c>
    </row>
    <row r="774" spans="1:22" ht="45.95">
      <c r="A774" s="50">
        <v>419</v>
      </c>
      <c r="B774" s="9">
        <v>1</v>
      </c>
      <c r="C774" s="47">
        <v>44932</v>
      </c>
      <c r="D774" s="49">
        <f>IFERROR(VLOOKUP(C774,Dados!G:H,2,FALSE),"")</f>
        <v>44927</v>
      </c>
      <c r="E774" s="180">
        <v>7672</v>
      </c>
      <c r="F774" s="181" t="s">
        <v>783</v>
      </c>
      <c r="G774" s="9" t="s">
        <v>182</v>
      </c>
      <c r="H774" s="351" t="s">
        <v>198</v>
      </c>
      <c r="I774" s="351" t="s">
        <v>87</v>
      </c>
      <c r="J774" s="9">
        <v>1</v>
      </c>
      <c r="K774" s="9" t="s">
        <v>51</v>
      </c>
      <c r="L774" s="177" t="s">
        <v>1606</v>
      </c>
      <c r="M774" s="31" t="s">
        <v>4</v>
      </c>
      <c r="N774" s="9" t="s">
        <v>36</v>
      </c>
      <c r="O774" s="9" t="s">
        <v>36</v>
      </c>
      <c r="P774" s="9" t="s">
        <v>37</v>
      </c>
      <c r="Q774" s="9" t="s">
        <v>107</v>
      </c>
      <c r="R774" s="9"/>
      <c r="S774" s="9"/>
      <c r="T774" s="9"/>
      <c r="U774" s="35">
        <f>VLOOKUP(C774,Dados!G:J,3,FALSE)</f>
        <v>6</v>
      </c>
      <c r="V774" s="35" t="str">
        <f>VLOOKUP(C774,Dados!G:J,4,FALSE)</f>
        <v>Sexta-Feira</v>
      </c>
    </row>
    <row r="775" spans="1:22" ht="69.95">
      <c r="A775" s="50">
        <v>420</v>
      </c>
      <c r="B775" s="9">
        <v>1</v>
      </c>
      <c r="C775" s="47">
        <v>44933</v>
      </c>
      <c r="D775" s="49">
        <f>IFERROR(VLOOKUP(C775,Dados!G:H,2,FALSE),"")</f>
        <v>44927</v>
      </c>
      <c r="E775" s="180">
        <v>39763</v>
      </c>
      <c r="F775" s="181" t="s">
        <v>1607</v>
      </c>
      <c r="G775" s="9" t="s">
        <v>182</v>
      </c>
      <c r="H775" s="351" t="s">
        <v>1608</v>
      </c>
      <c r="I775" s="351" t="s">
        <v>87</v>
      </c>
      <c r="J775" s="9">
        <v>3</v>
      </c>
      <c r="K775" s="9" t="s">
        <v>51</v>
      </c>
      <c r="L775" s="66" t="s">
        <v>1609</v>
      </c>
      <c r="M775" s="31" t="s">
        <v>4</v>
      </c>
      <c r="N775" s="9" t="s">
        <v>36</v>
      </c>
      <c r="O775" s="9" t="s">
        <v>36</v>
      </c>
      <c r="P775" s="9" t="s">
        <v>45</v>
      </c>
      <c r="Q775" s="9" t="s">
        <v>46</v>
      </c>
      <c r="R775" s="9" t="s">
        <v>1278</v>
      </c>
      <c r="S775" s="9"/>
      <c r="T775" s="9"/>
      <c r="U775" s="35">
        <f>VLOOKUP(C775,Dados!G:J,3,FALSE)</f>
        <v>7</v>
      </c>
      <c r="V775" s="35" t="str">
        <f>VLOOKUP(C775,Dados!G:J,4,FALSE)</f>
        <v>Sábado</v>
      </c>
    </row>
    <row r="776" spans="1:22" ht="47.1">
      <c r="A776" s="50">
        <v>421</v>
      </c>
      <c r="B776" s="9">
        <v>1</v>
      </c>
      <c r="C776" s="47">
        <v>44933</v>
      </c>
      <c r="D776" s="49">
        <f>IFERROR(VLOOKUP(C776,Dados!G:H,2,FALSE),"")</f>
        <v>44927</v>
      </c>
      <c r="E776" s="180">
        <v>43454</v>
      </c>
      <c r="F776" s="181" t="s">
        <v>1569</v>
      </c>
      <c r="G776" s="9" t="s">
        <v>31</v>
      </c>
      <c r="H776" s="351" t="s">
        <v>130</v>
      </c>
      <c r="I776" s="351" t="s">
        <v>818</v>
      </c>
      <c r="J776" s="9">
        <v>1</v>
      </c>
      <c r="K776" s="9" t="s">
        <v>56</v>
      </c>
      <c r="L776" s="54" t="s">
        <v>1610</v>
      </c>
      <c r="M776" s="31" t="s">
        <v>4</v>
      </c>
      <c r="N776" s="9" t="s">
        <v>36</v>
      </c>
      <c r="O776" s="9" t="s">
        <v>36</v>
      </c>
      <c r="P776" s="9" t="s">
        <v>58</v>
      </c>
      <c r="Q776" s="9" t="s">
        <v>59</v>
      </c>
      <c r="R776" s="9" t="s">
        <v>85</v>
      </c>
      <c r="S776" s="9"/>
      <c r="T776" s="9"/>
      <c r="U776" s="35">
        <f>VLOOKUP(C776,Dados!G:J,3,FALSE)</f>
        <v>7</v>
      </c>
      <c r="V776" s="35" t="str">
        <f>VLOOKUP(C776,Dados!G:J,4,FALSE)</f>
        <v>Sábado</v>
      </c>
    </row>
    <row r="777" spans="1:22" ht="58.5">
      <c r="A777" s="50">
        <v>422</v>
      </c>
      <c r="B777" s="9">
        <v>1</v>
      </c>
      <c r="C777" s="47">
        <v>44934</v>
      </c>
      <c r="D777" s="49">
        <f>IFERROR(VLOOKUP(C777,Dados!G:H,2,FALSE),"")</f>
        <v>44927</v>
      </c>
      <c r="E777" s="180">
        <v>44263</v>
      </c>
      <c r="F777" s="181" t="s">
        <v>1611</v>
      </c>
      <c r="G777" s="9" t="s">
        <v>31</v>
      </c>
      <c r="H777" s="351" t="s">
        <v>1189</v>
      </c>
      <c r="I777" s="351" t="s">
        <v>811</v>
      </c>
      <c r="J777" s="9">
        <v>1</v>
      </c>
      <c r="K777" s="9" t="s">
        <v>126</v>
      </c>
      <c r="L777" s="54" t="s">
        <v>1612</v>
      </c>
      <c r="M777" s="31" t="s">
        <v>112</v>
      </c>
      <c r="N777" s="9" t="s">
        <v>116</v>
      </c>
      <c r="O777" s="9" t="s">
        <v>36</v>
      </c>
      <c r="P777" s="9" t="s">
        <v>117</v>
      </c>
      <c r="Q777" s="9" t="s">
        <v>46</v>
      </c>
      <c r="R777" s="9" t="s">
        <v>1301</v>
      </c>
      <c r="S777" s="9">
        <v>1</v>
      </c>
      <c r="T777" s="9">
        <v>201825653</v>
      </c>
      <c r="U777" s="35">
        <f>VLOOKUP(C777,Dados!G:J,3,FALSE)</f>
        <v>8</v>
      </c>
      <c r="V777" s="35" t="str">
        <f>VLOOKUP(C777,Dados!G:J,4,FALSE)</f>
        <v>Domingo</v>
      </c>
    </row>
    <row r="778" spans="1:22" ht="172.5">
      <c r="A778" s="50">
        <v>423</v>
      </c>
      <c r="B778" s="9">
        <v>1</v>
      </c>
      <c r="C778" s="47">
        <v>44938</v>
      </c>
      <c r="D778" s="49">
        <f>IFERROR(VLOOKUP(C778,Dados!G:H,2,FALSE),"")</f>
        <v>44927</v>
      </c>
      <c r="E778" s="180">
        <v>9003800</v>
      </c>
      <c r="F778" s="181" t="s">
        <v>1613</v>
      </c>
      <c r="G778" s="9" t="s">
        <v>31</v>
      </c>
      <c r="H778" s="351" t="s">
        <v>1614</v>
      </c>
      <c r="I778" s="351" t="s">
        <v>33</v>
      </c>
      <c r="J778" s="9">
        <v>1</v>
      </c>
      <c r="K778" s="9" t="s">
        <v>1423</v>
      </c>
      <c r="L778" s="177" t="s">
        <v>1615</v>
      </c>
      <c r="M778" s="31" t="s">
        <v>90</v>
      </c>
      <c r="N778" s="9" t="s">
        <v>385</v>
      </c>
      <c r="O778" s="9" t="s">
        <v>36</v>
      </c>
      <c r="P778" s="9" t="s">
        <v>117</v>
      </c>
      <c r="Q778" s="9"/>
      <c r="R778" s="9"/>
      <c r="S778" s="9">
        <v>2</v>
      </c>
      <c r="T778" s="9"/>
      <c r="U778" s="35">
        <f>VLOOKUP(C778,Dados!G:J,3,FALSE)</f>
        <v>12</v>
      </c>
      <c r="V778" s="35" t="str">
        <f>VLOOKUP(C778,Dados!G:J,4,FALSE)</f>
        <v>Quinta-Feira</v>
      </c>
    </row>
    <row r="779" spans="1:22" ht="57.6">
      <c r="A779" s="50">
        <v>424</v>
      </c>
      <c r="B779" s="9">
        <v>1</v>
      </c>
      <c r="C779" s="47">
        <v>44941</v>
      </c>
      <c r="D779" s="49">
        <f>IFERROR(VLOOKUP(C779,Dados!G:H,2,FALSE),"")</f>
        <v>44927</v>
      </c>
      <c r="E779" s="180">
        <v>38579</v>
      </c>
      <c r="F779" s="181" t="s">
        <v>909</v>
      </c>
      <c r="G779" s="9" t="s">
        <v>31</v>
      </c>
      <c r="H779" s="351" t="s">
        <v>1616</v>
      </c>
      <c r="I779" s="351" t="s">
        <v>1233</v>
      </c>
      <c r="J779" s="9">
        <v>3</v>
      </c>
      <c r="K779" s="9" t="s">
        <v>121</v>
      </c>
      <c r="L779" s="177" t="s">
        <v>1617</v>
      </c>
      <c r="M779" s="31" t="s">
        <v>4</v>
      </c>
      <c r="N779" s="9" t="s">
        <v>36</v>
      </c>
      <c r="O779" s="9" t="s">
        <v>36</v>
      </c>
      <c r="P779" s="9" t="s">
        <v>66</v>
      </c>
      <c r="Q779" s="9" t="s">
        <v>67</v>
      </c>
      <c r="R779" s="9"/>
      <c r="S779" s="9"/>
      <c r="T779" s="9"/>
      <c r="U779" s="35">
        <f>VLOOKUP(C779,Dados!G:J,3,FALSE)</f>
        <v>15</v>
      </c>
      <c r="V779" s="35" t="str">
        <f>VLOOKUP(C779,Dados!G:J,4,FALSE)</f>
        <v>Domingo</v>
      </c>
    </row>
    <row r="780" spans="1:22" ht="57.6">
      <c r="A780" s="50">
        <v>425</v>
      </c>
      <c r="B780" s="9">
        <v>1</v>
      </c>
      <c r="C780" s="47">
        <v>44943</v>
      </c>
      <c r="D780" s="49">
        <f>IFERROR(VLOOKUP(C780,Dados!G:H,2,FALSE),"")</f>
        <v>44927</v>
      </c>
      <c r="E780" s="371">
        <v>0</v>
      </c>
      <c r="F780" s="181"/>
      <c r="G780" s="9" t="s">
        <v>31</v>
      </c>
      <c r="H780" s="351"/>
      <c r="I780" s="351" t="s">
        <v>818</v>
      </c>
      <c r="J780" s="9">
        <v>1</v>
      </c>
      <c r="K780" s="9" t="s">
        <v>7</v>
      </c>
      <c r="L780" s="177" t="s">
        <v>1618</v>
      </c>
      <c r="M780" s="31" t="s">
        <v>90</v>
      </c>
      <c r="N780" s="9" t="s">
        <v>36</v>
      </c>
      <c r="O780" s="9" t="s">
        <v>36</v>
      </c>
      <c r="P780" s="9" t="s">
        <v>66</v>
      </c>
      <c r="Q780" s="9"/>
      <c r="R780" s="9"/>
      <c r="S780" s="9">
        <v>3</v>
      </c>
      <c r="T780" s="9"/>
      <c r="U780" s="35">
        <f>VLOOKUP(C780,Dados!G:J,3,FALSE)</f>
        <v>17</v>
      </c>
      <c r="V780" s="35" t="str">
        <f>VLOOKUP(C780,Dados!G:J,4,FALSE)</f>
        <v>Terça-Feira</v>
      </c>
    </row>
    <row r="781" spans="1:22" ht="34.5">
      <c r="A781" s="50">
        <v>426</v>
      </c>
      <c r="B781" s="9">
        <v>1</v>
      </c>
      <c r="C781" s="47">
        <v>44943</v>
      </c>
      <c r="D781" s="49">
        <f>IFERROR(VLOOKUP(C781,Dados!G:H,2,FALSE),"")</f>
        <v>44927</v>
      </c>
      <c r="E781" s="180">
        <v>31816</v>
      </c>
      <c r="F781" s="181" t="s">
        <v>239</v>
      </c>
      <c r="G781" s="9" t="s">
        <v>31</v>
      </c>
      <c r="H781" s="351" t="s">
        <v>523</v>
      </c>
      <c r="I781" s="351" t="s">
        <v>1233</v>
      </c>
      <c r="J781" s="9">
        <v>3</v>
      </c>
      <c r="K781" s="9" t="s">
        <v>56</v>
      </c>
      <c r="L781" s="177" t="s">
        <v>1619</v>
      </c>
      <c r="M781" s="31" t="s">
        <v>4</v>
      </c>
      <c r="N781" s="9" t="s">
        <v>36</v>
      </c>
      <c r="O781" s="9" t="s">
        <v>36</v>
      </c>
      <c r="P781" s="9" t="s">
        <v>58</v>
      </c>
      <c r="Q781" s="9" t="s">
        <v>59</v>
      </c>
      <c r="R781" s="9" t="s">
        <v>85</v>
      </c>
      <c r="S781" s="9"/>
      <c r="T781" s="9"/>
      <c r="U781" s="35">
        <f>VLOOKUP(C781,Dados!G:J,3,FALSE)</f>
        <v>17</v>
      </c>
      <c r="V781" s="35" t="str">
        <f>VLOOKUP(C781,Dados!G:J,4,FALSE)</f>
        <v>Terça-Feira</v>
      </c>
    </row>
    <row r="782" spans="1:22" ht="80.45">
      <c r="A782" s="50">
        <v>427</v>
      </c>
      <c r="B782" s="9">
        <v>1</v>
      </c>
      <c r="C782" s="47">
        <v>44944</v>
      </c>
      <c r="D782" s="49">
        <f>IFERROR(VLOOKUP(C782,Dados!G:H,2,FALSE),"")</f>
        <v>44927</v>
      </c>
      <c r="E782" s="180">
        <v>9149</v>
      </c>
      <c r="F782" s="181" t="s">
        <v>1620</v>
      </c>
      <c r="G782" s="9" t="s">
        <v>31</v>
      </c>
      <c r="H782" s="351" t="s">
        <v>870</v>
      </c>
      <c r="I782" s="351" t="s">
        <v>137</v>
      </c>
      <c r="J782" s="9">
        <v>1</v>
      </c>
      <c r="K782" s="9" t="s">
        <v>1621</v>
      </c>
      <c r="L782" s="177" t="s">
        <v>1622</v>
      </c>
      <c r="M782" s="31" t="s">
        <v>4</v>
      </c>
      <c r="N782" s="9" t="s">
        <v>36</v>
      </c>
      <c r="O782" s="9" t="s">
        <v>36</v>
      </c>
      <c r="P782" s="9" t="s">
        <v>58</v>
      </c>
      <c r="Q782" s="9" t="s">
        <v>59</v>
      </c>
      <c r="R782" s="9" t="s">
        <v>60</v>
      </c>
      <c r="S782" s="9"/>
      <c r="T782" s="9"/>
      <c r="U782" s="35">
        <f>VLOOKUP(C782,Dados!G:J,3,FALSE)</f>
        <v>18</v>
      </c>
      <c r="V782" s="35" t="str">
        <f>VLOOKUP(C782,Dados!G:J,4,FALSE)</f>
        <v>Quarta-Feira</v>
      </c>
    </row>
    <row r="783" spans="1:22" ht="114.95">
      <c r="A783" s="50">
        <v>428</v>
      </c>
      <c r="B783" s="9">
        <v>1</v>
      </c>
      <c r="C783" s="47">
        <v>44944</v>
      </c>
      <c r="D783" s="49">
        <f>IFERROR(VLOOKUP(C783,Dados!G:H,2,FALSE),"")</f>
        <v>44927</v>
      </c>
      <c r="E783" s="180">
        <v>9019504</v>
      </c>
      <c r="F783" s="181" t="s">
        <v>1623</v>
      </c>
      <c r="G783" s="9" t="s">
        <v>31</v>
      </c>
      <c r="H783" s="351" t="s">
        <v>1624</v>
      </c>
      <c r="I783" s="351" t="s">
        <v>87</v>
      </c>
      <c r="J783" s="9">
        <v>1</v>
      </c>
      <c r="K783" s="9" t="s">
        <v>1423</v>
      </c>
      <c r="L783" s="177" t="s">
        <v>1625</v>
      </c>
      <c r="M783" s="31" t="s">
        <v>90</v>
      </c>
      <c r="N783" s="9" t="s">
        <v>36</v>
      </c>
      <c r="O783" s="9" t="s">
        <v>36</v>
      </c>
      <c r="P783" s="9" t="s">
        <v>66</v>
      </c>
      <c r="Q783" s="9" t="s">
        <v>124</v>
      </c>
      <c r="R783" s="9"/>
      <c r="S783" s="9">
        <v>4</v>
      </c>
      <c r="T783" s="9"/>
      <c r="U783" s="35">
        <f>VLOOKUP(C783,Dados!G:J,3,FALSE)</f>
        <v>18</v>
      </c>
      <c r="V783" s="35" t="str">
        <f>VLOOKUP(C783,Dados!G:J,4,FALSE)</f>
        <v>Quarta-Feira</v>
      </c>
    </row>
    <row r="784" spans="1:22" ht="80.45">
      <c r="A784" s="50">
        <v>429</v>
      </c>
      <c r="B784" s="9">
        <v>1</v>
      </c>
      <c r="C784" s="47">
        <v>44946</v>
      </c>
      <c r="D784" s="49">
        <f>IFERROR(VLOOKUP(C784,Dados!G:H,2,FALSE),"")</f>
        <v>44927</v>
      </c>
      <c r="E784" s="180">
        <v>28167</v>
      </c>
      <c r="F784" s="181" t="s">
        <v>40</v>
      </c>
      <c r="G784" s="9" t="s">
        <v>31</v>
      </c>
      <c r="H784" s="351" t="s">
        <v>691</v>
      </c>
      <c r="I784" s="351" t="s">
        <v>1600</v>
      </c>
      <c r="J784" s="9">
        <v>1</v>
      </c>
      <c r="K784" s="9" t="s">
        <v>43</v>
      </c>
      <c r="L784" s="177" t="s">
        <v>1626</v>
      </c>
      <c r="M784" s="31" t="s">
        <v>112</v>
      </c>
      <c r="N784" s="9" t="s">
        <v>36</v>
      </c>
      <c r="O784" s="9" t="s">
        <v>36</v>
      </c>
      <c r="P784" s="9" t="s">
        <v>45</v>
      </c>
      <c r="Q784" s="9" t="s">
        <v>46</v>
      </c>
      <c r="R784" s="9" t="s">
        <v>488</v>
      </c>
      <c r="S784" s="9">
        <v>5</v>
      </c>
      <c r="T784" s="9">
        <v>201865122</v>
      </c>
      <c r="U784" s="35">
        <f>VLOOKUP(C784,Dados!G:J,3,FALSE)</f>
        <v>20</v>
      </c>
      <c r="V784" s="35" t="str">
        <f>VLOOKUP(C784,Dados!G:J,4,FALSE)</f>
        <v>Sexta-Feira</v>
      </c>
    </row>
    <row r="785" spans="1:22" ht="69">
      <c r="A785" s="50">
        <v>430</v>
      </c>
      <c r="B785" s="9">
        <v>1</v>
      </c>
      <c r="C785" s="47">
        <v>44947</v>
      </c>
      <c r="D785" s="49">
        <f>IFERROR(VLOOKUP(C785,Dados!G:H,2,FALSE),"")</f>
        <v>44927</v>
      </c>
      <c r="E785" s="180">
        <v>43108</v>
      </c>
      <c r="F785" s="181" t="s">
        <v>1627</v>
      </c>
      <c r="G785" s="9" t="s">
        <v>31</v>
      </c>
      <c r="H785" s="351" t="s">
        <v>523</v>
      </c>
      <c r="I785" s="351" t="s">
        <v>1233</v>
      </c>
      <c r="J785" s="9">
        <v>3</v>
      </c>
      <c r="K785" s="9" t="s">
        <v>56</v>
      </c>
      <c r="L785" s="177" t="s">
        <v>1628</v>
      </c>
      <c r="M785" s="31" t="s">
        <v>4</v>
      </c>
      <c r="N785" s="9" t="s">
        <v>36</v>
      </c>
      <c r="O785" s="9" t="s">
        <v>36</v>
      </c>
      <c r="P785" s="9" t="s">
        <v>45</v>
      </c>
      <c r="Q785" s="9" t="s">
        <v>67</v>
      </c>
      <c r="R785" s="9" t="s">
        <v>223</v>
      </c>
      <c r="S785" s="9"/>
      <c r="T785" s="9"/>
      <c r="U785" s="35">
        <f>VLOOKUP(C785,Dados!G:J,3,FALSE)</f>
        <v>21</v>
      </c>
      <c r="V785" s="35" t="str">
        <f>VLOOKUP(C785,Dados!G:J,4,FALSE)</f>
        <v>Sábado</v>
      </c>
    </row>
    <row r="786" spans="1:22" ht="57.6">
      <c r="A786" s="50">
        <v>431</v>
      </c>
      <c r="B786" s="9">
        <v>1</v>
      </c>
      <c r="C786" s="47">
        <v>44951</v>
      </c>
      <c r="D786" s="49">
        <f>IFERROR(VLOOKUP(C786,Dados!G:H,2,FALSE),"")</f>
        <v>44927</v>
      </c>
      <c r="E786" s="180">
        <v>24845</v>
      </c>
      <c r="F786" s="181" t="s">
        <v>193</v>
      </c>
      <c r="G786" s="9" t="s">
        <v>31</v>
      </c>
      <c r="H786" s="351" t="s">
        <v>198</v>
      </c>
      <c r="I786" s="351" t="s">
        <v>87</v>
      </c>
      <c r="J786" s="9">
        <v>1</v>
      </c>
      <c r="K786" s="9" t="s">
        <v>51</v>
      </c>
      <c r="L786" s="177" t="s">
        <v>1629</v>
      </c>
      <c r="M786" s="31" t="s">
        <v>90</v>
      </c>
      <c r="N786" s="9" t="s">
        <v>95</v>
      </c>
      <c r="O786" s="9" t="s">
        <v>36</v>
      </c>
      <c r="P786" s="9" t="s">
        <v>91</v>
      </c>
      <c r="Q786" s="9"/>
      <c r="R786" s="9"/>
      <c r="S786" s="9">
        <v>6</v>
      </c>
      <c r="T786" s="9">
        <v>201884212</v>
      </c>
      <c r="U786" s="35">
        <f>VLOOKUP(C786,Dados!G:J,3,FALSE)</f>
        <v>25</v>
      </c>
      <c r="V786" s="35" t="str">
        <f>VLOOKUP(C786,Dados!G:J,4,FALSE)</f>
        <v>Quarta-Feira</v>
      </c>
    </row>
    <row r="787" spans="1:22" ht="45.95">
      <c r="A787" s="50">
        <v>432</v>
      </c>
      <c r="B787" s="9">
        <v>1</v>
      </c>
      <c r="C787" s="47">
        <v>44951</v>
      </c>
      <c r="D787" s="49">
        <f>IFERROR(VLOOKUP(C787,Dados!G:H,2,FALSE),"")</f>
        <v>44927</v>
      </c>
      <c r="E787" s="371">
        <v>0</v>
      </c>
      <c r="F787" s="181"/>
      <c r="G787" s="9" t="s">
        <v>31</v>
      </c>
      <c r="H787" s="351" t="s">
        <v>1423</v>
      </c>
      <c r="I787" s="351" t="s">
        <v>87</v>
      </c>
      <c r="J787" s="9">
        <v>2</v>
      </c>
      <c r="K787" s="9" t="s">
        <v>1170</v>
      </c>
      <c r="L787" s="177" t="s">
        <v>1630</v>
      </c>
      <c r="M787" s="31" t="s">
        <v>90</v>
      </c>
      <c r="N787" s="9" t="s">
        <v>36</v>
      </c>
      <c r="O787" s="9" t="s">
        <v>36</v>
      </c>
      <c r="P787" s="9" t="s">
        <v>66</v>
      </c>
      <c r="Q787" s="9"/>
      <c r="R787" s="9"/>
      <c r="S787" s="9">
        <v>7</v>
      </c>
      <c r="T787" s="9"/>
      <c r="U787" s="35">
        <f>VLOOKUP(C787,Dados!G:J,3,FALSE)</f>
        <v>25</v>
      </c>
      <c r="V787" s="35" t="str">
        <f>VLOOKUP(C787,Dados!G:J,4,FALSE)</f>
        <v>Quarta-Feira</v>
      </c>
    </row>
    <row r="788" spans="1:22" ht="69">
      <c r="A788" s="50">
        <v>433</v>
      </c>
      <c r="B788" s="9">
        <v>1</v>
      </c>
      <c r="C788" s="47">
        <v>44954</v>
      </c>
      <c r="D788" s="49">
        <f>IFERROR(VLOOKUP(C788,Dados!G:H,2,FALSE),"")</f>
        <v>44927</v>
      </c>
      <c r="E788" s="180">
        <v>33360</v>
      </c>
      <c r="F788" s="181" t="s">
        <v>1631</v>
      </c>
      <c r="G788" s="9" t="s">
        <v>31</v>
      </c>
      <c r="H788" s="351" t="s">
        <v>331</v>
      </c>
      <c r="I788" s="351" t="s">
        <v>1233</v>
      </c>
      <c r="J788" s="9">
        <v>3</v>
      </c>
      <c r="K788" s="9" t="s">
        <v>43</v>
      </c>
      <c r="L788" s="177" t="s">
        <v>1632</v>
      </c>
      <c r="M788" s="31" t="s">
        <v>4</v>
      </c>
      <c r="N788" s="9" t="s">
        <v>271</v>
      </c>
      <c r="O788" s="9" t="s">
        <v>36</v>
      </c>
      <c r="P788" s="9" t="s">
        <v>173</v>
      </c>
      <c r="Q788" s="9" t="s">
        <v>124</v>
      </c>
      <c r="R788" s="9" t="s">
        <v>630</v>
      </c>
      <c r="S788" s="9"/>
      <c r="T788" s="9"/>
      <c r="U788" s="35">
        <f>VLOOKUP(C788,Dados!G:J,3,FALSE)</f>
        <v>28</v>
      </c>
      <c r="V788" s="35" t="str">
        <f>VLOOKUP(C788,Dados!G:J,4,FALSE)</f>
        <v>Sábado</v>
      </c>
    </row>
    <row r="789" spans="1:22" ht="104.45">
      <c r="A789" s="50">
        <v>434</v>
      </c>
      <c r="B789" s="9">
        <v>1</v>
      </c>
      <c r="C789" s="47">
        <v>44956</v>
      </c>
      <c r="D789" s="49">
        <f>IFERROR(VLOOKUP(C789,Dados!G:H,2,FALSE),"")</f>
        <v>44927</v>
      </c>
      <c r="E789" s="180">
        <v>42668</v>
      </c>
      <c r="F789" s="181" t="s">
        <v>1396</v>
      </c>
      <c r="G789" s="9" t="s">
        <v>31</v>
      </c>
      <c r="H789" s="351" t="s">
        <v>130</v>
      </c>
      <c r="I789" s="351" t="s">
        <v>818</v>
      </c>
      <c r="J789" s="9">
        <v>1</v>
      </c>
      <c r="K789" s="9" t="s">
        <v>56</v>
      </c>
      <c r="L789" s="66" t="s">
        <v>1633</v>
      </c>
      <c r="M789" s="31" t="s">
        <v>4</v>
      </c>
      <c r="N789" s="9" t="s">
        <v>36</v>
      </c>
      <c r="O789" s="9" t="s">
        <v>36</v>
      </c>
      <c r="P789" s="9" t="s">
        <v>58</v>
      </c>
      <c r="Q789" s="9" t="s">
        <v>59</v>
      </c>
      <c r="R789" s="9"/>
      <c r="S789" s="9"/>
      <c r="T789" s="9"/>
      <c r="U789" s="35">
        <f>VLOOKUP(C789,Dados!G:J,3,FALSE)</f>
        <v>30</v>
      </c>
      <c r="V789" s="35" t="str">
        <f>VLOOKUP(C789,Dados!G:J,4,FALSE)</f>
        <v>Segunda-Feira</v>
      </c>
    </row>
    <row r="790" spans="1:22" ht="47.1">
      <c r="A790" s="50">
        <v>435</v>
      </c>
      <c r="B790" s="9">
        <v>1</v>
      </c>
      <c r="C790" s="47">
        <v>44956</v>
      </c>
      <c r="D790" s="49">
        <f>IFERROR(VLOOKUP(C790,Dados!G:H,2,FALSE),"")</f>
        <v>44927</v>
      </c>
      <c r="E790" s="180">
        <v>40663</v>
      </c>
      <c r="F790" s="181" t="s">
        <v>1634</v>
      </c>
      <c r="G790" s="9" t="s">
        <v>182</v>
      </c>
      <c r="H790" s="351" t="s">
        <v>1164</v>
      </c>
      <c r="I790" s="351" t="s">
        <v>87</v>
      </c>
      <c r="J790" s="9">
        <v>2</v>
      </c>
      <c r="K790" s="9" t="s">
        <v>51</v>
      </c>
      <c r="L790" s="54" t="s">
        <v>1635</v>
      </c>
      <c r="M790" s="31" t="s">
        <v>4</v>
      </c>
      <c r="N790" s="9" t="s">
        <v>36</v>
      </c>
      <c r="O790" s="9" t="s">
        <v>36</v>
      </c>
      <c r="P790" s="9" t="s">
        <v>45</v>
      </c>
      <c r="Q790" s="9" t="s">
        <v>76</v>
      </c>
      <c r="R790" s="9" t="s">
        <v>1108</v>
      </c>
      <c r="S790" s="9"/>
      <c r="T790" s="9"/>
      <c r="U790" s="35">
        <f>VLOOKUP(C790,Dados!G:J,3,FALSE)</f>
        <v>30</v>
      </c>
      <c r="V790" s="35" t="str">
        <f>VLOOKUP(C790,Dados!G:J,4,FALSE)</f>
        <v>Segunda-Feira</v>
      </c>
    </row>
    <row r="791" spans="1:22" ht="45.95">
      <c r="A791" s="50">
        <v>442</v>
      </c>
      <c r="B791" s="9">
        <v>1</v>
      </c>
      <c r="C791" s="47">
        <v>44953</v>
      </c>
      <c r="D791" s="49">
        <f>IFERROR(VLOOKUP(C791,Dados!G:H,2,FALSE),"")</f>
        <v>44927</v>
      </c>
      <c r="E791" s="78">
        <v>0</v>
      </c>
      <c r="F791" s="181"/>
      <c r="G791" s="9" t="s">
        <v>182</v>
      </c>
      <c r="H791" s="351"/>
      <c r="I791" s="351" t="s">
        <v>1281</v>
      </c>
      <c r="J791" s="9">
        <v>2</v>
      </c>
      <c r="K791" s="9" t="s">
        <v>6</v>
      </c>
      <c r="L791" s="182" t="s">
        <v>1636</v>
      </c>
      <c r="M791" s="31" t="s">
        <v>90</v>
      </c>
      <c r="N791" s="9" t="s">
        <v>116</v>
      </c>
      <c r="O791" s="9" t="s">
        <v>36</v>
      </c>
      <c r="P791" s="9" t="s">
        <v>117</v>
      </c>
      <c r="Q791" s="9"/>
      <c r="R791" s="9"/>
      <c r="S791" s="9">
        <v>11</v>
      </c>
      <c r="T791" s="9"/>
      <c r="U791" s="35">
        <f>VLOOKUP(C791,Dados!G:J,3,FALSE)</f>
        <v>27</v>
      </c>
      <c r="V791" s="35" t="str">
        <f>VLOOKUP(C791,Dados!G:J,4,FALSE)</f>
        <v>Sexta-Feira</v>
      </c>
    </row>
    <row r="792" spans="1:22" ht="35.450000000000003">
      <c r="A792" s="50">
        <v>436</v>
      </c>
      <c r="B792" s="9">
        <v>1</v>
      </c>
      <c r="C792" s="47">
        <v>44958</v>
      </c>
      <c r="D792" s="49">
        <f>IFERROR(VLOOKUP(C792,Dados!G:H,2,FALSE),"")</f>
        <v>44958</v>
      </c>
      <c r="E792" s="180">
        <v>37262</v>
      </c>
      <c r="F792" s="181" t="s">
        <v>1341</v>
      </c>
      <c r="G792" s="9" t="s">
        <v>31</v>
      </c>
      <c r="H792" s="351" t="s">
        <v>105</v>
      </c>
      <c r="I792" s="351" t="s">
        <v>540</v>
      </c>
      <c r="J792" s="9">
        <v>2</v>
      </c>
      <c r="K792" s="9" t="s">
        <v>64</v>
      </c>
      <c r="L792" s="54" t="s">
        <v>1637</v>
      </c>
      <c r="M792" s="31" t="s">
        <v>4</v>
      </c>
      <c r="N792" s="9" t="s">
        <v>36</v>
      </c>
      <c r="O792" s="9" t="s">
        <v>36</v>
      </c>
      <c r="P792" s="9" t="s">
        <v>58</v>
      </c>
      <c r="Q792" s="9" t="s">
        <v>59</v>
      </c>
      <c r="R792" s="9" t="s">
        <v>1638</v>
      </c>
      <c r="S792" s="9"/>
      <c r="T792" s="9"/>
      <c r="U792" s="35">
        <f>VLOOKUP(C792,Dados!G:J,3,FALSE)</f>
        <v>1</v>
      </c>
      <c r="V792" s="35" t="str">
        <f>VLOOKUP(C792,Dados!G:J,4,FALSE)</f>
        <v>Quarta-Feira</v>
      </c>
    </row>
    <row r="793" spans="1:22" ht="69.95">
      <c r="A793" s="50">
        <v>437</v>
      </c>
      <c r="B793" s="9">
        <v>1</v>
      </c>
      <c r="C793" s="47">
        <v>44958</v>
      </c>
      <c r="D793" s="49">
        <f>IFERROR(VLOOKUP(C793,Dados!G:H,2,FALSE),"")</f>
        <v>44958</v>
      </c>
      <c r="E793" s="180">
        <v>31040</v>
      </c>
      <c r="F793" s="181" t="s">
        <v>1639</v>
      </c>
      <c r="G793" s="9" t="s">
        <v>31</v>
      </c>
      <c r="H793" s="351" t="s">
        <v>120</v>
      </c>
      <c r="I793" s="351" t="s">
        <v>818</v>
      </c>
      <c r="J793" s="9">
        <v>1</v>
      </c>
      <c r="K793" s="9" t="s">
        <v>7</v>
      </c>
      <c r="L793" s="54" t="s">
        <v>1640</v>
      </c>
      <c r="M793" s="31" t="s">
        <v>4</v>
      </c>
      <c r="N793" s="9" t="s">
        <v>36</v>
      </c>
      <c r="O793" s="9" t="s">
        <v>36</v>
      </c>
      <c r="P793" s="9" t="s">
        <v>45</v>
      </c>
      <c r="Q793" s="9" t="s">
        <v>76</v>
      </c>
      <c r="R793" s="9" t="s">
        <v>113</v>
      </c>
      <c r="S793" s="9"/>
      <c r="T793" s="9"/>
      <c r="U793" s="35">
        <f>VLOOKUP(C793,Dados!G:J,3,FALSE)</f>
        <v>1</v>
      </c>
      <c r="V793" s="35" t="str">
        <f>VLOOKUP(C793,Dados!G:J,4,FALSE)</f>
        <v>Quarta-Feira</v>
      </c>
    </row>
    <row r="794" spans="1:22" ht="69.95">
      <c r="A794" s="50">
        <v>438</v>
      </c>
      <c r="B794" s="9">
        <v>1</v>
      </c>
      <c r="C794" s="47">
        <v>44958</v>
      </c>
      <c r="D794" s="49">
        <f>IFERROR(VLOOKUP(C794,Dados!G:H,2,FALSE),"")</f>
        <v>44958</v>
      </c>
      <c r="E794" s="180">
        <v>42778</v>
      </c>
      <c r="F794" s="181" t="s">
        <v>1400</v>
      </c>
      <c r="G794" s="9" t="s">
        <v>31</v>
      </c>
      <c r="H794" s="351" t="s">
        <v>822</v>
      </c>
      <c r="I794" s="351" t="s">
        <v>445</v>
      </c>
      <c r="J794" s="9">
        <v>2</v>
      </c>
      <c r="K794" s="9" t="s">
        <v>313</v>
      </c>
      <c r="L794" s="54" t="s">
        <v>1641</v>
      </c>
      <c r="M794" s="31" t="s">
        <v>4</v>
      </c>
      <c r="N794" s="9" t="s">
        <v>36</v>
      </c>
      <c r="O794" s="9" t="s">
        <v>36</v>
      </c>
      <c r="P794" s="9" t="s">
        <v>45</v>
      </c>
      <c r="Q794" s="9" t="s">
        <v>46</v>
      </c>
      <c r="R794" s="9" t="s">
        <v>1108</v>
      </c>
      <c r="S794" s="9"/>
      <c r="T794" s="9"/>
      <c r="U794" s="35">
        <f>VLOOKUP(C794,Dados!G:J,3,FALSE)</f>
        <v>1</v>
      </c>
      <c r="V794" s="35" t="str">
        <f>VLOOKUP(C794,Dados!G:J,4,FALSE)</f>
        <v>Quarta-Feira</v>
      </c>
    </row>
    <row r="795" spans="1:22" ht="138">
      <c r="A795" s="50">
        <v>439</v>
      </c>
      <c r="B795" s="9">
        <v>1</v>
      </c>
      <c r="C795" s="47">
        <v>44961</v>
      </c>
      <c r="D795" s="49">
        <f>IFERROR(VLOOKUP(C795,Dados!G:H,2,FALSE),"")</f>
        <v>44958</v>
      </c>
      <c r="E795" s="180">
        <v>39535</v>
      </c>
      <c r="F795" s="181" t="s">
        <v>1366</v>
      </c>
      <c r="G795" s="9" t="s">
        <v>182</v>
      </c>
      <c r="H795" s="351" t="s">
        <v>1017</v>
      </c>
      <c r="I795" s="351" t="s">
        <v>540</v>
      </c>
      <c r="J795" s="9">
        <v>3</v>
      </c>
      <c r="K795" s="9" t="s">
        <v>64</v>
      </c>
      <c r="L795" s="177" t="s">
        <v>1642</v>
      </c>
      <c r="M795" s="31" t="s">
        <v>3</v>
      </c>
      <c r="N795" s="9" t="s">
        <v>36</v>
      </c>
      <c r="O795" s="9" t="s">
        <v>36</v>
      </c>
      <c r="P795" s="9" t="s">
        <v>45</v>
      </c>
      <c r="Q795" s="9" t="s">
        <v>46</v>
      </c>
      <c r="R795" s="9" t="s">
        <v>1643</v>
      </c>
      <c r="S795" s="9">
        <v>8</v>
      </c>
      <c r="T795" s="9">
        <v>202119705</v>
      </c>
      <c r="U795" s="35">
        <f>VLOOKUP(C795,Dados!G:J,3,FALSE)</f>
        <v>4</v>
      </c>
      <c r="V795" s="35" t="str">
        <f>VLOOKUP(C795,Dados!G:J,4,FALSE)</f>
        <v>Sábado</v>
      </c>
    </row>
    <row r="796" spans="1:22" ht="34.5">
      <c r="A796" s="50">
        <v>440</v>
      </c>
      <c r="B796" s="9">
        <v>1</v>
      </c>
      <c r="C796" s="47">
        <v>44964</v>
      </c>
      <c r="D796" s="49">
        <f>IFERROR(VLOOKUP(C796,Dados!G:H,2,FALSE),"")</f>
        <v>44958</v>
      </c>
      <c r="E796" s="180">
        <v>28583</v>
      </c>
      <c r="F796" s="328" t="s">
        <v>1644</v>
      </c>
      <c r="G796" s="9" t="s">
        <v>31</v>
      </c>
      <c r="H796" s="351" t="s">
        <v>882</v>
      </c>
      <c r="I796" s="351" t="s">
        <v>87</v>
      </c>
      <c r="J796" s="9">
        <v>1</v>
      </c>
      <c r="K796" s="9" t="s">
        <v>51</v>
      </c>
      <c r="L796" s="177" t="s">
        <v>1645</v>
      </c>
      <c r="M796" s="31" t="s">
        <v>90</v>
      </c>
      <c r="N796" s="9" t="s">
        <v>95</v>
      </c>
      <c r="O796" s="9" t="s">
        <v>36</v>
      </c>
      <c r="P796" s="9" t="s">
        <v>91</v>
      </c>
      <c r="Q796" s="9"/>
      <c r="R796" s="9"/>
      <c r="S796" s="9">
        <v>9</v>
      </c>
      <c r="T796" s="9"/>
      <c r="U796" s="35">
        <f>VLOOKUP(C796,Dados!G:J,3,FALSE)</f>
        <v>7</v>
      </c>
      <c r="V796" s="35" t="str">
        <f>VLOOKUP(C796,Dados!G:J,4,FALSE)</f>
        <v>Terça-Feira</v>
      </c>
    </row>
    <row r="797" spans="1:22" ht="34.5">
      <c r="A797" s="50">
        <v>441</v>
      </c>
      <c r="B797" s="9">
        <v>1</v>
      </c>
      <c r="C797" s="47">
        <v>44964</v>
      </c>
      <c r="D797" s="49">
        <f>IFERROR(VLOOKUP(C797,Dados!G:H,2,FALSE),"")</f>
        <v>44958</v>
      </c>
      <c r="E797" s="400">
        <v>12234</v>
      </c>
      <c r="F797" s="326" t="s">
        <v>250</v>
      </c>
      <c r="G797" s="9" t="s">
        <v>31</v>
      </c>
      <c r="H797" s="351" t="s">
        <v>186</v>
      </c>
      <c r="I797" s="351" t="s">
        <v>1281</v>
      </c>
      <c r="J797" s="9">
        <v>2</v>
      </c>
      <c r="K797" s="9" t="s">
        <v>43</v>
      </c>
      <c r="L797" s="177" t="s">
        <v>1646</v>
      </c>
      <c r="M797" s="31" t="s">
        <v>90</v>
      </c>
      <c r="N797" s="9" t="s">
        <v>568</v>
      </c>
      <c r="O797" s="9" t="s">
        <v>36</v>
      </c>
      <c r="P797" s="9" t="s">
        <v>96</v>
      </c>
      <c r="Q797" s="9"/>
      <c r="R797" s="9"/>
      <c r="S797" s="9">
        <v>10</v>
      </c>
      <c r="T797" s="9"/>
      <c r="U797" s="35">
        <f>VLOOKUP(C797,Dados!G:J,3,FALSE)</f>
        <v>7</v>
      </c>
      <c r="V797" s="35" t="str">
        <f>VLOOKUP(C797,Dados!G:J,4,FALSE)</f>
        <v>Terça-Feira</v>
      </c>
    </row>
    <row r="798" spans="1:22" ht="34.5">
      <c r="A798" s="50">
        <v>443</v>
      </c>
      <c r="B798" s="9">
        <v>1</v>
      </c>
      <c r="C798" s="47">
        <v>44966</v>
      </c>
      <c r="D798" s="49">
        <f>IFERROR(VLOOKUP(C798,Dados!G:H,2,FALSE),"")</f>
        <v>44958</v>
      </c>
      <c r="E798" s="371">
        <v>0</v>
      </c>
      <c r="F798" s="181"/>
      <c r="G798" s="9"/>
      <c r="H798" s="351"/>
      <c r="I798" s="351" t="s">
        <v>509</v>
      </c>
      <c r="J798" s="9">
        <v>2</v>
      </c>
      <c r="K798" s="9" t="s">
        <v>56</v>
      </c>
      <c r="L798" s="177" t="s">
        <v>1647</v>
      </c>
      <c r="M798" s="31" t="s">
        <v>90</v>
      </c>
      <c r="N798" s="9" t="s">
        <v>36</v>
      </c>
      <c r="O798" s="9" t="s">
        <v>36</v>
      </c>
      <c r="P798" s="9" t="s">
        <v>66</v>
      </c>
      <c r="Q798" s="9"/>
      <c r="R798" s="9"/>
      <c r="S798" s="9">
        <v>12</v>
      </c>
      <c r="T798" s="9"/>
      <c r="U798" s="35">
        <f>VLOOKUP(C798,Dados!G:J,3,FALSE)</f>
        <v>9</v>
      </c>
      <c r="V798" s="35" t="str">
        <f>VLOOKUP(C798,Dados!G:J,4,FALSE)</f>
        <v>Quinta-Feira</v>
      </c>
    </row>
    <row r="799" spans="1:22" ht="57.6">
      <c r="A799" s="50">
        <v>444</v>
      </c>
      <c r="B799" s="9">
        <v>1</v>
      </c>
      <c r="C799" s="47">
        <v>44967</v>
      </c>
      <c r="D799" s="49">
        <f>IFERROR(VLOOKUP(C799,Dados!G:H,2,FALSE),"")</f>
        <v>44958</v>
      </c>
      <c r="E799" s="180">
        <v>40700</v>
      </c>
      <c r="F799" s="181" t="s">
        <v>1648</v>
      </c>
      <c r="G799" s="9" t="s">
        <v>31</v>
      </c>
      <c r="H799" s="351" t="s">
        <v>300</v>
      </c>
      <c r="I799" s="351" t="s">
        <v>540</v>
      </c>
      <c r="J799" s="9">
        <v>2</v>
      </c>
      <c r="K799" s="9" t="s">
        <v>110</v>
      </c>
      <c r="L799" s="177" t="s">
        <v>1649</v>
      </c>
      <c r="M799" s="31" t="s">
        <v>4</v>
      </c>
      <c r="N799" s="9" t="s">
        <v>36</v>
      </c>
      <c r="O799" s="9" t="s">
        <v>36</v>
      </c>
      <c r="P799" s="9" t="s">
        <v>45</v>
      </c>
      <c r="Q799" s="9" t="s">
        <v>107</v>
      </c>
      <c r="R799" s="9"/>
      <c r="S799" s="9"/>
      <c r="T799" s="9"/>
      <c r="U799" s="35">
        <f>VLOOKUP(C799,Dados!G:J,3,FALSE)</f>
        <v>10</v>
      </c>
      <c r="V799" s="35" t="str">
        <f>VLOOKUP(C799,Dados!G:J,4,FALSE)</f>
        <v>Sexta-Feira</v>
      </c>
    </row>
    <row r="800" spans="1:22" ht="34.5">
      <c r="A800" s="50">
        <v>445</v>
      </c>
      <c r="B800" s="9">
        <v>1</v>
      </c>
      <c r="C800" s="47">
        <v>44968</v>
      </c>
      <c r="D800" s="49">
        <f>IFERROR(VLOOKUP(C800,Dados!G:H,2,FALSE),"")</f>
        <v>44958</v>
      </c>
      <c r="E800" s="371">
        <v>0</v>
      </c>
      <c r="F800" s="181"/>
      <c r="G800" s="9"/>
      <c r="H800" s="351" t="s">
        <v>331</v>
      </c>
      <c r="I800" s="351" t="s">
        <v>1233</v>
      </c>
      <c r="J800" s="9">
        <v>3</v>
      </c>
      <c r="K800" s="9" t="s">
        <v>43</v>
      </c>
      <c r="L800" s="177" t="s">
        <v>1650</v>
      </c>
      <c r="M800" s="31" t="s">
        <v>90</v>
      </c>
      <c r="N800" s="9" t="s">
        <v>91</v>
      </c>
      <c r="O800" s="9" t="s">
        <v>36</v>
      </c>
      <c r="P800" s="9" t="s">
        <v>91</v>
      </c>
      <c r="Q800" s="9"/>
      <c r="R800" s="9"/>
      <c r="S800" s="9">
        <v>13</v>
      </c>
      <c r="T800" s="9"/>
      <c r="U800" s="35">
        <f>VLOOKUP(C800,Dados!G:J,3,FALSE)</f>
        <v>11</v>
      </c>
      <c r="V800" s="35" t="str">
        <f>VLOOKUP(C800,Dados!G:J,4,FALSE)</f>
        <v>Sábado</v>
      </c>
    </row>
    <row r="801" spans="1:22" ht="34.5">
      <c r="A801" s="50">
        <v>446</v>
      </c>
      <c r="B801" s="9">
        <v>1</v>
      </c>
      <c r="C801" s="47">
        <v>44970</v>
      </c>
      <c r="D801" s="49">
        <f>IFERROR(VLOOKUP(C801,Dados!G:H,2,FALSE),"")</f>
        <v>44958</v>
      </c>
      <c r="E801" s="371">
        <v>0</v>
      </c>
      <c r="F801" s="181"/>
      <c r="G801" s="9"/>
      <c r="H801" s="351" t="s">
        <v>105</v>
      </c>
      <c r="I801" s="351" t="s">
        <v>540</v>
      </c>
      <c r="J801" s="9">
        <v>2</v>
      </c>
      <c r="K801" s="9" t="s">
        <v>64</v>
      </c>
      <c r="L801" s="177" t="s">
        <v>1651</v>
      </c>
      <c r="M801" s="31" t="s">
        <v>90</v>
      </c>
      <c r="N801" s="9" t="s">
        <v>568</v>
      </c>
      <c r="O801" s="9" t="s">
        <v>36</v>
      </c>
      <c r="P801" s="9" t="s">
        <v>117</v>
      </c>
      <c r="Q801" s="9"/>
      <c r="R801" s="9"/>
      <c r="S801" s="9">
        <v>14</v>
      </c>
      <c r="T801" s="9"/>
      <c r="U801" s="35">
        <f>VLOOKUP(C801,Dados!G:J,3,FALSE)</f>
        <v>13</v>
      </c>
      <c r="V801" s="35" t="str">
        <f>VLOOKUP(C801,Dados!G:J,4,FALSE)</f>
        <v>Segunda-Feira</v>
      </c>
    </row>
    <row r="802" spans="1:22" ht="92.1">
      <c r="A802" s="50">
        <v>447</v>
      </c>
      <c r="B802" s="9">
        <v>1</v>
      </c>
      <c r="C802" s="47">
        <v>44971</v>
      </c>
      <c r="D802" s="49">
        <f>IFERROR(VLOOKUP(C802,Dados!G:H,2,FALSE),"")</f>
        <v>44958</v>
      </c>
      <c r="E802" s="180">
        <v>39049</v>
      </c>
      <c r="F802" s="181" t="s">
        <v>1652</v>
      </c>
      <c r="G802" s="9" t="s">
        <v>31</v>
      </c>
      <c r="H802" s="351" t="s">
        <v>580</v>
      </c>
      <c r="I802" s="351" t="s">
        <v>445</v>
      </c>
      <c r="J802" s="9">
        <v>1</v>
      </c>
      <c r="K802" s="9" t="s">
        <v>313</v>
      </c>
      <c r="L802" s="177" t="s">
        <v>1653</v>
      </c>
      <c r="M802" s="31" t="s">
        <v>112</v>
      </c>
      <c r="N802" s="9" t="s">
        <v>36</v>
      </c>
      <c r="O802" s="9" t="s">
        <v>36</v>
      </c>
      <c r="P802" s="9" t="s">
        <v>45</v>
      </c>
      <c r="Q802" s="9" t="s">
        <v>76</v>
      </c>
      <c r="R802" s="9" t="s">
        <v>329</v>
      </c>
      <c r="S802" s="9">
        <v>15</v>
      </c>
      <c r="T802" s="9">
        <v>202243733</v>
      </c>
      <c r="U802" s="35">
        <f>VLOOKUP(C802,Dados!G:J,3,FALSE)</f>
        <v>14</v>
      </c>
      <c r="V802" s="35" t="str">
        <f>VLOOKUP(C802,Dados!G:J,4,FALSE)</f>
        <v>Terça-Feira</v>
      </c>
    </row>
    <row r="803" spans="1:22" ht="34.5">
      <c r="A803" s="50">
        <v>448</v>
      </c>
      <c r="B803" s="9">
        <v>1</v>
      </c>
      <c r="C803" s="47">
        <v>44971</v>
      </c>
      <c r="D803" s="49">
        <f>IFERROR(VLOOKUP(C803,Dados!G:H,2,FALSE),"")</f>
        <v>44958</v>
      </c>
      <c r="E803" s="371">
        <v>0</v>
      </c>
      <c r="F803" s="181"/>
      <c r="G803" s="9" t="s">
        <v>31</v>
      </c>
      <c r="H803" s="351" t="s">
        <v>1654</v>
      </c>
      <c r="I803" s="351" t="s">
        <v>87</v>
      </c>
      <c r="J803" s="9">
        <v>1</v>
      </c>
      <c r="K803" s="9" t="s">
        <v>51</v>
      </c>
      <c r="L803" s="177" t="s">
        <v>1655</v>
      </c>
      <c r="M803" s="31" t="s">
        <v>90</v>
      </c>
      <c r="N803" s="9" t="s">
        <v>95</v>
      </c>
      <c r="O803" s="9" t="s">
        <v>36</v>
      </c>
      <c r="P803" s="9" t="s">
        <v>91</v>
      </c>
      <c r="Q803" s="9"/>
      <c r="R803" s="9"/>
      <c r="S803" s="9">
        <v>16</v>
      </c>
      <c r="T803" s="9"/>
      <c r="U803" s="35">
        <f>VLOOKUP(C803,Dados!G:J,3,FALSE)</f>
        <v>14</v>
      </c>
      <c r="V803" s="35" t="str">
        <f>VLOOKUP(C803,Dados!G:J,4,FALSE)</f>
        <v>Terça-Feira</v>
      </c>
    </row>
    <row r="804" spans="1:22" ht="45.95">
      <c r="A804" s="50">
        <v>449</v>
      </c>
      <c r="B804" s="9">
        <v>1</v>
      </c>
      <c r="C804" s="47">
        <v>44973</v>
      </c>
      <c r="D804" s="49">
        <f>IFERROR(VLOOKUP(C804,Dados!G:H,2,FALSE),"")</f>
        <v>44958</v>
      </c>
      <c r="E804" s="180">
        <v>37139</v>
      </c>
      <c r="F804" s="181" t="s">
        <v>1656</v>
      </c>
      <c r="G804" s="9" t="s">
        <v>31</v>
      </c>
      <c r="H804" s="351" t="s">
        <v>248</v>
      </c>
      <c r="I804" s="351" t="s">
        <v>87</v>
      </c>
      <c r="J804" s="9">
        <v>2</v>
      </c>
      <c r="K804" s="9" t="s">
        <v>1170</v>
      </c>
      <c r="L804" s="177" t="s">
        <v>1657</v>
      </c>
      <c r="M804" s="31" t="s">
        <v>90</v>
      </c>
      <c r="N804" s="9" t="s">
        <v>36</v>
      </c>
      <c r="O804" s="9" t="s">
        <v>36</v>
      </c>
      <c r="P804" s="9" t="s">
        <v>91</v>
      </c>
      <c r="Q804" s="9"/>
      <c r="R804" s="9"/>
      <c r="S804" s="9">
        <v>17</v>
      </c>
      <c r="T804" s="9"/>
      <c r="U804" s="35">
        <f>VLOOKUP(C804,Dados!G:J,3,FALSE)</f>
        <v>16</v>
      </c>
      <c r="V804" s="35" t="str">
        <f>VLOOKUP(C804,Dados!G:J,4,FALSE)</f>
        <v>Quinta-Feira</v>
      </c>
    </row>
    <row r="805" spans="1:22" ht="80.45">
      <c r="A805" s="50">
        <v>450</v>
      </c>
      <c r="B805" s="9">
        <v>1</v>
      </c>
      <c r="C805" s="47">
        <v>44974</v>
      </c>
      <c r="D805" s="49">
        <f>IFERROR(VLOOKUP(C805,Dados!G:H,2,FALSE),"")</f>
        <v>44958</v>
      </c>
      <c r="E805" s="180">
        <v>2052</v>
      </c>
      <c r="F805" s="181" t="s">
        <v>1215</v>
      </c>
      <c r="G805" s="9" t="s">
        <v>31</v>
      </c>
      <c r="H805" s="351" t="s">
        <v>828</v>
      </c>
      <c r="I805" s="351" t="s">
        <v>63</v>
      </c>
      <c r="J805" s="9">
        <v>1</v>
      </c>
      <c r="K805" s="9" t="s">
        <v>161</v>
      </c>
      <c r="L805" s="177" t="s">
        <v>1658</v>
      </c>
      <c r="M805" s="31" t="s">
        <v>4</v>
      </c>
      <c r="N805" s="9" t="s">
        <v>36</v>
      </c>
      <c r="O805" s="9" t="s">
        <v>36</v>
      </c>
      <c r="P805" s="9" t="s">
        <v>45</v>
      </c>
      <c r="Q805" s="9" t="s">
        <v>124</v>
      </c>
      <c r="R805" s="9"/>
      <c r="S805" s="9">
        <v>18</v>
      </c>
      <c r="T805" s="9"/>
      <c r="U805" s="35">
        <f>VLOOKUP(C805,Dados!G:J,3,FALSE)</f>
        <v>17</v>
      </c>
      <c r="V805" s="35" t="str">
        <f>VLOOKUP(C805,Dados!G:J,4,FALSE)</f>
        <v>Sexta-Feira</v>
      </c>
    </row>
    <row r="806" spans="1:22" ht="92.1">
      <c r="A806" s="50">
        <v>451</v>
      </c>
      <c r="B806" s="9">
        <v>1</v>
      </c>
      <c r="C806" s="47">
        <v>44975</v>
      </c>
      <c r="D806" s="49">
        <f>IFERROR(VLOOKUP(C806,Dados!G:H,2,FALSE),"")</f>
        <v>44958</v>
      </c>
      <c r="E806" s="180">
        <v>42218</v>
      </c>
      <c r="F806" s="181" t="s">
        <v>1659</v>
      </c>
      <c r="G806" s="9" t="s">
        <v>31</v>
      </c>
      <c r="H806" s="351" t="s">
        <v>186</v>
      </c>
      <c r="I806" s="351" t="s">
        <v>1281</v>
      </c>
      <c r="J806" s="9">
        <v>2</v>
      </c>
      <c r="K806" s="9" t="s">
        <v>171</v>
      </c>
      <c r="L806" s="177" t="s">
        <v>1660</v>
      </c>
      <c r="M806" s="31" t="s">
        <v>3</v>
      </c>
      <c r="N806" s="9" t="s">
        <v>385</v>
      </c>
      <c r="O806" s="9" t="s">
        <v>36</v>
      </c>
      <c r="P806" s="9" t="s">
        <v>117</v>
      </c>
      <c r="Q806" s="9" t="s">
        <v>174</v>
      </c>
      <c r="R806" s="9" t="s">
        <v>395</v>
      </c>
      <c r="S806" s="9">
        <v>19</v>
      </c>
      <c r="T806" s="9">
        <v>202245071</v>
      </c>
      <c r="U806" s="35">
        <f>VLOOKUP(C806,Dados!G:J,3,FALSE)</f>
        <v>18</v>
      </c>
      <c r="V806" s="35" t="str">
        <f>VLOOKUP(C806,Dados!G:J,4,FALSE)</f>
        <v>Sábado</v>
      </c>
    </row>
    <row r="807" spans="1:22" ht="34.5">
      <c r="A807" s="50">
        <v>452</v>
      </c>
      <c r="B807" s="9">
        <v>1</v>
      </c>
      <c r="C807" s="47">
        <v>44974</v>
      </c>
      <c r="D807" s="49">
        <f>IFERROR(VLOOKUP(C807,Dados!G:H,2,FALSE),"")</f>
        <v>44958</v>
      </c>
      <c r="E807" s="180">
        <v>43144</v>
      </c>
      <c r="F807" s="181" t="s">
        <v>1420</v>
      </c>
      <c r="G807" s="9" t="s">
        <v>31</v>
      </c>
      <c r="H807" s="351"/>
      <c r="I807" s="351" t="s">
        <v>509</v>
      </c>
      <c r="J807" s="9">
        <v>2</v>
      </c>
      <c r="K807" s="9" t="s">
        <v>526</v>
      </c>
      <c r="L807" s="177"/>
      <c r="M807" s="31" t="s">
        <v>528</v>
      </c>
      <c r="N807" s="9" t="s">
        <v>36</v>
      </c>
      <c r="O807" s="9" t="s">
        <v>36</v>
      </c>
      <c r="P807" s="9" t="s">
        <v>782</v>
      </c>
      <c r="Q807" s="9"/>
      <c r="R807" s="9"/>
      <c r="S807" s="9"/>
      <c r="T807" s="9"/>
      <c r="U807" s="35">
        <f>VLOOKUP(C807,Dados!G:J,3,FALSE)</f>
        <v>17</v>
      </c>
      <c r="V807" s="35" t="str">
        <f>VLOOKUP(C807,Dados!G:J,4,FALSE)</f>
        <v>Sexta-Feira</v>
      </c>
    </row>
    <row r="808" spans="1:22" ht="23.1">
      <c r="A808" s="50">
        <v>453</v>
      </c>
      <c r="B808" s="9">
        <v>1</v>
      </c>
      <c r="C808" s="47">
        <v>44977</v>
      </c>
      <c r="D808" s="49">
        <f>IFERROR(VLOOKUP(C808,Dados!G:H,2,FALSE),"")</f>
        <v>44958</v>
      </c>
      <c r="E808" s="371">
        <v>0</v>
      </c>
      <c r="F808" s="181" t="s">
        <v>1661</v>
      </c>
      <c r="G808" s="9" t="s">
        <v>31</v>
      </c>
      <c r="H808" s="351" t="s">
        <v>1661</v>
      </c>
      <c r="I808" s="351" t="s">
        <v>87</v>
      </c>
      <c r="J808" s="9">
        <v>2</v>
      </c>
      <c r="K808" s="9" t="s">
        <v>1423</v>
      </c>
      <c r="L808" s="177" t="s">
        <v>1662</v>
      </c>
      <c r="M808" s="31" t="s">
        <v>90</v>
      </c>
      <c r="N808" s="9" t="s">
        <v>91</v>
      </c>
      <c r="O808" s="9" t="s">
        <v>36</v>
      </c>
      <c r="P808" s="9" t="s">
        <v>91</v>
      </c>
      <c r="Q808" s="9"/>
      <c r="R808" s="9"/>
      <c r="S808" s="9">
        <v>20</v>
      </c>
      <c r="T808" s="9"/>
      <c r="U808" s="35">
        <f>VLOOKUP(C808,Dados!G:J,3,FALSE)</f>
        <v>20</v>
      </c>
      <c r="V808" s="35" t="str">
        <f>VLOOKUP(C808,Dados!G:J,4,FALSE)</f>
        <v>Segunda-Feira</v>
      </c>
    </row>
    <row r="809" spans="1:22" ht="34.5">
      <c r="A809" s="50">
        <v>454</v>
      </c>
      <c r="B809" s="9">
        <v>1</v>
      </c>
      <c r="C809" s="47">
        <v>44978</v>
      </c>
      <c r="D809" s="49">
        <f>IFERROR(VLOOKUP(C809,Dados!G:H,2,FALSE),"")</f>
        <v>44958</v>
      </c>
      <c r="E809" s="371">
        <v>0</v>
      </c>
      <c r="F809" s="181"/>
      <c r="G809" s="9" t="s">
        <v>31</v>
      </c>
      <c r="H809" s="351"/>
      <c r="I809" s="351" t="s">
        <v>87</v>
      </c>
      <c r="J809" s="9">
        <v>2</v>
      </c>
      <c r="K809" s="9" t="s">
        <v>1170</v>
      </c>
      <c r="L809" s="177" t="s">
        <v>1663</v>
      </c>
      <c r="M809" s="31" t="s">
        <v>90</v>
      </c>
      <c r="N809" s="9" t="s">
        <v>36</v>
      </c>
      <c r="O809" s="9" t="s">
        <v>36</v>
      </c>
      <c r="P809" s="9" t="s">
        <v>91</v>
      </c>
      <c r="Q809" s="9"/>
      <c r="R809" s="9"/>
      <c r="S809" s="9">
        <v>21</v>
      </c>
      <c r="T809" s="9"/>
      <c r="U809" s="35">
        <f>VLOOKUP(C809,Dados!G:J,3,FALSE)</f>
        <v>21</v>
      </c>
      <c r="V809" s="35" t="str">
        <f>VLOOKUP(C809,Dados!G:J,4,FALSE)</f>
        <v>Terça-Feira</v>
      </c>
    </row>
    <row r="810" spans="1:22" ht="114.95">
      <c r="A810" s="50">
        <v>455</v>
      </c>
      <c r="B810" s="9">
        <v>1</v>
      </c>
      <c r="C810" s="47">
        <v>44979</v>
      </c>
      <c r="D810" s="49">
        <f>IFERROR(VLOOKUP(C810,Dados!G:H,2,FALSE),"")</f>
        <v>44958</v>
      </c>
      <c r="E810" s="180">
        <v>42847</v>
      </c>
      <c r="F810" s="181" t="s">
        <v>1664</v>
      </c>
      <c r="G810" s="9" t="s">
        <v>182</v>
      </c>
      <c r="H810" s="351" t="s">
        <v>237</v>
      </c>
      <c r="I810" s="351" t="s">
        <v>509</v>
      </c>
      <c r="J810" s="9">
        <v>2</v>
      </c>
      <c r="K810" s="9" t="s">
        <v>56</v>
      </c>
      <c r="L810" s="177" t="s">
        <v>1665</v>
      </c>
      <c r="M810" s="31" t="s">
        <v>4</v>
      </c>
      <c r="N810" s="9" t="s">
        <v>36</v>
      </c>
      <c r="O810" s="9" t="s">
        <v>36</v>
      </c>
      <c r="P810" s="9" t="s">
        <v>66</v>
      </c>
      <c r="Q810" s="9" t="s">
        <v>217</v>
      </c>
      <c r="R810" s="9" t="s">
        <v>218</v>
      </c>
      <c r="S810" s="9"/>
      <c r="T810" s="9"/>
      <c r="U810" s="35">
        <f>VLOOKUP(C810,Dados!G:J,3,FALSE)</f>
        <v>22</v>
      </c>
      <c r="V810" s="35" t="str">
        <f>VLOOKUP(C810,Dados!G:J,4,FALSE)</f>
        <v>Quarta-Feira</v>
      </c>
    </row>
    <row r="811" spans="1:22" ht="138">
      <c r="A811" s="50">
        <v>456</v>
      </c>
      <c r="B811" s="9">
        <v>1</v>
      </c>
      <c r="C811" s="47">
        <v>44980</v>
      </c>
      <c r="D811" s="49">
        <f>IFERROR(VLOOKUP(C811,Dados!G:H,2,FALSE),"")</f>
        <v>44958</v>
      </c>
      <c r="E811" s="180">
        <v>29309</v>
      </c>
      <c r="F811" s="181" t="s">
        <v>1666</v>
      </c>
      <c r="G811" s="9" t="s">
        <v>31</v>
      </c>
      <c r="H811" s="351" t="s">
        <v>1667</v>
      </c>
      <c r="I811" s="351" t="s">
        <v>445</v>
      </c>
      <c r="J811" s="9">
        <v>1</v>
      </c>
      <c r="K811" s="9" t="s">
        <v>526</v>
      </c>
      <c r="L811" s="177" t="s">
        <v>1668</v>
      </c>
      <c r="M811" s="31" t="s">
        <v>528</v>
      </c>
      <c r="N811" s="9" t="s">
        <v>36</v>
      </c>
      <c r="O811" s="9" t="s">
        <v>36</v>
      </c>
      <c r="P811" s="9" t="s">
        <v>782</v>
      </c>
      <c r="Q811" s="9" t="s">
        <v>174</v>
      </c>
      <c r="R811" s="9"/>
      <c r="S811" s="9"/>
      <c r="T811" s="9"/>
      <c r="U811" s="35">
        <f>VLOOKUP(C811,Dados!G:J,3,FALSE)</f>
        <v>23</v>
      </c>
      <c r="V811" s="35" t="str">
        <f>VLOOKUP(C811,Dados!G:J,4,FALSE)</f>
        <v>Quinta-Feira</v>
      </c>
    </row>
    <row r="812" spans="1:22" ht="138">
      <c r="A812" s="50">
        <v>457</v>
      </c>
      <c r="B812" s="9">
        <v>1</v>
      </c>
      <c r="C812" s="47">
        <v>44980</v>
      </c>
      <c r="D812" s="49">
        <f>IFERROR(VLOOKUP(C812,Dados!G:H,2,FALSE),"")</f>
        <v>44958</v>
      </c>
      <c r="E812" s="180">
        <v>28984</v>
      </c>
      <c r="F812" s="181" t="s">
        <v>224</v>
      </c>
      <c r="G812" s="9" t="s">
        <v>31</v>
      </c>
      <c r="H812" s="351" t="s">
        <v>1669</v>
      </c>
      <c r="I812" s="351" t="s">
        <v>811</v>
      </c>
      <c r="J812" s="9">
        <v>1</v>
      </c>
      <c r="K812" s="9" t="s">
        <v>1621</v>
      </c>
      <c r="L812" s="177" t="s">
        <v>1670</v>
      </c>
      <c r="M812" s="31" t="s">
        <v>3</v>
      </c>
      <c r="N812" s="9" t="s">
        <v>36</v>
      </c>
      <c r="O812" s="9" t="s">
        <v>36</v>
      </c>
      <c r="P812" s="9" t="s">
        <v>45</v>
      </c>
      <c r="Q812" s="9" t="s">
        <v>46</v>
      </c>
      <c r="R812" s="9" t="s">
        <v>329</v>
      </c>
      <c r="S812" s="9">
        <v>22</v>
      </c>
      <c r="T812" s="9">
        <v>202248345</v>
      </c>
      <c r="U812" s="35">
        <f>VLOOKUP(C812,Dados!G:J,3,FALSE)</f>
        <v>23</v>
      </c>
      <c r="V812" s="35" t="str">
        <f>VLOOKUP(C812,Dados!G:J,4,FALSE)</f>
        <v>Quinta-Feira</v>
      </c>
    </row>
    <row r="813" spans="1:22" ht="69">
      <c r="A813" s="50">
        <v>458</v>
      </c>
      <c r="B813" s="9">
        <v>1</v>
      </c>
      <c r="C813" s="47">
        <v>44981</v>
      </c>
      <c r="D813" s="49">
        <f>IFERROR(VLOOKUP(C813,Dados!G:H,2,FALSE),"")</f>
        <v>44958</v>
      </c>
      <c r="E813" s="180">
        <v>20518</v>
      </c>
      <c r="F813" s="181" t="s">
        <v>980</v>
      </c>
      <c r="G813" s="9" t="s">
        <v>31</v>
      </c>
      <c r="H813" s="351" t="s">
        <v>539</v>
      </c>
      <c r="I813" s="351" t="s">
        <v>540</v>
      </c>
      <c r="J813" s="9">
        <v>2</v>
      </c>
      <c r="K813" s="9" t="s">
        <v>161</v>
      </c>
      <c r="L813" s="177" t="s">
        <v>1671</v>
      </c>
      <c r="M813" s="31" t="s">
        <v>4</v>
      </c>
      <c r="N813" s="9" t="s">
        <v>36</v>
      </c>
      <c r="O813" s="9" t="s">
        <v>36</v>
      </c>
      <c r="P813" s="9" t="s">
        <v>45</v>
      </c>
      <c r="Q813" s="9" t="s">
        <v>107</v>
      </c>
      <c r="R813" s="9" t="s">
        <v>395</v>
      </c>
      <c r="S813" s="9"/>
      <c r="T813" s="9"/>
      <c r="U813" s="35">
        <f>VLOOKUP(C813,Dados!G:J,3,FALSE)</f>
        <v>24</v>
      </c>
      <c r="V813" s="35" t="str">
        <f>VLOOKUP(C813,Dados!G:J,4,FALSE)</f>
        <v>Sexta-Feira</v>
      </c>
    </row>
    <row r="814" spans="1:22" ht="80.45">
      <c r="A814" s="50">
        <v>459</v>
      </c>
      <c r="B814" s="9">
        <v>1</v>
      </c>
      <c r="C814" s="47">
        <v>44982</v>
      </c>
      <c r="D814" s="49">
        <f>IFERROR(VLOOKUP(C814,Dados!G:H,2,FALSE),"")</f>
        <v>44958</v>
      </c>
      <c r="E814" s="180">
        <v>37587</v>
      </c>
      <c r="F814" s="181" t="s">
        <v>1672</v>
      </c>
      <c r="G814" s="9" t="s">
        <v>31</v>
      </c>
      <c r="H814" s="351" t="s">
        <v>300</v>
      </c>
      <c r="I814" s="351" t="s">
        <v>540</v>
      </c>
      <c r="J814" s="9">
        <v>2</v>
      </c>
      <c r="K814" s="9" t="s">
        <v>110</v>
      </c>
      <c r="L814" s="177" t="s">
        <v>1673</v>
      </c>
      <c r="M814" s="31" t="s">
        <v>4</v>
      </c>
      <c r="N814" s="9" t="s">
        <v>91</v>
      </c>
      <c r="O814" s="9" t="s">
        <v>36</v>
      </c>
      <c r="P814" s="9" t="s">
        <v>91</v>
      </c>
      <c r="Q814" s="9" t="s">
        <v>217</v>
      </c>
      <c r="R814" s="9"/>
      <c r="S814" s="9"/>
      <c r="T814" s="9"/>
      <c r="U814" s="35">
        <f>VLOOKUP(C814,Dados!G:J,3,FALSE)</f>
        <v>25</v>
      </c>
      <c r="V814" s="35" t="str">
        <f>VLOOKUP(C814,Dados!G:J,4,FALSE)</f>
        <v>Sábado</v>
      </c>
    </row>
    <row r="815" spans="1:22" ht="69">
      <c r="A815" s="50">
        <v>460</v>
      </c>
      <c r="B815" s="9">
        <v>1</v>
      </c>
      <c r="C815" s="47">
        <v>44985</v>
      </c>
      <c r="D815" s="49">
        <f>IFERROR(VLOOKUP(C815,Dados!G:H,2,FALSE),"")</f>
        <v>44958</v>
      </c>
      <c r="E815" s="180">
        <v>43454</v>
      </c>
      <c r="F815" s="181" t="s">
        <v>1569</v>
      </c>
      <c r="G815" s="9" t="s">
        <v>31</v>
      </c>
      <c r="H815" s="351" t="s">
        <v>130</v>
      </c>
      <c r="I815" s="351" t="s">
        <v>818</v>
      </c>
      <c r="J815" s="9">
        <v>1</v>
      </c>
      <c r="K815" s="9" t="s">
        <v>56</v>
      </c>
      <c r="L815" s="177" t="s">
        <v>1674</v>
      </c>
      <c r="M815" s="31" t="s">
        <v>4</v>
      </c>
      <c r="N815" s="9" t="s">
        <v>36</v>
      </c>
      <c r="O815" s="9" t="s">
        <v>36</v>
      </c>
      <c r="P815" s="9" t="s">
        <v>37</v>
      </c>
      <c r="Q815" s="9" t="s">
        <v>38</v>
      </c>
      <c r="R815" s="9"/>
      <c r="S815" s="9"/>
      <c r="T815" s="9"/>
      <c r="U815" s="35">
        <f>VLOOKUP(C815,Dados!G:J,3,FALSE)</f>
        <v>28</v>
      </c>
      <c r="V815" s="35" t="str">
        <f>VLOOKUP(C815,Dados!G:J,4,FALSE)</f>
        <v>Terça-Feira</v>
      </c>
    </row>
    <row r="816" spans="1:22" ht="57.6">
      <c r="A816" s="50">
        <v>461</v>
      </c>
      <c r="B816" s="9">
        <v>1</v>
      </c>
      <c r="C816" s="47">
        <v>44985</v>
      </c>
      <c r="D816" s="49">
        <f>IFERROR(VLOOKUP(C816,Dados!G:H,2,FALSE),"")</f>
        <v>44958</v>
      </c>
      <c r="E816" s="371">
        <v>0</v>
      </c>
      <c r="F816" s="181"/>
      <c r="G816" s="9" t="s">
        <v>31</v>
      </c>
      <c r="H816" s="351"/>
      <c r="I816" s="351" t="s">
        <v>87</v>
      </c>
      <c r="J816" s="9">
        <v>2</v>
      </c>
      <c r="K816" s="9" t="s">
        <v>51</v>
      </c>
      <c r="L816" s="177" t="s">
        <v>1675</v>
      </c>
      <c r="M816" s="31" t="s">
        <v>90</v>
      </c>
      <c r="N816" s="9" t="s">
        <v>95</v>
      </c>
      <c r="O816" s="9" t="s">
        <v>36</v>
      </c>
      <c r="P816" s="9" t="s">
        <v>91</v>
      </c>
      <c r="Q816" s="9"/>
      <c r="R816" s="9"/>
      <c r="S816" s="9">
        <v>23</v>
      </c>
      <c r="T816" s="9"/>
      <c r="U816" s="35">
        <f>VLOOKUP(C816,Dados!G:J,3,FALSE)</f>
        <v>28</v>
      </c>
      <c r="V816" s="35" t="str">
        <f>VLOOKUP(C816,Dados!G:J,4,FALSE)</f>
        <v>Terça-Feira</v>
      </c>
    </row>
    <row r="817" spans="1:22" ht="92.1">
      <c r="A817" s="50">
        <v>462</v>
      </c>
      <c r="B817" s="9">
        <v>1</v>
      </c>
      <c r="C817" s="47">
        <v>44987</v>
      </c>
      <c r="D817" s="49">
        <f>IFERROR(VLOOKUP(C817,Dados!G:H,2,FALSE),"")</f>
        <v>44986</v>
      </c>
      <c r="E817" s="180">
        <v>44111</v>
      </c>
      <c r="F817" s="181" t="s">
        <v>1676</v>
      </c>
      <c r="G817" s="9" t="s">
        <v>31</v>
      </c>
      <c r="H817" s="351" t="s">
        <v>595</v>
      </c>
      <c r="I817" s="351" t="s">
        <v>33</v>
      </c>
      <c r="J817" s="9">
        <v>1</v>
      </c>
      <c r="K817" s="9" t="s">
        <v>176</v>
      </c>
      <c r="L817" s="177" t="s">
        <v>1677</v>
      </c>
      <c r="M817" s="31" t="s">
        <v>4</v>
      </c>
      <c r="N817" s="9" t="s">
        <v>36</v>
      </c>
      <c r="O817" s="9" t="s">
        <v>36</v>
      </c>
      <c r="P817" s="9" t="s">
        <v>45</v>
      </c>
      <c r="Q817" s="9" t="s">
        <v>76</v>
      </c>
      <c r="R817" s="9" t="s">
        <v>1251</v>
      </c>
      <c r="S817" s="9"/>
      <c r="T817" s="9"/>
      <c r="U817" s="35">
        <f>VLOOKUP(C817,Dados!G:J,3,FALSE)</f>
        <v>2</v>
      </c>
      <c r="V817" s="35" t="str">
        <f>VLOOKUP(C817,Dados!G:J,4,FALSE)</f>
        <v>Quinta-Feira</v>
      </c>
    </row>
    <row r="818" spans="1:22" ht="80.45">
      <c r="A818" s="50">
        <v>463</v>
      </c>
      <c r="B818" s="9">
        <v>1</v>
      </c>
      <c r="C818" s="47">
        <v>44987</v>
      </c>
      <c r="D818" s="49">
        <f>IFERROR(VLOOKUP(C818,Dados!G:H,2,FALSE),"")</f>
        <v>44986</v>
      </c>
      <c r="E818" s="371">
        <v>0</v>
      </c>
      <c r="F818" s="181" t="s">
        <v>1678</v>
      </c>
      <c r="G818" s="9" t="s">
        <v>31</v>
      </c>
      <c r="H818" s="351" t="s">
        <v>1661</v>
      </c>
      <c r="I818" s="351" t="s">
        <v>87</v>
      </c>
      <c r="J818" s="9">
        <v>2</v>
      </c>
      <c r="K818" s="9" t="s">
        <v>51</v>
      </c>
      <c r="L818" s="177" t="s">
        <v>1679</v>
      </c>
      <c r="M818" s="31" t="s">
        <v>90</v>
      </c>
      <c r="N818" s="9" t="s">
        <v>91</v>
      </c>
      <c r="O818" s="9" t="s">
        <v>36</v>
      </c>
      <c r="P818" s="9" t="s">
        <v>91</v>
      </c>
      <c r="Q818" s="9"/>
      <c r="R818" s="9"/>
      <c r="S818" s="9">
        <v>24</v>
      </c>
      <c r="T818" s="9"/>
      <c r="U818" s="35">
        <f>VLOOKUP(C818,Dados!G:J,3,FALSE)</f>
        <v>2</v>
      </c>
      <c r="V818" s="35" t="str">
        <f>VLOOKUP(C818,Dados!G:J,4,FALSE)</f>
        <v>Quinta-Feira</v>
      </c>
    </row>
    <row r="819" spans="1:22" ht="57.6">
      <c r="A819" s="50">
        <v>464</v>
      </c>
      <c r="B819" s="9">
        <v>1</v>
      </c>
      <c r="C819" s="47">
        <v>44988</v>
      </c>
      <c r="D819" s="49">
        <f>IFERROR(VLOOKUP(C819,Dados!G:H,2,FALSE),"")</f>
        <v>44986</v>
      </c>
      <c r="E819" s="180">
        <v>34497</v>
      </c>
      <c r="F819" s="181" t="s">
        <v>1680</v>
      </c>
      <c r="G819" s="9" t="s">
        <v>31</v>
      </c>
      <c r="H819" s="351" t="s">
        <v>130</v>
      </c>
      <c r="I819" s="351" t="s">
        <v>818</v>
      </c>
      <c r="J819" s="9">
        <v>1</v>
      </c>
      <c r="K819" s="9" t="s">
        <v>56</v>
      </c>
      <c r="L819" s="177" t="s">
        <v>1681</v>
      </c>
      <c r="M819" s="31" t="s">
        <v>4</v>
      </c>
      <c r="N819" s="9" t="s">
        <v>36</v>
      </c>
      <c r="O819" s="9" t="s">
        <v>36</v>
      </c>
      <c r="P819" s="9" t="s">
        <v>45</v>
      </c>
      <c r="Q819" s="9" t="s">
        <v>76</v>
      </c>
      <c r="R819" s="9" t="s">
        <v>1437</v>
      </c>
      <c r="S819" s="9"/>
      <c r="T819" s="9"/>
      <c r="U819" s="35">
        <f>VLOOKUP(C819,Dados!G:J,3,FALSE)</f>
        <v>3</v>
      </c>
      <c r="V819" s="35" t="str">
        <f>VLOOKUP(C819,Dados!G:J,4,FALSE)</f>
        <v>Sexta-Feira</v>
      </c>
    </row>
    <row r="820" spans="1:22" ht="126.6">
      <c r="A820" s="50">
        <v>465</v>
      </c>
      <c r="B820" s="9">
        <v>1</v>
      </c>
      <c r="C820" s="47">
        <v>44991</v>
      </c>
      <c r="D820" s="49">
        <f>IFERROR(VLOOKUP(C820,Dados!G:H,2,FALSE),"")</f>
        <v>44986</v>
      </c>
      <c r="E820" s="180">
        <v>28995</v>
      </c>
      <c r="F820" s="181" t="s">
        <v>586</v>
      </c>
      <c r="G820" s="9" t="s">
        <v>31</v>
      </c>
      <c r="H820" s="351" t="s">
        <v>599</v>
      </c>
      <c r="I820" s="351" t="s">
        <v>33</v>
      </c>
      <c r="J820" s="9">
        <v>1</v>
      </c>
      <c r="K820" s="9" t="s">
        <v>1097</v>
      </c>
      <c r="L820" s="177" t="s">
        <v>1682</v>
      </c>
      <c r="M820" s="31" t="s">
        <v>3</v>
      </c>
      <c r="N820" s="9" t="s">
        <v>36</v>
      </c>
      <c r="O820" s="9" t="s">
        <v>36</v>
      </c>
      <c r="P820" s="9" t="s">
        <v>45</v>
      </c>
      <c r="Q820" s="9" t="s">
        <v>46</v>
      </c>
      <c r="R820" s="9" t="s">
        <v>1683</v>
      </c>
      <c r="S820" s="9">
        <v>25</v>
      </c>
      <c r="T820" s="9">
        <v>202258140</v>
      </c>
      <c r="U820" s="35">
        <f>VLOOKUP(C820,Dados!G:J,3,FALSE)</f>
        <v>6</v>
      </c>
      <c r="V820" s="35" t="str">
        <f>VLOOKUP(C820,Dados!G:J,4,FALSE)</f>
        <v>Segunda-Feira</v>
      </c>
    </row>
    <row r="821" spans="1:22" ht="69">
      <c r="A821" s="50">
        <v>466</v>
      </c>
      <c r="B821" s="9">
        <v>1</v>
      </c>
      <c r="C821" s="47">
        <v>44995</v>
      </c>
      <c r="D821" s="49">
        <f>IFERROR(VLOOKUP(C821,Dados!G:H,2,FALSE),"")</f>
        <v>44986</v>
      </c>
      <c r="E821" s="180">
        <v>40746</v>
      </c>
      <c r="F821" s="181" t="s">
        <v>1684</v>
      </c>
      <c r="G821" s="9" t="s">
        <v>31</v>
      </c>
      <c r="H821" s="351" t="s">
        <v>237</v>
      </c>
      <c r="I821" s="351" t="s">
        <v>509</v>
      </c>
      <c r="J821" s="9">
        <v>2</v>
      </c>
      <c r="K821" s="9" t="s">
        <v>56</v>
      </c>
      <c r="L821" s="177" t="s">
        <v>1685</v>
      </c>
      <c r="M821" s="31" t="s">
        <v>4</v>
      </c>
      <c r="N821" s="9" t="s">
        <v>36</v>
      </c>
      <c r="O821" s="9" t="s">
        <v>36</v>
      </c>
      <c r="P821" s="9" t="s">
        <v>45</v>
      </c>
      <c r="Q821" s="9" t="s">
        <v>107</v>
      </c>
      <c r="R821" s="9" t="s">
        <v>1686</v>
      </c>
      <c r="S821" s="9"/>
      <c r="T821" s="9"/>
      <c r="U821" s="35">
        <f>VLOOKUP(C821,Dados!G:J,3,FALSE)</f>
        <v>10</v>
      </c>
      <c r="V821" s="35" t="str">
        <f>VLOOKUP(C821,Dados!G:J,4,FALSE)</f>
        <v>Sexta-Feira</v>
      </c>
    </row>
    <row r="822" spans="1:22" ht="86.25" customHeight="1">
      <c r="A822" s="50">
        <v>467</v>
      </c>
      <c r="B822" s="9">
        <v>1</v>
      </c>
      <c r="C822" s="47">
        <v>44999</v>
      </c>
      <c r="D822" s="49">
        <f>IFERROR(VLOOKUP(C822,Dados!G:H,2,FALSE),"")</f>
        <v>44986</v>
      </c>
      <c r="E822" s="180">
        <v>40344</v>
      </c>
      <c r="F822" s="181" t="s">
        <v>1687</v>
      </c>
      <c r="G822" s="9" t="s">
        <v>31</v>
      </c>
      <c r="H822" s="351" t="s">
        <v>237</v>
      </c>
      <c r="I822" s="351" t="s">
        <v>509</v>
      </c>
      <c r="J822" s="9">
        <v>2</v>
      </c>
      <c r="K822" s="9" t="s">
        <v>56</v>
      </c>
      <c r="L822" s="177" t="s">
        <v>1688</v>
      </c>
      <c r="M822" s="31" t="s">
        <v>112</v>
      </c>
      <c r="N822" s="9" t="s">
        <v>36</v>
      </c>
      <c r="O822" s="9" t="s">
        <v>36</v>
      </c>
      <c r="P822" s="9" t="s">
        <v>45</v>
      </c>
      <c r="Q822" s="9" t="s">
        <v>46</v>
      </c>
      <c r="R822" s="9" t="s">
        <v>1108</v>
      </c>
      <c r="S822" s="9">
        <v>26</v>
      </c>
      <c r="T822" s="9">
        <v>202264123</v>
      </c>
      <c r="U822" s="35">
        <f>VLOOKUP(C822,Dados!G:J,3,FALSE)</f>
        <v>14</v>
      </c>
      <c r="V822" s="35" t="str">
        <f>VLOOKUP(C822,Dados!G:J,4,FALSE)</f>
        <v>Terça-Feira</v>
      </c>
    </row>
    <row r="823" spans="1:22" ht="138">
      <c r="A823" s="50">
        <v>468</v>
      </c>
      <c r="B823" s="9">
        <v>1</v>
      </c>
      <c r="C823" s="47">
        <v>44999</v>
      </c>
      <c r="D823" s="49">
        <f>IFERROR(VLOOKUP(C823,Dados!G:H,2,FALSE),"")</f>
        <v>44986</v>
      </c>
      <c r="E823" s="180">
        <v>41075</v>
      </c>
      <c r="F823" s="181" t="s">
        <v>1689</v>
      </c>
      <c r="G823" s="9" t="s">
        <v>182</v>
      </c>
      <c r="H823" s="351" t="s">
        <v>1189</v>
      </c>
      <c r="I823" s="351" t="s">
        <v>811</v>
      </c>
      <c r="J823" s="9">
        <v>1</v>
      </c>
      <c r="K823" s="9" t="s">
        <v>126</v>
      </c>
      <c r="L823" s="177" t="s">
        <v>1690</v>
      </c>
      <c r="M823" s="31" t="s">
        <v>4</v>
      </c>
      <c r="N823" s="9" t="s">
        <v>36</v>
      </c>
      <c r="O823" s="9" t="s">
        <v>36</v>
      </c>
      <c r="P823" s="9" t="s">
        <v>45</v>
      </c>
      <c r="Q823" s="9" t="s">
        <v>46</v>
      </c>
      <c r="R823" s="9" t="s">
        <v>1504</v>
      </c>
      <c r="S823" s="9"/>
      <c r="T823" s="9"/>
      <c r="U823" s="35">
        <f>VLOOKUP(C823,Dados!G:J,3,FALSE)</f>
        <v>14</v>
      </c>
      <c r="V823" s="35" t="str">
        <f>VLOOKUP(C823,Dados!G:J,4,FALSE)</f>
        <v>Terça-Feira</v>
      </c>
    </row>
    <row r="824" spans="1:22" ht="195.75" customHeight="1">
      <c r="A824" s="50">
        <v>469</v>
      </c>
      <c r="B824" s="9">
        <v>1</v>
      </c>
      <c r="C824" s="47">
        <v>44999</v>
      </c>
      <c r="D824" s="49">
        <f>IFERROR(VLOOKUP(C824,Dados!G:H,2,FALSE),"")</f>
        <v>44986</v>
      </c>
      <c r="E824" s="180">
        <v>42404</v>
      </c>
      <c r="F824" s="181" t="s">
        <v>1691</v>
      </c>
      <c r="G824" s="9" t="s">
        <v>31</v>
      </c>
      <c r="H824" s="351" t="s">
        <v>1164</v>
      </c>
      <c r="I824" s="351" t="s">
        <v>87</v>
      </c>
      <c r="J824" s="9">
        <v>2</v>
      </c>
      <c r="K824" s="9" t="s">
        <v>51</v>
      </c>
      <c r="L824" s="177" t="s">
        <v>1692</v>
      </c>
      <c r="M824" s="31" t="s">
        <v>3</v>
      </c>
      <c r="N824" s="9" t="s">
        <v>36</v>
      </c>
      <c r="O824" s="9" t="s">
        <v>36</v>
      </c>
      <c r="P824" s="9" t="s">
        <v>45</v>
      </c>
      <c r="Q824" s="9" t="s">
        <v>118</v>
      </c>
      <c r="R824" s="9" t="s">
        <v>1693</v>
      </c>
      <c r="S824" s="9">
        <v>27</v>
      </c>
      <c r="T824" s="9">
        <v>202271734</v>
      </c>
      <c r="U824" s="35">
        <f>VLOOKUP(C824,Dados!G:J,3,FALSE)</f>
        <v>14</v>
      </c>
      <c r="V824" s="35" t="str">
        <f>VLOOKUP(C824,Dados!G:J,4,FALSE)</f>
        <v>Terça-Feira</v>
      </c>
    </row>
    <row r="825" spans="1:22" ht="45.95">
      <c r="A825" s="50">
        <v>470</v>
      </c>
      <c r="B825" s="9">
        <v>1</v>
      </c>
      <c r="C825" s="47">
        <v>45001</v>
      </c>
      <c r="D825" s="49">
        <f>IFERROR(VLOOKUP(C825,Dados!G:H,2,FALSE),"")</f>
        <v>44986</v>
      </c>
      <c r="E825" s="180">
        <v>43595</v>
      </c>
      <c r="F825" s="181" t="s">
        <v>1694</v>
      </c>
      <c r="G825" s="9" t="s">
        <v>31</v>
      </c>
      <c r="H825" s="351" t="s">
        <v>1695</v>
      </c>
      <c r="I825" s="351" t="s">
        <v>63</v>
      </c>
      <c r="J825" s="9">
        <v>2</v>
      </c>
      <c r="K825" s="9" t="s">
        <v>1449</v>
      </c>
      <c r="L825" s="177" t="s">
        <v>1696</v>
      </c>
      <c r="M825" s="31" t="s">
        <v>4</v>
      </c>
      <c r="N825" s="9" t="s">
        <v>36</v>
      </c>
      <c r="O825" s="9" t="s">
        <v>36</v>
      </c>
      <c r="P825" s="9" t="s">
        <v>58</v>
      </c>
      <c r="Q825" s="9" t="s">
        <v>59</v>
      </c>
      <c r="R825" s="9" t="s">
        <v>60</v>
      </c>
      <c r="S825" s="9"/>
      <c r="T825" s="9"/>
      <c r="U825" s="35">
        <f>VLOOKUP(C825,Dados!G:J,3,FALSE)</f>
        <v>16</v>
      </c>
      <c r="V825" s="35" t="str">
        <f>VLOOKUP(C825,Dados!G:J,4,FALSE)</f>
        <v>Quinta-Feira</v>
      </c>
    </row>
    <row r="826" spans="1:22" ht="45.95">
      <c r="A826" s="50">
        <v>471</v>
      </c>
      <c r="B826" s="9">
        <v>1</v>
      </c>
      <c r="C826" s="47">
        <v>45001</v>
      </c>
      <c r="D826" s="49">
        <f>IFERROR(VLOOKUP(C826,Dados!G:H,2,FALSE),"")</f>
        <v>44986</v>
      </c>
      <c r="E826" s="180">
        <v>43454</v>
      </c>
      <c r="F826" s="181" t="s">
        <v>1569</v>
      </c>
      <c r="G826" s="9" t="s">
        <v>31</v>
      </c>
      <c r="H826" s="351" t="s">
        <v>130</v>
      </c>
      <c r="I826" s="351" t="s">
        <v>818</v>
      </c>
      <c r="J826" s="9">
        <v>1</v>
      </c>
      <c r="K826" s="9" t="s">
        <v>56</v>
      </c>
      <c r="L826" s="177" t="s">
        <v>1697</v>
      </c>
      <c r="M826" s="31" t="s">
        <v>4</v>
      </c>
      <c r="N826" s="9" t="s">
        <v>36</v>
      </c>
      <c r="O826" s="9" t="s">
        <v>36</v>
      </c>
      <c r="P826" s="9" t="s">
        <v>58</v>
      </c>
      <c r="Q826" s="9" t="s">
        <v>59</v>
      </c>
      <c r="R826" s="9" t="s">
        <v>60</v>
      </c>
      <c r="S826" s="9"/>
      <c r="T826" s="9"/>
      <c r="U826" s="35">
        <f>VLOOKUP(C826,Dados!G:J,3,FALSE)</f>
        <v>16</v>
      </c>
      <c r="V826" s="35" t="str">
        <f>VLOOKUP(C826,Dados!G:J,4,FALSE)</f>
        <v>Quinta-Feira</v>
      </c>
    </row>
    <row r="827" spans="1:22" ht="45.95">
      <c r="A827" s="50">
        <v>472</v>
      </c>
      <c r="B827" s="9">
        <v>1</v>
      </c>
      <c r="C827" s="47">
        <v>45008</v>
      </c>
      <c r="D827" s="49">
        <f>IFERROR(VLOOKUP(C827,Dados!G:H,2,FALSE),"")</f>
        <v>44986</v>
      </c>
      <c r="E827" s="180">
        <v>42587</v>
      </c>
      <c r="F827" s="181" t="s">
        <v>1698</v>
      </c>
      <c r="G827" s="9" t="s">
        <v>31</v>
      </c>
      <c r="H827" s="351" t="s">
        <v>237</v>
      </c>
      <c r="I827" s="351" t="s">
        <v>509</v>
      </c>
      <c r="J827" s="9">
        <v>2</v>
      </c>
      <c r="K827" s="9" t="s">
        <v>56</v>
      </c>
      <c r="L827" s="177" t="s">
        <v>1699</v>
      </c>
      <c r="M827" s="31" t="s">
        <v>4</v>
      </c>
      <c r="N827" s="9" t="s">
        <v>36</v>
      </c>
      <c r="O827" s="9" t="s">
        <v>36</v>
      </c>
      <c r="P827" s="9" t="s">
        <v>58</v>
      </c>
      <c r="Q827" s="9" t="s">
        <v>59</v>
      </c>
      <c r="R827" s="9" t="s">
        <v>60</v>
      </c>
      <c r="S827" s="9"/>
      <c r="T827" s="9"/>
      <c r="U827" s="35">
        <f>VLOOKUP(C827,Dados!G:J,3,FALSE)</f>
        <v>23</v>
      </c>
      <c r="V827" s="35" t="str">
        <f>VLOOKUP(C827,Dados!G:J,4,FALSE)</f>
        <v>Quinta-Feira</v>
      </c>
    </row>
    <row r="828" spans="1:22" ht="57.6">
      <c r="A828" s="50">
        <v>473</v>
      </c>
      <c r="B828" s="9">
        <v>1</v>
      </c>
      <c r="C828" s="47">
        <v>45009</v>
      </c>
      <c r="D828" s="49">
        <f>IFERROR(VLOOKUP(C828,Dados!G:H,2,FALSE),"")</f>
        <v>44986</v>
      </c>
      <c r="E828" s="180">
        <v>42759</v>
      </c>
      <c r="F828" s="181" t="s">
        <v>1700</v>
      </c>
      <c r="G828" s="9" t="s">
        <v>31</v>
      </c>
      <c r="H828" s="351" t="s">
        <v>237</v>
      </c>
      <c r="I828" s="351" t="s">
        <v>509</v>
      </c>
      <c r="J828" s="9">
        <v>2</v>
      </c>
      <c r="K828" s="9" t="s">
        <v>56</v>
      </c>
      <c r="L828" s="177" t="s">
        <v>1701</v>
      </c>
      <c r="M828" s="31" t="s">
        <v>4</v>
      </c>
      <c r="N828" s="9" t="s">
        <v>36</v>
      </c>
      <c r="O828" s="9" t="s">
        <v>36</v>
      </c>
      <c r="P828" s="9" t="s">
        <v>45</v>
      </c>
      <c r="Q828" s="9" t="s">
        <v>76</v>
      </c>
      <c r="R828" s="9" t="s">
        <v>1437</v>
      </c>
      <c r="S828" s="9"/>
      <c r="T828" s="9"/>
      <c r="U828" s="35">
        <f>VLOOKUP(C828,Dados!G:J,3,FALSE)</f>
        <v>24</v>
      </c>
      <c r="V828" s="35" t="str">
        <f>VLOOKUP(C828,Dados!G:J,4,FALSE)</f>
        <v>Sexta-Feira</v>
      </c>
    </row>
    <row r="829" spans="1:22" ht="45.95">
      <c r="A829" s="50">
        <v>474</v>
      </c>
      <c r="B829" s="9">
        <v>1</v>
      </c>
      <c r="C829" s="47">
        <v>45012</v>
      </c>
      <c r="D829" s="49">
        <f>IFERROR(VLOOKUP(C829,Dados!G:H,2,FALSE),"")</f>
        <v>44986</v>
      </c>
      <c r="E829" s="371">
        <v>0</v>
      </c>
      <c r="F829" s="181"/>
      <c r="G829" s="9" t="s">
        <v>31</v>
      </c>
      <c r="H829" s="351" t="s">
        <v>170</v>
      </c>
      <c r="I829" s="351" t="s">
        <v>1233</v>
      </c>
      <c r="J829" s="9">
        <v>3</v>
      </c>
      <c r="K829" s="9" t="s">
        <v>43</v>
      </c>
      <c r="L829" s="177" t="s">
        <v>1702</v>
      </c>
      <c r="M829" s="31" t="s">
        <v>90</v>
      </c>
      <c r="N829" s="9" t="s">
        <v>271</v>
      </c>
      <c r="O829" s="9" t="s">
        <v>36</v>
      </c>
      <c r="P829" s="9" t="s">
        <v>173</v>
      </c>
      <c r="Q829" s="9"/>
      <c r="R829" s="9"/>
      <c r="S829" s="9">
        <v>28</v>
      </c>
      <c r="T829" s="9"/>
      <c r="U829" s="35">
        <f>VLOOKUP(C829,Dados!G:J,3,FALSE)</f>
        <v>27</v>
      </c>
      <c r="V829" s="35" t="str">
        <f>VLOOKUP(C829,Dados!G:J,4,FALSE)</f>
        <v>Segunda-Feira</v>
      </c>
    </row>
    <row r="830" spans="1:22" ht="92.1">
      <c r="A830" s="50">
        <v>475</v>
      </c>
      <c r="B830" s="9">
        <v>1</v>
      </c>
      <c r="C830" s="47">
        <v>45012</v>
      </c>
      <c r="D830" s="49">
        <f>IFERROR(VLOOKUP(C830,Dados!G:H,2,FALSE),"")</f>
        <v>44986</v>
      </c>
      <c r="E830" s="180">
        <v>44111</v>
      </c>
      <c r="F830" s="181" t="s">
        <v>1676</v>
      </c>
      <c r="G830" s="9" t="s">
        <v>31</v>
      </c>
      <c r="H830" s="351" t="s">
        <v>1703</v>
      </c>
      <c r="I830" s="351" t="s">
        <v>33</v>
      </c>
      <c r="J830" s="9">
        <v>1</v>
      </c>
      <c r="K830" s="9" t="s">
        <v>176</v>
      </c>
      <c r="L830" s="177" t="s">
        <v>1704</v>
      </c>
      <c r="M830" s="31" t="s">
        <v>90</v>
      </c>
      <c r="N830" s="9" t="s">
        <v>385</v>
      </c>
      <c r="O830" s="9" t="s">
        <v>36</v>
      </c>
      <c r="P830" s="9" t="s">
        <v>117</v>
      </c>
      <c r="Q830" s="9"/>
      <c r="R830" s="9"/>
      <c r="S830" s="9">
        <v>29</v>
      </c>
      <c r="T830" s="9"/>
      <c r="U830" s="35">
        <f>VLOOKUP(C830,Dados!G:J,3,FALSE)</f>
        <v>27</v>
      </c>
      <c r="V830" s="35" t="str">
        <f>VLOOKUP(C830,Dados!G:J,4,FALSE)</f>
        <v>Segunda-Feira</v>
      </c>
    </row>
    <row r="831" spans="1:22" ht="69">
      <c r="A831" s="50">
        <v>476</v>
      </c>
      <c r="B831" s="9">
        <v>1</v>
      </c>
      <c r="C831" s="47">
        <v>45014</v>
      </c>
      <c r="D831" s="49">
        <f>IFERROR(VLOOKUP(C831,Dados!G:H,2,FALSE),"")</f>
        <v>44986</v>
      </c>
      <c r="E831" s="180">
        <v>9498</v>
      </c>
      <c r="F831" s="181" t="s">
        <v>1705</v>
      </c>
      <c r="G831" s="9" t="s">
        <v>31</v>
      </c>
      <c r="H831" s="351" t="s">
        <v>1706</v>
      </c>
      <c r="I831" s="351" t="s">
        <v>540</v>
      </c>
      <c r="J831" s="9">
        <v>3</v>
      </c>
      <c r="K831" s="9" t="s">
        <v>349</v>
      </c>
      <c r="L831" s="177" t="s">
        <v>1707</v>
      </c>
      <c r="M831" s="31" t="s">
        <v>4</v>
      </c>
      <c r="N831" s="9" t="s">
        <v>36</v>
      </c>
      <c r="O831" s="9" t="s">
        <v>36</v>
      </c>
      <c r="P831" s="9" t="s">
        <v>45</v>
      </c>
      <c r="Q831" s="9" t="s">
        <v>76</v>
      </c>
      <c r="R831" s="9" t="s">
        <v>1437</v>
      </c>
      <c r="S831" s="9"/>
      <c r="T831" s="9"/>
      <c r="U831" s="35">
        <f>VLOOKUP(C831,Dados!G:J,3,FALSE)</f>
        <v>29</v>
      </c>
      <c r="V831" s="35" t="str">
        <f>VLOOKUP(C831,Dados!G:J,4,FALSE)</f>
        <v>Quarta-Feira</v>
      </c>
    </row>
    <row r="832" spans="1:22" ht="69">
      <c r="A832" s="50">
        <v>477</v>
      </c>
      <c r="B832" s="9">
        <v>1</v>
      </c>
      <c r="C832" s="47">
        <v>45018</v>
      </c>
      <c r="D832" s="49">
        <f>IFERROR(VLOOKUP(C832,Dados!G:H,2,FALSE),"")</f>
        <v>45017</v>
      </c>
      <c r="E832" s="180">
        <v>27492</v>
      </c>
      <c r="F832" s="181" t="s">
        <v>1435</v>
      </c>
      <c r="G832" s="9" t="s">
        <v>31</v>
      </c>
      <c r="H832" s="351" t="s">
        <v>399</v>
      </c>
      <c r="I832" s="351" t="s">
        <v>63</v>
      </c>
      <c r="J832" s="9" t="s">
        <v>390</v>
      </c>
      <c r="K832" s="9" t="s">
        <v>152</v>
      </c>
      <c r="L832" s="177" t="s">
        <v>1708</v>
      </c>
      <c r="M832" s="31" t="s">
        <v>4</v>
      </c>
      <c r="N832" s="9" t="s">
        <v>36</v>
      </c>
      <c r="O832" s="9" t="s">
        <v>36</v>
      </c>
      <c r="P832" s="9" t="s">
        <v>45</v>
      </c>
      <c r="Q832" s="9" t="s">
        <v>76</v>
      </c>
      <c r="R832" s="9" t="s">
        <v>47</v>
      </c>
      <c r="S832" s="9"/>
      <c r="T832" s="9"/>
      <c r="U832" s="35">
        <f>VLOOKUP(C832,Dados!G:J,3,FALSE)</f>
        <v>2</v>
      </c>
      <c r="V832" s="35" t="str">
        <f>VLOOKUP(C832,Dados!G:J,4,FALSE)</f>
        <v>Domingo</v>
      </c>
    </row>
    <row r="833" spans="1:22" ht="45.95">
      <c r="A833" s="50">
        <v>478</v>
      </c>
      <c r="B833" s="9">
        <v>1</v>
      </c>
      <c r="C833" s="47">
        <v>45027</v>
      </c>
      <c r="D833" s="49">
        <f>IFERROR(VLOOKUP(C833,Dados!G:H,2,FALSE),"")</f>
        <v>45017</v>
      </c>
      <c r="E833" s="371">
        <v>34585</v>
      </c>
      <c r="F833" s="351" t="s">
        <v>641</v>
      </c>
      <c r="G833" s="9" t="s">
        <v>31</v>
      </c>
      <c r="H833" s="351" t="s">
        <v>300</v>
      </c>
      <c r="I833" s="351" t="s">
        <v>540</v>
      </c>
      <c r="J833" s="9">
        <v>2</v>
      </c>
      <c r="K833" s="9" t="s">
        <v>110</v>
      </c>
      <c r="L833" s="177" t="s">
        <v>1709</v>
      </c>
      <c r="M833" s="31" t="s">
        <v>4</v>
      </c>
      <c r="N833" s="9" t="s">
        <v>36</v>
      </c>
      <c r="O833" s="9" t="s">
        <v>36</v>
      </c>
      <c r="P833" s="9" t="s">
        <v>45</v>
      </c>
      <c r="Q833" s="9" t="s">
        <v>107</v>
      </c>
      <c r="R833" s="9" t="s">
        <v>395</v>
      </c>
      <c r="S833" s="9"/>
      <c r="T833" s="9"/>
      <c r="U833" s="35">
        <f>VLOOKUP(C833,Dados!G:J,3,FALSE)</f>
        <v>11</v>
      </c>
      <c r="V833" s="35" t="str">
        <f>VLOOKUP(C833,Dados!G:J,4,FALSE)</f>
        <v>Terça-Feira</v>
      </c>
    </row>
    <row r="834" spans="1:22" ht="57.6">
      <c r="A834" s="50">
        <v>479</v>
      </c>
      <c r="B834" s="9">
        <v>1</v>
      </c>
      <c r="C834" s="47">
        <v>45029</v>
      </c>
      <c r="D834" s="49">
        <f>IFERROR(VLOOKUP(C834,Dados!G:H,2,FALSE),"")</f>
        <v>45017</v>
      </c>
      <c r="E834" s="400">
        <v>42878</v>
      </c>
      <c r="F834" s="401" t="s">
        <v>1710</v>
      </c>
      <c r="G834" s="9" t="s">
        <v>182</v>
      </c>
      <c r="H834" s="351" t="s">
        <v>130</v>
      </c>
      <c r="I834" s="351" t="s">
        <v>818</v>
      </c>
      <c r="J834" s="9">
        <v>1</v>
      </c>
      <c r="K834" s="9" t="s">
        <v>56</v>
      </c>
      <c r="L834" s="177" t="s">
        <v>1711</v>
      </c>
      <c r="M834" s="31" t="s">
        <v>4</v>
      </c>
      <c r="N834" s="9" t="s">
        <v>36</v>
      </c>
      <c r="O834" s="9" t="s">
        <v>36</v>
      </c>
      <c r="P834" s="9" t="s">
        <v>58</v>
      </c>
      <c r="Q834" s="9" t="s">
        <v>59</v>
      </c>
      <c r="R834" s="9" t="s">
        <v>85</v>
      </c>
      <c r="S834" s="9"/>
      <c r="T834" s="9"/>
      <c r="U834" s="35">
        <f>VLOOKUP(C834,Dados!G:J,3,FALSE)</f>
        <v>13</v>
      </c>
      <c r="V834" s="35" t="str">
        <f>VLOOKUP(C834,Dados!G:J,4,FALSE)</f>
        <v>Quinta-Feira</v>
      </c>
    </row>
    <row r="835" spans="1:22" ht="45.95">
      <c r="A835" s="50">
        <v>480</v>
      </c>
      <c r="B835" s="9">
        <v>1</v>
      </c>
      <c r="C835" s="47">
        <v>45030</v>
      </c>
      <c r="D835" s="49">
        <f>IFERROR(VLOOKUP(C835,Dados!G:H,2,FALSE),"")</f>
        <v>45017</v>
      </c>
      <c r="E835" s="78">
        <v>43454</v>
      </c>
      <c r="F835" s="183" t="s">
        <v>1569</v>
      </c>
      <c r="G835" s="9" t="s">
        <v>31</v>
      </c>
      <c r="H835" s="351" t="s">
        <v>130</v>
      </c>
      <c r="I835" s="351" t="s">
        <v>818</v>
      </c>
      <c r="J835" s="9">
        <v>1</v>
      </c>
      <c r="K835" s="9" t="s">
        <v>56</v>
      </c>
      <c r="L835" s="177" t="s">
        <v>1712</v>
      </c>
      <c r="M835" s="31" t="s">
        <v>4</v>
      </c>
      <c r="N835" s="9" t="s">
        <v>36</v>
      </c>
      <c r="O835" s="9" t="s">
        <v>36</v>
      </c>
      <c r="P835" s="9" t="s">
        <v>58</v>
      </c>
      <c r="Q835" s="9" t="s">
        <v>59</v>
      </c>
      <c r="R835" s="9" t="s">
        <v>85</v>
      </c>
      <c r="S835" s="9"/>
      <c r="T835" s="9"/>
      <c r="U835" s="35">
        <f>VLOOKUP(C835,Dados!G:J,3,FALSE)</f>
        <v>14</v>
      </c>
      <c r="V835" s="35" t="str">
        <f>VLOOKUP(C835,Dados!G:J,4,FALSE)</f>
        <v>Sexta-Feira</v>
      </c>
    </row>
    <row r="836" spans="1:22" ht="69">
      <c r="A836" s="50">
        <v>481</v>
      </c>
      <c r="B836" s="9">
        <v>1</v>
      </c>
      <c r="C836" s="47">
        <v>45032</v>
      </c>
      <c r="D836" s="49">
        <f>IFERROR(VLOOKUP(C836,Dados!G:H,2,FALSE),"")</f>
        <v>45017</v>
      </c>
      <c r="E836" s="371">
        <v>28984</v>
      </c>
      <c r="F836" s="351" t="s">
        <v>224</v>
      </c>
      <c r="G836" s="9" t="s">
        <v>31</v>
      </c>
      <c r="H836" s="351" t="s">
        <v>1669</v>
      </c>
      <c r="I836" s="351" t="s">
        <v>633</v>
      </c>
      <c r="J836" s="9">
        <v>1</v>
      </c>
      <c r="K836" s="9" t="s">
        <v>1621</v>
      </c>
      <c r="L836" s="177" t="s">
        <v>1713</v>
      </c>
      <c r="M836" s="31" t="s">
        <v>4</v>
      </c>
      <c r="N836" s="9" t="s">
        <v>36</v>
      </c>
      <c r="O836" s="9" t="s">
        <v>36</v>
      </c>
      <c r="P836" s="9" t="s">
        <v>58</v>
      </c>
      <c r="Q836" s="9" t="s">
        <v>59</v>
      </c>
      <c r="R836" s="9" t="s">
        <v>85</v>
      </c>
      <c r="S836" s="9"/>
      <c r="T836" s="9"/>
      <c r="U836" s="35">
        <f>VLOOKUP(C836,Dados!G:J,3,FALSE)</f>
        <v>16</v>
      </c>
      <c r="V836" s="35" t="str">
        <f>VLOOKUP(C836,Dados!G:J,4,FALSE)</f>
        <v>Domingo</v>
      </c>
    </row>
    <row r="837" spans="1:22" ht="126.6">
      <c r="A837" s="50">
        <v>482</v>
      </c>
      <c r="B837" s="9">
        <v>1</v>
      </c>
      <c r="C837" s="47">
        <v>45033</v>
      </c>
      <c r="D837" s="49">
        <f>IFERROR(VLOOKUP(C837,Dados!G:H,2,FALSE),"")</f>
        <v>45017</v>
      </c>
      <c r="E837" s="371">
        <v>40459</v>
      </c>
      <c r="F837" s="351" t="s">
        <v>1425</v>
      </c>
      <c r="G837" s="9" t="s">
        <v>182</v>
      </c>
      <c r="H837" s="351" t="s">
        <v>1017</v>
      </c>
      <c r="I837" s="351" t="s">
        <v>540</v>
      </c>
      <c r="J837" s="9">
        <v>3</v>
      </c>
      <c r="K837" s="9" t="s">
        <v>110</v>
      </c>
      <c r="L837" s="177" t="s">
        <v>1714</v>
      </c>
      <c r="M837" s="31" t="s">
        <v>4</v>
      </c>
      <c r="N837" s="9" t="s">
        <v>36</v>
      </c>
      <c r="O837" s="9" t="s">
        <v>36</v>
      </c>
      <c r="P837" s="9" t="s">
        <v>45</v>
      </c>
      <c r="Q837" s="9" t="s">
        <v>118</v>
      </c>
      <c r="R837" s="9"/>
      <c r="S837" s="9"/>
      <c r="T837" s="9"/>
      <c r="U837" s="35">
        <f>VLOOKUP(C837,Dados!G:J,3,FALSE)</f>
        <v>17</v>
      </c>
      <c r="V837" s="35" t="str">
        <f>VLOOKUP(C837,Dados!G:J,4,FALSE)</f>
        <v>Segunda-Feira</v>
      </c>
    </row>
    <row r="838" spans="1:22" ht="92.1">
      <c r="A838" s="50">
        <v>483</v>
      </c>
      <c r="B838" s="9">
        <v>1</v>
      </c>
      <c r="C838" s="47">
        <v>45033</v>
      </c>
      <c r="D838" s="49">
        <f>IFERROR(VLOOKUP(C838,Dados!G:H,2,FALSE),"")</f>
        <v>45017</v>
      </c>
      <c r="E838" s="371">
        <v>42801</v>
      </c>
      <c r="F838" s="351" t="s">
        <v>1533</v>
      </c>
      <c r="G838" s="9" t="s">
        <v>31</v>
      </c>
      <c r="H838" s="351" t="s">
        <v>523</v>
      </c>
      <c r="I838" s="351" t="s">
        <v>1233</v>
      </c>
      <c r="J838" s="9">
        <v>3</v>
      </c>
      <c r="K838" s="9" t="s">
        <v>43</v>
      </c>
      <c r="L838" s="177" t="s">
        <v>1715</v>
      </c>
      <c r="M838" s="31" t="s">
        <v>4</v>
      </c>
      <c r="N838" s="9" t="s">
        <v>36</v>
      </c>
      <c r="O838" s="9" t="s">
        <v>36</v>
      </c>
      <c r="P838" s="9" t="s">
        <v>37</v>
      </c>
      <c r="Q838" s="9" t="s">
        <v>67</v>
      </c>
      <c r="R838" s="9"/>
      <c r="S838" s="9"/>
      <c r="T838" s="9"/>
      <c r="U838" s="35">
        <f>VLOOKUP(C838,Dados!G:J,3,FALSE)</f>
        <v>17</v>
      </c>
      <c r="V838" s="35" t="str">
        <f>VLOOKUP(C838,Dados!G:J,4,FALSE)</f>
        <v>Segunda-Feira</v>
      </c>
    </row>
    <row r="839" spans="1:22" ht="57.6">
      <c r="A839" s="50">
        <v>484</v>
      </c>
      <c r="B839" s="9">
        <v>1</v>
      </c>
      <c r="C839" s="47">
        <v>45033</v>
      </c>
      <c r="D839" s="49">
        <f>IFERROR(VLOOKUP(C839,Dados!G:H,2,FALSE),"")</f>
        <v>45017</v>
      </c>
      <c r="E839" s="371">
        <v>0</v>
      </c>
      <c r="F839" s="181"/>
      <c r="G839" s="9"/>
      <c r="H839" s="351" t="s">
        <v>1661</v>
      </c>
      <c r="I839" s="351" t="s">
        <v>87</v>
      </c>
      <c r="J839" s="9">
        <v>1</v>
      </c>
      <c r="K839" s="9" t="s">
        <v>1543</v>
      </c>
      <c r="L839" s="177" t="s">
        <v>1716</v>
      </c>
      <c r="M839" s="31" t="s">
        <v>90</v>
      </c>
      <c r="N839" s="9" t="s">
        <v>91</v>
      </c>
      <c r="O839" s="9" t="s">
        <v>36</v>
      </c>
      <c r="P839" s="9" t="s">
        <v>91</v>
      </c>
      <c r="Q839" s="9"/>
      <c r="R839" s="9"/>
      <c r="S839" s="9">
        <v>30</v>
      </c>
      <c r="T839" s="9"/>
      <c r="U839" s="35">
        <f>VLOOKUP(C839,Dados!G:J,3,FALSE)</f>
        <v>17</v>
      </c>
      <c r="V839" s="35" t="str">
        <f>VLOOKUP(C839,Dados!G:J,4,FALSE)</f>
        <v>Segunda-Feira</v>
      </c>
    </row>
    <row r="840" spans="1:22" ht="80.45">
      <c r="A840" s="50">
        <v>485</v>
      </c>
      <c r="B840" s="9">
        <v>1</v>
      </c>
      <c r="C840" s="47">
        <v>45034</v>
      </c>
      <c r="D840" s="49">
        <f>IFERROR(VLOOKUP(C840,Dados!G:H,2,FALSE),"")</f>
        <v>45017</v>
      </c>
      <c r="E840" s="371">
        <v>0</v>
      </c>
      <c r="F840" s="351"/>
      <c r="G840" s="9"/>
      <c r="H840" s="351" t="s">
        <v>813</v>
      </c>
      <c r="I840" s="351" t="s">
        <v>818</v>
      </c>
      <c r="J840" s="9">
        <v>1</v>
      </c>
      <c r="K840" s="9" t="s">
        <v>56</v>
      </c>
      <c r="L840" s="177" t="s">
        <v>1717</v>
      </c>
      <c r="M840" s="31" t="s">
        <v>90</v>
      </c>
      <c r="N840" s="9" t="s">
        <v>178</v>
      </c>
      <c r="O840" s="9" t="s">
        <v>179</v>
      </c>
      <c r="P840" s="9" t="s">
        <v>117</v>
      </c>
      <c r="Q840" s="9"/>
      <c r="R840" s="9"/>
      <c r="S840" s="9">
        <v>31</v>
      </c>
      <c r="T840" s="9">
        <v>202279860</v>
      </c>
      <c r="U840" s="35">
        <f>VLOOKUP(C840,Dados!G:J,3,FALSE)</f>
        <v>18</v>
      </c>
      <c r="V840" s="35" t="str">
        <f>VLOOKUP(C840,Dados!G:J,4,FALSE)</f>
        <v>Terça-Feira</v>
      </c>
    </row>
    <row r="841" spans="1:22" ht="114.95">
      <c r="A841" s="50">
        <v>486</v>
      </c>
      <c r="B841" s="9">
        <v>1</v>
      </c>
      <c r="C841" s="47">
        <v>45034</v>
      </c>
      <c r="D841" s="49">
        <f>IFERROR(VLOOKUP(C841,Dados!G:H,2,FALSE),"")</f>
        <v>45017</v>
      </c>
      <c r="E841" s="371">
        <v>14125</v>
      </c>
      <c r="F841" s="351" t="s">
        <v>346</v>
      </c>
      <c r="G841" s="9" t="s">
        <v>31</v>
      </c>
      <c r="H841" s="351" t="s">
        <v>120</v>
      </c>
      <c r="I841" s="351" t="s">
        <v>818</v>
      </c>
      <c r="J841" s="9">
        <v>1</v>
      </c>
      <c r="K841" s="9" t="s">
        <v>1718</v>
      </c>
      <c r="L841" s="177" t="s">
        <v>1719</v>
      </c>
      <c r="M841" s="31" t="s">
        <v>4</v>
      </c>
      <c r="N841" s="9" t="s">
        <v>36</v>
      </c>
      <c r="O841" s="9" t="s">
        <v>36</v>
      </c>
      <c r="P841" s="9" t="s">
        <v>449</v>
      </c>
      <c r="Q841" s="9" t="s">
        <v>1358</v>
      </c>
      <c r="R841" s="9"/>
      <c r="S841" s="9">
        <v>31</v>
      </c>
      <c r="T841" s="9"/>
      <c r="U841" s="35">
        <f>VLOOKUP(C841,Dados!G:J,3,FALSE)</f>
        <v>18</v>
      </c>
      <c r="V841" s="35" t="str">
        <f>VLOOKUP(C841,Dados!G:J,4,FALSE)</f>
        <v>Terça-Feira</v>
      </c>
    </row>
    <row r="842" spans="1:22" ht="114.95">
      <c r="A842" s="50">
        <v>487</v>
      </c>
      <c r="B842" s="9">
        <v>1</v>
      </c>
      <c r="C842" s="47">
        <v>45034</v>
      </c>
      <c r="D842" s="49">
        <f>IFERROR(VLOOKUP(C842,Dados!G:H,2,FALSE),"")</f>
        <v>45017</v>
      </c>
      <c r="E842" s="371">
        <v>27497</v>
      </c>
      <c r="F842" s="351" t="s">
        <v>1720</v>
      </c>
      <c r="G842" s="9" t="s">
        <v>182</v>
      </c>
      <c r="H842" s="351" t="s">
        <v>120</v>
      </c>
      <c r="I842" s="351" t="s">
        <v>818</v>
      </c>
      <c r="J842" s="9">
        <v>1</v>
      </c>
      <c r="K842" s="9" t="s">
        <v>1718</v>
      </c>
      <c r="L842" s="177" t="s">
        <v>1721</v>
      </c>
      <c r="M842" s="31" t="s">
        <v>4</v>
      </c>
      <c r="N842" s="9" t="s">
        <v>36</v>
      </c>
      <c r="O842" s="9" t="s">
        <v>36</v>
      </c>
      <c r="P842" s="9" t="s">
        <v>449</v>
      </c>
      <c r="Q842" s="9" t="s">
        <v>1358</v>
      </c>
      <c r="R842" s="9"/>
      <c r="S842" s="9">
        <v>31</v>
      </c>
      <c r="T842" s="9"/>
      <c r="U842" s="35">
        <f>VLOOKUP(C842,Dados!G:J,3,FALSE)</f>
        <v>18</v>
      </c>
      <c r="V842" s="35" t="str">
        <f>VLOOKUP(C842,Dados!G:J,4,FALSE)</f>
        <v>Terça-Feira</v>
      </c>
    </row>
    <row r="843" spans="1:22" ht="103.5">
      <c r="A843" s="50">
        <v>488</v>
      </c>
      <c r="B843" s="9">
        <v>1</v>
      </c>
      <c r="C843" s="47">
        <v>45034</v>
      </c>
      <c r="D843" s="49">
        <f>IFERROR(VLOOKUP(C843,Dados!G:H,2,FALSE),"")</f>
        <v>45017</v>
      </c>
      <c r="E843" s="371">
        <v>36821</v>
      </c>
      <c r="F843" s="351" t="s">
        <v>1722</v>
      </c>
      <c r="G843" s="9" t="s">
        <v>31</v>
      </c>
      <c r="H843" s="351" t="s">
        <v>335</v>
      </c>
      <c r="I843" s="351" t="s">
        <v>1600</v>
      </c>
      <c r="J843" s="9">
        <v>1</v>
      </c>
      <c r="K843" s="9" t="s">
        <v>1718</v>
      </c>
      <c r="L843" s="177" t="s">
        <v>1723</v>
      </c>
      <c r="M843" s="31" t="s">
        <v>4</v>
      </c>
      <c r="N843" s="9" t="s">
        <v>36</v>
      </c>
      <c r="O843" s="9" t="s">
        <v>36</v>
      </c>
      <c r="P843" s="9" t="s">
        <v>449</v>
      </c>
      <c r="Q843" s="9" t="s">
        <v>1358</v>
      </c>
      <c r="R843" s="9"/>
      <c r="S843" s="9">
        <v>31</v>
      </c>
      <c r="T843" s="9"/>
      <c r="U843" s="35">
        <f>VLOOKUP(C843,Dados!G:J,3,FALSE)</f>
        <v>18</v>
      </c>
      <c r="V843" s="35" t="str">
        <f>VLOOKUP(C843,Dados!G:J,4,FALSE)</f>
        <v>Terça-Feira</v>
      </c>
    </row>
    <row r="844" spans="1:22" ht="103.5">
      <c r="A844" s="50">
        <v>489</v>
      </c>
      <c r="B844" s="9">
        <v>1</v>
      </c>
      <c r="C844" s="47">
        <v>45034</v>
      </c>
      <c r="D844" s="49">
        <f>IFERROR(VLOOKUP(C844,Dados!G:H,2,FALSE),"")</f>
        <v>45017</v>
      </c>
      <c r="E844" s="371">
        <v>38471</v>
      </c>
      <c r="F844" s="351" t="s">
        <v>956</v>
      </c>
      <c r="G844" s="9" t="s">
        <v>31</v>
      </c>
      <c r="H844" s="351" t="s">
        <v>130</v>
      </c>
      <c r="I844" s="351" t="s">
        <v>818</v>
      </c>
      <c r="J844" s="9">
        <v>1</v>
      </c>
      <c r="K844" s="9" t="s">
        <v>1718</v>
      </c>
      <c r="L844" s="177" t="s">
        <v>1724</v>
      </c>
      <c r="M844" s="31" t="s">
        <v>4</v>
      </c>
      <c r="N844" s="9" t="s">
        <v>36</v>
      </c>
      <c r="O844" s="9" t="s">
        <v>36</v>
      </c>
      <c r="P844" s="9" t="s">
        <v>449</v>
      </c>
      <c r="Q844" s="9" t="s">
        <v>1358</v>
      </c>
      <c r="R844" s="9"/>
      <c r="S844" s="9">
        <v>31</v>
      </c>
      <c r="T844" s="9"/>
      <c r="U844" s="35">
        <f>VLOOKUP(C844,Dados!G:J,3,FALSE)</f>
        <v>18</v>
      </c>
      <c r="V844" s="35" t="str">
        <f>VLOOKUP(C844,Dados!G:J,4,FALSE)</f>
        <v>Terça-Feira</v>
      </c>
    </row>
    <row r="845" spans="1:22" ht="114.95">
      <c r="A845" s="50">
        <v>490</v>
      </c>
      <c r="B845" s="9">
        <v>1</v>
      </c>
      <c r="C845" s="47">
        <v>45034</v>
      </c>
      <c r="D845" s="49">
        <f>IFERROR(VLOOKUP(C845,Dados!G:H,2,FALSE),"")</f>
        <v>45017</v>
      </c>
      <c r="E845" s="371">
        <v>24821</v>
      </c>
      <c r="F845" s="351" t="s">
        <v>1725</v>
      </c>
      <c r="G845" s="9" t="s">
        <v>31</v>
      </c>
      <c r="H845" s="351" t="s">
        <v>828</v>
      </c>
      <c r="I845" s="351" t="s">
        <v>63</v>
      </c>
      <c r="J845" s="9">
        <v>1</v>
      </c>
      <c r="K845" s="9" t="s">
        <v>1718</v>
      </c>
      <c r="L845" s="177" t="s">
        <v>1726</v>
      </c>
      <c r="M845" s="31" t="s">
        <v>4</v>
      </c>
      <c r="N845" s="9" t="s">
        <v>36</v>
      </c>
      <c r="O845" s="9" t="s">
        <v>36</v>
      </c>
      <c r="P845" s="9" t="s">
        <v>449</v>
      </c>
      <c r="Q845" s="9" t="s">
        <v>1358</v>
      </c>
      <c r="R845" s="9"/>
      <c r="S845" s="9">
        <v>31</v>
      </c>
      <c r="T845" s="9"/>
      <c r="U845" s="35">
        <f>VLOOKUP(C845,Dados!G:J,3,FALSE)</f>
        <v>18</v>
      </c>
      <c r="V845" s="35" t="str">
        <f>VLOOKUP(C845,Dados!G:J,4,FALSE)</f>
        <v>Terça-Feira</v>
      </c>
    </row>
    <row r="846" spans="1:22" ht="103.5">
      <c r="A846" s="50">
        <v>491</v>
      </c>
      <c r="B846" s="9">
        <v>1</v>
      </c>
      <c r="C846" s="47">
        <v>45034</v>
      </c>
      <c r="D846" s="49">
        <f>IFERROR(VLOOKUP(C846,Dados!G:H,2,FALSE),"")</f>
        <v>45017</v>
      </c>
      <c r="E846" s="371">
        <v>28247</v>
      </c>
      <c r="F846" s="351" t="s">
        <v>1727</v>
      </c>
      <c r="G846" s="9" t="s">
        <v>31</v>
      </c>
      <c r="H846" s="351" t="s">
        <v>1728</v>
      </c>
      <c r="I846" s="351" t="s">
        <v>445</v>
      </c>
      <c r="J846" s="9">
        <v>1</v>
      </c>
      <c r="K846" s="9" t="s">
        <v>1718</v>
      </c>
      <c r="L846" s="177" t="s">
        <v>1729</v>
      </c>
      <c r="M846" s="31" t="s">
        <v>4</v>
      </c>
      <c r="N846" s="9" t="s">
        <v>36</v>
      </c>
      <c r="O846" s="9" t="s">
        <v>36</v>
      </c>
      <c r="P846" s="9" t="s">
        <v>449</v>
      </c>
      <c r="Q846" s="9" t="s">
        <v>1358</v>
      </c>
      <c r="R846" s="9"/>
      <c r="S846" s="9">
        <v>31</v>
      </c>
      <c r="T846" s="9"/>
      <c r="U846" s="35">
        <f>VLOOKUP(C846,Dados!G:J,3,FALSE)</f>
        <v>18</v>
      </c>
      <c r="V846" s="35" t="str">
        <f>VLOOKUP(C846,Dados!G:J,4,FALSE)</f>
        <v>Terça-Feira</v>
      </c>
    </row>
    <row r="847" spans="1:22" ht="92.1">
      <c r="A847" s="50">
        <v>492</v>
      </c>
      <c r="B847" s="9">
        <v>1</v>
      </c>
      <c r="C847" s="47">
        <v>45034</v>
      </c>
      <c r="D847" s="49">
        <f>IFERROR(VLOOKUP(C847,Dados!G:H,2,FALSE),"")</f>
        <v>45017</v>
      </c>
      <c r="E847" s="371">
        <v>27681</v>
      </c>
      <c r="F847" s="351" t="s">
        <v>1730</v>
      </c>
      <c r="G847" s="9" t="s">
        <v>182</v>
      </c>
      <c r="H847" s="351" t="s">
        <v>1728</v>
      </c>
      <c r="I847" s="351" t="s">
        <v>445</v>
      </c>
      <c r="J847" s="9">
        <v>1</v>
      </c>
      <c r="K847" s="9" t="s">
        <v>1718</v>
      </c>
      <c r="L847" s="177" t="s">
        <v>1731</v>
      </c>
      <c r="M847" s="31" t="s">
        <v>4</v>
      </c>
      <c r="N847" s="9" t="s">
        <v>36</v>
      </c>
      <c r="O847" s="9" t="s">
        <v>36</v>
      </c>
      <c r="P847" s="9" t="s">
        <v>449</v>
      </c>
      <c r="Q847" s="9" t="s">
        <v>1358</v>
      </c>
      <c r="R847" s="9"/>
      <c r="S847" s="9">
        <v>31</v>
      </c>
      <c r="T847" s="9"/>
      <c r="U847" s="35">
        <f>VLOOKUP(C847,Dados!G:J,3,FALSE)</f>
        <v>18</v>
      </c>
      <c r="V847" s="35" t="str">
        <f>VLOOKUP(C847,Dados!G:J,4,FALSE)</f>
        <v>Terça-Feira</v>
      </c>
    </row>
    <row r="848" spans="1:22" ht="114.95">
      <c r="A848" s="50">
        <v>493</v>
      </c>
      <c r="B848" s="9">
        <v>1</v>
      </c>
      <c r="C848" s="47">
        <v>45034</v>
      </c>
      <c r="D848" s="49">
        <f>IFERROR(VLOOKUP(C848,Dados!G:H,2,FALSE),"")</f>
        <v>45017</v>
      </c>
      <c r="E848" s="371">
        <v>28167</v>
      </c>
      <c r="F848" s="351" t="s">
        <v>40</v>
      </c>
      <c r="G848" s="9" t="s">
        <v>31</v>
      </c>
      <c r="H848" s="351" t="s">
        <v>691</v>
      </c>
      <c r="I848" s="351" t="s">
        <v>1600</v>
      </c>
      <c r="J848" s="9">
        <v>1</v>
      </c>
      <c r="K848" s="9" t="s">
        <v>1718</v>
      </c>
      <c r="L848" s="177" t="s">
        <v>1732</v>
      </c>
      <c r="M848" s="31" t="s">
        <v>4</v>
      </c>
      <c r="N848" s="9" t="s">
        <v>36</v>
      </c>
      <c r="O848" s="9" t="s">
        <v>36</v>
      </c>
      <c r="P848" s="9" t="s">
        <v>449</v>
      </c>
      <c r="Q848" s="9" t="s">
        <v>1358</v>
      </c>
      <c r="R848" s="9"/>
      <c r="S848" s="9">
        <v>31</v>
      </c>
      <c r="T848" s="9"/>
      <c r="U848" s="35">
        <f>VLOOKUP(C848,Dados!G:J,3,FALSE)</f>
        <v>18</v>
      </c>
      <c r="V848" s="35" t="str">
        <f>VLOOKUP(C848,Dados!G:J,4,FALSE)</f>
        <v>Terça-Feira</v>
      </c>
    </row>
    <row r="849" spans="1:22" ht="92.1">
      <c r="A849" s="50">
        <v>494</v>
      </c>
      <c r="B849" s="9">
        <v>1</v>
      </c>
      <c r="C849" s="47">
        <v>45034</v>
      </c>
      <c r="D849" s="49">
        <f>IFERROR(VLOOKUP(C849,Dados!G:H,2,FALSE),"")</f>
        <v>45017</v>
      </c>
      <c r="E849" s="371">
        <v>23562</v>
      </c>
      <c r="F849" s="351" t="s">
        <v>1733</v>
      </c>
      <c r="G849" s="9" t="s">
        <v>31</v>
      </c>
      <c r="H849" s="351" t="s">
        <v>1728</v>
      </c>
      <c r="I849" s="351" t="s">
        <v>445</v>
      </c>
      <c r="J849" s="9">
        <v>1</v>
      </c>
      <c r="K849" s="9" t="s">
        <v>1718</v>
      </c>
      <c r="L849" s="177" t="s">
        <v>1734</v>
      </c>
      <c r="M849" s="31" t="s">
        <v>4</v>
      </c>
      <c r="N849" s="9" t="s">
        <v>36</v>
      </c>
      <c r="O849" s="9" t="s">
        <v>36</v>
      </c>
      <c r="P849" s="9" t="s">
        <v>449</v>
      </c>
      <c r="Q849" s="9" t="s">
        <v>1358</v>
      </c>
      <c r="R849" s="9"/>
      <c r="S849" s="9">
        <v>31</v>
      </c>
      <c r="T849" s="9"/>
      <c r="U849" s="35">
        <f>VLOOKUP(C849,Dados!G:J,3,FALSE)</f>
        <v>18</v>
      </c>
      <c r="V849" s="35" t="str">
        <f>VLOOKUP(C849,Dados!G:J,4,FALSE)</f>
        <v>Terça-Feira</v>
      </c>
    </row>
    <row r="850" spans="1:22" ht="80.45">
      <c r="A850" s="50">
        <v>495</v>
      </c>
      <c r="B850" s="9">
        <v>1</v>
      </c>
      <c r="C850" s="47">
        <v>45034</v>
      </c>
      <c r="D850" s="49">
        <f>IFERROR(VLOOKUP(C850,Dados!G:H,2,FALSE),"")</f>
        <v>45017</v>
      </c>
      <c r="E850" s="371">
        <v>43472</v>
      </c>
      <c r="F850" s="351" t="s">
        <v>1735</v>
      </c>
      <c r="G850" s="9" t="s">
        <v>31</v>
      </c>
      <c r="H850" s="351" t="s">
        <v>130</v>
      </c>
      <c r="I850" s="351" t="s">
        <v>818</v>
      </c>
      <c r="J850" s="9">
        <v>1</v>
      </c>
      <c r="K850" s="9" t="s">
        <v>56</v>
      </c>
      <c r="L850" s="177" t="s">
        <v>1736</v>
      </c>
      <c r="M850" s="31" t="s">
        <v>4</v>
      </c>
      <c r="N850" s="9" t="s">
        <v>36</v>
      </c>
      <c r="O850" s="9" t="s">
        <v>36</v>
      </c>
      <c r="P850" s="9" t="s">
        <v>45</v>
      </c>
      <c r="Q850" s="9" t="s">
        <v>76</v>
      </c>
      <c r="R850" s="9"/>
      <c r="S850" s="9"/>
      <c r="T850" s="9"/>
      <c r="U850" s="35">
        <f>VLOOKUP(C850,Dados!G:J,3,FALSE)</f>
        <v>18</v>
      </c>
      <c r="V850" s="35" t="str">
        <f>VLOOKUP(C850,Dados!G:J,4,FALSE)</f>
        <v>Terça-Feira</v>
      </c>
    </row>
    <row r="851" spans="1:22" ht="57.6">
      <c r="A851" s="50">
        <v>496</v>
      </c>
      <c r="B851" s="9">
        <v>1</v>
      </c>
      <c r="C851" s="47">
        <v>45035</v>
      </c>
      <c r="D851" s="49">
        <f>IFERROR(VLOOKUP(C851,Dados!G:H,2,FALSE),"")</f>
        <v>45017</v>
      </c>
      <c r="E851" s="371">
        <v>42662</v>
      </c>
      <c r="F851" s="351" t="s">
        <v>1737</v>
      </c>
      <c r="G851" s="9" t="s">
        <v>31</v>
      </c>
      <c r="H851" s="351" t="s">
        <v>237</v>
      </c>
      <c r="I851" s="351" t="s">
        <v>509</v>
      </c>
      <c r="J851" s="9">
        <v>2</v>
      </c>
      <c r="K851" s="9" t="s">
        <v>56</v>
      </c>
      <c r="L851" s="177" t="s">
        <v>1738</v>
      </c>
      <c r="M851" s="31" t="s">
        <v>4</v>
      </c>
      <c r="N851" s="9" t="s">
        <v>36</v>
      </c>
      <c r="O851" s="9" t="s">
        <v>36</v>
      </c>
      <c r="P851" s="9" t="s">
        <v>45</v>
      </c>
      <c r="Q851" s="9" t="s">
        <v>46</v>
      </c>
      <c r="R851" s="9"/>
      <c r="S851" s="9"/>
      <c r="T851" s="9"/>
      <c r="U851" s="35">
        <f>VLOOKUP(C851,Dados!G:J,3,FALSE)</f>
        <v>19</v>
      </c>
      <c r="V851" s="35" t="str">
        <f>VLOOKUP(C851,Dados!G:J,4,FALSE)</f>
        <v>Quarta-Feira</v>
      </c>
    </row>
    <row r="852" spans="1:22" ht="80.45">
      <c r="A852" s="50">
        <v>497</v>
      </c>
      <c r="B852" s="9">
        <v>1</v>
      </c>
      <c r="C852" s="47">
        <v>45041</v>
      </c>
      <c r="D852" s="49">
        <f>IFERROR(VLOOKUP(C852,Dados!G:H,2,FALSE),"")</f>
        <v>45017</v>
      </c>
      <c r="E852" s="371">
        <v>42847</v>
      </c>
      <c r="F852" s="351" t="s">
        <v>1664</v>
      </c>
      <c r="G852" s="9" t="s">
        <v>182</v>
      </c>
      <c r="H852" s="351" t="s">
        <v>237</v>
      </c>
      <c r="I852" s="351" t="s">
        <v>509</v>
      </c>
      <c r="J852" s="9">
        <v>2</v>
      </c>
      <c r="K852" s="9" t="s">
        <v>56</v>
      </c>
      <c r="L852" s="177" t="s">
        <v>1739</v>
      </c>
      <c r="M852" s="31" t="s">
        <v>4</v>
      </c>
      <c r="N852" s="9" t="s">
        <v>36</v>
      </c>
      <c r="O852" s="9" t="s">
        <v>36</v>
      </c>
      <c r="P852" s="9" t="s">
        <v>45</v>
      </c>
      <c r="Q852" s="9" t="s">
        <v>76</v>
      </c>
      <c r="R852" s="9" t="s">
        <v>113</v>
      </c>
      <c r="S852" s="9"/>
      <c r="T852" s="9"/>
      <c r="U852" s="35">
        <f>VLOOKUP(C852,Dados!G:J,3,FALSE)</f>
        <v>25</v>
      </c>
      <c r="V852" s="35" t="str">
        <f>VLOOKUP(C852,Dados!G:J,4,FALSE)</f>
        <v>Terça-Feira</v>
      </c>
    </row>
    <row r="853" spans="1:22" ht="69">
      <c r="A853" s="50">
        <v>498</v>
      </c>
      <c r="B853" s="9">
        <v>1</v>
      </c>
      <c r="C853" s="47">
        <v>45042</v>
      </c>
      <c r="D853" s="49">
        <f>IFERROR(VLOOKUP(C853,Dados!G:H,2,FALSE),"")</f>
        <v>45017</v>
      </c>
      <c r="E853" s="371">
        <v>21150</v>
      </c>
      <c r="F853" s="351" t="s">
        <v>1459</v>
      </c>
      <c r="G853" s="9" t="s">
        <v>31</v>
      </c>
      <c r="H853" s="351" t="s">
        <v>198</v>
      </c>
      <c r="I853" s="351" t="s">
        <v>87</v>
      </c>
      <c r="J853" s="9">
        <v>1</v>
      </c>
      <c r="K853" s="9" t="s">
        <v>51</v>
      </c>
      <c r="L853" s="177" t="s">
        <v>1740</v>
      </c>
      <c r="M853" s="31" t="s">
        <v>4</v>
      </c>
      <c r="N853" s="9" t="s">
        <v>36</v>
      </c>
      <c r="O853" s="9" t="s">
        <v>36</v>
      </c>
      <c r="P853" s="9" t="s">
        <v>45</v>
      </c>
      <c r="Q853" s="9" t="s">
        <v>124</v>
      </c>
      <c r="R853" s="9"/>
      <c r="S853" s="9">
        <v>32</v>
      </c>
      <c r="T853" s="9"/>
      <c r="U853" s="35">
        <f>VLOOKUP(C853,Dados!G:J,3,FALSE)</f>
        <v>26</v>
      </c>
      <c r="V853" s="35" t="str">
        <f>VLOOKUP(C853,Dados!G:J,4,FALSE)</f>
        <v>Quarta-Feira</v>
      </c>
    </row>
    <row r="854" spans="1:22" ht="57.6">
      <c r="A854" s="50">
        <v>499</v>
      </c>
      <c r="B854" s="9">
        <v>1</v>
      </c>
      <c r="C854" s="47">
        <v>45043</v>
      </c>
      <c r="D854" s="49">
        <f>IFERROR(VLOOKUP(C854,Dados!G:H,2,FALSE),"")</f>
        <v>45017</v>
      </c>
      <c r="E854" s="371">
        <v>0</v>
      </c>
      <c r="F854" s="401" t="s">
        <v>1741</v>
      </c>
      <c r="G854" s="9" t="s">
        <v>31</v>
      </c>
      <c r="H854" s="351" t="s">
        <v>1742</v>
      </c>
      <c r="I854" s="351" t="s">
        <v>33</v>
      </c>
      <c r="J854" s="9">
        <v>1</v>
      </c>
      <c r="K854" s="9" t="s">
        <v>121</v>
      </c>
      <c r="L854" s="177" t="s">
        <v>1743</v>
      </c>
      <c r="M854" s="31" t="s">
        <v>90</v>
      </c>
      <c r="N854" s="9" t="s">
        <v>178</v>
      </c>
      <c r="O854" s="9" t="s">
        <v>36</v>
      </c>
      <c r="P854" s="9" t="s">
        <v>117</v>
      </c>
      <c r="Q854" s="9"/>
      <c r="R854" s="9"/>
      <c r="S854" s="9">
        <v>33</v>
      </c>
      <c r="T854" s="9">
        <v>202279836</v>
      </c>
      <c r="U854" s="35">
        <f>VLOOKUP(C854,Dados!G:J,3,FALSE)</f>
        <v>27</v>
      </c>
      <c r="V854" s="35" t="str">
        <f>VLOOKUP(C854,Dados!G:J,4,FALSE)</f>
        <v>Quinta-Feira</v>
      </c>
    </row>
    <row r="855" spans="1:22" ht="80.45">
      <c r="A855" s="50">
        <v>500</v>
      </c>
      <c r="B855" s="9">
        <v>1</v>
      </c>
      <c r="C855" s="47">
        <v>45043</v>
      </c>
      <c r="D855" s="49">
        <f>IFERROR(VLOOKUP(C855,Dados!G:H,2,FALSE),"")</f>
        <v>45017</v>
      </c>
      <c r="E855" s="78">
        <v>26915</v>
      </c>
      <c r="F855" s="183" t="s">
        <v>405</v>
      </c>
      <c r="G855" s="9" t="s">
        <v>182</v>
      </c>
      <c r="H855" s="351" t="s">
        <v>366</v>
      </c>
      <c r="I855" s="351" t="s">
        <v>137</v>
      </c>
      <c r="J855" s="9">
        <v>1</v>
      </c>
      <c r="K855" s="9" t="s">
        <v>1718</v>
      </c>
      <c r="L855" s="177" t="s">
        <v>1744</v>
      </c>
      <c r="M855" s="31" t="s">
        <v>4</v>
      </c>
      <c r="N855" s="9" t="s">
        <v>36</v>
      </c>
      <c r="O855" s="9" t="s">
        <v>36</v>
      </c>
      <c r="P855" s="9" t="s">
        <v>449</v>
      </c>
      <c r="Q855" s="9" t="s">
        <v>1358</v>
      </c>
      <c r="R855" s="9"/>
      <c r="S855" s="9"/>
      <c r="T855" s="9"/>
      <c r="U855" s="35">
        <f>VLOOKUP(C855,Dados!G:J,3,FALSE)</f>
        <v>27</v>
      </c>
      <c r="V855" s="35" t="str">
        <f>VLOOKUP(C855,Dados!G:J,4,FALSE)</f>
        <v>Quinta-Feira</v>
      </c>
    </row>
    <row r="856" spans="1:22" ht="182.25" customHeight="1">
      <c r="A856" s="50">
        <v>501</v>
      </c>
      <c r="B856" s="9">
        <v>1</v>
      </c>
      <c r="C856" s="47">
        <v>45044</v>
      </c>
      <c r="D856" s="49">
        <f>IFERROR(VLOOKUP(C856,Dados!G:H,2,FALSE),"")</f>
        <v>45017</v>
      </c>
      <c r="E856" s="78">
        <v>23542</v>
      </c>
      <c r="F856" s="183" t="s">
        <v>1745</v>
      </c>
      <c r="G856" s="9" t="s">
        <v>31</v>
      </c>
      <c r="H856" s="351" t="s">
        <v>331</v>
      </c>
      <c r="I856" s="351" t="s">
        <v>1233</v>
      </c>
      <c r="J856" s="9">
        <v>3</v>
      </c>
      <c r="K856" s="9" t="s">
        <v>171</v>
      </c>
      <c r="L856" s="66" t="s">
        <v>1746</v>
      </c>
      <c r="M856" s="31" t="s">
        <v>3</v>
      </c>
      <c r="N856" s="9" t="s">
        <v>385</v>
      </c>
      <c r="O856" s="9" t="s">
        <v>36</v>
      </c>
      <c r="P856" s="9" t="s">
        <v>117</v>
      </c>
      <c r="Q856" s="9" t="s">
        <v>124</v>
      </c>
      <c r="R856" s="9" t="s">
        <v>1223</v>
      </c>
      <c r="S856" s="9">
        <v>34</v>
      </c>
      <c r="T856" s="9">
        <v>202281416</v>
      </c>
      <c r="U856" s="35">
        <f>VLOOKUP(C856,Dados!G:J,3,FALSE)</f>
        <v>28</v>
      </c>
      <c r="V856" s="35" t="str">
        <f>VLOOKUP(C856,Dados!G:J,4,FALSE)</f>
        <v>Sexta-Feira</v>
      </c>
    </row>
    <row r="857" spans="1:22" ht="81.599999999999994">
      <c r="A857" s="50">
        <v>502</v>
      </c>
      <c r="B857" s="9">
        <v>1</v>
      </c>
      <c r="C857" s="47">
        <v>45044</v>
      </c>
      <c r="D857" s="49">
        <f>IFERROR(VLOOKUP(C857,Dados!G:H,2,FALSE),"")</f>
        <v>45017</v>
      </c>
      <c r="E857" s="78">
        <v>18424</v>
      </c>
      <c r="F857" s="183" t="s">
        <v>1119</v>
      </c>
      <c r="G857" s="9" t="s">
        <v>31</v>
      </c>
      <c r="H857" s="351" t="s">
        <v>986</v>
      </c>
      <c r="I857" s="351" t="s">
        <v>33</v>
      </c>
      <c r="J857" s="9">
        <v>2</v>
      </c>
      <c r="K857" s="9" t="s">
        <v>176</v>
      </c>
      <c r="L857" s="54" t="s">
        <v>1747</v>
      </c>
      <c r="M857" s="31" t="s">
        <v>4</v>
      </c>
      <c r="N857" s="9" t="s">
        <v>36</v>
      </c>
      <c r="O857" s="9" t="s">
        <v>36</v>
      </c>
      <c r="P857" s="9" t="s">
        <v>123</v>
      </c>
      <c r="Q857" s="9" t="s">
        <v>38</v>
      </c>
      <c r="R857" s="9"/>
      <c r="S857" s="9"/>
      <c r="T857" s="9"/>
      <c r="U857" s="35">
        <f>VLOOKUP(C857,Dados!G:J,3,FALSE)</f>
        <v>28</v>
      </c>
      <c r="V857" s="35" t="str">
        <f>VLOOKUP(C857,Dados!G:J,4,FALSE)</f>
        <v>Sexta-Feira</v>
      </c>
    </row>
    <row r="858" spans="1:22" ht="23.1">
      <c r="A858" s="50">
        <v>503</v>
      </c>
      <c r="B858" s="9">
        <v>1</v>
      </c>
      <c r="C858" s="47">
        <v>45044</v>
      </c>
      <c r="D858" s="49">
        <f>IFERROR(VLOOKUP(C858,Dados!G:H,2,FALSE),"")</f>
        <v>45017</v>
      </c>
      <c r="E858" s="371">
        <v>0</v>
      </c>
      <c r="F858" s="181"/>
      <c r="G858" s="9"/>
      <c r="H858" s="351" t="s">
        <v>986</v>
      </c>
      <c r="I858" s="351" t="s">
        <v>1281</v>
      </c>
      <c r="J858" s="9">
        <v>2</v>
      </c>
      <c r="K858" s="9" t="s">
        <v>43</v>
      </c>
      <c r="L858" s="177" t="s">
        <v>1748</v>
      </c>
      <c r="M858" s="31" t="s">
        <v>90</v>
      </c>
      <c r="N858" s="9" t="s">
        <v>385</v>
      </c>
      <c r="O858" s="9" t="s">
        <v>36</v>
      </c>
      <c r="P858" s="9" t="s">
        <v>117</v>
      </c>
      <c r="Q858" s="9"/>
      <c r="R858" s="9"/>
      <c r="S858" s="9">
        <v>35</v>
      </c>
      <c r="T858" s="9"/>
      <c r="U858" s="35">
        <f>VLOOKUP(C858,Dados!G:J,3,FALSE)</f>
        <v>28</v>
      </c>
      <c r="V858" s="35" t="str">
        <f>VLOOKUP(C858,Dados!G:J,4,FALSE)</f>
        <v>Sexta-Feira</v>
      </c>
    </row>
    <row r="859" spans="1:22" ht="69">
      <c r="A859" s="50">
        <v>504</v>
      </c>
      <c r="B859" s="9">
        <v>1</v>
      </c>
      <c r="C859" s="47">
        <v>45046</v>
      </c>
      <c r="D859" s="49">
        <f>IFERROR(VLOOKUP(C859,Dados!G:H,2,FALSE),"")</f>
        <v>45017</v>
      </c>
      <c r="E859" s="78">
        <v>36513</v>
      </c>
      <c r="F859" s="183" t="s">
        <v>690</v>
      </c>
      <c r="G859" s="9" t="s">
        <v>31</v>
      </c>
      <c r="H859" s="351" t="s">
        <v>691</v>
      </c>
      <c r="I859" s="351" t="s">
        <v>1600</v>
      </c>
      <c r="J859" s="9">
        <v>1</v>
      </c>
      <c r="K859" s="9" t="s">
        <v>171</v>
      </c>
      <c r="L859" s="177" t="s">
        <v>1749</v>
      </c>
      <c r="M859" s="31" t="s">
        <v>80</v>
      </c>
      <c r="N859" s="9" t="s">
        <v>36</v>
      </c>
      <c r="O859" s="9" t="s">
        <v>36</v>
      </c>
      <c r="P859" s="9" t="s">
        <v>123</v>
      </c>
      <c r="Q859" s="9" t="s">
        <v>118</v>
      </c>
      <c r="R859" s="9" t="s">
        <v>218</v>
      </c>
      <c r="S859" s="9">
        <v>36</v>
      </c>
      <c r="T859" s="9">
        <v>202281417</v>
      </c>
      <c r="U859" s="35">
        <f>VLOOKUP(C859,Dados!G:J,3,FALSE)</f>
        <v>30</v>
      </c>
      <c r="V859" s="35" t="str">
        <f>VLOOKUP(C859,Dados!G:J,4,FALSE)</f>
        <v>Domingo</v>
      </c>
    </row>
    <row r="860" spans="1:22" ht="34.5">
      <c r="A860" s="50">
        <v>505</v>
      </c>
      <c r="B860" s="9">
        <v>1</v>
      </c>
      <c r="C860" s="47">
        <v>45029</v>
      </c>
      <c r="D860" s="49">
        <f>IFERROR(VLOOKUP(C860,Dados!G:H,2,FALSE),"")</f>
        <v>45017</v>
      </c>
      <c r="E860" s="180">
        <v>38155</v>
      </c>
      <c r="F860" s="181" t="s">
        <v>1750</v>
      </c>
      <c r="G860" s="9" t="s">
        <v>31</v>
      </c>
      <c r="H860" s="351" t="s">
        <v>691</v>
      </c>
      <c r="I860" s="351" t="s">
        <v>1600</v>
      </c>
      <c r="J860" s="9">
        <v>1</v>
      </c>
      <c r="K860" s="9" t="s">
        <v>526</v>
      </c>
      <c r="L860" s="177"/>
      <c r="M860" s="31" t="s">
        <v>528</v>
      </c>
      <c r="N860" s="9" t="s">
        <v>36</v>
      </c>
      <c r="O860" s="9" t="s">
        <v>36</v>
      </c>
      <c r="P860" s="9" t="s">
        <v>782</v>
      </c>
      <c r="Q860" s="9"/>
      <c r="R860" s="9"/>
      <c r="S860" s="9"/>
      <c r="T860" s="9"/>
      <c r="U860" s="35">
        <f>VLOOKUP(C860,Dados!G:J,3,FALSE)</f>
        <v>13</v>
      </c>
      <c r="V860" s="35" t="str">
        <f>VLOOKUP(C860,Dados!G:J,4,FALSE)</f>
        <v>Quinta-Feira</v>
      </c>
    </row>
    <row r="861" spans="1:22" ht="92.1">
      <c r="A861" s="50">
        <v>506</v>
      </c>
      <c r="B861" s="9">
        <v>1</v>
      </c>
      <c r="C861" s="47">
        <v>45050</v>
      </c>
      <c r="D861" s="49">
        <f>IFERROR(VLOOKUP(C861,Dados!G:H,2,FALSE),"")</f>
        <v>45047</v>
      </c>
      <c r="E861" s="78">
        <v>28193</v>
      </c>
      <c r="F861" s="183" t="s">
        <v>1445</v>
      </c>
      <c r="G861" s="9" t="s">
        <v>31</v>
      </c>
      <c r="H861" s="351" t="s">
        <v>523</v>
      </c>
      <c r="I861" s="351" t="s">
        <v>1233</v>
      </c>
      <c r="J861" s="9">
        <v>3</v>
      </c>
      <c r="K861" s="9" t="s">
        <v>56</v>
      </c>
      <c r="L861" s="177" t="s">
        <v>1751</v>
      </c>
      <c r="M861" s="31" t="s">
        <v>112</v>
      </c>
      <c r="N861" s="9" t="s">
        <v>36</v>
      </c>
      <c r="O861" s="9" t="s">
        <v>36</v>
      </c>
      <c r="P861" s="9" t="s">
        <v>45</v>
      </c>
      <c r="Q861" s="9" t="s">
        <v>76</v>
      </c>
      <c r="R861" s="9" t="s">
        <v>71</v>
      </c>
      <c r="S861" s="9">
        <v>38</v>
      </c>
      <c r="T861" s="9">
        <v>202281989</v>
      </c>
      <c r="U861" s="35">
        <f>VLOOKUP(C861,Dados!G:J,3,FALSE)</f>
        <v>4</v>
      </c>
      <c r="V861" s="35" t="str">
        <f>VLOOKUP(C861,Dados!G:J,4,FALSE)</f>
        <v>Quinta-Feira</v>
      </c>
    </row>
    <row r="862" spans="1:22" ht="45.95">
      <c r="A862" s="50">
        <v>507</v>
      </c>
      <c r="B862" s="9">
        <v>1</v>
      </c>
      <c r="C862" s="47">
        <v>45049</v>
      </c>
      <c r="D862" s="49">
        <f>IFERROR(VLOOKUP(C862,Dados!G:H,2,FALSE),"")</f>
        <v>45047</v>
      </c>
      <c r="E862" s="180">
        <v>18069</v>
      </c>
      <c r="F862" s="181" t="s">
        <v>1752</v>
      </c>
      <c r="G862" s="9" t="s">
        <v>31</v>
      </c>
      <c r="H862" s="351" t="s">
        <v>1753</v>
      </c>
      <c r="I862" s="351" t="s">
        <v>87</v>
      </c>
      <c r="J862" s="9">
        <v>1</v>
      </c>
      <c r="K862" s="9" t="s">
        <v>1170</v>
      </c>
      <c r="L862" s="177" t="s">
        <v>1754</v>
      </c>
      <c r="M862" s="31" t="s">
        <v>90</v>
      </c>
      <c r="N862" s="9" t="s">
        <v>91</v>
      </c>
      <c r="O862" s="9" t="s">
        <v>36</v>
      </c>
      <c r="P862" s="9" t="s">
        <v>91</v>
      </c>
      <c r="Q862" s="9"/>
      <c r="R862" s="9"/>
      <c r="S862" s="9">
        <v>37</v>
      </c>
      <c r="T862" s="9"/>
      <c r="U862" s="35">
        <f>VLOOKUP(C862,Dados!G:J,3,FALSE)</f>
        <v>3</v>
      </c>
      <c r="V862" s="35" t="str">
        <f>VLOOKUP(C862,Dados!G:J,4,FALSE)</f>
        <v>Quarta-Feira</v>
      </c>
    </row>
    <row r="863" spans="1:22" ht="108.75" customHeight="1">
      <c r="A863" s="50">
        <v>508</v>
      </c>
      <c r="B863" s="9">
        <v>1</v>
      </c>
      <c r="C863" s="47">
        <v>45056</v>
      </c>
      <c r="D863" s="49">
        <f>IFERROR(VLOOKUP(C863,Dados!G:H,2,FALSE),"")</f>
        <v>45047</v>
      </c>
      <c r="E863" s="180">
        <v>37106</v>
      </c>
      <c r="F863" s="181" t="s">
        <v>699</v>
      </c>
      <c r="G863" s="9" t="s">
        <v>31</v>
      </c>
      <c r="H863" s="351" t="s">
        <v>130</v>
      </c>
      <c r="I863" s="351" t="s">
        <v>818</v>
      </c>
      <c r="J863" s="9">
        <v>1</v>
      </c>
      <c r="K863" s="9" t="s">
        <v>56</v>
      </c>
      <c r="L863" s="177" t="s">
        <v>1755</v>
      </c>
      <c r="M863" s="31" t="s">
        <v>4</v>
      </c>
      <c r="N863" s="9" t="s">
        <v>36</v>
      </c>
      <c r="O863" s="9" t="s">
        <v>36</v>
      </c>
      <c r="P863" s="9" t="s">
        <v>58</v>
      </c>
      <c r="Q863" s="9" t="s">
        <v>59</v>
      </c>
      <c r="R863" s="9" t="s">
        <v>60</v>
      </c>
      <c r="S863" s="9"/>
      <c r="T863" s="9"/>
      <c r="U863" s="35">
        <f>VLOOKUP(C863,Dados!G:J,3,FALSE)</f>
        <v>10</v>
      </c>
      <c r="V863" s="35" t="str">
        <f>VLOOKUP(C863,Dados!G:J,4,FALSE)</f>
        <v>Quarta-Feira</v>
      </c>
    </row>
    <row r="864" spans="1:22" ht="69">
      <c r="A864" s="50">
        <v>509</v>
      </c>
      <c r="B864" s="9">
        <v>1</v>
      </c>
      <c r="C864" s="47">
        <v>45059</v>
      </c>
      <c r="D864" s="49">
        <f>IFERROR(VLOOKUP(C864,Dados!G:H,2,FALSE),"")</f>
        <v>45047</v>
      </c>
      <c r="E864" s="180">
        <v>40563</v>
      </c>
      <c r="F864" s="181" t="s">
        <v>1756</v>
      </c>
      <c r="G864" s="9" t="s">
        <v>31</v>
      </c>
      <c r="H864" s="351" t="s">
        <v>523</v>
      </c>
      <c r="I864" s="351" t="s">
        <v>1233</v>
      </c>
      <c r="J864" s="9">
        <v>3</v>
      </c>
      <c r="K864" s="9" t="s">
        <v>56</v>
      </c>
      <c r="L864" s="177" t="s">
        <v>1757</v>
      </c>
      <c r="M864" s="31" t="s">
        <v>4</v>
      </c>
      <c r="N864" s="9" t="s">
        <v>36</v>
      </c>
      <c r="O864" s="9" t="s">
        <v>36</v>
      </c>
      <c r="P864" s="9" t="s">
        <v>45</v>
      </c>
      <c r="Q864" s="9" t="s">
        <v>38</v>
      </c>
      <c r="R864" s="9" t="s">
        <v>1758</v>
      </c>
      <c r="S864" s="9">
        <v>39</v>
      </c>
      <c r="T864" s="9"/>
      <c r="U864" s="35">
        <f>VLOOKUP(C864,Dados!G:J,3,FALSE)</f>
        <v>13</v>
      </c>
      <c r="V864" s="35" t="str">
        <f>VLOOKUP(C864,Dados!G:J,4,FALSE)</f>
        <v>Sábado</v>
      </c>
    </row>
    <row r="865" spans="1:22" ht="45.95">
      <c r="A865" s="50">
        <v>510</v>
      </c>
      <c r="B865" s="9">
        <v>1</v>
      </c>
      <c r="C865" s="47">
        <v>45061</v>
      </c>
      <c r="D865" s="49">
        <f>IFERROR(VLOOKUP(C865,Dados!G:H,2,FALSE),"")</f>
        <v>45047</v>
      </c>
      <c r="E865" s="180">
        <v>20518</v>
      </c>
      <c r="F865" s="181" t="s">
        <v>980</v>
      </c>
      <c r="G865" s="9" t="s">
        <v>31</v>
      </c>
      <c r="H865" s="351" t="s">
        <v>539</v>
      </c>
      <c r="I865" s="351" t="s">
        <v>540</v>
      </c>
      <c r="J865" s="9">
        <v>2</v>
      </c>
      <c r="K865" s="9" t="s">
        <v>161</v>
      </c>
      <c r="L865" s="177" t="s">
        <v>1759</v>
      </c>
      <c r="M865" s="31" t="s">
        <v>4</v>
      </c>
      <c r="N865" s="9" t="s">
        <v>36</v>
      </c>
      <c r="O865" s="9" t="s">
        <v>36</v>
      </c>
      <c r="P865" s="9" t="s">
        <v>45</v>
      </c>
      <c r="Q865" s="9" t="s">
        <v>46</v>
      </c>
      <c r="R865" s="9" t="s">
        <v>77</v>
      </c>
      <c r="S865" s="9"/>
      <c r="T865" s="9"/>
      <c r="U865" s="35">
        <f>VLOOKUP(C865,Dados!G:J,3,FALSE)</f>
        <v>15</v>
      </c>
      <c r="V865" s="35" t="str">
        <f>VLOOKUP(C865,Dados!G:J,4,FALSE)</f>
        <v>Segunda-Feira</v>
      </c>
    </row>
    <row r="866" spans="1:22" ht="80.45">
      <c r="A866" s="50">
        <v>511</v>
      </c>
      <c r="B866" s="9">
        <v>1</v>
      </c>
      <c r="C866" s="47">
        <v>45061</v>
      </c>
      <c r="D866" s="49">
        <f>IFERROR(VLOOKUP(C866,Dados!G:H,2,FALSE),"")</f>
        <v>45047</v>
      </c>
      <c r="E866" s="371">
        <v>0</v>
      </c>
      <c r="F866" s="181"/>
      <c r="G866" s="9"/>
      <c r="H866" s="351"/>
      <c r="I866" s="351" t="s">
        <v>87</v>
      </c>
      <c r="J866" s="9">
        <v>2</v>
      </c>
      <c r="K866" s="9" t="s">
        <v>1170</v>
      </c>
      <c r="L866" s="177" t="s">
        <v>1760</v>
      </c>
      <c r="M866" s="31" t="s">
        <v>90</v>
      </c>
      <c r="N866" s="9" t="s">
        <v>36</v>
      </c>
      <c r="O866" s="9" t="s">
        <v>36</v>
      </c>
      <c r="P866" s="9" t="s">
        <v>91</v>
      </c>
      <c r="Q866" s="9"/>
      <c r="R866" s="9"/>
      <c r="S866" s="9">
        <v>40</v>
      </c>
      <c r="T866" s="9"/>
      <c r="U866" s="35">
        <f>VLOOKUP(C866,Dados!G:J,3,FALSE)</f>
        <v>15</v>
      </c>
      <c r="V866" s="35" t="str">
        <f>VLOOKUP(C866,Dados!G:J,4,FALSE)</f>
        <v>Segunda-Feira</v>
      </c>
    </row>
    <row r="867" spans="1:22" ht="80.45">
      <c r="A867" s="50">
        <v>512</v>
      </c>
      <c r="B867" s="9">
        <v>1</v>
      </c>
      <c r="C867" s="47">
        <v>45062</v>
      </c>
      <c r="D867" s="49">
        <f>IFERROR(VLOOKUP(C867,Dados!G:H,2,FALSE),"")</f>
        <v>45047</v>
      </c>
      <c r="E867" s="180">
        <v>39798</v>
      </c>
      <c r="F867" s="181" t="s">
        <v>1761</v>
      </c>
      <c r="G867" s="9" t="s">
        <v>31</v>
      </c>
      <c r="H867" s="351" t="s">
        <v>1189</v>
      </c>
      <c r="I867" s="351" t="s">
        <v>633</v>
      </c>
      <c r="J867" s="9">
        <v>1</v>
      </c>
      <c r="K867" s="9" t="s">
        <v>126</v>
      </c>
      <c r="L867" s="177" t="s">
        <v>1762</v>
      </c>
      <c r="M867" s="31" t="s">
        <v>4</v>
      </c>
      <c r="N867" s="9" t="s">
        <v>36</v>
      </c>
      <c r="O867" s="9" t="s">
        <v>36</v>
      </c>
      <c r="P867" s="9" t="s">
        <v>66</v>
      </c>
      <c r="Q867" s="9" t="s">
        <v>124</v>
      </c>
      <c r="R867" s="9"/>
      <c r="S867" s="9"/>
      <c r="T867" s="9"/>
      <c r="U867" s="35">
        <f>VLOOKUP(C867,Dados!G:J,3,FALSE)</f>
        <v>16</v>
      </c>
      <c r="V867" s="35" t="str">
        <f>VLOOKUP(C867,Dados!G:J,4,FALSE)</f>
        <v>Terça-Feira</v>
      </c>
    </row>
    <row r="868" spans="1:22" ht="80.45">
      <c r="A868" s="50">
        <v>513</v>
      </c>
      <c r="B868" s="9">
        <v>1</v>
      </c>
      <c r="C868" s="47">
        <v>45064</v>
      </c>
      <c r="D868" s="49">
        <f>IFERROR(VLOOKUP(C868,Dados!G:H,2,FALSE),"")</f>
        <v>45047</v>
      </c>
      <c r="E868" s="180">
        <v>30706</v>
      </c>
      <c r="F868" s="181" t="s">
        <v>1763</v>
      </c>
      <c r="G868" s="9" t="s">
        <v>31</v>
      </c>
      <c r="H868" s="351" t="s">
        <v>1551</v>
      </c>
      <c r="I868" s="351" t="s">
        <v>63</v>
      </c>
      <c r="J868" s="9" t="s">
        <v>243</v>
      </c>
      <c r="K868" s="9" t="s">
        <v>152</v>
      </c>
      <c r="L868" s="177" t="s">
        <v>1764</v>
      </c>
      <c r="M868" s="31" t="s">
        <v>4</v>
      </c>
      <c r="N868" s="9" t="s">
        <v>36</v>
      </c>
      <c r="O868" s="9" t="s">
        <v>36</v>
      </c>
      <c r="P868" s="9" t="s">
        <v>45</v>
      </c>
      <c r="Q868" s="9" t="s">
        <v>76</v>
      </c>
      <c r="R868" s="9" t="s">
        <v>1301</v>
      </c>
      <c r="S868" s="9"/>
      <c r="T868" s="9"/>
      <c r="U868" s="35">
        <f>VLOOKUP(C868,Dados!G:J,3,FALSE)</f>
        <v>18</v>
      </c>
      <c r="V868" s="35" t="str">
        <f>VLOOKUP(C868,Dados!G:J,4,FALSE)</f>
        <v>Quinta-Feira</v>
      </c>
    </row>
    <row r="869" spans="1:22" ht="80.45">
      <c r="A869" s="50">
        <v>514</v>
      </c>
      <c r="B869" s="9">
        <v>1</v>
      </c>
      <c r="C869" s="47">
        <v>45068</v>
      </c>
      <c r="D869" s="49">
        <f>IFERROR(VLOOKUP(C869,Dados!G:H,2,FALSE),"")</f>
        <v>45047</v>
      </c>
      <c r="E869" s="371">
        <v>0</v>
      </c>
      <c r="F869" s="181"/>
      <c r="G869" s="9"/>
      <c r="H869" s="351"/>
      <c r="I869" s="351" t="s">
        <v>87</v>
      </c>
      <c r="J869" s="9">
        <v>1</v>
      </c>
      <c r="K869" s="9" t="s">
        <v>51</v>
      </c>
      <c r="L869" s="177" t="s">
        <v>1765</v>
      </c>
      <c r="M869" s="31" t="s">
        <v>90</v>
      </c>
      <c r="N869" s="9" t="s">
        <v>36</v>
      </c>
      <c r="O869" s="9" t="s">
        <v>36</v>
      </c>
      <c r="P869" s="9" t="s">
        <v>96</v>
      </c>
      <c r="Q869" s="9"/>
      <c r="R869" s="9"/>
      <c r="S869" s="9">
        <v>41</v>
      </c>
      <c r="T869" s="9"/>
      <c r="U869" s="35">
        <f>VLOOKUP(C869,Dados!G:J,3,FALSE)</f>
        <v>22</v>
      </c>
      <c r="V869" s="35" t="str">
        <f>VLOOKUP(C869,Dados!G:J,4,FALSE)</f>
        <v>Segunda-Feira</v>
      </c>
    </row>
    <row r="870" spans="1:22" ht="57.6">
      <c r="A870" s="50">
        <v>515</v>
      </c>
      <c r="B870" s="9">
        <v>1</v>
      </c>
      <c r="C870" s="47">
        <v>45071</v>
      </c>
      <c r="D870" s="49">
        <f>IFERROR(VLOOKUP(C870,Dados!G:H,2,FALSE),"")</f>
        <v>45047</v>
      </c>
      <c r="E870" s="180" t="s">
        <v>1766</v>
      </c>
      <c r="F870" s="181" t="s">
        <v>1535</v>
      </c>
      <c r="G870" s="9" t="s">
        <v>31</v>
      </c>
      <c r="H870" s="351" t="s">
        <v>318</v>
      </c>
      <c r="I870" s="351" t="s">
        <v>509</v>
      </c>
      <c r="J870" s="9">
        <v>2</v>
      </c>
      <c r="K870" s="9" t="s">
        <v>526</v>
      </c>
      <c r="L870" s="177" t="s">
        <v>1767</v>
      </c>
      <c r="M870" s="31" t="s">
        <v>528</v>
      </c>
      <c r="N870" s="9" t="s">
        <v>36</v>
      </c>
      <c r="O870" s="9" t="s">
        <v>36</v>
      </c>
      <c r="P870" s="9" t="s">
        <v>782</v>
      </c>
      <c r="Q870" s="9" t="s">
        <v>107</v>
      </c>
      <c r="R870" s="9"/>
      <c r="S870" s="9"/>
      <c r="T870" s="9"/>
      <c r="U870" s="35">
        <f>VLOOKUP(C870,Dados!G:J,3,FALSE)</f>
        <v>25</v>
      </c>
      <c r="V870" s="35" t="str">
        <f>VLOOKUP(C870,Dados!G:J,4,FALSE)</f>
        <v>Quinta-Feira</v>
      </c>
    </row>
    <row r="871" spans="1:22" ht="34.5">
      <c r="A871" s="50">
        <v>516</v>
      </c>
      <c r="B871" s="9">
        <v>1</v>
      </c>
      <c r="C871" s="47">
        <v>45070</v>
      </c>
      <c r="D871" s="49">
        <f>IFERROR(VLOOKUP(C871,Dados!G:H,2,FALSE),"")</f>
        <v>45047</v>
      </c>
      <c r="E871" s="371">
        <v>0</v>
      </c>
      <c r="F871" s="181"/>
      <c r="G871" s="9" t="s">
        <v>31</v>
      </c>
      <c r="H871" s="351" t="s">
        <v>523</v>
      </c>
      <c r="I871" s="351" t="s">
        <v>1233</v>
      </c>
      <c r="J871" s="9">
        <v>3</v>
      </c>
      <c r="K871" s="9" t="s">
        <v>56</v>
      </c>
      <c r="L871" s="177" t="s">
        <v>1768</v>
      </c>
      <c r="M871" s="31" t="s">
        <v>90</v>
      </c>
      <c r="N871" s="9" t="s">
        <v>36</v>
      </c>
      <c r="O871" s="9" t="s">
        <v>36</v>
      </c>
      <c r="P871" s="9" t="s">
        <v>45</v>
      </c>
      <c r="Q871" s="9"/>
      <c r="R871" s="9"/>
      <c r="S871" s="9">
        <v>42</v>
      </c>
      <c r="T871" s="9"/>
      <c r="U871" s="35">
        <f>VLOOKUP(C871,Dados!G:J,3,FALSE)</f>
        <v>24</v>
      </c>
      <c r="V871" s="35" t="str">
        <f>VLOOKUP(C871,Dados!G:J,4,FALSE)</f>
        <v>Quarta-Feira</v>
      </c>
    </row>
    <row r="872" spans="1:22" ht="103.5">
      <c r="A872" s="50">
        <v>517</v>
      </c>
      <c r="B872" s="9">
        <v>1</v>
      </c>
      <c r="C872" s="47">
        <v>45073</v>
      </c>
      <c r="D872" s="49">
        <f>IFERROR(VLOOKUP(C872,Dados!G:H,2,FALSE),"")</f>
        <v>45047</v>
      </c>
      <c r="E872" s="180">
        <v>28247</v>
      </c>
      <c r="F872" s="181" t="s">
        <v>1727</v>
      </c>
      <c r="G872" s="9" t="s">
        <v>31</v>
      </c>
      <c r="H872" s="351" t="s">
        <v>1728</v>
      </c>
      <c r="I872" s="351" t="s">
        <v>445</v>
      </c>
      <c r="J872" s="9">
        <v>1</v>
      </c>
      <c r="K872" s="9" t="s">
        <v>526</v>
      </c>
      <c r="L872" s="177" t="s">
        <v>1769</v>
      </c>
      <c r="M872" s="31" t="s">
        <v>528</v>
      </c>
      <c r="N872" s="9" t="s">
        <v>36</v>
      </c>
      <c r="O872" s="9" t="s">
        <v>36</v>
      </c>
      <c r="P872" s="9" t="s">
        <v>782</v>
      </c>
      <c r="Q872" s="9" t="s">
        <v>38</v>
      </c>
      <c r="R872" s="9"/>
      <c r="S872" s="9"/>
      <c r="T872" s="9"/>
      <c r="U872" s="35">
        <f>VLOOKUP(C872,Dados!G:J,3,FALSE)</f>
        <v>27</v>
      </c>
      <c r="V872" s="35" t="str">
        <f>VLOOKUP(C872,Dados!G:J,4,FALSE)</f>
        <v>Sábado</v>
      </c>
    </row>
    <row r="873" spans="1:22" ht="69">
      <c r="A873" s="50">
        <v>518</v>
      </c>
      <c r="B873" s="9">
        <v>1</v>
      </c>
      <c r="C873" s="47">
        <v>45076</v>
      </c>
      <c r="D873" s="49">
        <f>IFERROR(VLOOKUP(C873,Dados!G:H,2,FALSE),"")</f>
        <v>45047</v>
      </c>
      <c r="E873" s="180">
        <v>45542</v>
      </c>
      <c r="F873" s="181" t="s">
        <v>1770</v>
      </c>
      <c r="G873" s="9" t="s">
        <v>31</v>
      </c>
      <c r="H873" s="351" t="s">
        <v>237</v>
      </c>
      <c r="I873" s="351" t="s">
        <v>509</v>
      </c>
      <c r="J873" s="9">
        <v>2</v>
      </c>
      <c r="K873" s="9" t="s">
        <v>56</v>
      </c>
      <c r="L873" s="177" t="s">
        <v>1771</v>
      </c>
      <c r="M873" s="31" t="s">
        <v>4</v>
      </c>
      <c r="N873" s="9" t="s">
        <v>36</v>
      </c>
      <c r="O873" s="9" t="s">
        <v>36</v>
      </c>
      <c r="P873" s="9" t="s">
        <v>45</v>
      </c>
      <c r="Q873" s="9" t="s">
        <v>107</v>
      </c>
      <c r="R873" s="9"/>
      <c r="S873" s="9"/>
      <c r="T873" s="9"/>
      <c r="U873" s="35">
        <f>VLOOKUP(C873,Dados!G:J,3,FALSE)</f>
        <v>30</v>
      </c>
      <c r="V873" s="35" t="str">
        <f>VLOOKUP(C873,Dados!G:J,4,FALSE)</f>
        <v>Terça-Feira</v>
      </c>
    </row>
    <row r="874" spans="1:22" ht="69">
      <c r="A874" s="50">
        <v>519</v>
      </c>
      <c r="B874" s="9">
        <v>1</v>
      </c>
      <c r="C874" s="47">
        <v>45076</v>
      </c>
      <c r="D874" s="49">
        <f>IFERROR(VLOOKUP(C874,Dados!G:H,2,FALSE),"")</f>
        <v>45047</v>
      </c>
      <c r="E874" s="180">
        <v>40531</v>
      </c>
      <c r="F874" s="181" t="s">
        <v>1772</v>
      </c>
      <c r="G874" s="9" t="s">
        <v>31</v>
      </c>
      <c r="H874" s="351" t="s">
        <v>105</v>
      </c>
      <c r="I874" s="351" t="s">
        <v>540</v>
      </c>
      <c r="J874" s="9">
        <v>2</v>
      </c>
      <c r="K874" s="9" t="s">
        <v>64</v>
      </c>
      <c r="L874" s="177" t="s">
        <v>1773</v>
      </c>
      <c r="M874" s="31" t="s">
        <v>4</v>
      </c>
      <c r="N874" s="9" t="s">
        <v>36</v>
      </c>
      <c r="O874" s="9" t="s">
        <v>36</v>
      </c>
      <c r="P874" s="9" t="s">
        <v>180</v>
      </c>
      <c r="Q874" s="9" t="s">
        <v>189</v>
      </c>
      <c r="R874" s="9"/>
      <c r="S874" s="9"/>
      <c r="T874" s="9"/>
      <c r="U874" s="35">
        <f>VLOOKUP(C874,Dados!G:J,3,FALSE)</f>
        <v>30</v>
      </c>
      <c r="V874" s="35" t="str">
        <f>VLOOKUP(C874,Dados!G:J,4,FALSE)</f>
        <v>Terça-Feira</v>
      </c>
    </row>
    <row r="875" spans="1:22" ht="92.1">
      <c r="A875" s="50">
        <v>520</v>
      </c>
      <c r="B875" s="9">
        <v>1</v>
      </c>
      <c r="C875" s="47">
        <v>45077</v>
      </c>
      <c r="D875" s="49">
        <f>IFERROR(VLOOKUP(C875,Dados!G:H,2,FALSE),"")</f>
        <v>45047</v>
      </c>
      <c r="E875" s="180">
        <v>41135</v>
      </c>
      <c r="F875" s="181" t="s">
        <v>1279</v>
      </c>
      <c r="G875" s="9" t="s">
        <v>31</v>
      </c>
      <c r="H875" s="351" t="s">
        <v>105</v>
      </c>
      <c r="I875" s="351" t="s">
        <v>540</v>
      </c>
      <c r="J875" s="9">
        <v>2</v>
      </c>
      <c r="K875" s="9" t="s">
        <v>64</v>
      </c>
      <c r="L875" s="177" t="s">
        <v>1774</v>
      </c>
      <c r="M875" s="31" t="s">
        <v>4</v>
      </c>
      <c r="N875" s="9" t="s">
        <v>36</v>
      </c>
      <c r="O875" s="9" t="s">
        <v>36</v>
      </c>
      <c r="P875" s="9" t="s">
        <v>180</v>
      </c>
      <c r="Q875" s="9" t="s">
        <v>118</v>
      </c>
      <c r="R875" s="9"/>
      <c r="S875" s="9"/>
      <c r="T875" s="9"/>
      <c r="U875" s="35">
        <f>VLOOKUP(C875,Dados!G:J,3,FALSE)</f>
        <v>31</v>
      </c>
      <c r="V875" s="35" t="str">
        <f>VLOOKUP(C875,Dados!G:J,4,FALSE)</f>
        <v>Quarta-Feira</v>
      </c>
    </row>
    <row r="876" spans="1:22" ht="69">
      <c r="A876" s="50">
        <v>521</v>
      </c>
      <c r="B876" s="9">
        <v>1</v>
      </c>
      <c r="C876" s="47">
        <v>45077</v>
      </c>
      <c r="D876" s="49">
        <f>IFERROR(VLOOKUP(C876,Dados!G:H,2,FALSE),"")</f>
        <v>45047</v>
      </c>
      <c r="E876" s="371">
        <v>0</v>
      </c>
      <c r="F876" s="181"/>
      <c r="G876" s="9"/>
      <c r="H876" s="351"/>
      <c r="I876" s="351" t="s">
        <v>509</v>
      </c>
      <c r="J876" s="9">
        <v>2</v>
      </c>
      <c r="K876" s="9" t="s">
        <v>7</v>
      </c>
      <c r="L876" s="177" t="s">
        <v>1775</v>
      </c>
      <c r="M876" s="31" t="s">
        <v>90</v>
      </c>
      <c r="N876" s="9" t="s">
        <v>178</v>
      </c>
      <c r="O876" s="9" t="s">
        <v>36</v>
      </c>
      <c r="P876" s="9" t="s">
        <v>117</v>
      </c>
      <c r="Q876" s="9"/>
      <c r="R876" s="9"/>
      <c r="S876" s="9">
        <v>43</v>
      </c>
      <c r="T876" s="9"/>
      <c r="U876" s="35">
        <f>VLOOKUP(C876,Dados!G:J,3,FALSE)</f>
        <v>31</v>
      </c>
      <c r="V876" s="35" t="str">
        <f>VLOOKUP(C876,Dados!G:J,4,FALSE)</f>
        <v>Quarta-Feira</v>
      </c>
    </row>
    <row r="877" spans="1:22" ht="80.45">
      <c r="A877" s="50">
        <v>522</v>
      </c>
      <c r="B877" s="9">
        <v>1</v>
      </c>
      <c r="C877" s="47">
        <v>45078</v>
      </c>
      <c r="D877" s="49">
        <f>IFERROR(VLOOKUP(C877,Dados!G:H,2,FALSE),"")</f>
        <v>45078</v>
      </c>
      <c r="E877" s="180">
        <v>37833</v>
      </c>
      <c r="F877" s="181" t="s">
        <v>1776</v>
      </c>
      <c r="G877" s="9" t="s">
        <v>182</v>
      </c>
      <c r="H877" s="402" t="s">
        <v>300</v>
      </c>
      <c r="I877" s="351" t="s">
        <v>540</v>
      </c>
      <c r="J877" s="9">
        <v>2</v>
      </c>
      <c r="K877" s="9" t="s">
        <v>110</v>
      </c>
      <c r="L877" s="177" t="s">
        <v>1777</v>
      </c>
      <c r="M877" s="31" t="s">
        <v>4</v>
      </c>
      <c r="N877" s="9" t="s">
        <v>36</v>
      </c>
      <c r="O877" s="9" t="s">
        <v>36</v>
      </c>
      <c r="P877" s="9" t="s">
        <v>45</v>
      </c>
      <c r="Q877" s="9" t="s">
        <v>46</v>
      </c>
      <c r="R877" s="9"/>
      <c r="S877" s="9"/>
      <c r="T877" s="9"/>
      <c r="U877" s="35">
        <f>VLOOKUP(C877,Dados!G:J,3,FALSE)</f>
        <v>1</v>
      </c>
      <c r="V877" s="35" t="str">
        <f>VLOOKUP(C877,Dados!G:J,4,FALSE)</f>
        <v>Quinta-Feira</v>
      </c>
    </row>
    <row r="878" spans="1:22" ht="57.6">
      <c r="A878" s="50">
        <v>523</v>
      </c>
      <c r="B878" s="9">
        <v>1</v>
      </c>
      <c r="C878" s="47">
        <v>45079</v>
      </c>
      <c r="D878" s="49">
        <f>IFERROR(VLOOKUP(C878,Dados!G:H,2,FALSE),"")</f>
        <v>45078</v>
      </c>
      <c r="E878" s="371">
        <v>0</v>
      </c>
      <c r="F878" s="181"/>
      <c r="G878" s="9"/>
      <c r="H878" s="402"/>
      <c r="I878" s="351" t="s">
        <v>1233</v>
      </c>
      <c r="J878" s="9">
        <v>3</v>
      </c>
      <c r="K878" s="9" t="s">
        <v>43</v>
      </c>
      <c r="L878" s="177" t="s">
        <v>1778</v>
      </c>
      <c r="M878" s="31" t="s">
        <v>90</v>
      </c>
      <c r="N878" s="9" t="s">
        <v>178</v>
      </c>
      <c r="O878" s="9" t="s">
        <v>179</v>
      </c>
      <c r="P878" s="9" t="s">
        <v>91</v>
      </c>
      <c r="Q878" s="9"/>
      <c r="R878" s="9"/>
      <c r="S878" s="9">
        <v>44</v>
      </c>
      <c r="T878" s="9">
        <v>202388390</v>
      </c>
      <c r="U878" s="35">
        <f>VLOOKUP(C878,Dados!G:J,3,FALSE)</f>
        <v>2</v>
      </c>
      <c r="V878" s="35" t="str">
        <f>VLOOKUP(C878,Dados!G:J,4,FALSE)</f>
        <v>Sexta-Feira</v>
      </c>
    </row>
    <row r="879" spans="1:22" ht="45.95">
      <c r="A879" s="50">
        <v>524</v>
      </c>
      <c r="B879" s="9">
        <v>1</v>
      </c>
      <c r="C879" s="47">
        <v>45080</v>
      </c>
      <c r="D879" s="49">
        <f>IFERROR(VLOOKUP(C879,Dados!G:H,2,FALSE),"")</f>
        <v>45078</v>
      </c>
      <c r="E879" s="371">
        <v>0</v>
      </c>
      <c r="F879" s="181" t="s">
        <v>1779</v>
      </c>
      <c r="G879" s="9" t="s">
        <v>31</v>
      </c>
      <c r="H879" s="402" t="s">
        <v>1780</v>
      </c>
      <c r="I879" s="351" t="s">
        <v>633</v>
      </c>
      <c r="J879" s="9">
        <v>1</v>
      </c>
      <c r="K879" s="9" t="s">
        <v>176</v>
      </c>
      <c r="L879" s="177" t="s">
        <v>1781</v>
      </c>
      <c r="M879" s="31" t="s">
        <v>90</v>
      </c>
      <c r="N879" s="9" t="s">
        <v>36</v>
      </c>
      <c r="O879" s="9" t="s">
        <v>36</v>
      </c>
      <c r="P879" s="9" t="s">
        <v>45</v>
      </c>
      <c r="Q879" s="9" t="s">
        <v>124</v>
      </c>
      <c r="R879" s="9"/>
      <c r="S879" s="9">
        <v>45</v>
      </c>
      <c r="T879" s="9"/>
      <c r="U879" s="35">
        <f>VLOOKUP(C879,Dados!G:J,3,FALSE)</f>
        <v>3</v>
      </c>
      <c r="V879" s="35" t="str">
        <f>VLOOKUP(C879,Dados!G:J,4,FALSE)</f>
        <v>Sábado</v>
      </c>
    </row>
    <row r="880" spans="1:22" ht="58.5">
      <c r="A880" s="50">
        <v>525</v>
      </c>
      <c r="B880" s="9">
        <v>1</v>
      </c>
      <c r="C880" s="47">
        <v>45085</v>
      </c>
      <c r="D880" s="49">
        <f>IFERROR(VLOOKUP(C880,Dados!G:H,2,FALSE),"")</f>
        <v>45078</v>
      </c>
      <c r="E880" s="180">
        <v>45926</v>
      </c>
      <c r="F880" s="181" t="s">
        <v>1782</v>
      </c>
      <c r="G880" s="9" t="s">
        <v>31</v>
      </c>
      <c r="H880" s="402" t="s">
        <v>523</v>
      </c>
      <c r="I880" s="351" t="s">
        <v>1233</v>
      </c>
      <c r="J880" s="9">
        <v>3</v>
      </c>
      <c r="K880" s="9" t="s">
        <v>56</v>
      </c>
      <c r="L880" s="66" t="s">
        <v>1783</v>
      </c>
      <c r="M880" s="31" t="s">
        <v>4</v>
      </c>
      <c r="N880" s="9" t="s">
        <v>36</v>
      </c>
      <c r="O880" s="9" t="s">
        <v>36</v>
      </c>
      <c r="P880" s="9" t="s">
        <v>58</v>
      </c>
      <c r="Q880" s="9" t="s">
        <v>59</v>
      </c>
      <c r="R880" s="9"/>
      <c r="S880" s="9"/>
      <c r="T880" s="9"/>
      <c r="U880" s="35">
        <f>VLOOKUP(C880,Dados!G:J,3,FALSE)</f>
        <v>8</v>
      </c>
      <c r="V880" s="35" t="str">
        <f>VLOOKUP(C880,Dados!G:J,4,FALSE)</f>
        <v>Quinta-Feira</v>
      </c>
    </row>
    <row r="881" spans="1:22" ht="58.5">
      <c r="A881" s="50">
        <v>526</v>
      </c>
      <c r="B881" s="9">
        <v>1</v>
      </c>
      <c r="C881" s="47">
        <v>45088</v>
      </c>
      <c r="D881" s="49">
        <f>IFERROR(VLOOKUP(C881,Dados!G:H,2,FALSE),"")</f>
        <v>45078</v>
      </c>
      <c r="E881" s="180">
        <v>27510</v>
      </c>
      <c r="F881" s="181" t="s">
        <v>741</v>
      </c>
      <c r="G881" s="9" t="s">
        <v>31</v>
      </c>
      <c r="H881" s="402" t="s">
        <v>595</v>
      </c>
      <c r="I881" s="351" t="s">
        <v>33</v>
      </c>
      <c r="J881" s="9">
        <v>1</v>
      </c>
      <c r="K881" s="9" t="s">
        <v>176</v>
      </c>
      <c r="L881" s="54" t="s">
        <v>1784</v>
      </c>
      <c r="M881" s="31" t="s">
        <v>4</v>
      </c>
      <c r="N881" s="9" t="s">
        <v>36</v>
      </c>
      <c r="O881" s="9" t="s">
        <v>36</v>
      </c>
      <c r="P881" s="9" t="s">
        <v>45</v>
      </c>
      <c r="Q881" s="9" t="s">
        <v>124</v>
      </c>
      <c r="R881" s="9" t="s">
        <v>1785</v>
      </c>
      <c r="S881" s="9"/>
      <c r="T881" s="9"/>
      <c r="U881" s="35">
        <f>VLOOKUP(C881,Dados!G:J,3,FALSE)</f>
        <v>11</v>
      </c>
      <c r="V881" s="35" t="str">
        <f>VLOOKUP(C881,Dados!G:J,4,FALSE)</f>
        <v>Domingo</v>
      </c>
    </row>
    <row r="882" spans="1:22" ht="57.6">
      <c r="A882" s="50">
        <v>527</v>
      </c>
      <c r="B882" s="9">
        <v>1</v>
      </c>
      <c r="C882" s="47">
        <v>45089</v>
      </c>
      <c r="D882" s="49">
        <f>IFERROR(VLOOKUP(C882,Dados!G:H,2,FALSE),"")</f>
        <v>45078</v>
      </c>
      <c r="E882" s="180">
        <v>37094</v>
      </c>
      <c r="F882" s="181" t="s">
        <v>680</v>
      </c>
      <c r="G882" s="9" t="s">
        <v>31</v>
      </c>
      <c r="H882" s="402" t="s">
        <v>523</v>
      </c>
      <c r="I882" s="351" t="s">
        <v>1233</v>
      </c>
      <c r="J882" s="9">
        <v>3</v>
      </c>
      <c r="K882" s="9" t="s">
        <v>56</v>
      </c>
      <c r="L882" s="177" t="s">
        <v>1786</v>
      </c>
      <c r="M882" s="31" t="s">
        <v>4</v>
      </c>
      <c r="N882" s="9" t="s">
        <v>36</v>
      </c>
      <c r="O882" s="9" t="s">
        <v>36</v>
      </c>
      <c r="P882" s="9" t="s">
        <v>58</v>
      </c>
      <c r="Q882" s="9" t="s">
        <v>59</v>
      </c>
      <c r="R882" s="9"/>
      <c r="S882" s="9"/>
      <c r="T882" s="9"/>
      <c r="U882" s="35">
        <f>VLOOKUP(C882,Dados!G:J,3,FALSE)</f>
        <v>12</v>
      </c>
      <c r="V882" s="35" t="str">
        <f>VLOOKUP(C882,Dados!G:J,4,FALSE)</f>
        <v>Segunda-Feira</v>
      </c>
    </row>
    <row r="883" spans="1:22" ht="57.6">
      <c r="A883" s="50">
        <v>528</v>
      </c>
      <c r="B883" s="9">
        <v>1</v>
      </c>
      <c r="C883" s="47">
        <v>45091</v>
      </c>
      <c r="D883" s="49">
        <f>IFERROR(VLOOKUP(C883,Dados!G:H,2,FALSE),"")</f>
        <v>45078</v>
      </c>
      <c r="E883" s="180">
        <v>43454</v>
      </c>
      <c r="F883" s="181" t="s">
        <v>1569</v>
      </c>
      <c r="G883" s="9" t="s">
        <v>31</v>
      </c>
      <c r="H883" s="402" t="s">
        <v>130</v>
      </c>
      <c r="I883" s="351" t="s">
        <v>818</v>
      </c>
      <c r="J883" s="9">
        <v>1</v>
      </c>
      <c r="K883" s="9" t="s">
        <v>56</v>
      </c>
      <c r="L883" s="177" t="s">
        <v>1787</v>
      </c>
      <c r="M883" s="31" t="s">
        <v>4</v>
      </c>
      <c r="N883" s="9" t="s">
        <v>36</v>
      </c>
      <c r="O883" s="9" t="s">
        <v>36</v>
      </c>
      <c r="P883" s="9" t="s">
        <v>58</v>
      </c>
      <c r="Q883" s="9" t="s">
        <v>59</v>
      </c>
      <c r="R883" s="9" t="s">
        <v>85</v>
      </c>
      <c r="S883" s="9"/>
      <c r="T883" s="9"/>
      <c r="U883" s="35">
        <f>VLOOKUP(C883,Dados!G:J,3,FALSE)</f>
        <v>14</v>
      </c>
      <c r="V883" s="35" t="str">
        <f>VLOOKUP(C883,Dados!G:J,4,FALSE)</f>
        <v>Quarta-Feira</v>
      </c>
    </row>
    <row r="884" spans="1:22" ht="69">
      <c r="A884" s="50">
        <v>529</v>
      </c>
      <c r="B884" s="9">
        <v>1</v>
      </c>
      <c r="C884" s="47">
        <v>45091</v>
      </c>
      <c r="D884" s="49">
        <f>IFERROR(VLOOKUP(C884,Dados!G:H,2,FALSE),"")</f>
        <v>45078</v>
      </c>
      <c r="E884" s="180">
        <v>23790</v>
      </c>
      <c r="F884" s="181" t="s">
        <v>269</v>
      </c>
      <c r="G884" s="9" t="s">
        <v>31</v>
      </c>
      <c r="H884" s="402" t="s">
        <v>186</v>
      </c>
      <c r="I884" s="351" t="s">
        <v>1281</v>
      </c>
      <c r="J884" s="9">
        <v>2</v>
      </c>
      <c r="K884" s="9" t="s">
        <v>43</v>
      </c>
      <c r="L884" s="177" t="s">
        <v>1788</v>
      </c>
      <c r="M884" s="31" t="s">
        <v>4</v>
      </c>
      <c r="N884" s="9" t="s">
        <v>36</v>
      </c>
      <c r="O884" s="9" t="s">
        <v>36</v>
      </c>
      <c r="P884" s="9" t="s">
        <v>180</v>
      </c>
      <c r="Q884" s="9" t="s">
        <v>124</v>
      </c>
      <c r="R884" s="9"/>
      <c r="S884" s="9"/>
      <c r="T884" s="9"/>
      <c r="U884" s="35">
        <f>VLOOKUP(C884,Dados!G:J,3,FALSE)</f>
        <v>14</v>
      </c>
      <c r="V884" s="35" t="str">
        <f>VLOOKUP(C884,Dados!G:J,4,FALSE)</f>
        <v>Quarta-Feira</v>
      </c>
    </row>
    <row r="885" spans="1:22" ht="34.5">
      <c r="A885" s="50">
        <v>530</v>
      </c>
      <c r="B885" s="9">
        <v>1</v>
      </c>
      <c r="C885" s="47">
        <v>45089</v>
      </c>
      <c r="D885" s="49">
        <f>IFERROR(VLOOKUP(C885,Dados!G:H,2,FALSE),"")</f>
        <v>45078</v>
      </c>
      <c r="E885" s="371">
        <v>0</v>
      </c>
      <c r="F885" s="181"/>
      <c r="G885" s="9"/>
      <c r="H885" s="402"/>
      <c r="I885" s="351" t="s">
        <v>1600</v>
      </c>
      <c r="J885" s="9">
        <v>1</v>
      </c>
      <c r="K885" s="9" t="s">
        <v>43</v>
      </c>
      <c r="L885" s="177" t="s">
        <v>1789</v>
      </c>
      <c r="M885" s="31" t="s">
        <v>90</v>
      </c>
      <c r="N885" s="9" t="s">
        <v>36</v>
      </c>
      <c r="O885" s="9" t="s">
        <v>36</v>
      </c>
      <c r="P885" s="9" t="s">
        <v>117</v>
      </c>
      <c r="Q885" s="9"/>
      <c r="R885" s="9"/>
      <c r="S885" s="9">
        <v>46</v>
      </c>
      <c r="T885" s="9"/>
      <c r="U885" s="35">
        <f>VLOOKUP(C885,Dados!G:J,3,FALSE)</f>
        <v>12</v>
      </c>
      <c r="V885" s="35" t="str">
        <f>VLOOKUP(C885,Dados!G:J,4,FALSE)</f>
        <v>Segunda-Feira</v>
      </c>
    </row>
    <row r="886" spans="1:22" ht="69">
      <c r="A886" s="50">
        <v>531</v>
      </c>
      <c r="B886" s="9">
        <v>1</v>
      </c>
      <c r="C886" s="47">
        <v>45092</v>
      </c>
      <c r="D886" s="49">
        <f>IFERROR(VLOOKUP(C886,Dados!G:H,2,FALSE),"")</f>
        <v>45078</v>
      </c>
      <c r="E886" s="180">
        <v>21749</v>
      </c>
      <c r="F886" s="181" t="s">
        <v>1790</v>
      </c>
      <c r="G886" s="9" t="s">
        <v>31</v>
      </c>
      <c r="H886" s="402" t="s">
        <v>595</v>
      </c>
      <c r="I886" s="351" t="s">
        <v>33</v>
      </c>
      <c r="J886" s="9">
        <v>1</v>
      </c>
      <c r="K886" s="9" t="s">
        <v>176</v>
      </c>
      <c r="L886" s="177" t="s">
        <v>1791</v>
      </c>
      <c r="M886" s="31" t="s">
        <v>90</v>
      </c>
      <c r="N886" s="9" t="s">
        <v>36</v>
      </c>
      <c r="O886" s="9" t="s">
        <v>36</v>
      </c>
      <c r="P886" s="9" t="s">
        <v>117</v>
      </c>
      <c r="Q886" s="9"/>
      <c r="R886" s="9"/>
      <c r="S886" s="9">
        <v>47</v>
      </c>
      <c r="T886" s="9"/>
      <c r="U886" s="35">
        <f>VLOOKUP(C886,Dados!G:J,3,FALSE)</f>
        <v>15</v>
      </c>
      <c r="V886" s="35" t="str">
        <f>VLOOKUP(C886,Dados!G:J,4,FALSE)</f>
        <v>Quinta-Feira</v>
      </c>
    </row>
    <row r="887" spans="1:22" ht="80.45">
      <c r="A887" s="50">
        <v>532</v>
      </c>
      <c r="B887" s="9">
        <v>1</v>
      </c>
      <c r="C887" s="47">
        <v>45093</v>
      </c>
      <c r="D887" s="49">
        <f>IFERROR(VLOOKUP(C887,Dados!G:H,2,FALSE),"")</f>
        <v>45078</v>
      </c>
      <c r="E887" s="180">
        <v>39509</v>
      </c>
      <c r="F887" s="181" t="s">
        <v>1792</v>
      </c>
      <c r="G887" s="9" t="s">
        <v>31</v>
      </c>
      <c r="H887" s="402" t="s">
        <v>366</v>
      </c>
      <c r="I887" s="351" t="s">
        <v>137</v>
      </c>
      <c r="J887" s="9">
        <v>1</v>
      </c>
      <c r="K887" s="9" t="s">
        <v>64</v>
      </c>
      <c r="L887" s="177" t="s">
        <v>1793</v>
      </c>
      <c r="M887" s="31" t="s">
        <v>4</v>
      </c>
      <c r="N887" s="9" t="s">
        <v>36</v>
      </c>
      <c r="O887" s="9" t="s">
        <v>36</v>
      </c>
      <c r="P887" s="9" t="s">
        <v>45</v>
      </c>
      <c r="Q887" s="9" t="s">
        <v>46</v>
      </c>
      <c r="R887" s="9" t="s">
        <v>128</v>
      </c>
      <c r="S887" s="9"/>
      <c r="T887" s="9"/>
      <c r="U887" s="35">
        <f>VLOOKUP(C887,Dados!G:J,3,FALSE)</f>
        <v>16</v>
      </c>
      <c r="V887" s="35" t="str">
        <f>VLOOKUP(C887,Dados!G:J,4,FALSE)</f>
        <v>Sexta-Feira</v>
      </c>
    </row>
    <row r="888" spans="1:22" ht="187.5" customHeight="1">
      <c r="A888" s="50">
        <v>533</v>
      </c>
      <c r="B888" s="9">
        <v>1</v>
      </c>
      <c r="C888" s="47">
        <v>45096</v>
      </c>
      <c r="D888" s="49">
        <f>IFERROR(VLOOKUP(C888,Dados!G:H,2,FALSE),"")</f>
        <v>45078</v>
      </c>
      <c r="E888" s="180">
        <v>40866</v>
      </c>
      <c r="F888" s="181" t="s">
        <v>1794</v>
      </c>
      <c r="G888" s="9" t="s">
        <v>31</v>
      </c>
      <c r="H888" s="402" t="s">
        <v>233</v>
      </c>
      <c r="I888" s="351" t="s">
        <v>87</v>
      </c>
      <c r="J888" s="9">
        <v>2</v>
      </c>
      <c r="K888" s="9" t="s">
        <v>526</v>
      </c>
      <c r="L888" s="177" t="s">
        <v>1795</v>
      </c>
      <c r="M888" s="31" t="s">
        <v>528</v>
      </c>
      <c r="N888" s="9" t="s">
        <v>36</v>
      </c>
      <c r="O888" s="9" t="s">
        <v>36</v>
      </c>
      <c r="P888" s="9" t="s">
        <v>180</v>
      </c>
      <c r="Q888" s="9" t="s">
        <v>124</v>
      </c>
      <c r="R888" s="9"/>
      <c r="S888" s="9"/>
      <c r="T888" s="9"/>
      <c r="U888" s="35">
        <f>VLOOKUP(C888,Dados!G:J,3,FALSE)</f>
        <v>19</v>
      </c>
      <c r="V888" s="35" t="str">
        <f>VLOOKUP(C888,Dados!G:J,4,FALSE)</f>
        <v>Segunda-Feira</v>
      </c>
    </row>
    <row r="889" spans="1:22" ht="187.5" customHeight="1">
      <c r="A889" s="50">
        <v>534</v>
      </c>
      <c r="B889" s="9">
        <v>1</v>
      </c>
      <c r="C889" s="47">
        <v>45098</v>
      </c>
      <c r="D889" s="49">
        <f>IFERROR(VLOOKUP(C889,Dados!G:H,2,FALSE),"")</f>
        <v>45078</v>
      </c>
      <c r="E889" s="180">
        <v>38852</v>
      </c>
      <c r="F889" s="181" t="s">
        <v>1796</v>
      </c>
      <c r="G889" s="9" t="s">
        <v>182</v>
      </c>
      <c r="H889" s="402" t="s">
        <v>882</v>
      </c>
      <c r="I889" s="351" t="s">
        <v>87</v>
      </c>
      <c r="J889" s="9">
        <v>1</v>
      </c>
      <c r="K889" s="9" t="s">
        <v>51</v>
      </c>
      <c r="L889" s="177" t="s">
        <v>1797</v>
      </c>
      <c r="M889" s="31" t="s">
        <v>4</v>
      </c>
      <c r="N889" s="9" t="s">
        <v>36</v>
      </c>
      <c r="O889" s="9" t="s">
        <v>36</v>
      </c>
      <c r="P889" s="9" t="s">
        <v>66</v>
      </c>
      <c r="Q889" s="9" t="s">
        <v>189</v>
      </c>
      <c r="R889" s="9" t="s">
        <v>218</v>
      </c>
      <c r="S889" s="9">
        <v>48</v>
      </c>
      <c r="T889" s="9"/>
      <c r="U889" s="35">
        <f>VLOOKUP(C889,Dados!G:J,3,FALSE)</f>
        <v>21</v>
      </c>
      <c r="V889" s="35" t="str">
        <f>VLOOKUP(C889,Dados!G:J,4,FALSE)</f>
        <v>Quarta-Feira</v>
      </c>
    </row>
    <row r="890" spans="1:22" ht="34.5">
      <c r="A890" s="50">
        <v>535</v>
      </c>
      <c r="B890" s="9">
        <v>1</v>
      </c>
      <c r="C890" s="47">
        <v>45099</v>
      </c>
      <c r="D890" s="49">
        <f>IFERROR(VLOOKUP(C890,Dados!G:H,2,FALSE),"")</f>
        <v>45078</v>
      </c>
      <c r="E890" s="371">
        <v>0</v>
      </c>
      <c r="F890" s="181"/>
      <c r="G890" s="9"/>
      <c r="H890" s="402"/>
      <c r="I890" s="351" t="s">
        <v>1233</v>
      </c>
      <c r="J890" s="9">
        <v>3</v>
      </c>
      <c r="K890" s="9" t="s">
        <v>121</v>
      </c>
      <c r="L890" s="177" t="s">
        <v>1798</v>
      </c>
      <c r="M890" s="31" t="s">
        <v>90</v>
      </c>
      <c r="N890" s="9" t="s">
        <v>568</v>
      </c>
      <c r="O890" s="9" t="s">
        <v>36</v>
      </c>
      <c r="P890" s="9" t="s">
        <v>96</v>
      </c>
      <c r="Q890" s="9"/>
      <c r="R890" s="9"/>
      <c r="S890" s="9">
        <v>49</v>
      </c>
      <c r="T890" s="9"/>
      <c r="U890" s="35">
        <f>VLOOKUP(C890,Dados!G:J,3,FALSE)</f>
        <v>22</v>
      </c>
      <c r="V890" s="35" t="str">
        <f>VLOOKUP(C890,Dados!G:J,4,FALSE)</f>
        <v>Quinta-Feira</v>
      </c>
    </row>
    <row r="891" spans="1:22" ht="183.95">
      <c r="A891" s="50">
        <v>536</v>
      </c>
      <c r="B891" s="9">
        <v>1</v>
      </c>
      <c r="C891" s="47">
        <v>45103</v>
      </c>
      <c r="D891" s="49">
        <f>IFERROR(VLOOKUP(C891,Dados!G:H,2,FALSE),"")</f>
        <v>45078</v>
      </c>
      <c r="E891" s="180">
        <v>45899</v>
      </c>
      <c r="F891" s="181" t="s">
        <v>1799</v>
      </c>
      <c r="G891" s="9" t="s">
        <v>31</v>
      </c>
      <c r="H891" s="402" t="s">
        <v>523</v>
      </c>
      <c r="I891" s="351" t="s">
        <v>1233</v>
      </c>
      <c r="J891" s="9">
        <v>3</v>
      </c>
      <c r="K891" s="9" t="s">
        <v>56</v>
      </c>
      <c r="L891" s="177" t="s">
        <v>1800</v>
      </c>
      <c r="M891" s="31" t="s">
        <v>4</v>
      </c>
      <c r="N891" s="9" t="s">
        <v>36</v>
      </c>
      <c r="O891" s="9" t="s">
        <v>36</v>
      </c>
      <c r="P891" s="9" t="s">
        <v>45</v>
      </c>
      <c r="Q891" s="9" t="s">
        <v>46</v>
      </c>
      <c r="R891" s="9" t="s">
        <v>329</v>
      </c>
      <c r="S891" s="9"/>
      <c r="T891" s="9"/>
      <c r="U891" s="35">
        <f>VLOOKUP(C891,Dados!G:J,3,FALSE)</f>
        <v>26</v>
      </c>
      <c r="V891" s="35" t="str">
        <f>VLOOKUP(C891,Dados!G:J,4,FALSE)</f>
        <v>Segunda-Feira</v>
      </c>
    </row>
    <row r="892" spans="1:22" ht="80.45">
      <c r="A892" s="50">
        <v>537</v>
      </c>
      <c r="B892" s="9">
        <v>1</v>
      </c>
      <c r="C892" s="47">
        <v>45104</v>
      </c>
      <c r="D892" s="49">
        <f>IFERROR(VLOOKUP(C892,Dados!G:H,2,FALSE),"")</f>
        <v>45078</v>
      </c>
      <c r="E892" s="180">
        <v>12234</v>
      </c>
      <c r="F892" s="181" t="s">
        <v>250</v>
      </c>
      <c r="G892" s="9" t="s">
        <v>31</v>
      </c>
      <c r="H892" s="402" t="s">
        <v>186</v>
      </c>
      <c r="I892" s="351" t="s">
        <v>1281</v>
      </c>
      <c r="J892" s="9">
        <v>2</v>
      </c>
      <c r="K892" s="9" t="s">
        <v>43</v>
      </c>
      <c r="L892" s="177" t="s">
        <v>1801</v>
      </c>
      <c r="M892" s="31" t="s">
        <v>4</v>
      </c>
      <c r="N892" s="9" t="s">
        <v>271</v>
      </c>
      <c r="O892" s="9" t="s">
        <v>36</v>
      </c>
      <c r="P892" s="9" t="s">
        <v>173</v>
      </c>
      <c r="Q892" s="9" t="s">
        <v>76</v>
      </c>
      <c r="R892" s="9"/>
      <c r="S892" s="9"/>
      <c r="T892" s="9"/>
      <c r="U892" s="35">
        <f>VLOOKUP(C892,Dados!G:J,3,FALSE)</f>
        <v>27</v>
      </c>
      <c r="V892" s="35" t="str">
        <f>VLOOKUP(C892,Dados!G:J,4,FALSE)</f>
        <v>Terça-Feira</v>
      </c>
    </row>
    <row r="893" spans="1:22" ht="57.6">
      <c r="A893" s="50">
        <v>538</v>
      </c>
      <c r="B893" s="9">
        <v>1</v>
      </c>
      <c r="C893" s="47">
        <v>45111</v>
      </c>
      <c r="D893" s="49">
        <f>IFERROR(VLOOKUP(C893,Dados!G:H,2,FALSE),"")</f>
        <v>45108</v>
      </c>
      <c r="E893" s="180">
        <v>42936</v>
      </c>
      <c r="F893" s="181" t="s">
        <v>1802</v>
      </c>
      <c r="G893" s="9" t="s">
        <v>31</v>
      </c>
      <c r="H893" s="402" t="s">
        <v>523</v>
      </c>
      <c r="I893" s="351" t="s">
        <v>1233</v>
      </c>
      <c r="J893" s="9">
        <v>3</v>
      </c>
      <c r="K893" s="9" t="s">
        <v>56</v>
      </c>
      <c r="L893" s="177" t="s">
        <v>1803</v>
      </c>
      <c r="M893" s="31" t="s">
        <v>4</v>
      </c>
      <c r="N893" s="9" t="s">
        <v>36</v>
      </c>
      <c r="O893" s="9" t="s">
        <v>36</v>
      </c>
      <c r="P893" s="9" t="s">
        <v>58</v>
      </c>
      <c r="Q893" s="9" t="s">
        <v>59</v>
      </c>
      <c r="R893" s="9" t="s">
        <v>60</v>
      </c>
      <c r="S893" s="9">
        <v>56</v>
      </c>
      <c r="T893" s="9">
        <v>202760986</v>
      </c>
      <c r="U893" s="35">
        <f>VLOOKUP(C893,Dados!G:J,3,FALSE)</f>
        <v>4</v>
      </c>
      <c r="V893" s="35" t="str">
        <f>VLOOKUP(C893,Dados!G:J,4,FALSE)</f>
        <v>Terça-Feira</v>
      </c>
    </row>
    <row r="894" spans="1:22" ht="136.5" customHeight="1">
      <c r="A894" s="50">
        <v>539</v>
      </c>
      <c r="B894" s="9">
        <v>1</v>
      </c>
      <c r="C894" s="47">
        <v>45113</v>
      </c>
      <c r="D894" s="49">
        <f>IFERROR(VLOOKUP(C894,Dados!G:H,2,FALSE),"")</f>
        <v>45108</v>
      </c>
      <c r="E894" s="180">
        <v>38577</v>
      </c>
      <c r="F894" s="181" t="s">
        <v>892</v>
      </c>
      <c r="G894" s="9" t="s">
        <v>31</v>
      </c>
      <c r="H894" s="402" t="s">
        <v>691</v>
      </c>
      <c r="I894" s="351" t="s">
        <v>1600</v>
      </c>
      <c r="J894" s="9">
        <v>1</v>
      </c>
      <c r="K894" s="9" t="s">
        <v>43</v>
      </c>
      <c r="L894" s="66" t="s">
        <v>1804</v>
      </c>
      <c r="M894" s="31" t="s">
        <v>4</v>
      </c>
      <c r="N894" s="9" t="s">
        <v>36</v>
      </c>
      <c r="O894" s="9" t="s">
        <v>36</v>
      </c>
      <c r="P894" s="9" t="s">
        <v>45</v>
      </c>
      <c r="Q894" s="9" t="s">
        <v>174</v>
      </c>
      <c r="R894" s="9"/>
      <c r="S894" s="9">
        <v>55</v>
      </c>
      <c r="T894" s="9">
        <v>202763125</v>
      </c>
      <c r="U894" s="35">
        <f>VLOOKUP(C894,Dados!G:J,3,FALSE)</f>
        <v>6</v>
      </c>
      <c r="V894" s="35" t="str">
        <f>VLOOKUP(C894,Dados!G:J,4,FALSE)</f>
        <v>Quinta-Feira</v>
      </c>
    </row>
    <row r="895" spans="1:22" ht="122.25" customHeight="1">
      <c r="A895" s="50">
        <v>540</v>
      </c>
      <c r="B895" s="9">
        <v>1</v>
      </c>
      <c r="C895" s="47">
        <v>45113</v>
      </c>
      <c r="D895" s="49">
        <f>IFERROR(VLOOKUP(C895,Dados!G:H,2,FALSE),"")</f>
        <v>45108</v>
      </c>
      <c r="E895" s="180">
        <v>42577</v>
      </c>
      <c r="F895" s="181" t="s">
        <v>1805</v>
      </c>
      <c r="G895" s="9" t="s">
        <v>182</v>
      </c>
      <c r="H895" s="402" t="s">
        <v>102</v>
      </c>
      <c r="I895" s="351" t="s">
        <v>1281</v>
      </c>
      <c r="J895" s="9">
        <v>2</v>
      </c>
      <c r="K895" s="9" t="s">
        <v>6</v>
      </c>
      <c r="L895" s="54" t="s">
        <v>1806</v>
      </c>
      <c r="M895" s="31" t="s">
        <v>3</v>
      </c>
      <c r="N895" s="9" t="s">
        <v>36</v>
      </c>
      <c r="O895" s="9" t="s">
        <v>36</v>
      </c>
      <c r="P895" s="9" t="s">
        <v>117</v>
      </c>
      <c r="Q895" s="9" t="s">
        <v>217</v>
      </c>
      <c r="R895" s="9"/>
      <c r="S895" s="9">
        <v>50</v>
      </c>
      <c r="T895" s="9">
        <v>202758834</v>
      </c>
      <c r="U895" s="35">
        <f>VLOOKUP(C895,Dados!G:J,3,FALSE)</f>
        <v>6</v>
      </c>
      <c r="V895" s="35" t="str">
        <f>VLOOKUP(C895,Dados!G:J,4,FALSE)</f>
        <v>Quinta-Feira</v>
      </c>
    </row>
    <row r="896" spans="1:22" ht="137.25" customHeight="1">
      <c r="A896" s="50">
        <v>541</v>
      </c>
      <c r="B896" s="9">
        <v>1</v>
      </c>
      <c r="C896" s="47">
        <v>45113</v>
      </c>
      <c r="D896" s="49">
        <f>IFERROR(VLOOKUP(C896,Dados!G:H,2,FALSE),"")</f>
        <v>45108</v>
      </c>
      <c r="E896" s="180">
        <v>45140</v>
      </c>
      <c r="F896" s="181" t="s">
        <v>1807</v>
      </c>
      <c r="G896" s="9" t="s">
        <v>31</v>
      </c>
      <c r="H896" s="402" t="s">
        <v>237</v>
      </c>
      <c r="I896" s="351" t="s">
        <v>509</v>
      </c>
      <c r="J896" s="9">
        <v>2</v>
      </c>
      <c r="K896" s="9" t="s">
        <v>56</v>
      </c>
      <c r="L896" s="54" t="s">
        <v>1808</v>
      </c>
      <c r="M896" s="31" t="s">
        <v>3</v>
      </c>
      <c r="N896" s="9" t="s">
        <v>36</v>
      </c>
      <c r="O896" s="9" t="s">
        <v>36</v>
      </c>
      <c r="P896" s="9" t="s">
        <v>45</v>
      </c>
      <c r="Q896" s="9" t="s">
        <v>118</v>
      </c>
      <c r="R896" s="9"/>
      <c r="S896" s="9">
        <v>51</v>
      </c>
      <c r="T896" s="9">
        <v>202762268</v>
      </c>
      <c r="U896" s="35">
        <f>VLOOKUP(C896,Dados!G:J,3,FALSE)</f>
        <v>6</v>
      </c>
      <c r="V896" s="35" t="str">
        <f>VLOOKUP(C896,Dados!G:J,4,FALSE)</f>
        <v>Quinta-Feira</v>
      </c>
    </row>
    <row r="897" spans="1:22" ht="236.25" customHeight="1">
      <c r="A897" s="50">
        <v>542</v>
      </c>
      <c r="B897" s="9">
        <v>1</v>
      </c>
      <c r="C897" s="47">
        <v>45114</v>
      </c>
      <c r="D897" s="49">
        <f>IFERROR(VLOOKUP(C897,Dados!G:H,2,FALSE),"")</f>
        <v>45108</v>
      </c>
      <c r="E897" s="180">
        <v>12934</v>
      </c>
      <c r="F897" s="181" t="s">
        <v>1809</v>
      </c>
      <c r="G897" s="9" t="s">
        <v>31</v>
      </c>
      <c r="H897" s="402" t="s">
        <v>1276</v>
      </c>
      <c r="I897" s="351" t="s">
        <v>1810</v>
      </c>
      <c r="J897" s="9">
        <v>1</v>
      </c>
      <c r="K897" s="9" t="s">
        <v>148</v>
      </c>
      <c r="L897" s="54" t="s">
        <v>1811</v>
      </c>
      <c r="M897" s="31" t="s">
        <v>1812</v>
      </c>
      <c r="N897" s="9" t="s">
        <v>36</v>
      </c>
      <c r="O897" s="9" t="s">
        <v>36</v>
      </c>
      <c r="P897" s="9" t="s">
        <v>117</v>
      </c>
      <c r="Q897" s="9" t="s">
        <v>124</v>
      </c>
      <c r="R897" s="9"/>
      <c r="S897" s="9">
        <v>52</v>
      </c>
      <c r="T897" s="9">
        <v>202737219</v>
      </c>
      <c r="U897" s="35">
        <f>VLOOKUP(C897,Dados!G:J,3,FALSE)</f>
        <v>7</v>
      </c>
      <c r="V897" s="35" t="str">
        <f>VLOOKUP(C897,Dados!G:J,4,FALSE)</f>
        <v>Sexta-Feira</v>
      </c>
    </row>
    <row r="898" spans="1:22" ht="175.5" customHeight="1">
      <c r="A898" s="50">
        <v>543</v>
      </c>
      <c r="B898" s="9">
        <v>1</v>
      </c>
      <c r="C898" s="47">
        <v>45115</v>
      </c>
      <c r="D898" s="49">
        <f>IFERROR(VLOOKUP(C898,Dados!G:H,2,FALSE),"")</f>
        <v>45108</v>
      </c>
      <c r="E898" s="180">
        <v>35670</v>
      </c>
      <c r="F898" s="181" t="s">
        <v>1813</v>
      </c>
      <c r="G898" s="9" t="s">
        <v>31</v>
      </c>
      <c r="H898" s="402" t="s">
        <v>523</v>
      </c>
      <c r="I898" s="351" t="s">
        <v>1233</v>
      </c>
      <c r="J898" s="9">
        <v>3</v>
      </c>
      <c r="K898" s="9" t="s">
        <v>56</v>
      </c>
      <c r="L898" s="66" t="s">
        <v>1814</v>
      </c>
      <c r="M898" s="31" t="s">
        <v>1812</v>
      </c>
      <c r="N898" s="9" t="s">
        <v>36</v>
      </c>
      <c r="O898" s="9" t="s">
        <v>36</v>
      </c>
      <c r="P898" s="9" t="s">
        <v>45</v>
      </c>
      <c r="Q898" s="9" t="s">
        <v>76</v>
      </c>
      <c r="R898" s="9" t="s">
        <v>1108</v>
      </c>
      <c r="S898" s="31">
        <v>53</v>
      </c>
      <c r="T898" s="9">
        <v>203092575</v>
      </c>
      <c r="U898" s="35">
        <f>VLOOKUP(C898,Dados!G:J,3,FALSE)</f>
        <v>8</v>
      </c>
      <c r="V898" s="35" t="str">
        <f>VLOOKUP(C898,Dados!G:J,4,FALSE)</f>
        <v>Sábado</v>
      </c>
    </row>
    <row r="899" spans="1:22" ht="301.5" customHeight="1">
      <c r="A899" s="50">
        <v>544</v>
      </c>
      <c r="B899" s="9">
        <v>1</v>
      </c>
      <c r="C899" s="47">
        <v>45115</v>
      </c>
      <c r="D899" s="49">
        <f>IFERROR(VLOOKUP(C899,Dados!G:H,2,FALSE),"")</f>
        <v>45108</v>
      </c>
      <c r="E899" s="180">
        <v>40463</v>
      </c>
      <c r="F899" s="181" t="s">
        <v>1815</v>
      </c>
      <c r="G899" s="9" t="s">
        <v>31</v>
      </c>
      <c r="H899" s="402" t="s">
        <v>130</v>
      </c>
      <c r="I899" s="351" t="s">
        <v>818</v>
      </c>
      <c r="J899" s="9">
        <v>1</v>
      </c>
      <c r="K899" s="9" t="s">
        <v>56</v>
      </c>
      <c r="L899" s="54" t="s">
        <v>1816</v>
      </c>
      <c r="M899" s="31" t="s">
        <v>4</v>
      </c>
      <c r="N899" s="9" t="s">
        <v>385</v>
      </c>
      <c r="O899" s="9" t="s">
        <v>36</v>
      </c>
      <c r="P899" s="9" t="s">
        <v>117</v>
      </c>
      <c r="Q899" s="9" t="s">
        <v>124</v>
      </c>
      <c r="R899" s="9" t="s">
        <v>630</v>
      </c>
      <c r="S899" s="9">
        <v>54</v>
      </c>
      <c r="T899" s="9">
        <v>203093776</v>
      </c>
      <c r="U899" s="35">
        <f>VLOOKUP(C899,Dados!G:J,3,FALSE)</f>
        <v>8</v>
      </c>
      <c r="V899" s="35" t="str">
        <f>VLOOKUP(C899,Dados!G:J,4,FALSE)</f>
        <v>Sábado</v>
      </c>
    </row>
    <row r="900" spans="1:22" ht="162" customHeight="1">
      <c r="A900" s="50">
        <v>545</v>
      </c>
      <c r="B900" s="9">
        <v>1</v>
      </c>
      <c r="C900" s="47">
        <v>45121</v>
      </c>
      <c r="D900" s="49">
        <f>IFERROR(VLOOKUP(C900,Dados!G:H,2,FALSE),"")</f>
        <v>45108</v>
      </c>
      <c r="E900" s="180">
        <v>46197</v>
      </c>
      <c r="F900" s="181" t="s">
        <v>1817</v>
      </c>
      <c r="G900" s="9" t="s">
        <v>31</v>
      </c>
      <c r="H900" s="402" t="s">
        <v>237</v>
      </c>
      <c r="I900" s="351" t="s">
        <v>509</v>
      </c>
      <c r="J900" s="9">
        <v>2</v>
      </c>
      <c r="K900" s="9" t="s">
        <v>56</v>
      </c>
      <c r="L900" s="54" t="s">
        <v>1818</v>
      </c>
      <c r="M900" s="31" t="s">
        <v>112</v>
      </c>
      <c r="N900" s="9" t="s">
        <v>36</v>
      </c>
      <c r="O900" s="9" t="s">
        <v>36</v>
      </c>
      <c r="P900" s="9" t="s">
        <v>45</v>
      </c>
      <c r="Q900" s="9" t="s">
        <v>46</v>
      </c>
      <c r="R900" s="9" t="s">
        <v>329</v>
      </c>
      <c r="S900" s="9">
        <v>57</v>
      </c>
      <c r="T900" s="9">
        <v>203094377</v>
      </c>
      <c r="U900" s="35">
        <f>VLOOKUP(C900,Dados!G:J,3,FALSE)</f>
        <v>14</v>
      </c>
      <c r="V900" s="35" t="str">
        <f>VLOOKUP(C900,Dados!G:J,4,FALSE)</f>
        <v>Sexta-Feira</v>
      </c>
    </row>
    <row r="901" spans="1:22" ht="162" customHeight="1">
      <c r="A901" s="50">
        <v>546</v>
      </c>
      <c r="B901" s="9">
        <v>1</v>
      </c>
      <c r="C901" s="47">
        <v>45124</v>
      </c>
      <c r="D901" s="49">
        <f>IFERROR(VLOOKUP(C901,Dados!G:H,2,FALSE),"")</f>
        <v>45108</v>
      </c>
      <c r="E901" s="180">
        <v>46294</v>
      </c>
      <c r="F901" s="181" t="s">
        <v>1819</v>
      </c>
      <c r="G901" s="9" t="s">
        <v>182</v>
      </c>
      <c r="H901" s="402" t="s">
        <v>130</v>
      </c>
      <c r="I901" s="351" t="s">
        <v>818</v>
      </c>
      <c r="J901" s="9">
        <v>1</v>
      </c>
      <c r="K901" s="9" t="s">
        <v>526</v>
      </c>
      <c r="L901" s="54" t="s">
        <v>1820</v>
      </c>
      <c r="M901" s="31" t="s">
        <v>528</v>
      </c>
      <c r="N901" s="9" t="s">
        <v>36</v>
      </c>
      <c r="O901" s="9" t="s">
        <v>36</v>
      </c>
      <c r="P901" s="9" t="s">
        <v>66</v>
      </c>
      <c r="Q901" s="9" t="s">
        <v>189</v>
      </c>
      <c r="R901" s="9"/>
      <c r="S901" s="9"/>
      <c r="T901" s="9"/>
      <c r="U901" s="35">
        <f>VLOOKUP(C901,Dados!G:J,3,FALSE)</f>
        <v>17</v>
      </c>
      <c r="V901" s="35" t="str">
        <f>VLOOKUP(C901,Dados!G:J,4,FALSE)</f>
        <v>Segunda-Feira</v>
      </c>
    </row>
    <row r="902" spans="1:22" ht="35.450000000000003">
      <c r="A902" s="50">
        <v>547</v>
      </c>
      <c r="B902" s="9">
        <v>1</v>
      </c>
      <c r="C902" s="47">
        <v>45125</v>
      </c>
      <c r="D902" s="49">
        <f>IFERROR(VLOOKUP(C902,Dados!G:H,2,FALSE),"")</f>
        <v>45108</v>
      </c>
      <c r="E902" s="371">
        <v>0</v>
      </c>
      <c r="F902" s="181"/>
      <c r="G902" s="9"/>
      <c r="H902" s="402" t="s">
        <v>130</v>
      </c>
      <c r="I902" s="351" t="s">
        <v>818</v>
      </c>
      <c r="J902" s="9">
        <v>1</v>
      </c>
      <c r="K902" s="9" t="s">
        <v>56</v>
      </c>
      <c r="L902" s="54" t="s">
        <v>1821</v>
      </c>
      <c r="M902" s="31" t="s">
        <v>90</v>
      </c>
      <c r="N902" s="9" t="s">
        <v>36</v>
      </c>
      <c r="O902" s="9" t="s">
        <v>36</v>
      </c>
      <c r="P902" s="9" t="s">
        <v>117</v>
      </c>
      <c r="Q902" s="9"/>
      <c r="R902" s="9"/>
      <c r="S902" s="9">
        <v>58</v>
      </c>
      <c r="T902" s="9"/>
      <c r="U902" s="35">
        <f>VLOOKUP(C902,Dados!G:J,3,FALSE)</f>
        <v>18</v>
      </c>
      <c r="V902" s="35" t="str">
        <f>VLOOKUP(C902,Dados!G:J,4,FALSE)</f>
        <v>Terça-Feira</v>
      </c>
    </row>
    <row r="903" spans="1:22" ht="58.5">
      <c r="A903" s="50">
        <v>548</v>
      </c>
      <c r="B903" s="9">
        <v>1</v>
      </c>
      <c r="C903" s="47">
        <v>45127</v>
      </c>
      <c r="D903" s="49">
        <f>IFERROR(VLOOKUP(C903,Dados!G:H,2,FALSE),"")</f>
        <v>45108</v>
      </c>
      <c r="E903" s="180">
        <v>28457</v>
      </c>
      <c r="F903" s="181" t="s">
        <v>101</v>
      </c>
      <c r="G903" s="9" t="s">
        <v>31</v>
      </c>
      <c r="H903" s="402" t="s">
        <v>237</v>
      </c>
      <c r="I903" s="351" t="s">
        <v>509</v>
      </c>
      <c r="J903" s="9">
        <v>2</v>
      </c>
      <c r="K903" s="9" t="s">
        <v>56</v>
      </c>
      <c r="L903" s="54" t="s">
        <v>1822</v>
      </c>
      <c r="M903" s="31" t="s">
        <v>1812</v>
      </c>
      <c r="N903" s="9" t="s">
        <v>36</v>
      </c>
      <c r="O903" s="9" t="s">
        <v>36</v>
      </c>
      <c r="P903" s="9" t="s">
        <v>45</v>
      </c>
      <c r="Q903" s="9" t="s">
        <v>76</v>
      </c>
      <c r="R903" s="9" t="s">
        <v>329</v>
      </c>
      <c r="S903" s="9">
        <v>59</v>
      </c>
      <c r="T903" s="9">
        <v>203094678</v>
      </c>
      <c r="U903" s="35">
        <f>VLOOKUP(C903,Dados!G:J,3,FALSE)</f>
        <v>20</v>
      </c>
      <c r="V903" s="35" t="str">
        <f>VLOOKUP(C903,Dados!G:J,4,FALSE)</f>
        <v>Quinta-Feira</v>
      </c>
    </row>
    <row r="904" spans="1:22" s="85" customFormat="1" ht="241.5">
      <c r="A904" s="50">
        <v>549</v>
      </c>
      <c r="B904" s="9">
        <v>1</v>
      </c>
      <c r="C904" s="47">
        <v>45130</v>
      </c>
      <c r="D904" s="49">
        <f>IFERROR(VLOOKUP(C904,Dados!G:H,2,FALSE),"")</f>
        <v>45108</v>
      </c>
      <c r="E904" s="180">
        <v>42230</v>
      </c>
      <c r="F904" s="181" t="s">
        <v>1338</v>
      </c>
      <c r="G904" s="9" t="s">
        <v>31</v>
      </c>
      <c r="H904" s="351" t="s">
        <v>691</v>
      </c>
      <c r="I904" s="351" t="s">
        <v>1600</v>
      </c>
      <c r="J904" s="9">
        <v>1</v>
      </c>
      <c r="K904" s="9" t="s">
        <v>171</v>
      </c>
      <c r="L904" s="177" t="s">
        <v>1823</v>
      </c>
      <c r="M904" s="31" t="s">
        <v>80</v>
      </c>
      <c r="N904" s="9" t="s">
        <v>271</v>
      </c>
      <c r="O904" s="9" t="s">
        <v>179</v>
      </c>
      <c r="P904" s="9" t="s">
        <v>173</v>
      </c>
      <c r="Q904" s="9"/>
      <c r="R904" s="9"/>
      <c r="S904" s="31">
        <v>60</v>
      </c>
      <c r="T904" s="9">
        <v>203230251</v>
      </c>
      <c r="U904" s="35">
        <f>VLOOKUP(C904,Dados!G:J,3,FALSE)</f>
        <v>23</v>
      </c>
      <c r="V904" s="35" t="str">
        <f>VLOOKUP(C904,Dados!G:J,4,FALSE)</f>
        <v>Domingo</v>
      </c>
    </row>
    <row r="905" spans="1:22" s="85" customFormat="1" ht="73.5" customHeight="1">
      <c r="A905" s="50">
        <v>550</v>
      </c>
      <c r="B905" s="9">
        <v>1</v>
      </c>
      <c r="C905" s="47">
        <v>45131</v>
      </c>
      <c r="D905" s="49">
        <f>IFERROR(VLOOKUP(C905,Dados!G:H,2,FALSE),"")</f>
        <v>45108</v>
      </c>
      <c r="E905" s="371">
        <v>0</v>
      </c>
      <c r="F905" s="181"/>
      <c r="G905" s="9"/>
      <c r="H905" s="351" t="s">
        <v>186</v>
      </c>
      <c r="I905" s="351" t="s">
        <v>1281</v>
      </c>
      <c r="J905" s="9">
        <v>2</v>
      </c>
      <c r="K905" s="9" t="s">
        <v>171</v>
      </c>
      <c r="L905" s="177" t="s">
        <v>1824</v>
      </c>
      <c r="M905" s="31" t="s">
        <v>90</v>
      </c>
      <c r="N905" s="9" t="s">
        <v>271</v>
      </c>
      <c r="O905" s="9" t="s">
        <v>36</v>
      </c>
      <c r="P905" s="9" t="s">
        <v>173</v>
      </c>
      <c r="Q905" s="9"/>
      <c r="R905" s="9"/>
      <c r="S905" s="31">
        <v>61</v>
      </c>
      <c r="T905" s="9"/>
      <c r="U905" s="35">
        <f>VLOOKUP(C905,Dados!G:J,3,FALSE)</f>
        <v>24</v>
      </c>
      <c r="V905" s="35" t="str">
        <f>VLOOKUP(C905,Dados!G:J,4,FALSE)</f>
        <v>Segunda-Feira</v>
      </c>
    </row>
    <row r="906" spans="1:22" s="85" customFormat="1" ht="73.5" customHeight="1">
      <c r="A906" s="50">
        <v>551</v>
      </c>
      <c r="B906" s="9">
        <v>1</v>
      </c>
      <c r="C906" s="47">
        <v>45130</v>
      </c>
      <c r="D906" s="49">
        <f>IFERROR(VLOOKUP(C906,Dados!G:H,2,FALSE),"")</f>
        <v>45108</v>
      </c>
      <c r="E906" s="371">
        <v>0</v>
      </c>
      <c r="F906" s="181"/>
      <c r="G906" s="9"/>
      <c r="H906" s="351" t="s">
        <v>331</v>
      </c>
      <c r="I906" s="351" t="s">
        <v>1233</v>
      </c>
      <c r="J906" s="9">
        <v>3</v>
      </c>
      <c r="K906" s="9" t="s">
        <v>43</v>
      </c>
      <c r="L906" s="177" t="s">
        <v>1825</v>
      </c>
      <c r="M906" s="31" t="s">
        <v>90</v>
      </c>
      <c r="N906" s="9" t="s">
        <v>568</v>
      </c>
      <c r="O906" s="9" t="s">
        <v>36</v>
      </c>
      <c r="P906" s="9"/>
      <c r="Q906" s="9"/>
      <c r="R906" s="9"/>
      <c r="S906" s="31">
        <v>62</v>
      </c>
      <c r="T906" s="9" t="s">
        <v>1826</v>
      </c>
      <c r="U906" s="35">
        <f>VLOOKUP(C906,Dados!G:J,3,FALSE)</f>
        <v>23</v>
      </c>
      <c r="V906" s="35" t="str">
        <f>VLOOKUP(C906,Dados!G:J,4,FALSE)</f>
        <v>Domingo</v>
      </c>
    </row>
    <row r="907" spans="1:22" s="85" customFormat="1" ht="69">
      <c r="A907" s="50">
        <v>552</v>
      </c>
      <c r="B907" s="9">
        <v>1</v>
      </c>
      <c r="C907" s="47">
        <v>45135</v>
      </c>
      <c r="D907" s="49">
        <f>IFERROR(VLOOKUP(C907,Dados!G:H,2,FALSE),"")</f>
        <v>45108</v>
      </c>
      <c r="E907" s="180">
        <v>40735</v>
      </c>
      <c r="F907" s="181" t="s">
        <v>1483</v>
      </c>
      <c r="G907" s="9" t="s">
        <v>31</v>
      </c>
      <c r="H907" s="351" t="s">
        <v>366</v>
      </c>
      <c r="I907" s="351" t="s">
        <v>137</v>
      </c>
      <c r="J907" s="9">
        <v>1</v>
      </c>
      <c r="K907" s="9" t="s">
        <v>110</v>
      </c>
      <c r="L907" s="65" t="s">
        <v>1827</v>
      </c>
      <c r="M907" s="31" t="s">
        <v>4</v>
      </c>
      <c r="N907" s="9" t="s">
        <v>36</v>
      </c>
      <c r="O907" s="9" t="s">
        <v>36</v>
      </c>
      <c r="P907" s="9" t="s">
        <v>45</v>
      </c>
      <c r="Q907" s="9" t="s">
        <v>67</v>
      </c>
      <c r="R907" s="9"/>
      <c r="S907" s="31">
        <v>63</v>
      </c>
      <c r="T907" s="9"/>
      <c r="U907" s="35">
        <f>VLOOKUP(C907,Dados!G:J,3,FALSE)</f>
        <v>28</v>
      </c>
      <c r="V907" s="35" t="str">
        <f>VLOOKUP(C907,Dados!G:J,4,FALSE)</f>
        <v>Sexta-Feira</v>
      </c>
    </row>
    <row r="908" spans="1:22" s="85" customFormat="1" ht="108.75" customHeight="1">
      <c r="A908" s="50">
        <v>553</v>
      </c>
      <c r="B908" s="9">
        <v>1</v>
      </c>
      <c r="C908" s="47">
        <v>45142</v>
      </c>
      <c r="D908" s="49">
        <f>IFERROR(VLOOKUP(C908,Dados!G:H,2,FALSE),"")</f>
        <v>45139</v>
      </c>
      <c r="E908" s="371">
        <v>0</v>
      </c>
      <c r="F908" s="181"/>
      <c r="G908" s="9"/>
      <c r="H908" s="351"/>
      <c r="I908" s="351" t="s">
        <v>1233</v>
      </c>
      <c r="J908" s="9">
        <v>3</v>
      </c>
      <c r="K908" s="9" t="s">
        <v>43</v>
      </c>
      <c r="L908" s="65" t="s">
        <v>1828</v>
      </c>
      <c r="M908" s="31" t="s">
        <v>90</v>
      </c>
      <c r="N908" s="9" t="s">
        <v>271</v>
      </c>
      <c r="O908" s="9" t="s">
        <v>36</v>
      </c>
      <c r="P908" s="9"/>
      <c r="Q908" s="9"/>
      <c r="R908" s="9"/>
      <c r="S908" s="31">
        <v>64</v>
      </c>
      <c r="T908" s="9" t="s">
        <v>1826</v>
      </c>
      <c r="U908" s="35">
        <f>VLOOKUP(C908,Dados!G:J,3,FALSE)</f>
        <v>4</v>
      </c>
      <c r="V908" s="35" t="str">
        <f>VLOOKUP(C908,Dados!G:J,4,FALSE)</f>
        <v>Sexta-Feira</v>
      </c>
    </row>
    <row r="909" spans="1:22" s="85" customFormat="1" ht="69">
      <c r="A909" s="50">
        <v>554</v>
      </c>
      <c r="B909" s="9">
        <v>1</v>
      </c>
      <c r="C909" s="47">
        <v>45147</v>
      </c>
      <c r="D909" s="49">
        <f>IFERROR(VLOOKUP(C909,Dados!G:H,2,FALSE),"")</f>
        <v>45139</v>
      </c>
      <c r="E909" s="180">
        <v>45689</v>
      </c>
      <c r="F909" s="181" t="s">
        <v>1829</v>
      </c>
      <c r="G909" s="9" t="s">
        <v>31</v>
      </c>
      <c r="H909" s="351" t="s">
        <v>130</v>
      </c>
      <c r="I909" s="351" t="s">
        <v>818</v>
      </c>
      <c r="J909" s="9">
        <v>1</v>
      </c>
      <c r="K909" s="9" t="s">
        <v>56</v>
      </c>
      <c r="L909" s="65" t="s">
        <v>1830</v>
      </c>
      <c r="M909" s="31" t="s">
        <v>4</v>
      </c>
      <c r="N909" s="9" t="s">
        <v>36</v>
      </c>
      <c r="O909" s="9" t="s">
        <v>36</v>
      </c>
      <c r="P909" s="9" t="s">
        <v>45</v>
      </c>
      <c r="Q909" s="9" t="s">
        <v>107</v>
      </c>
      <c r="R909" s="9" t="s">
        <v>395</v>
      </c>
      <c r="S909" s="31">
        <v>65</v>
      </c>
      <c r="T909" s="9">
        <v>203244895</v>
      </c>
      <c r="U909" s="35">
        <f>VLOOKUP(C909,Dados!G:J,3,FALSE)</f>
        <v>9</v>
      </c>
      <c r="V909" s="35" t="str">
        <f>VLOOKUP(C909,Dados!G:J,4,FALSE)</f>
        <v>Quarta-Feira</v>
      </c>
    </row>
    <row r="910" spans="1:22" s="85" customFormat="1" ht="57.6">
      <c r="A910" s="50">
        <v>555</v>
      </c>
      <c r="B910" s="9">
        <v>1</v>
      </c>
      <c r="C910" s="47">
        <v>45150</v>
      </c>
      <c r="D910" s="49">
        <f>IFERROR(VLOOKUP(C910,Dados!G:H,2,FALSE),"")</f>
        <v>45139</v>
      </c>
      <c r="E910" s="180">
        <v>24711</v>
      </c>
      <c r="F910" s="181" t="s">
        <v>306</v>
      </c>
      <c r="G910" s="9" t="s">
        <v>31</v>
      </c>
      <c r="H910" s="351" t="s">
        <v>595</v>
      </c>
      <c r="I910" s="351" t="s">
        <v>33</v>
      </c>
      <c r="J910" s="9">
        <v>1</v>
      </c>
      <c r="K910" s="9" t="s">
        <v>176</v>
      </c>
      <c r="L910" s="65" t="s">
        <v>1831</v>
      </c>
      <c r="M910" s="31" t="s">
        <v>4</v>
      </c>
      <c r="N910" s="9" t="s">
        <v>36</v>
      </c>
      <c r="O910" s="9" t="s">
        <v>36</v>
      </c>
      <c r="P910" s="9" t="s">
        <v>45</v>
      </c>
      <c r="Q910" s="9" t="s">
        <v>46</v>
      </c>
      <c r="R910" s="9" t="s">
        <v>1278</v>
      </c>
      <c r="S910" s="31">
        <v>66</v>
      </c>
      <c r="T910" s="9">
        <v>203287056</v>
      </c>
      <c r="U910" s="35">
        <f>VLOOKUP(C910,Dados!G:J,3,FALSE)</f>
        <v>12</v>
      </c>
      <c r="V910" s="35" t="str">
        <f>VLOOKUP(C910,Dados!G:J,4,FALSE)</f>
        <v>Sábado</v>
      </c>
    </row>
    <row r="911" spans="1:22" s="85" customFormat="1" ht="213.75" customHeight="1">
      <c r="A911" s="50">
        <v>556</v>
      </c>
      <c r="B911" s="9">
        <v>1</v>
      </c>
      <c r="C911" s="47">
        <v>45155</v>
      </c>
      <c r="D911" s="49">
        <f>IFERROR(VLOOKUP(C911,Dados!G:H,2,FALSE),"")</f>
        <v>45139</v>
      </c>
      <c r="E911" s="180">
        <v>42847</v>
      </c>
      <c r="F911" s="181" t="s">
        <v>1664</v>
      </c>
      <c r="G911" s="9" t="s">
        <v>182</v>
      </c>
      <c r="H911" s="351" t="s">
        <v>237</v>
      </c>
      <c r="I911" s="351" t="s">
        <v>509</v>
      </c>
      <c r="J911" s="9">
        <v>2</v>
      </c>
      <c r="K911" s="9" t="s">
        <v>1543</v>
      </c>
      <c r="L911" s="65" t="s">
        <v>1832</v>
      </c>
      <c r="M911" s="31" t="s">
        <v>3</v>
      </c>
      <c r="N911" s="9" t="s">
        <v>36</v>
      </c>
      <c r="O911" s="9" t="s">
        <v>36</v>
      </c>
      <c r="P911" s="9" t="s">
        <v>66</v>
      </c>
      <c r="Q911" s="9" t="s">
        <v>67</v>
      </c>
      <c r="R911" s="9"/>
      <c r="S911" s="31">
        <v>67</v>
      </c>
      <c r="T911" s="9">
        <v>203256122</v>
      </c>
      <c r="U911" s="35">
        <f>VLOOKUP(C911,Dados!G:J,3,FALSE)</f>
        <v>17</v>
      </c>
      <c r="V911" s="35" t="str">
        <f>VLOOKUP(C911,Dados!G:J,4,FALSE)</f>
        <v>Quinta-Feira</v>
      </c>
    </row>
    <row r="912" spans="1:22" s="85" customFormat="1" ht="80.25" customHeight="1">
      <c r="A912" s="50">
        <v>557</v>
      </c>
      <c r="B912" s="9">
        <v>1</v>
      </c>
      <c r="C912" s="47">
        <v>45157</v>
      </c>
      <c r="D912" s="49">
        <f>IFERROR(VLOOKUP(C912,Dados!G:H,2,FALSE),"")</f>
        <v>45139</v>
      </c>
      <c r="E912" s="180">
        <v>46280</v>
      </c>
      <c r="F912" s="181" t="s">
        <v>1833</v>
      </c>
      <c r="G912" s="9" t="s">
        <v>182</v>
      </c>
      <c r="H912" s="351" t="s">
        <v>523</v>
      </c>
      <c r="I912" s="351" t="s">
        <v>1233</v>
      </c>
      <c r="J912" s="9">
        <v>3</v>
      </c>
      <c r="K912" s="9" t="s">
        <v>56</v>
      </c>
      <c r="L912" s="65" t="s">
        <v>1834</v>
      </c>
      <c r="M912" s="31" t="s">
        <v>4</v>
      </c>
      <c r="N912" s="9" t="s">
        <v>36</v>
      </c>
      <c r="O912" s="9" t="s">
        <v>36</v>
      </c>
      <c r="P912" s="9" t="s">
        <v>45</v>
      </c>
      <c r="Q912" s="9" t="s">
        <v>46</v>
      </c>
      <c r="R912" s="9" t="s">
        <v>1108</v>
      </c>
      <c r="S912" s="31">
        <v>70</v>
      </c>
      <c r="T912" s="9">
        <v>203258669</v>
      </c>
      <c r="U912" s="35">
        <f>VLOOKUP(C912,Dados!G:J,3,FALSE)</f>
        <v>19</v>
      </c>
      <c r="V912" s="35" t="str">
        <f>VLOOKUP(C912,Dados!G:J,4,FALSE)</f>
        <v>Sábado</v>
      </c>
    </row>
    <row r="913" spans="1:22" s="85" customFormat="1" ht="80.25" customHeight="1">
      <c r="A913" s="50">
        <v>558</v>
      </c>
      <c r="B913" s="9">
        <v>1</v>
      </c>
      <c r="C913" s="47">
        <v>45159</v>
      </c>
      <c r="D913" s="49">
        <f>IFERROR(VLOOKUP(C913,Dados!G:H,2,FALSE),"")</f>
        <v>45139</v>
      </c>
      <c r="E913" s="180">
        <v>32778</v>
      </c>
      <c r="F913" s="181" t="s">
        <v>739</v>
      </c>
      <c r="G913" s="9" t="s">
        <v>31</v>
      </c>
      <c r="H913" s="351" t="s">
        <v>62</v>
      </c>
      <c r="I913" s="351" t="s">
        <v>137</v>
      </c>
      <c r="J913" s="9">
        <v>1</v>
      </c>
      <c r="K913" s="9" t="s">
        <v>64</v>
      </c>
      <c r="L913" s="65" t="s">
        <v>1835</v>
      </c>
      <c r="M913" s="31" t="s">
        <v>4</v>
      </c>
      <c r="N913" s="9" t="s">
        <v>36</v>
      </c>
      <c r="O913" s="9" t="s">
        <v>36</v>
      </c>
      <c r="P913" s="9" t="s">
        <v>45</v>
      </c>
      <c r="Q913" s="9" t="s">
        <v>46</v>
      </c>
      <c r="R913" s="9" t="s">
        <v>1278</v>
      </c>
      <c r="S913" s="31">
        <v>68</v>
      </c>
      <c r="T913" s="9">
        <v>203260739</v>
      </c>
      <c r="U913" s="35">
        <f>VLOOKUP(C913,Dados!G:J,3,FALSE)</f>
        <v>21</v>
      </c>
      <c r="V913" s="35" t="str">
        <f>VLOOKUP(C913,Dados!G:J,4,FALSE)</f>
        <v>Segunda-Feira</v>
      </c>
    </row>
    <row r="914" spans="1:22" s="85" customFormat="1" ht="80.25" customHeight="1">
      <c r="A914" s="50">
        <v>559</v>
      </c>
      <c r="B914" s="9">
        <v>1</v>
      </c>
      <c r="C914" s="47">
        <v>45161</v>
      </c>
      <c r="D914" s="49">
        <f>IFERROR(VLOOKUP(C914,Dados!G:H,2,FALSE),"")</f>
        <v>45139</v>
      </c>
      <c r="E914" s="180">
        <v>37570</v>
      </c>
      <c r="F914" s="181" t="s">
        <v>1836</v>
      </c>
      <c r="G914" s="9" t="s">
        <v>31</v>
      </c>
      <c r="H914" s="351" t="s">
        <v>1276</v>
      </c>
      <c r="I914" s="351" t="s">
        <v>1810</v>
      </c>
      <c r="J914" s="9">
        <v>1</v>
      </c>
      <c r="K914" s="9" t="s">
        <v>148</v>
      </c>
      <c r="L914" s="65" t="s">
        <v>1837</v>
      </c>
      <c r="M914" s="31" t="s">
        <v>4</v>
      </c>
      <c r="N914" s="9" t="s">
        <v>36</v>
      </c>
      <c r="O914" s="9" t="s">
        <v>36</v>
      </c>
      <c r="P914" s="9" t="s">
        <v>58</v>
      </c>
      <c r="Q914" s="9" t="s">
        <v>59</v>
      </c>
      <c r="R914" s="9" t="s">
        <v>60</v>
      </c>
      <c r="S914" s="31">
        <v>69</v>
      </c>
      <c r="T914" s="9">
        <v>203287055</v>
      </c>
      <c r="U914" s="35">
        <f>VLOOKUP(C914,Dados!G:J,3,FALSE)</f>
        <v>23</v>
      </c>
      <c r="V914" s="35" t="str">
        <f>VLOOKUP(C914,Dados!G:J,4,FALSE)</f>
        <v>Quarta-Feira</v>
      </c>
    </row>
    <row r="915" spans="1:22" s="85" customFormat="1" ht="135.75" customHeight="1">
      <c r="A915" s="50">
        <v>560</v>
      </c>
      <c r="B915" s="9">
        <v>1</v>
      </c>
      <c r="C915" s="47">
        <v>45164</v>
      </c>
      <c r="D915" s="49">
        <f>IFERROR(VLOOKUP(C915,Dados!G:H,2,FALSE),"")</f>
        <v>45139</v>
      </c>
      <c r="E915" s="180">
        <v>38827</v>
      </c>
      <c r="F915" s="181" t="s">
        <v>1128</v>
      </c>
      <c r="G915" s="9" t="s">
        <v>31</v>
      </c>
      <c r="H915" s="351" t="s">
        <v>523</v>
      </c>
      <c r="I915" s="351" t="s">
        <v>1233</v>
      </c>
      <c r="J915" s="9">
        <v>3</v>
      </c>
      <c r="K915" s="9" t="s">
        <v>56</v>
      </c>
      <c r="L915" s="65" t="s">
        <v>1838</v>
      </c>
      <c r="M915" s="31" t="s">
        <v>1812</v>
      </c>
      <c r="N915" s="9" t="s">
        <v>36</v>
      </c>
      <c r="O915" s="9" t="s">
        <v>36</v>
      </c>
      <c r="P915" s="9" t="s">
        <v>45</v>
      </c>
      <c r="Q915" s="9" t="s">
        <v>76</v>
      </c>
      <c r="R915" s="9"/>
      <c r="S915" s="31">
        <v>71</v>
      </c>
      <c r="T915" s="9">
        <v>203264986</v>
      </c>
      <c r="U915" s="35">
        <f>VLOOKUP(C915,Dados!G:J,3,FALSE)</f>
        <v>26</v>
      </c>
      <c r="V915" s="35" t="str">
        <f>VLOOKUP(C915,Dados!G:J,4,FALSE)</f>
        <v>Sábado</v>
      </c>
    </row>
    <row r="916" spans="1:22" s="85" customFormat="1" ht="80.25" customHeight="1">
      <c r="A916" s="50">
        <v>561</v>
      </c>
      <c r="B916" s="9">
        <v>1</v>
      </c>
      <c r="C916" s="47">
        <v>45168</v>
      </c>
      <c r="D916" s="49">
        <f>IFERROR(VLOOKUP(C916,Dados!G:H,2,FALSE),"")</f>
        <v>45139</v>
      </c>
      <c r="E916" s="180">
        <v>34585</v>
      </c>
      <c r="F916" s="181" t="s">
        <v>641</v>
      </c>
      <c r="G916" s="9" t="s">
        <v>31</v>
      </c>
      <c r="H916" s="351" t="s">
        <v>300</v>
      </c>
      <c r="I916" s="351" t="s">
        <v>540</v>
      </c>
      <c r="J916" s="9">
        <v>2</v>
      </c>
      <c r="K916" s="9" t="s">
        <v>110</v>
      </c>
      <c r="L916" s="65" t="s">
        <v>1839</v>
      </c>
      <c r="M916" s="31" t="s">
        <v>1812</v>
      </c>
      <c r="N916" s="9" t="s">
        <v>36</v>
      </c>
      <c r="O916" s="9" t="s">
        <v>36</v>
      </c>
      <c r="P916" s="9" t="s">
        <v>45</v>
      </c>
      <c r="Q916" s="9" t="s">
        <v>46</v>
      </c>
      <c r="R916" s="9" t="s">
        <v>113</v>
      </c>
      <c r="S916" s="31">
        <v>72</v>
      </c>
      <c r="T916" s="9">
        <v>203264471</v>
      </c>
      <c r="U916" s="35">
        <f>VLOOKUP(C916,Dados!G:J,3,FALSE)</f>
        <v>30</v>
      </c>
      <c r="V916" s="35" t="str">
        <f>VLOOKUP(C916,Dados!G:J,4,FALSE)</f>
        <v>Quarta-Feira</v>
      </c>
    </row>
    <row r="917" spans="1:22" s="85" customFormat="1" ht="105" customHeight="1">
      <c r="A917" s="50">
        <v>562</v>
      </c>
      <c r="B917" s="9">
        <v>1</v>
      </c>
      <c r="C917" s="47">
        <v>45171</v>
      </c>
      <c r="D917" s="49">
        <f>IFERROR(VLOOKUP(C917,Dados!G:H,2,FALSE),"")</f>
        <v>45170</v>
      </c>
      <c r="E917" s="371">
        <v>0</v>
      </c>
      <c r="F917" s="181"/>
      <c r="G917" s="9"/>
      <c r="H917" s="351" t="s">
        <v>383</v>
      </c>
      <c r="I917" s="351" t="s">
        <v>33</v>
      </c>
      <c r="J917" s="9">
        <v>1</v>
      </c>
      <c r="K917" s="9" t="s">
        <v>171</v>
      </c>
      <c r="L917" s="65" t="s">
        <v>1840</v>
      </c>
      <c r="M917" s="31" t="s">
        <v>90</v>
      </c>
      <c r="N917" s="9" t="s">
        <v>385</v>
      </c>
      <c r="O917" s="9" t="s">
        <v>36</v>
      </c>
      <c r="P917" s="9" t="s">
        <v>66</v>
      </c>
      <c r="Q917" s="9"/>
      <c r="R917" s="9"/>
      <c r="S917" s="31">
        <v>73</v>
      </c>
      <c r="T917" s="9">
        <v>203270187</v>
      </c>
      <c r="U917" s="35">
        <f>VLOOKUP(C917,Dados!G:J,3,FALSE)</f>
        <v>2</v>
      </c>
      <c r="V917" s="35" t="str">
        <f>VLOOKUP(C917,Dados!G:J,4,FALSE)</f>
        <v>Sábado</v>
      </c>
    </row>
    <row r="918" spans="1:22" s="85" customFormat="1" ht="80.25" customHeight="1">
      <c r="A918" s="50">
        <v>563</v>
      </c>
      <c r="B918" s="9">
        <v>1</v>
      </c>
      <c r="C918" s="47">
        <v>45173</v>
      </c>
      <c r="D918" s="49">
        <f>IFERROR(VLOOKUP(C918,Dados!G:H,2,FALSE),"")</f>
        <v>45170</v>
      </c>
      <c r="E918" s="180">
        <v>28456</v>
      </c>
      <c r="F918" s="181" t="s">
        <v>1841</v>
      </c>
      <c r="G918" s="9" t="s">
        <v>31</v>
      </c>
      <c r="H918" s="351" t="s">
        <v>1842</v>
      </c>
      <c r="I918" s="351" t="s">
        <v>87</v>
      </c>
      <c r="J918" s="9">
        <v>1</v>
      </c>
      <c r="K918" s="9" t="s">
        <v>349</v>
      </c>
      <c r="L918" s="65" t="s">
        <v>1843</v>
      </c>
      <c r="M918" s="31" t="s">
        <v>90</v>
      </c>
      <c r="N918" s="9" t="s">
        <v>91</v>
      </c>
      <c r="O918" s="9" t="s">
        <v>36</v>
      </c>
      <c r="P918" s="9" t="s">
        <v>91</v>
      </c>
      <c r="Q918" s="9"/>
      <c r="R918" s="9"/>
      <c r="S918" s="31">
        <v>74</v>
      </c>
      <c r="T918" s="9"/>
      <c r="U918" s="35">
        <f>VLOOKUP(C918,Dados!G:J,3,FALSE)</f>
        <v>4</v>
      </c>
      <c r="V918" s="35" t="str">
        <f>VLOOKUP(C918,Dados!G:J,4,FALSE)</f>
        <v>Segunda-Feira</v>
      </c>
    </row>
    <row r="919" spans="1:22" ht="57.6">
      <c r="A919" s="50">
        <v>564</v>
      </c>
      <c r="B919" s="9">
        <v>1</v>
      </c>
      <c r="C919" s="47">
        <v>45181</v>
      </c>
      <c r="D919" s="49">
        <f>IFERROR(VLOOKUP(C919,Dados!G:H,2,FALSE),"")</f>
        <v>45170</v>
      </c>
      <c r="E919" s="180">
        <v>20595</v>
      </c>
      <c r="F919" s="181" t="s">
        <v>1844</v>
      </c>
      <c r="G919" s="9" t="s">
        <v>182</v>
      </c>
      <c r="H919" s="351" t="s">
        <v>1842</v>
      </c>
      <c r="I919" s="351" t="s">
        <v>87</v>
      </c>
      <c r="J919" s="9">
        <v>1</v>
      </c>
      <c r="K919" s="9" t="s">
        <v>51</v>
      </c>
      <c r="L919" s="65" t="s">
        <v>1845</v>
      </c>
      <c r="M919" s="31" t="s">
        <v>4</v>
      </c>
      <c r="N919" s="9" t="s">
        <v>36</v>
      </c>
      <c r="O919" s="9" t="s">
        <v>36</v>
      </c>
      <c r="P919" s="9" t="s">
        <v>66</v>
      </c>
      <c r="Q919" s="9" t="s">
        <v>67</v>
      </c>
      <c r="R919" s="9" t="s">
        <v>1846</v>
      </c>
      <c r="S919" s="31">
        <v>75</v>
      </c>
      <c r="T919" s="9" t="s">
        <v>1847</v>
      </c>
      <c r="U919" s="35">
        <f>VLOOKUP(C919,Dados!G:J,3,FALSE)</f>
        <v>12</v>
      </c>
      <c r="V919" s="35" t="str">
        <f>VLOOKUP(C919,Dados!G:J,4,FALSE)</f>
        <v>Terça-Feira</v>
      </c>
    </row>
    <row r="920" spans="1:22" ht="161.25" customHeight="1">
      <c r="A920" s="50">
        <v>565</v>
      </c>
      <c r="B920" s="9">
        <v>1</v>
      </c>
      <c r="C920" s="47">
        <v>45183</v>
      </c>
      <c r="D920" s="49">
        <f>IFERROR(VLOOKUP(C920,Dados!G:H,2,FALSE),"")</f>
        <v>45170</v>
      </c>
      <c r="E920" s="180">
        <v>37106</v>
      </c>
      <c r="F920" s="181" t="s">
        <v>699</v>
      </c>
      <c r="G920" s="9" t="s">
        <v>31</v>
      </c>
      <c r="H920" s="351" t="s">
        <v>130</v>
      </c>
      <c r="I920" s="351" t="s">
        <v>818</v>
      </c>
      <c r="J920" s="9">
        <v>1</v>
      </c>
      <c r="K920" s="9" t="s">
        <v>56</v>
      </c>
      <c r="L920" s="65" t="s">
        <v>1848</v>
      </c>
      <c r="M920" s="31" t="s">
        <v>3</v>
      </c>
      <c r="N920" s="9" t="s">
        <v>36</v>
      </c>
      <c r="O920" s="9" t="s">
        <v>36</v>
      </c>
      <c r="P920" s="9" t="s">
        <v>45</v>
      </c>
      <c r="Q920" s="9" t="s">
        <v>76</v>
      </c>
      <c r="R920" s="9" t="s">
        <v>1251</v>
      </c>
      <c r="S920" s="31">
        <v>76</v>
      </c>
      <c r="T920" s="9">
        <v>203303060</v>
      </c>
      <c r="U920" s="35">
        <f>VLOOKUP(C920,Dados!G:J,3,FALSE)</f>
        <v>14</v>
      </c>
      <c r="V920" s="35" t="str">
        <f>VLOOKUP(C920,Dados!G:J,4,FALSE)</f>
        <v>Quinta-Feira</v>
      </c>
    </row>
    <row r="921" spans="1:22" ht="57.75" customHeight="1">
      <c r="A921" s="50">
        <v>566</v>
      </c>
      <c r="B921" s="9">
        <v>1</v>
      </c>
      <c r="C921" s="47">
        <v>45187</v>
      </c>
      <c r="D921" s="49">
        <f>IFERROR(VLOOKUP(C921,Dados!G:H,2,FALSE),"")</f>
        <v>45170</v>
      </c>
      <c r="E921" s="180">
        <v>46123</v>
      </c>
      <c r="F921" s="181" t="s">
        <v>1849</v>
      </c>
      <c r="G921" s="9" t="s">
        <v>31</v>
      </c>
      <c r="H921" s="351" t="s">
        <v>523</v>
      </c>
      <c r="I921" s="351" t="s">
        <v>1233</v>
      </c>
      <c r="J921" s="9">
        <v>3</v>
      </c>
      <c r="K921" s="9" t="s">
        <v>56</v>
      </c>
      <c r="L921" s="182" t="s">
        <v>1850</v>
      </c>
      <c r="M921" s="31" t="s">
        <v>4</v>
      </c>
      <c r="N921" s="9" t="s">
        <v>36</v>
      </c>
      <c r="O921" s="9" t="s">
        <v>36</v>
      </c>
      <c r="P921" s="9" t="s">
        <v>58</v>
      </c>
      <c r="Q921" s="9" t="s">
        <v>59</v>
      </c>
      <c r="R921" s="9" t="s">
        <v>792</v>
      </c>
      <c r="S921" s="31">
        <v>77</v>
      </c>
      <c r="T921" s="9" t="s">
        <v>1851</v>
      </c>
      <c r="U921" s="35">
        <f>VLOOKUP(C921,Dados!G:J,3,FALSE)</f>
        <v>18</v>
      </c>
      <c r="V921" s="35" t="str">
        <f>VLOOKUP(C921,Dados!G:J,4,FALSE)</f>
        <v>Segunda-Feira</v>
      </c>
    </row>
    <row r="922" spans="1:22" ht="132.75" customHeight="1">
      <c r="A922" s="50">
        <v>567</v>
      </c>
      <c r="B922" s="9">
        <v>1</v>
      </c>
      <c r="C922" s="47">
        <v>45187</v>
      </c>
      <c r="D922" s="49">
        <f>IFERROR(VLOOKUP(C922,Dados!G:H,2,FALSE),"")</f>
        <v>45170</v>
      </c>
      <c r="E922" s="180">
        <v>29718</v>
      </c>
      <c r="F922" s="181" t="s">
        <v>598</v>
      </c>
      <c r="G922" s="9" t="s">
        <v>31</v>
      </c>
      <c r="H922" s="351" t="s">
        <v>599</v>
      </c>
      <c r="I922" s="351" t="s">
        <v>33</v>
      </c>
      <c r="J922" s="9">
        <v>1</v>
      </c>
      <c r="K922" s="9" t="s">
        <v>1097</v>
      </c>
      <c r="L922" s="177" t="s">
        <v>1852</v>
      </c>
      <c r="M922" s="31" t="s">
        <v>112</v>
      </c>
      <c r="N922" s="9" t="s">
        <v>36</v>
      </c>
      <c r="O922" s="9" t="s">
        <v>36</v>
      </c>
      <c r="P922" s="9" t="s">
        <v>180</v>
      </c>
      <c r="Q922" s="9" t="s">
        <v>59</v>
      </c>
      <c r="R922" s="9" t="s">
        <v>418</v>
      </c>
      <c r="S922" s="31">
        <v>79</v>
      </c>
      <c r="T922" s="9" t="s">
        <v>1853</v>
      </c>
      <c r="U922" s="35">
        <f>VLOOKUP(C922,Dados!G:J,3,FALSE)</f>
        <v>18</v>
      </c>
      <c r="V922" s="35" t="str">
        <f>VLOOKUP(C922,Dados!G:J,4,FALSE)</f>
        <v>Segunda-Feira</v>
      </c>
    </row>
    <row r="923" spans="1:22" ht="100.5" customHeight="1">
      <c r="A923" s="50">
        <v>568</v>
      </c>
      <c r="B923" s="9">
        <v>1</v>
      </c>
      <c r="C923" s="47">
        <v>45190</v>
      </c>
      <c r="D923" s="49">
        <f>IFERROR(VLOOKUP(C923,Dados!G:H,2,FALSE),"")</f>
        <v>45170</v>
      </c>
      <c r="E923" s="180">
        <v>46854</v>
      </c>
      <c r="F923" s="181" t="s">
        <v>1854</v>
      </c>
      <c r="G923" s="9" t="s">
        <v>31</v>
      </c>
      <c r="H923" s="351" t="s">
        <v>237</v>
      </c>
      <c r="I923" s="351" t="s">
        <v>509</v>
      </c>
      <c r="J923" s="9">
        <v>2</v>
      </c>
      <c r="K923" s="9" t="s">
        <v>56</v>
      </c>
      <c r="L923" s="177" t="s">
        <v>1855</v>
      </c>
      <c r="M923" s="31" t="s">
        <v>4</v>
      </c>
      <c r="N923" s="9" t="s">
        <v>36</v>
      </c>
      <c r="O923" s="9" t="s">
        <v>36</v>
      </c>
      <c r="P923" s="9" t="s">
        <v>58</v>
      </c>
      <c r="Q923" s="9" t="s">
        <v>59</v>
      </c>
      <c r="R923" s="9" t="s">
        <v>418</v>
      </c>
      <c r="S923" s="31">
        <v>78</v>
      </c>
      <c r="T923" s="9" t="s">
        <v>1856</v>
      </c>
      <c r="U923" s="35">
        <f>VLOOKUP(C923,Dados!G:J,3,FALSE)</f>
        <v>21</v>
      </c>
      <c r="V923" s="35" t="str">
        <f>VLOOKUP(C923,Dados!G:J,4,FALSE)</f>
        <v>Quinta-Feira</v>
      </c>
    </row>
    <row r="924" spans="1:22" ht="116.25" customHeight="1">
      <c r="A924" s="50">
        <v>569</v>
      </c>
      <c r="B924" s="9">
        <v>1</v>
      </c>
      <c r="C924" s="47">
        <v>45191</v>
      </c>
      <c r="D924" s="49">
        <f>IFERROR(VLOOKUP(C924,Dados!G:H,2,FALSE),"")</f>
        <v>45170</v>
      </c>
      <c r="E924" s="180">
        <v>37433</v>
      </c>
      <c r="F924" s="181" t="s">
        <v>1857</v>
      </c>
      <c r="G924" s="9" t="s">
        <v>31</v>
      </c>
      <c r="H924" s="186" t="s">
        <v>366</v>
      </c>
      <c r="I924" s="351" t="s">
        <v>137</v>
      </c>
      <c r="J924" s="9">
        <v>1</v>
      </c>
      <c r="K924" s="9" t="s">
        <v>110</v>
      </c>
      <c r="L924" s="66" t="s">
        <v>1858</v>
      </c>
      <c r="M924" s="31" t="s">
        <v>4</v>
      </c>
      <c r="N924" s="9" t="s">
        <v>36</v>
      </c>
      <c r="O924" s="9" t="s">
        <v>36</v>
      </c>
      <c r="P924" s="9" t="s">
        <v>37</v>
      </c>
      <c r="Q924" s="9" t="s">
        <v>38</v>
      </c>
      <c r="R924" s="9"/>
      <c r="S924" s="31">
        <v>80</v>
      </c>
      <c r="T924" s="9" t="s">
        <v>1859</v>
      </c>
      <c r="U924" s="35">
        <f>VLOOKUP(C924,Dados!G:J,3,FALSE)</f>
        <v>22</v>
      </c>
      <c r="V924" s="35" t="str">
        <f>VLOOKUP(C924,Dados!G:J,4,FALSE)</f>
        <v>Sexta-Feira</v>
      </c>
    </row>
    <row r="925" spans="1:22" ht="100.5" customHeight="1">
      <c r="A925" s="50">
        <v>570</v>
      </c>
      <c r="B925" s="9">
        <v>1</v>
      </c>
      <c r="C925" s="47">
        <v>45191</v>
      </c>
      <c r="D925" s="49">
        <f>IFERROR(VLOOKUP(C925,Dados!G:H,2,FALSE),"")</f>
        <v>45170</v>
      </c>
      <c r="E925" s="180">
        <v>42394</v>
      </c>
      <c r="F925" s="181" t="s">
        <v>1860</v>
      </c>
      <c r="G925" s="9" t="s">
        <v>31</v>
      </c>
      <c r="H925" s="187" t="s">
        <v>599</v>
      </c>
      <c r="I925" s="351" t="s">
        <v>33</v>
      </c>
      <c r="J925" s="9">
        <v>1</v>
      </c>
      <c r="K925" s="9" t="s">
        <v>1097</v>
      </c>
      <c r="L925" s="65" t="s">
        <v>1861</v>
      </c>
      <c r="M925" s="31" t="s">
        <v>4</v>
      </c>
      <c r="N925" s="9" t="s">
        <v>36</v>
      </c>
      <c r="O925" s="9" t="s">
        <v>36</v>
      </c>
      <c r="P925" s="9" t="s">
        <v>66</v>
      </c>
      <c r="Q925" s="9" t="s">
        <v>189</v>
      </c>
      <c r="R925" s="9"/>
      <c r="S925" s="31">
        <v>81</v>
      </c>
      <c r="T925" s="9" t="s">
        <v>1862</v>
      </c>
      <c r="U925" s="35">
        <f>VLOOKUP(C925,Dados!G:J,3,FALSE)</f>
        <v>22</v>
      </c>
      <c r="V925" s="35" t="str">
        <f>VLOOKUP(C925,Dados!G:J,4,FALSE)</f>
        <v>Sexta-Feira</v>
      </c>
    </row>
    <row r="926" spans="1:22" ht="138" customHeight="1">
      <c r="A926" s="50">
        <v>571</v>
      </c>
      <c r="B926" s="9">
        <v>1</v>
      </c>
      <c r="C926" s="47">
        <v>45196</v>
      </c>
      <c r="D926" s="49">
        <f>IFERROR(VLOOKUP(C926,Dados!G:H,2,FALSE),"")</f>
        <v>45170</v>
      </c>
      <c r="E926" s="180">
        <v>19257</v>
      </c>
      <c r="F926" s="181" t="s">
        <v>1863</v>
      </c>
      <c r="G926" s="9" t="s">
        <v>31</v>
      </c>
      <c r="H926" s="187" t="s">
        <v>62</v>
      </c>
      <c r="I926" s="351" t="s">
        <v>137</v>
      </c>
      <c r="J926" s="9">
        <v>1</v>
      </c>
      <c r="K926" s="9" t="s">
        <v>110</v>
      </c>
      <c r="L926" s="65" t="s">
        <v>1864</v>
      </c>
      <c r="M926" s="31" t="s">
        <v>3</v>
      </c>
      <c r="N926" s="9" t="s">
        <v>36</v>
      </c>
      <c r="O926" s="9" t="s">
        <v>36</v>
      </c>
      <c r="P926" s="9" t="s">
        <v>45</v>
      </c>
      <c r="Q926" s="9" t="s">
        <v>46</v>
      </c>
      <c r="R926" s="9" t="s">
        <v>1104</v>
      </c>
      <c r="S926" s="31">
        <v>82</v>
      </c>
      <c r="T926" s="9" t="s">
        <v>1865</v>
      </c>
      <c r="U926" s="35">
        <f>VLOOKUP(C926,Dados!G:J,3,FALSE)</f>
        <v>27</v>
      </c>
      <c r="V926" s="35" t="str">
        <f>VLOOKUP(C926,Dados!G:J,4,FALSE)</f>
        <v>Quarta-Feira</v>
      </c>
    </row>
    <row r="927" spans="1:22" ht="152.25" customHeight="1">
      <c r="A927" s="50">
        <v>572</v>
      </c>
      <c r="B927" s="9">
        <v>1</v>
      </c>
      <c r="C927" s="47">
        <v>45198</v>
      </c>
      <c r="D927" s="49">
        <f>IFERROR(VLOOKUP(C927,Dados!G:H,2,FALSE),"")</f>
        <v>45170</v>
      </c>
      <c r="E927" s="180">
        <v>42394</v>
      </c>
      <c r="F927" s="181" t="s">
        <v>1860</v>
      </c>
      <c r="G927" s="9" t="s">
        <v>31</v>
      </c>
      <c r="H927" s="187" t="s">
        <v>599</v>
      </c>
      <c r="I927" s="351" t="s">
        <v>33</v>
      </c>
      <c r="J927" s="9">
        <v>1</v>
      </c>
      <c r="K927" s="9" t="s">
        <v>1097</v>
      </c>
      <c r="L927" s="65" t="s">
        <v>1866</v>
      </c>
      <c r="M927" s="31" t="s">
        <v>112</v>
      </c>
      <c r="N927" s="9" t="s">
        <v>36</v>
      </c>
      <c r="O927" s="9" t="s">
        <v>36</v>
      </c>
      <c r="P927" s="9" t="s">
        <v>45</v>
      </c>
      <c r="Q927" s="9" t="s">
        <v>124</v>
      </c>
      <c r="R927" s="9" t="s">
        <v>1011</v>
      </c>
      <c r="S927" s="31">
        <v>83</v>
      </c>
      <c r="T927" s="9" t="s">
        <v>1867</v>
      </c>
      <c r="U927" s="35">
        <f>VLOOKUP(C927,Dados!G:J,3,FALSE)</f>
        <v>29</v>
      </c>
      <c r="V927" s="35" t="str">
        <f>VLOOKUP(C927,Dados!G:J,4,FALSE)</f>
        <v>Sexta-Feira</v>
      </c>
    </row>
    <row r="928" spans="1:22" ht="122.25" customHeight="1">
      <c r="A928" s="50">
        <v>573</v>
      </c>
      <c r="B928" s="9">
        <v>1</v>
      </c>
      <c r="C928" s="47">
        <v>45199</v>
      </c>
      <c r="D928" s="49">
        <f>IFERROR(VLOOKUP(C928,Dados!G:H,2,FALSE),"")</f>
        <v>45170</v>
      </c>
      <c r="E928" s="180">
        <v>46180</v>
      </c>
      <c r="F928" s="181" t="s">
        <v>1868</v>
      </c>
      <c r="G928" s="9" t="s">
        <v>31</v>
      </c>
      <c r="H928" s="187" t="s">
        <v>748</v>
      </c>
      <c r="I928" s="351" t="s">
        <v>1233</v>
      </c>
      <c r="J928" s="9">
        <v>3</v>
      </c>
      <c r="K928" s="9" t="s">
        <v>6</v>
      </c>
      <c r="L928" s="65" t="s">
        <v>1869</v>
      </c>
      <c r="M928" s="31" t="s">
        <v>3</v>
      </c>
      <c r="N928" s="9" t="s">
        <v>36</v>
      </c>
      <c r="O928" s="9" t="s">
        <v>36</v>
      </c>
      <c r="P928" s="9" t="s">
        <v>117</v>
      </c>
      <c r="Q928" s="9" t="s">
        <v>46</v>
      </c>
      <c r="R928" s="9" t="s">
        <v>1251</v>
      </c>
      <c r="S928" s="31">
        <v>84</v>
      </c>
      <c r="T928" s="9" t="s">
        <v>1870</v>
      </c>
      <c r="U928" s="35">
        <f>VLOOKUP(C928,Dados!G:J,3,FALSE)</f>
        <v>30</v>
      </c>
      <c r="V928" s="35" t="str">
        <f>VLOOKUP(C928,Dados!G:J,4,FALSE)</f>
        <v>Sábado</v>
      </c>
    </row>
    <row r="929" spans="1:22" s="198" customFormat="1" ht="95.25" customHeight="1">
      <c r="A929" s="189">
        <v>574</v>
      </c>
      <c r="B929" s="12">
        <v>1</v>
      </c>
      <c r="C929" s="190">
        <v>45201</v>
      </c>
      <c r="D929" s="191">
        <f>IFERROR(VLOOKUP(C929,Dados!G:H,2,FALSE),"")</f>
        <v>45200</v>
      </c>
      <c r="E929" s="192">
        <v>4406</v>
      </c>
      <c r="F929" s="193" t="s">
        <v>1871</v>
      </c>
      <c r="G929" s="12" t="s">
        <v>31</v>
      </c>
      <c r="H929" s="194" t="s">
        <v>828</v>
      </c>
      <c r="I929" s="403" t="s">
        <v>63</v>
      </c>
      <c r="J929" s="12">
        <v>1</v>
      </c>
      <c r="K929" s="12" t="s">
        <v>161</v>
      </c>
      <c r="L929" s="195" t="s">
        <v>1872</v>
      </c>
      <c r="M929" s="196" t="s">
        <v>1812</v>
      </c>
      <c r="N929" s="12" t="s">
        <v>36</v>
      </c>
      <c r="O929" s="12" t="s">
        <v>36</v>
      </c>
      <c r="P929" s="12" t="s">
        <v>58</v>
      </c>
      <c r="Q929" s="12" t="s">
        <v>59</v>
      </c>
      <c r="R929" s="12" t="s">
        <v>85</v>
      </c>
      <c r="S929" s="196">
        <v>85</v>
      </c>
      <c r="T929" s="12" t="s">
        <v>1873</v>
      </c>
      <c r="U929" s="197">
        <f>VLOOKUP(C929,Dados!G:J,3,FALSE)</f>
        <v>2</v>
      </c>
      <c r="V929" s="197" t="str">
        <f>VLOOKUP(C929,Dados!G:J,4,FALSE)</f>
        <v>Segunda-Feira</v>
      </c>
    </row>
    <row r="930" spans="1:22" s="198" customFormat="1" ht="95.25" customHeight="1">
      <c r="A930" s="189">
        <v>575</v>
      </c>
      <c r="B930" s="12">
        <v>1</v>
      </c>
      <c r="C930" s="190">
        <v>45202</v>
      </c>
      <c r="D930" s="191">
        <f>IFERROR(VLOOKUP(C930,Dados!G:H,2,FALSE),"")</f>
        <v>45200</v>
      </c>
      <c r="E930" s="192">
        <v>46307</v>
      </c>
      <c r="F930" s="193" t="s">
        <v>1874</v>
      </c>
      <c r="G930" s="12" t="s">
        <v>31</v>
      </c>
      <c r="H930" s="194" t="s">
        <v>748</v>
      </c>
      <c r="I930" s="403" t="s">
        <v>1233</v>
      </c>
      <c r="J930" s="12">
        <v>3</v>
      </c>
      <c r="K930" s="12" t="s">
        <v>7</v>
      </c>
      <c r="L930" s="195" t="s">
        <v>1875</v>
      </c>
      <c r="M930" s="196" t="s">
        <v>4</v>
      </c>
      <c r="N930" s="12" t="s">
        <v>36</v>
      </c>
      <c r="O930" s="12" t="s">
        <v>36</v>
      </c>
      <c r="P930" s="12" t="s">
        <v>58</v>
      </c>
      <c r="Q930" s="12" t="s">
        <v>59</v>
      </c>
      <c r="R930" s="12" t="s">
        <v>60</v>
      </c>
      <c r="S930" s="196">
        <v>86</v>
      </c>
      <c r="T930" s="12" t="s">
        <v>1876</v>
      </c>
      <c r="U930" s="197">
        <f>VLOOKUP(C930,Dados!G:J,3,FALSE)</f>
        <v>3</v>
      </c>
      <c r="V930" s="197" t="str">
        <f>VLOOKUP(C930,Dados!G:J,4,FALSE)</f>
        <v>Terça-Feira</v>
      </c>
    </row>
    <row r="931" spans="1:22" ht="95.25" customHeight="1">
      <c r="A931" s="189">
        <v>576</v>
      </c>
      <c r="B931" s="12">
        <v>1</v>
      </c>
      <c r="C931" s="190">
        <v>45206</v>
      </c>
      <c r="D931" s="191">
        <f>IFERROR(VLOOKUP(C931,Dados!G:H,2,FALSE),"")</f>
        <v>45200</v>
      </c>
      <c r="E931" s="192">
        <v>43595</v>
      </c>
      <c r="F931" s="193" t="s">
        <v>1694</v>
      </c>
      <c r="G931" s="12" t="s">
        <v>31</v>
      </c>
      <c r="H931" s="194" t="s">
        <v>1877</v>
      </c>
      <c r="I931" s="403" t="s">
        <v>63</v>
      </c>
      <c r="J931" s="12">
        <v>3</v>
      </c>
      <c r="K931" s="12" t="s">
        <v>1449</v>
      </c>
      <c r="L931" s="195" t="s">
        <v>1878</v>
      </c>
      <c r="M931" s="196" t="s">
        <v>4</v>
      </c>
      <c r="N931" s="12" t="s">
        <v>36</v>
      </c>
      <c r="O931" s="12" t="s">
        <v>36</v>
      </c>
      <c r="P931" s="12" t="s">
        <v>45</v>
      </c>
      <c r="Q931" s="12" t="s">
        <v>118</v>
      </c>
      <c r="R931" s="12" t="s">
        <v>1879</v>
      </c>
      <c r="S931" s="196">
        <v>88</v>
      </c>
      <c r="T931" s="12" t="s">
        <v>1880</v>
      </c>
      <c r="U931" s="197">
        <f>VLOOKUP(C931,Dados!G:J,3,FALSE)</f>
        <v>7</v>
      </c>
      <c r="V931" s="197" t="str">
        <f>VLOOKUP(C931,Dados!G:J,4,FALSE)</f>
        <v>Sábado</v>
      </c>
    </row>
    <row r="932" spans="1:22" ht="101.25" customHeight="1">
      <c r="A932" s="189">
        <v>577</v>
      </c>
      <c r="B932" s="12">
        <v>1</v>
      </c>
      <c r="C932" s="190">
        <v>45212</v>
      </c>
      <c r="D932" s="191">
        <f>IFERROR(VLOOKUP(C932,Dados!G:H,2,FALSE),"")</f>
        <v>45200</v>
      </c>
      <c r="E932" s="192">
        <v>34551</v>
      </c>
      <c r="F932" s="193" t="s">
        <v>1881</v>
      </c>
      <c r="G932" s="12" t="s">
        <v>31</v>
      </c>
      <c r="H932" s="194" t="s">
        <v>102</v>
      </c>
      <c r="I932" s="403" t="s">
        <v>1281</v>
      </c>
      <c r="J932" s="12">
        <v>2</v>
      </c>
      <c r="K932" s="12" t="s">
        <v>526</v>
      </c>
      <c r="L932" s="195" t="s">
        <v>1882</v>
      </c>
      <c r="M932" s="196" t="s">
        <v>528</v>
      </c>
      <c r="N932" s="12" t="s">
        <v>36</v>
      </c>
      <c r="O932" s="12" t="s">
        <v>36</v>
      </c>
      <c r="P932" s="12" t="s">
        <v>1883</v>
      </c>
      <c r="Q932" s="12" t="s">
        <v>46</v>
      </c>
      <c r="R932" s="12" t="s">
        <v>1884</v>
      </c>
      <c r="S932" s="196"/>
      <c r="T932" s="12"/>
      <c r="U932" s="197">
        <f>VLOOKUP(C932,Dados!G:J,3,FALSE)</f>
        <v>13</v>
      </c>
      <c r="V932" s="197" t="str">
        <f>VLOOKUP(C932,Dados!G:J,4,FALSE)</f>
        <v>Sexta-Feira</v>
      </c>
    </row>
    <row r="933" spans="1:22" ht="168" customHeight="1">
      <c r="A933" s="189">
        <v>578</v>
      </c>
      <c r="B933" s="12">
        <v>1</v>
      </c>
      <c r="C933" s="190">
        <v>45216</v>
      </c>
      <c r="D933" s="191">
        <f>IFERROR(VLOOKUP(C933,Dados!G:H,2,FALSE),"")</f>
        <v>45200</v>
      </c>
      <c r="E933" s="192">
        <v>43108</v>
      </c>
      <c r="F933" s="193" t="s">
        <v>1627</v>
      </c>
      <c r="G933" s="12" t="s">
        <v>31</v>
      </c>
      <c r="H933" s="194" t="s">
        <v>708</v>
      </c>
      <c r="I933" s="403" t="s">
        <v>1233</v>
      </c>
      <c r="J933" s="12">
        <v>3</v>
      </c>
      <c r="K933" s="12" t="s">
        <v>56</v>
      </c>
      <c r="L933" s="195" t="s">
        <v>1885</v>
      </c>
      <c r="M933" s="196" t="s">
        <v>3</v>
      </c>
      <c r="N933" s="12" t="s">
        <v>36</v>
      </c>
      <c r="O933" s="12" t="s">
        <v>36</v>
      </c>
      <c r="P933" s="12" t="s">
        <v>45</v>
      </c>
      <c r="Q933" s="12" t="s">
        <v>76</v>
      </c>
      <c r="R933" s="12" t="s">
        <v>1104</v>
      </c>
      <c r="S933" s="196">
        <v>87</v>
      </c>
      <c r="T933" s="12" t="s">
        <v>1886</v>
      </c>
      <c r="U933" s="197">
        <f>VLOOKUP(C933,Dados!G:J,3,FALSE)</f>
        <v>17</v>
      </c>
      <c r="V933" s="197" t="str">
        <f>VLOOKUP(C933,Dados!G:J,4,FALSE)</f>
        <v>Terça-Feira</v>
      </c>
    </row>
    <row r="934" spans="1:22" ht="80.45">
      <c r="A934" s="189">
        <v>579</v>
      </c>
      <c r="B934" s="12">
        <v>1</v>
      </c>
      <c r="C934" s="190">
        <v>45219</v>
      </c>
      <c r="D934" s="191">
        <f>IFERROR(VLOOKUP(C934,Dados!G:H,2,FALSE),"")</f>
        <v>45200</v>
      </c>
      <c r="E934" s="371">
        <v>0</v>
      </c>
      <c r="F934" s="193"/>
      <c r="G934" s="12"/>
      <c r="H934" s="194"/>
      <c r="I934" s="403" t="s">
        <v>818</v>
      </c>
      <c r="J934" s="12">
        <v>1</v>
      </c>
      <c r="K934" s="12" t="s">
        <v>56</v>
      </c>
      <c r="L934" s="195" t="s">
        <v>1887</v>
      </c>
      <c r="M934" s="196" t="s">
        <v>90</v>
      </c>
      <c r="N934" s="12" t="s">
        <v>568</v>
      </c>
      <c r="O934" s="12" t="s">
        <v>36</v>
      </c>
      <c r="P934" s="12" t="s">
        <v>117</v>
      </c>
      <c r="Q934" s="12"/>
      <c r="R934" s="12"/>
      <c r="S934" s="196">
        <v>89</v>
      </c>
      <c r="T934" s="12"/>
      <c r="U934" s="197">
        <f>VLOOKUP(C934,Dados!G:J,3,FALSE)</f>
        <v>20</v>
      </c>
      <c r="V934" s="197" t="str">
        <f>VLOOKUP(C934,Dados!G:J,4,FALSE)</f>
        <v>Sexta-Feira</v>
      </c>
    </row>
    <row r="935" spans="1:22" ht="34.5">
      <c r="A935" s="189">
        <v>580</v>
      </c>
      <c r="B935" s="12">
        <v>1</v>
      </c>
      <c r="C935" s="190">
        <v>45220</v>
      </c>
      <c r="D935" s="191">
        <f>IFERROR(VLOOKUP(C935,Dados!G:H,2,FALSE),"")</f>
        <v>45200</v>
      </c>
      <c r="E935" s="371">
        <v>0</v>
      </c>
      <c r="F935" s="193"/>
      <c r="G935" s="12"/>
      <c r="H935" s="194"/>
      <c r="I935" s="403" t="s">
        <v>1233</v>
      </c>
      <c r="J935" s="12">
        <v>3</v>
      </c>
      <c r="K935" s="12" t="s">
        <v>43</v>
      </c>
      <c r="L935" s="195" t="s">
        <v>1888</v>
      </c>
      <c r="M935" s="196" t="s">
        <v>90</v>
      </c>
      <c r="N935" s="12" t="s">
        <v>178</v>
      </c>
      <c r="O935" s="12" t="s">
        <v>36</v>
      </c>
      <c r="P935" s="12" t="s">
        <v>117</v>
      </c>
      <c r="Q935" s="12"/>
      <c r="R935" s="12"/>
      <c r="S935" s="196">
        <v>90</v>
      </c>
      <c r="T935" s="12"/>
      <c r="U935" s="197">
        <f>VLOOKUP(C935,Dados!G:J,3,FALSE)</f>
        <v>21</v>
      </c>
      <c r="V935" s="197" t="str">
        <f>VLOOKUP(C935,Dados!G:J,4,FALSE)</f>
        <v>Sábado</v>
      </c>
    </row>
    <row r="936" spans="1:22" ht="120" customHeight="1">
      <c r="A936" s="189">
        <v>581</v>
      </c>
      <c r="B936" s="12">
        <v>1</v>
      </c>
      <c r="C936" s="190">
        <v>45220</v>
      </c>
      <c r="D936" s="191">
        <f>IFERROR(VLOOKUP(C936,Dados!G:H,2,FALSE),"")</f>
        <v>45200</v>
      </c>
      <c r="E936" s="192">
        <v>42906</v>
      </c>
      <c r="F936" s="193" t="s">
        <v>1889</v>
      </c>
      <c r="G936" s="12" t="s">
        <v>31</v>
      </c>
      <c r="H936" s="194" t="s">
        <v>1370</v>
      </c>
      <c r="I936" s="403" t="s">
        <v>63</v>
      </c>
      <c r="J936" s="12">
        <v>1</v>
      </c>
      <c r="K936" s="12" t="s">
        <v>64</v>
      </c>
      <c r="L936" s="195" t="s">
        <v>1890</v>
      </c>
      <c r="M936" s="196" t="s">
        <v>4</v>
      </c>
      <c r="N936" s="12" t="s">
        <v>36</v>
      </c>
      <c r="O936" s="12" t="s">
        <v>36</v>
      </c>
      <c r="P936" s="12" t="s">
        <v>117</v>
      </c>
      <c r="Q936" s="12" t="s">
        <v>124</v>
      </c>
      <c r="R936" s="12"/>
      <c r="S936" s="196">
        <v>91</v>
      </c>
      <c r="T936" s="12" t="s">
        <v>1891</v>
      </c>
      <c r="U936" s="197">
        <f>VLOOKUP(C936,Dados!G:J,3,FALSE)</f>
        <v>21</v>
      </c>
      <c r="V936" s="197" t="str">
        <f>VLOOKUP(C936,Dados!G:J,4,FALSE)</f>
        <v>Sábado</v>
      </c>
    </row>
    <row r="937" spans="1:22" ht="102" customHeight="1">
      <c r="A937" s="189">
        <v>582</v>
      </c>
      <c r="B937" s="12">
        <v>1</v>
      </c>
      <c r="C937" s="190">
        <v>45222</v>
      </c>
      <c r="D937" s="191">
        <f>IFERROR(VLOOKUP(C937,Dados!G:H,2,FALSE),"")</f>
        <v>45200</v>
      </c>
      <c r="E937" s="192">
        <v>40700</v>
      </c>
      <c r="F937" s="193" t="s">
        <v>1648</v>
      </c>
      <c r="G937" s="12" t="s">
        <v>31</v>
      </c>
      <c r="H937" s="194" t="s">
        <v>1017</v>
      </c>
      <c r="I937" s="403" t="s">
        <v>540</v>
      </c>
      <c r="J937" s="12">
        <v>3</v>
      </c>
      <c r="K937" s="12" t="s">
        <v>110</v>
      </c>
      <c r="L937" s="195" t="s">
        <v>1892</v>
      </c>
      <c r="M937" s="196" t="s">
        <v>4</v>
      </c>
      <c r="N937" s="12" t="s">
        <v>36</v>
      </c>
      <c r="O937" s="12" t="s">
        <v>36</v>
      </c>
      <c r="P937" s="12" t="s">
        <v>45</v>
      </c>
      <c r="Q937" s="12" t="s">
        <v>189</v>
      </c>
      <c r="R937" s="12"/>
      <c r="S937" s="196">
        <v>92</v>
      </c>
      <c r="T937" s="12" t="s">
        <v>1893</v>
      </c>
      <c r="U937" s="197">
        <f>VLOOKUP(C937,Dados!G:J,3,FALSE)</f>
        <v>23</v>
      </c>
      <c r="V937" s="197" t="str">
        <f>VLOOKUP(C937,Dados!G:J,4,FALSE)</f>
        <v>Segunda-Feira</v>
      </c>
    </row>
    <row r="938" spans="1:22" ht="131.25" customHeight="1">
      <c r="A938" s="189">
        <v>583</v>
      </c>
      <c r="B938" s="12">
        <v>1</v>
      </c>
      <c r="C938" s="190">
        <v>45223</v>
      </c>
      <c r="D938" s="191">
        <f>IFERROR(VLOOKUP(C938,Dados!G:H,2,FALSE),"")</f>
        <v>45200</v>
      </c>
      <c r="E938" s="192">
        <v>19422</v>
      </c>
      <c r="F938" s="193" t="s">
        <v>1894</v>
      </c>
      <c r="G938" s="12" t="s">
        <v>31</v>
      </c>
      <c r="H938" s="194" t="s">
        <v>882</v>
      </c>
      <c r="I938" s="403" t="s">
        <v>87</v>
      </c>
      <c r="J938" s="12">
        <v>1</v>
      </c>
      <c r="K938" s="12" t="s">
        <v>51</v>
      </c>
      <c r="L938" s="195" t="s">
        <v>1895</v>
      </c>
      <c r="M938" s="196" t="s">
        <v>90</v>
      </c>
      <c r="N938" s="12" t="s">
        <v>91</v>
      </c>
      <c r="O938" s="12" t="s">
        <v>36</v>
      </c>
      <c r="P938" s="12" t="s">
        <v>91</v>
      </c>
      <c r="Q938" s="12"/>
      <c r="R938" s="12"/>
      <c r="S938" s="196">
        <v>93</v>
      </c>
      <c r="T938" s="12"/>
      <c r="U938" s="197">
        <f>VLOOKUP(C938,Dados!G:J,3,FALSE)</f>
        <v>24</v>
      </c>
      <c r="V938" s="197" t="str">
        <f>VLOOKUP(C938,Dados!G:J,4,FALSE)</f>
        <v>Terça-Feira</v>
      </c>
    </row>
    <row r="939" spans="1:22" ht="133.5" customHeight="1">
      <c r="A939" s="189">
        <v>584</v>
      </c>
      <c r="B939" s="12">
        <v>1</v>
      </c>
      <c r="C939" s="190">
        <v>45223</v>
      </c>
      <c r="D939" s="191">
        <f>IFERROR(VLOOKUP(C939,Dados!G:H,2,FALSE),"")</f>
        <v>45200</v>
      </c>
      <c r="E939" s="192">
        <v>46854</v>
      </c>
      <c r="F939" s="193" t="s">
        <v>1854</v>
      </c>
      <c r="G939" s="12" t="s">
        <v>31</v>
      </c>
      <c r="H939" s="194" t="s">
        <v>237</v>
      </c>
      <c r="I939" s="403" t="s">
        <v>509</v>
      </c>
      <c r="J939" s="12">
        <v>2</v>
      </c>
      <c r="K939" s="12" t="s">
        <v>526</v>
      </c>
      <c r="L939" s="195" t="s">
        <v>1896</v>
      </c>
      <c r="M939" s="196" t="s">
        <v>528</v>
      </c>
      <c r="N939" s="12" t="s">
        <v>36</v>
      </c>
      <c r="O939" s="12" t="s">
        <v>36</v>
      </c>
      <c r="P939" s="12" t="s">
        <v>66</v>
      </c>
      <c r="Q939" s="12" t="s">
        <v>217</v>
      </c>
      <c r="R939" s="12"/>
      <c r="S939" s="196"/>
      <c r="T939" s="12"/>
      <c r="U939" s="197">
        <f>VLOOKUP(C939,Dados!G:J,3,FALSE)</f>
        <v>24</v>
      </c>
      <c r="V939" s="197" t="str">
        <f>VLOOKUP(C939,Dados!G:J,4,FALSE)</f>
        <v>Terça-Feira</v>
      </c>
    </row>
    <row r="940" spans="1:22" ht="92.1">
      <c r="A940" s="189">
        <v>585</v>
      </c>
      <c r="B940" s="12">
        <v>1</v>
      </c>
      <c r="C940" s="190">
        <v>45226</v>
      </c>
      <c r="D940" s="191">
        <f>IFERROR(VLOOKUP(C940,Dados!G:H,2,FALSE),"")</f>
        <v>45200</v>
      </c>
      <c r="E940" s="192">
        <v>46001</v>
      </c>
      <c r="F940" s="193" t="s">
        <v>1897</v>
      </c>
      <c r="G940" s="12" t="s">
        <v>31</v>
      </c>
      <c r="H940" s="194" t="s">
        <v>130</v>
      </c>
      <c r="I940" s="403" t="s">
        <v>818</v>
      </c>
      <c r="J940" s="12">
        <v>1</v>
      </c>
      <c r="K940" s="12" t="s">
        <v>56</v>
      </c>
      <c r="L940" s="195" t="s">
        <v>1898</v>
      </c>
      <c r="M940" s="196" t="s">
        <v>3</v>
      </c>
      <c r="N940" s="12" t="s">
        <v>36</v>
      </c>
      <c r="O940" s="12" t="s">
        <v>36</v>
      </c>
      <c r="P940" s="12" t="s">
        <v>45</v>
      </c>
      <c r="Q940" s="12" t="s">
        <v>76</v>
      </c>
      <c r="R940" s="12" t="s">
        <v>71</v>
      </c>
      <c r="S940" s="196">
        <v>95</v>
      </c>
      <c r="T940" s="12" t="s">
        <v>1899</v>
      </c>
      <c r="U940" s="197">
        <f>VLOOKUP(C940,Dados!G:J,3,FALSE)</f>
        <v>27</v>
      </c>
      <c r="V940" s="197" t="str">
        <f>VLOOKUP(C940,Dados!G:J,4,FALSE)</f>
        <v>Sexta-Feira</v>
      </c>
    </row>
    <row r="941" spans="1:22" ht="34.5">
      <c r="A941" s="189">
        <v>586</v>
      </c>
      <c r="B941" s="12">
        <v>1</v>
      </c>
      <c r="C941" s="190">
        <v>45226</v>
      </c>
      <c r="D941" s="191">
        <f>IFERROR(VLOOKUP(C941,Dados!G:H,2,FALSE),"")</f>
        <v>45200</v>
      </c>
      <c r="E941" s="371">
        <v>0</v>
      </c>
      <c r="F941" s="193"/>
      <c r="G941" s="12" t="s">
        <v>31</v>
      </c>
      <c r="H941" s="194" t="s">
        <v>130</v>
      </c>
      <c r="I941" s="403" t="s">
        <v>818</v>
      </c>
      <c r="J941" s="12">
        <v>1</v>
      </c>
      <c r="K941" s="12" t="s">
        <v>56</v>
      </c>
      <c r="L941" s="195"/>
      <c r="M941" s="196" t="s">
        <v>90</v>
      </c>
      <c r="N941" s="12" t="s">
        <v>95</v>
      </c>
      <c r="O941" s="12" t="s">
        <v>36</v>
      </c>
      <c r="P941" s="12"/>
      <c r="Q941" s="12"/>
      <c r="R941" s="12"/>
      <c r="S941" s="196">
        <v>94</v>
      </c>
      <c r="T941" s="12"/>
      <c r="U941" s="197">
        <f>VLOOKUP(C941,Dados!G:J,3,FALSE)</f>
        <v>27</v>
      </c>
      <c r="V941" s="197" t="str">
        <f>VLOOKUP(C941,Dados!G:J,4,FALSE)</f>
        <v>Sexta-Feira</v>
      </c>
    </row>
    <row r="942" spans="1:22" ht="230.25" customHeight="1">
      <c r="A942" s="189">
        <v>587</v>
      </c>
      <c r="B942" s="12">
        <v>1</v>
      </c>
      <c r="C942" s="190">
        <v>45227</v>
      </c>
      <c r="D942" s="191">
        <f>IFERROR(VLOOKUP(C942,Dados!G:H,2,FALSE),"")</f>
        <v>45200</v>
      </c>
      <c r="E942" s="192">
        <v>29106</v>
      </c>
      <c r="F942" s="193" t="s">
        <v>1900</v>
      </c>
      <c r="G942" s="12" t="s">
        <v>31</v>
      </c>
      <c r="H942" s="194" t="s">
        <v>1017</v>
      </c>
      <c r="I942" s="403" t="s">
        <v>540</v>
      </c>
      <c r="J942" s="12">
        <v>1</v>
      </c>
      <c r="K942" s="12" t="s">
        <v>526</v>
      </c>
      <c r="L942" s="195" t="s">
        <v>1901</v>
      </c>
      <c r="M942" s="196" t="s">
        <v>90</v>
      </c>
      <c r="N942" s="12" t="s">
        <v>36</v>
      </c>
      <c r="O942" s="12" t="s">
        <v>36</v>
      </c>
      <c r="P942" s="12" t="s">
        <v>1883</v>
      </c>
      <c r="Q942" s="12"/>
      <c r="R942" s="12"/>
      <c r="S942" s="196"/>
      <c r="T942" s="12"/>
      <c r="U942" s="197">
        <f>VLOOKUP(C942,Dados!G:J,3,FALSE)</f>
        <v>28</v>
      </c>
      <c r="V942" s="197" t="str">
        <f>VLOOKUP(C942,Dados!G:J,4,FALSE)</f>
        <v>Sábado</v>
      </c>
    </row>
    <row r="943" spans="1:22" ht="87" customHeight="1">
      <c r="A943" s="189">
        <v>588</v>
      </c>
      <c r="B943" s="12">
        <v>1</v>
      </c>
      <c r="C943" s="190">
        <v>45229</v>
      </c>
      <c r="D943" s="191">
        <f>IFERROR(VLOOKUP(C943,Dados!G:H,2,FALSE),"")</f>
        <v>45200</v>
      </c>
      <c r="E943" s="192">
        <v>42616</v>
      </c>
      <c r="F943" s="193" t="s">
        <v>1902</v>
      </c>
      <c r="G943" s="12" t="s">
        <v>31</v>
      </c>
      <c r="H943" s="194" t="s">
        <v>523</v>
      </c>
      <c r="I943" s="403" t="s">
        <v>1233</v>
      </c>
      <c r="J943" s="12">
        <v>3</v>
      </c>
      <c r="K943" s="12" t="s">
        <v>56</v>
      </c>
      <c r="L943" s="195" t="s">
        <v>1903</v>
      </c>
      <c r="M943" s="196" t="s">
        <v>4</v>
      </c>
      <c r="N943" s="12" t="s">
        <v>36</v>
      </c>
      <c r="O943" s="12" t="s">
        <v>36</v>
      </c>
      <c r="P943" s="12" t="s">
        <v>58</v>
      </c>
      <c r="Q943" s="12" t="s">
        <v>59</v>
      </c>
      <c r="R943" s="12" t="s">
        <v>60</v>
      </c>
      <c r="S943" s="196">
        <v>96</v>
      </c>
      <c r="T943" s="12" t="s">
        <v>1904</v>
      </c>
      <c r="U943" s="197">
        <f>VLOOKUP(C943,Dados!G:J,3,FALSE)</f>
        <v>30</v>
      </c>
      <c r="V943" s="197" t="str">
        <f>VLOOKUP(C943,Dados!G:J,4,FALSE)</f>
        <v>Segunda-Feira</v>
      </c>
    </row>
    <row r="944" spans="1:22" ht="139.5" customHeight="1">
      <c r="A944" s="189">
        <v>589</v>
      </c>
      <c r="B944" s="12">
        <v>1</v>
      </c>
      <c r="C944" s="190">
        <v>45229</v>
      </c>
      <c r="D944" s="191">
        <f>IFERROR(VLOOKUP(C944,Dados!G:H,2,FALSE),"")</f>
        <v>45200</v>
      </c>
      <c r="E944" s="192">
        <v>46252</v>
      </c>
      <c r="F944" s="193" t="s">
        <v>1905</v>
      </c>
      <c r="G944" s="12" t="s">
        <v>31</v>
      </c>
      <c r="H944" s="194" t="s">
        <v>130</v>
      </c>
      <c r="I944" s="403" t="s">
        <v>818</v>
      </c>
      <c r="J944" s="12">
        <v>1</v>
      </c>
      <c r="K944" s="12" t="s">
        <v>56</v>
      </c>
      <c r="L944" s="195" t="s">
        <v>1906</v>
      </c>
      <c r="M944" s="196" t="s">
        <v>4</v>
      </c>
      <c r="N944" s="12" t="s">
        <v>36</v>
      </c>
      <c r="O944" s="12" t="s">
        <v>36</v>
      </c>
      <c r="P944" s="12" t="s">
        <v>45</v>
      </c>
      <c r="Q944" s="12" t="s">
        <v>76</v>
      </c>
      <c r="R944" s="12" t="s">
        <v>71</v>
      </c>
      <c r="S944" s="196">
        <v>97</v>
      </c>
      <c r="T944" s="12" t="s">
        <v>1907</v>
      </c>
      <c r="U944" s="197">
        <f>VLOOKUP(C944,Dados!G:J,3,FALSE)</f>
        <v>30</v>
      </c>
      <c r="V944" s="197" t="str">
        <f>VLOOKUP(C944,Dados!G:J,4,FALSE)</f>
        <v>Segunda-Feira</v>
      </c>
    </row>
    <row r="945" spans="1:22" ht="103.5">
      <c r="A945" s="189">
        <v>590</v>
      </c>
      <c r="B945" s="12">
        <v>1</v>
      </c>
      <c r="C945" s="190">
        <v>45231</v>
      </c>
      <c r="D945" s="191">
        <f>IFERROR(VLOOKUP(C945,Dados!G:H,2,FALSE),"")</f>
        <v>45231</v>
      </c>
      <c r="E945" s="192">
        <v>41488</v>
      </c>
      <c r="F945" s="193" t="s">
        <v>1908</v>
      </c>
      <c r="G945" s="12" t="s">
        <v>31</v>
      </c>
      <c r="H945" s="194" t="s">
        <v>1909</v>
      </c>
      <c r="I945" s="403" t="s">
        <v>633</v>
      </c>
      <c r="J945" s="12">
        <v>1</v>
      </c>
      <c r="K945" s="12" t="s">
        <v>176</v>
      </c>
      <c r="L945" s="195" t="s">
        <v>1910</v>
      </c>
      <c r="M945" s="196" t="s">
        <v>1812</v>
      </c>
      <c r="N945" s="12" t="s">
        <v>36</v>
      </c>
      <c r="O945" s="12" t="s">
        <v>36</v>
      </c>
      <c r="P945" s="12" t="s">
        <v>45</v>
      </c>
      <c r="Q945" s="12" t="s">
        <v>76</v>
      </c>
      <c r="R945" s="12" t="s">
        <v>139</v>
      </c>
      <c r="S945" s="196">
        <v>98</v>
      </c>
      <c r="T945" s="12" t="s">
        <v>1911</v>
      </c>
      <c r="U945" s="197">
        <f>VLOOKUP(C945,Dados!G:J,3,FALSE)</f>
        <v>1</v>
      </c>
      <c r="V945" s="197" t="str">
        <f>VLOOKUP(C945,Dados!G:J,4,FALSE)</f>
        <v>Quarta-Feira</v>
      </c>
    </row>
    <row r="946" spans="1:22" ht="101.25" customHeight="1">
      <c r="A946" s="189">
        <v>591</v>
      </c>
      <c r="B946" s="12">
        <v>1</v>
      </c>
      <c r="C946" s="190">
        <v>45237</v>
      </c>
      <c r="D946" s="191">
        <f>IFERROR(VLOOKUP(C946,Dados!G:H,2,FALSE),"")</f>
        <v>45231</v>
      </c>
      <c r="E946" s="192">
        <v>28456</v>
      </c>
      <c r="F946" s="193" t="s">
        <v>1912</v>
      </c>
      <c r="G946" s="12" t="s">
        <v>31</v>
      </c>
      <c r="H946" s="194" t="s">
        <v>1913</v>
      </c>
      <c r="I946" s="403" t="s">
        <v>87</v>
      </c>
      <c r="J946" s="12">
        <v>2</v>
      </c>
      <c r="K946" s="12" t="s">
        <v>1170</v>
      </c>
      <c r="L946" s="195" t="s">
        <v>1914</v>
      </c>
      <c r="M946" s="196" t="s">
        <v>3</v>
      </c>
      <c r="N946" s="12" t="s">
        <v>36</v>
      </c>
      <c r="O946" s="12" t="s">
        <v>36</v>
      </c>
      <c r="P946" s="12" t="s">
        <v>45</v>
      </c>
      <c r="Q946" s="12" t="s">
        <v>189</v>
      </c>
      <c r="R946" s="12"/>
      <c r="S946" s="196">
        <v>99</v>
      </c>
      <c r="T946" s="12" t="s">
        <v>1915</v>
      </c>
      <c r="U946" s="197">
        <f>VLOOKUP(C946,Dados!G:J,3,FALSE)</f>
        <v>7</v>
      </c>
      <c r="V946" s="197" t="str">
        <f>VLOOKUP(C946,Dados!G:J,4,FALSE)</f>
        <v>Terça-Feira</v>
      </c>
    </row>
    <row r="947" spans="1:22" ht="114.95">
      <c r="A947" s="189">
        <v>592</v>
      </c>
      <c r="B947" s="12">
        <v>1</v>
      </c>
      <c r="C947" s="190">
        <v>45237</v>
      </c>
      <c r="D947" s="191">
        <f>IFERROR(VLOOKUP(C947,Dados!G:H,2,FALSE),"")</f>
        <v>45231</v>
      </c>
      <c r="E947" s="192">
        <v>43108</v>
      </c>
      <c r="F947" s="193" t="s">
        <v>1627</v>
      </c>
      <c r="G947" s="12" t="s">
        <v>31</v>
      </c>
      <c r="H947" s="194" t="s">
        <v>477</v>
      </c>
      <c r="I947" s="403" t="s">
        <v>1233</v>
      </c>
      <c r="J947" s="12">
        <v>3</v>
      </c>
      <c r="K947" s="12" t="s">
        <v>56</v>
      </c>
      <c r="L947" s="195" t="s">
        <v>1916</v>
      </c>
      <c r="M947" s="196" t="s">
        <v>3</v>
      </c>
      <c r="N947" s="12" t="s">
        <v>36</v>
      </c>
      <c r="O947" s="12" t="s">
        <v>36</v>
      </c>
      <c r="P947" s="12" t="s">
        <v>180</v>
      </c>
      <c r="Q947" s="12" t="s">
        <v>189</v>
      </c>
      <c r="R947" s="12"/>
      <c r="S947" s="196">
        <v>100</v>
      </c>
      <c r="T947" s="12" t="s">
        <v>1917</v>
      </c>
      <c r="U947" s="197">
        <f>VLOOKUP(C947,Dados!G:J,3,FALSE)</f>
        <v>7</v>
      </c>
      <c r="V947" s="197" t="str">
        <f>VLOOKUP(C947,Dados!G:J,4,FALSE)</f>
        <v>Terça-Feira</v>
      </c>
    </row>
    <row r="948" spans="1:22" ht="126.6">
      <c r="A948" s="189">
        <v>593</v>
      </c>
      <c r="B948" s="12">
        <v>1</v>
      </c>
      <c r="C948" s="190">
        <v>45237</v>
      </c>
      <c r="D948" s="191">
        <f>IFERROR(VLOOKUP(C948,Dados!G:H,2,FALSE),"")</f>
        <v>45231</v>
      </c>
      <c r="E948" s="192">
        <v>14339</v>
      </c>
      <c r="F948" s="193" t="s">
        <v>1918</v>
      </c>
      <c r="G948" s="12" t="s">
        <v>31</v>
      </c>
      <c r="H948" s="194" t="s">
        <v>49</v>
      </c>
      <c r="I948" s="403" t="s">
        <v>87</v>
      </c>
      <c r="J948" s="12">
        <v>1</v>
      </c>
      <c r="K948" s="12" t="s">
        <v>1170</v>
      </c>
      <c r="L948" s="195" t="s">
        <v>1919</v>
      </c>
      <c r="M948" s="196" t="s">
        <v>1812</v>
      </c>
      <c r="N948" s="12" t="s">
        <v>36</v>
      </c>
      <c r="O948" s="12" t="s">
        <v>36</v>
      </c>
      <c r="P948" s="12" t="s">
        <v>180</v>
      </c>
      <c r="Q948" s="12" t="s">
        <v>189</v>
      </c>
      <c r="R948" s="12"/>
      <c r="S948" s="196">
        <v>101</v>
      </c>
      <c r="T948" s="12"/>
      <c r="U948" s="197">
        <f>VLOOKUP(C948,Dados!G:J,3,FALSE)</f>
        <v>7</v>
      </c>
      <c r="V948" s="197" t="str">
        <f>VLOOKUP(C948,Dados!G:J,4,FALSE)</f>
        <v>Terça-Feira</v>
      </c>
    </row>
    <row r="949" spans="1:22" ht="80.45">
      <c r="A949" s="189">
        <v>594</v>
      </c>
      <c r="B949" s="12">
        <v>1</v>
      </c>
      <c r="C949" s="190">
        <v>45239</v>
      </c>
      <c r="D949" s="191">
        <f>IFERROR(VLOOKUP(C949,Dados!G:H,2,FALSE),"")</f>
        <v>45231</v>
      </c>
      <c r="E949" s="192">
        <v>39456</v>
      </c>
      <c r="F949" s="193" t="s">
        <v>1920</v>
      </c>
      <c r="G949" s="12" t="s">
        <v>31</v>
      </c>
      <c r="H949" s="194" t="s">
        <v>175</v>
      </c>
      <c r="I949" s="403" t="s">
        <v>33</v>
      </c>
      <c r="J949" s="12">
        <v>1</v>
      </c>
      <c r="K949" s="12" t="s">
        <v>176</v>
      </c>
      <c r="L949" s="195" t="s">
        <v>1921</v>
      </c>
      <c r="M949" s="196" t="s">
        <v>3</v>
      </c>
      <c r="N949" s="12" t="s">
        <v>36</v>
      </c>
      <c r="O949" s="12" t="s">
        <v>36</v>
      </c>
      <c r="P949" s="12" t="s">
        <v>45</v>
      </c>
      <c r="Q949" s="12" t="s">
        <v>76</v>
      </c>
      <c r="R949" s="12" t="s">
        <v>1251</v>
      </c>
      <c r="S949" s="196">
        <v>102</v>
      </c>
      <c r="T949" s="12" t="s">
        <v>1922</v>
      </c>
      <c r="U949" s="197">
        <f>VLOOKUP(C949,Dados!G:J,3,FALSE)</f>
        <v>9</v>
      </c>
      <c r="V949" s="197" t="str">
        <f>VLOOKUP(C949,Dados!G:J,4,FALSE)</f>
        <v>Quinta-Feira</v>
      </c>
    </row>
    <row r="950" spans="1:22" ht="126.6">
      <c r="A950" s="189">
        <v>595</v>
      </c>
      <c r="B950" s="12">
        <v>1</v>
      </c>
      <c r="C950" s="190">
        <v>45246</v>
      </c>
      <c r="D950" s="191">
        <f>IFERROR(VLOOKUP(C950,Dados!G:H,2,FALSE),"")</f>
        <v>45231</v>
      </c>
      <c r="E950" s="192">
        <v>39049</v>
      </c>
      <c r="F950" s="193" t="s">
        <v>1652</v>
      </c>
      <c r="G950" s="12" t="s">
        <v>31</v>
      </c>
      <c r="H950" s="194" t="s">
        <v>1923</v>
      </c>
      <c r="I950" s="403" t="s">
        <v>1924</v>
      </c>
      <c r="J950" s="12">
        <v>1</v>
      </c>
      <c r="K950" s="12" t="s">
        <v>313</v>
      </c>
      <c r="L950" s="195" t="s">
        <v>1925</v>
      </c>
      <c r="M950" s="196" t="s">
        <v>1812</v>
      </c>
      <c r="N950" s="12" t="s">
        <v>36</v>
      </c>
      <c r="O950" s="12" t="s">
        <v>36</v>
      </c>
      <c r="P950" s="12" t="s">
        <v>45</v>
      </c>
      <c r="Q950" s="12" t="s">
        <v>46</v>
      </c>
      <c r="R950" s="12" t="s">
        <v>1926</v>
      </c>
      <c r="S950" s="196">
        <v>103</v>
      </c>
      <c r="T950" s="12"/>
      <c r="U950" s="197">
        <f>VLOOKUP(C950,Dados!G:J,3,FALSE)</f>
        <v>16</v>
      </c>
      <c r="V950" s="197" t="str">
        <f>VLOOKUP(C950,Dados!G:J,4,FALSE)</f>
        <v>Quinta-Feira</v>
      </c>
    </row>
    <row r="951" spans="1:22" ht="126.6">
      <c r="A951" s="189">
        <v>596</v>
      </c>
      <c r="B951" s="12">
        <v>1</v>
      </c>
      <c r="C951" s="190">
        <v>45250</v>
      </c>
      <c r="D951" s="191">
        <f>IFERROR(VLOOKUP(C951,Dados!G:H,2,FALSE),"")</f>
        <v>45231</v>
      </c>
      <c r="E951" s="192">
        <v>40563</v>
      </c>
      <c r="F951" s="193" t="s">
        <v>1756</v>
      </c>
      <c r="G951" s="12" t="s">
        <v>31</v>
      </c>
      <c r="H951" s="194" t="s">
        <v>477</v>
      </c>
      <c r="I951" s="403" t="s">
        <v>1233</v>
      </c>
      <c r="J951" s="12">
        <v>3</v>
      </c>
      <c r="K951" s="12" t="s">
        <v>56</v>
      </c>
      <c r="L951" s="195" t="s">
        <v>1927</v>
      </c>
      <c r="M951" s="196" t="s">
        <v>80</v>
      </c>
      <c r="N951" s="12" t="s">
        <v>116</v>
      </c>
      <c r="O951" s="12" t="s">
        <v>1291</v>
      </c>
      <c r="P951" s="12" t="s">
        <v>117</v>
      </c>
      <c r="Q951" s="12" t="s">
        <v>38</v>
      </c>
      <c r="R951" s="12" t="s">
        <v>1928</v>
      </c>
      <c r="S951" s="196">
        <v>104</v>
      </c>
      <c r="T951" s="12" t="s">
        <v>1929</v>
      </c>
      <c r="U951" s="197">
        <f>VLOOKUP(C951,Dados!G:J,3,FALSE)</f>
        <v>20</v>
      </c>
      <c r="V951" s="197" t="str">
        <f>VLOOKUP(C951,Dados!G:J,4,FALSE)</f>
        <v>Segunda-Feira</v>
      </c>
    </row>
    <row r="952" spans="1:22" ht="80.45">
      <c r="A952" s="189">
        <v>597</v>
      </c>
      <c r="B952" s="12">
        <v>1</v>
      </c>
      <c r="C952" s="190">
        <v>45250</v>
      </c>
      <c r="D952" s="191">
        <f>IFERROR(VLOOKUP(C952,Dados!G:H,2,FALSE),"")</f>
        <v>45231</v>
      </c>
      <c r="E952" s="192">
        <v>45748</v>
      </c>
      <c r="F952" s="193" t="s">
        <v>1930</v>
      </c>
      <c r="G952" s="12" t="s">
        <v>31</v>
      </c>
      <c r="H952" s="194" t="s">
        <v>73</v>
      </c>
      <c r="I952" s="403" t="s">
        <v>818</v>
      </c>
      <c r="J952" s="12">
        <v>1</v>
      </c>
      <c r="K952" s="12" t="s">
        <v>56</v>
      </c>
      <c r="L952" s="195" t="s">
        <v>1931</v>
      </c>
      <c r="M952" s="196" t="s">
        <v>1812</v>
      </c>
      <c r="N952" s="12" t="s">
        <v>36</v>
      </c>
      <c r="O952" s="12" t="s">
        <v>36</v>
      </c>
      <c r="P952" s="12" t="s">
        <v>45</v>
      </c>
      <c r="Q952" s="12" t="s">
        <v>46</v>
      </c>
      <c r="R952" s="12" t="s">
        <v>1278</v>
      </c>
      <c r="S952" s="196">
        <v>105</v>
      </c>
      <c r="T952" s="12" t="s">
        <v>1932</v>
      </c>
      <c r="U952" s="197">
        <f>VLOOKUP(C952,Dados!G:J,3,FALSE)</f>
        <v>20</v>
      </c>
      <c r="V952" s="197" t="str">
        <f>VLOOKUP(C952,Dados!G:J,4,FALSE)</f>
        <v>Segunda-Feira</v>
      </c>
    </row>
    <row r="953" spans="1:22" ht="45.95">
      <c r="A953" s="189">
        <v>598</v>
      </c>
      <c r="B953" s="12">
        <v>1</v>
      </c>
      <c r="C953" s="190">
        <v>45251</v>
      </c>
      <c r="D953" s="191">
        <f>IFERROR(VLOOKUP(C953,Dados!G:H,2,FALSE),"")</f>
        <v>45231</v>
      </c>
      <c r="E953" s="192">
        <v>44295</v>
      </c>
      <c r="F953" s="193" t="s">
        <v>1933</v>
      </c>
      <c r="G953" s="12" t="s">
        <v>31</v>
      </c>
      <c r="H953" s="194" t="s">
        <v>242</v>
      </c>
      <c r="I953" s="403" t="s">
        <v>63</v>
      </c>
      <c r="J953" s="12">
        <v>2</v>
      </c>
      <c r="K953" s="12" t="s">
        <v>152</v>
      </c>
      <c r="L953" s="195" t="s">
        <v>1934</v>
      </c>
      <c r="M953" s="196" t="s">
        <v>4</v>
      </c>
      <c r="N953" s="12" t="s">
        <v>36</v>
      </c>
      <c r="O953" s="12" t="s">
        <v>36</v>
      </c>
      <c r="P953" s="12" t="s">
        <v>45</v>
      </c>
      <c r="Q953" s="12" t="s">
        <v>76</v>
      </c>
      <c r="R953" s="12" t="s">
        <v>1278</v>
      </c>
      <c r="S953" s="196">
        <v>106</v>
      </c>
      <c r="T953" s="12" t="s">
        <v>1935</v>
      </c>
      <c r="U953" s="197">
        <f>VLOOKUP(C953,Dados!G:J,3,FALSE)</f>
        <v>21</v>
      </c>
      <c r="V953" s="197" t="str">
        <f>VLOOKUP(C953,Dados!G:J,4,FALSE)</f>
        <v>Terça-Feira</v>
      </c>
    </row>
    <row r="954" spans="1:22" ht="194.25" customHeight="1">
      <c r="A954" s="189">
        <v>599</v>
      </c>
      <c r="B954" s="12">
        <v>1</v>
      </c>
      <c r="C954" s="190">
        <v>45254</v>
      </c>
      <c r="D954" s="191">
        <f>IFERROR(VLOOKUP(C954,Dados!G:H,2,FALSE),"")</f>
        <v>45231</v>
      </c>
      <c r="E954" s="192">
        <v>20595</v>
      </c>
      <c r="F954" s="193" t="s">
        <v>1844</v>
      </c>
      <c r="G954" s="12" t="s">
        <v>182</v>
      </c>
      <c r="H954" s="194" t="s">
        <v>1936</v>
      </c>
      <c r="I954" s="403" t="s">
        <v>87</v>
      </c>
      <c r="J954" s="12">
        <v>1</v>
      </c>
      <c r="K954" s="12" t="s">
        <v>1170</v>
      </c>
      <c r="L954" s="195" t="s">
        <v>1937</v>
      </c>
      <c r="M954" s="196" t="s">
        <v>4</v>
      </c>
      <c r="N954" s="12" t="s">
        <v>36</v>
      </c>
      <c r="O954" s="12" t="s">
        <v>36</v>
      </c>
      <c r="P954" s="12" t="s">
        <v>1938</v>
      </c>
      <c r="Q954" s="12" t="s">
        <v>67</v>
      </c>
      <c r="R954" s="12"/>
      <c r="S954" s="196"/>
      <c r="T954" s="12"/>
      <c r="U954" s="197">
        <f>VLOOKUP(C954,Dados!G:J,3,FALSE)</f>
        <v>24</v>
      </c>
      <c r="V954" s="197" t="str">
        <f>VLOOKUP(C954,Dados!G:J,4,FALSE)</f>
        <v>Sexta-Feira</v>
      </c>
    </row>
    <row r="955" spans="1:22" ht="103.5">
      <c r="A955" s="189">
        <v>600</v>
      </c>
      <c r="B955" s="12">
        <v>1</v>
      </c>
      <c r="C955" s="190">
        <v>45258</v>
      </c>
      <c r="D955" s="191">
        <f>IFERROR(VLOOKUP(C955,Dados!G:H,2,FALSE),"")</f>
        <v>45231</v>
      </c>
      <c r="E955" s="192">
        <v>35072</v>
      </c>
      <c r="F955" s="193" t="s">
        <v>631</v>
      </c>
      <c r="G955" s="12" t="s">
        <v>31</v>
      </c>
      <c r="H955" s="194" t="s">
        <v>1379</v>
      </c>
      <c r="I955" s="403" t="s">
        <v>1810</v>
      </c>
      <c r="J955" s="12">
        <v>2</v>
      </c>
      <c r="K955" s="12" t="s">
        <v>126</v>
      </c>
      <c r="L955" s="195" t="s">
        <v>1939</v>
      </c>
      <c r="M955" s="196" t="s">
        <v>4</v>
      </c>
      <c r="N955" s="12" t="s">
        <v>36</v>
      </c>
      <c r="O955" s="12" t="s">
        <v>36</v>
      </c>
      <c r="P955" s="12" t="s">
        <v>66</v>
      </c>
      <c r="Q955" s="12" t="s">
        <v>107</v>
      </c>
      <c r="R955" s="12"/>
      <c r="S955" s="196">
        <v>107</v>
      </c>
      <c r="T955" s="12" t="s">
        <v>1940</v>
      </c>
      <c r="U955" s="197">
        <f>VLOOKUP(C955,Dados!G:J,3,FALSE)</f>
        <v>28</v>
      </c>
      <c r="V955" s="197" t="str">
        <f>VLOOKUP(C955,Dados!G:J,4,FALSE)</f>
        <v>Terça-Feira</v>
      </c>
    </row>
    <row r="956" spans="1:22" ht="57.6">
      <c r="A956" s="189">
        <v>601</v>
      </c>
      <c r="B956" s="12">
        <v>1</v>
      </c>
      <c r="C956" s="190">
        <v>45262</v>
      </c>
      <c r="D956" s="191">
        <f>IFERROR(VLOOKUP(C956,Dados!G:H,2,FALSE),"")</f>
        <v>45261</v>
      </c>
      <c r="E956" s="371">
        <v>0</v>
      </c>
      <c r="F956" s="193"/>
      <c r="G956" s="12"/>
      <c r="H956" s="194"/>
      <c r="I956" s="403" t="s">
        <v>1233</v>
      </c>
      <c r="J956" s="12">
        <v>3</v>
      </c>
      <c r="K956" s="12" t="s">
        <v>43</v>
      </c>
      <c r="L956" s="195" t="s">
        <v>1941</v>
      </c>
      <c r="M956" s="196" t="s">
        <v>90</v>
      </c>
      <c r="N956" s="12" t="s">
        <v>178</v>
      </c>
      <c r="O956" s="12" t="s">
        <v>36</v>
      </c>
      <c r="P956" s="12" t="s">
        <v>173</v>
      </c>
      <c r="Q956" s="12"/>
      <c r="R956" s="12"/>
      <c r="S956" s="196">
        <v>108</v>
      </c>
      <c r="T956" s="12"/>
      <c r="U956" s="197">
        <f>VLOOKUP(C956,Dados!G:J,3,FALSE)</f>
        <v>2</v>
      </c>
      <c r="V956" s="197" t="str">
        <f>VLOOKUP(C956,Dados!G:J,4,FALSE)</f>
        <v>Sábado</v>
      </c>
    </row>
    <row r="957" spans="1:22" ht="172.5">
      <c r="A957" s="189">
        <v>602</v>
      </c>
      <c r="B957" s="12">
        <v>1</v>
      </c>
      <c r="C957" s="190">
        <v>45262</v>
      </c>
      <c r="D957" s="191">
        <f>IFERROR(VLOOKUP(C957,Dados!G:H,2,FALSE),"")</f>
        <v>45261</v>
      </c>
      <c r="E957" s="192">
        <v>8081</v>
      </c>
      <c r="F957" s="193" t="s">
        <v>1942</v>
      </c>
      <c r="G957" s="12" t="s">
        <v>31</v>
      </c>
      <c r="H957" s="194" t="s">
        <v>1189</v>
      </c>
      <c r="I957" s="403" t="s">
        <v>1810</v>
      </c>
      <c r="J957" s="12">
        <v>1</v>
      </c>
      <c r="K957" s="12" t="s">
        <v>126</v>
      </c>
      <c r="L957" s="195" t="s">
        <v>1943</v>
      </c>
      <c r="M957" s="196" t="s">
        <v>112</v>
      </c>
      <c r="N957" s="12" t="s">
        <v>385</v>
      </c>
      <c r="O957" s="12" t="s">
        <v>179</v>
      </c>
      <c r="P957" s="12" t="s">
        <v>117</v>
      </c>
      <c r="Q957" s="12" t="s">
        <v>118</v>
      </c>
      <c r="R957" s="12"/>
      <c r="S957" s="196">
        <v>109</v>
      </c>
      <c r="T957" s="12" t="s">
        <v>1944</v>
      </c>
      <c r="U957" s="197">
        <f>VLOOKUP(C957,Dados!G:J,3,FALSE)</f>
        <v>2</v>
      </c>
      <c r="V957" s="197" t="str">
        <f>VLOOKUP(C957,Dados!G:J,4,FALSE)</f>
        <v>Sábado</v>
      </c>
    </row>
    <row r="958" spans="1:22" ht="69">
      <c r="A958" s="189">
        <v>603</v>
      </c>
      <c r="B958" s="12">
        <v>1</v>
      </c>
      <c r="C958" s="190">
        <v>45266</v>
      </c>
      <c r="D958" s="191">
        <f>IFERROR(VLOOKUP(C958,Dados!G:H,2,FALSE),"")</f>
        <v>45261</v>
      </c>
      <c r="E958" s="192">
        <v>40562</v>
      </c>
      <c r="F958" s="193" t="s">
        <v>1945</v>
      </c>
      <c r="G958" s="12" t="s">
        <v>31</v>
      </c>
      <c r="H958" s="194" t="s">
        <v>62</v>
      </c>
      <c r="I958" s="403" t="s">
        <v>137</v>
      </c>
      <c r="J958" s="12">
        <v>1</v>
      </c>
      <c r="K958" s="12" t="s">
        <v>64</v>
      </c>
      <c r="L958" s="195" t="s">
        <v>1946</v>
      </c>
      <c r="M958" s="196" t="s">
        <v>4</v>
      </c>
      <c r="N958" s="12" t="s">
        <v>36</v>
      </c>
      <c r="O958" s="12" t="s">
        <v>36</v>
      </c>
      <c r="P958" s="12" t="s">
        <v>45</v>
      </c>
      <c r="Q958" s="12" t="s">
        <v>76</v>
      </c>
      <c r="R958" s="12"/>
      <c r="S958" s="196"/>
      <c r="T958" s="12" t="s">
        <v>1947</v>
      </c>
      <c r="U958" s="197">
        <f>VLOOKUP(C958,Dados!G:J,3,FALSE)</f>
        <v>6</v>
      </c>
      <c r="V958" s="197" t="str">
        <f>VLOOKUP(C958,Dados!G:J,4,FALSE)</f>
        <v>Quarta-Feira</v>
      </c>
    </row>
    <row r="959" spans="1:22" ht="183.95">
      <c r="A959" s="189">
        <v>604</v>
      </c>
      <c r="B959" s="12">
        <v>1</v>
      </c>
      <c r="C959" s="190">
        <v>45271</v>
      </c>
      <c r="D959" s="191">
        <f>IFERROR(VLOOKUP(C959,Dados!G:H,2,FALSE),"")</f>
        <v>45261</v>
      </c>
      <c r="E959" s="192">
        <v>37498</v>
      </c>
      <c r="F959" s="193" t="s">
        <v>1948</v>
      </c>
      <c r="G959" s="12" t="s">
        <v>31</v>
      </c>
      <c r="H959" s="194" t="s">
        <v>1949</v>
      </c>
      <c r="I959" s="403" t="s">
        <v>1924</v>
      </c>
      <c r="J959" s="12">
        <v>3</v>
      </c>
      <c r="K959" s="12" t="s">
        <v>313</v>
      </c>
      <c r="L959" s="195" t="s">
        <v>1950</v>
      </c>
      <c r="M959" s="196" t="s">
        <v>1812</v>
      </c>
      <c r="N959" s="12" t="s">
        <v>36</v>
      </c>
      <c r="O959" s="12" t="s">
        <v>36</v>
      </c>
      <c r="P959" s="12" t="s">
        <v>45</v>
      </c>
      <c r="Q959" s="12" t="s">
        <v>76</v>
      </c>
      <c r="R959" s="12" t="s">
        <v>113</v>
      </c>
      <c r="S959" s="196">
        <v>110</v>
      </c>
      <c r="T959" s="12" t="s">
        <v>1951</v>
      </c>
      <c r="U959" s="197">
        <f>VLOOKUP(C959,Dados!G:J,3,FALSE)</f>
        <v>11</v>
      </c>
      <c r="V959" s="197" t="str">
        <f>VLOOKUP(C959,Dados!G:J,4,FALSE)</f>
        <v>Segunda-Feira</v>
      </c>
    </row>
    <row r="960" spans="1:22" ht="207.75" customHeight="1">
      <c r="A960" s="189">
        <v>605</v>
      </c>
      <c r="B960" s="12">
        <v>1</v>
      </c>
      <c r="C960" s="190">
        <v>45272</v>
      </c>
      <c r="D960" s="191">
        <f>IFERROR(VLOOKUP(C960,Dados!G:H,2,FALSE),"")</f>
        <v>45261</v>
      </c>
      <c r="E960" s="192">
        <v>46294</v>
      </c>
      <c r="F960" s="193" t="s">
        <v>1819</v>
      </c>
      <c r="G960" s="12" t="s">
        <v>182</v>
      </c>
      <c r="H960" s="186" t="s">
        <v>130</v>
      </c>
      <c r="I960" s="403" t="s">
        <v>818</v>
      </c>
      <c r="J960" s="12">
        <v>1</v>
      </c>
      <c r="K960" s="12" t="s">
        <v>56</v>
      </c>
      <c r="L960" s="207" t="s">
        <v>1952</v>
      </c>
      <c r="M960" s="196" t="s">
        <v>3</v>
      </c>
      <c r="N960" s="12" t="s">
        <v>91</v>
      </c>
      <c r="O960" s="12" t="s">
        <v>36</v>
      </c>
      <c r="P960" s="12" t="s">
        <v>91</v>
      </c>
      <c r="Q960" s="12" t="s">
        <v>217</v>
      </c>
      <c r="R960" s="12"/>
      <c r="S960" s="196">
        <v>111</v>
      </c>
      <c r="T960" s="12" t="s">
        <v>1953</v>
      </c>
      <c r="U960" s="197">
        <f>VLOOKUP(C960,Dados!G:J,3,FALSE)</f>
        <v>12</v>
      </c>
      <c r="V960" s="197" t="str">
        <f>VLOOKUP(C960,Dados!G:J,4,FALSE)</f>
        <v>Terça-Feira</v>
      </c>
    </row>
    <row r="961" spans="1:22" ht="104.45">
      <c r="A961" s="189">
        <v>606</v>
      </c>
      <c r="B961" s="12">
        <v>1</v>
      </c>
      <c r="C961" s="190">
        <v>45272</v>
      </c>
      <c r="D961" s="191">
        <f>IFERROR(VLOOKUP(C961,Dados!G:H,2,FALSE),"")</f>
        <v>45261</v>
      </c>
      <c r="E961" s="192">
        <v>33039</v>
      </c>
      <c r="F961" s="193" t="s">
        <v>1244</v>
      </c>
      <c r="G961" s="12" t="s">
        <v>31</v>
      </c>
      <c r="H961" s="187" t="s">
        <v>1909</v>
      </c>
      <c r="I961" s="403" t="s">
        <v>633</v>
      </c>
      <c r="J961" s="12">
        <v>1</v>
      </c>
      <c r="K961" s="12" t="s">
        <v>526</v>
      </c>
      <c r="L961" s="54" t="s">
        <v>1954</v>
      </c>
      <c r="M961" s="196" t="s">
        <v>528</v>
      </c>
      <c r="N961" s="12" t="s">
        <v>36</v>
      </c>
      <c r="O961" s="12" t="s">
        <v>36</v>
      </c>
      <c r="P961" s="12" t="s">
        <v>1883</v>
      </c>
      <c r="Q961" s="12" t="s">
        <v>67</v>
      </c>
      <c r="R961" s="12"/>
      <c r="S961" s="196"/>
      <c r="T961" s="12"/>
      <c r="U961" s="197">
        <f>VLOOKUP(C961,Dados!G:J,3,FALSE)</f>
        <v>12</v>
      </c>
      <c r="V961" s="197" t="str">
        <f>VLOOKUP(C961,Dados!G:J,4,FALSE)</f>
        <v>Terça-Feira</v>
      </c>
    </row>
    <row r="962" spans="1:22" ht="175.5" customHeight="1">
      <c r="A962" s="189">
        <v>607</v>
      </c>
      <c r="B962" s="12">
        <v>1</v>
      </c>
      <c r="C962" s="190">
        <v>45275</v>
      </c>
      <c r="D962" s="191">
        <f>IFERROR(VLOOKUP(C962,Dados!G:H,2,FALSE),"")</f>
        <v>45261</v>
      </c>
      <c r="E962" s="192">
        <v>41711</v>
      </c>
      <c r="F962" s="193" t="s">
        <v>1955</v>
      </c>
      <c r="G962" s="12" t="s">
        <v>31</v>
      </c>
      <c r="H962" s="194" t="s">
        <v>1164</v>
      </c>
      <c r="I962" s="403" t="s">
        <v>87</v>
      </c>
      <c r="J962" s="12">
        <v>2</v>
      </c>
      <c r="K962" s="12" t="s">
        <v>51</v>
      </c>
      <c r="L962" s="195" t="s">
        <v>1956</v>
      </c>
      <c r="M962" s="196" t="s">
        <v>3</v>
      </c>
      <c r="N962" s="12" t="s">
        <v>36</v>
      </c>
      <c r="O962" s="12" t="s">
        <v>36</v>
      </c>
      <c r="P962" s="12" t="s">
        <v>45</v>
      </c>
      <c r="Q962" s="12" t="s">
        <v>46</v>
      </c>
      <c r="R962" s="12" t="s">
        <v>1957</v>
      </c>
      <c r="S962" s="196">
        <v>113</v>
      </c>
      <c r="T962" s="12" t="s">
        <v>1958</v>
      </c>
      <c r="U962" s="197">
        <f>VLOOKUP(C962,Dados!G:J,3,FALSE)</f>
        <v>15</v>
      </c>
      <c r="V962" s="197" t="str">
        <f>VLOOKUP(C962,Dados!G:J,4,FALSE)</f>
        <v>Sexta-Feira</v>
      </c>
    </row>
    <row r="963" spans="1:22" ht="57.6">
      <c r="A963" s="189">
        <v>608</v>
      </c>
      <c r="B963" s="12">
        <v>1</v>
      </c>
      <c r="C963" s="190">
        <v>45279</v>
      </c>
      <c r="D963" s="191">
        <f>IFERROR(VLOOKUP(C963,Dados!G:H,2,FALSE),"")</f>
        <v>45261</v>
      </c>
      <c r="E963" s="192">
        <v>47229</v>
      </c>
      <c r="F963" s="193" t="s">
        <v>1959</v>
      </c>
      <c r="G963" s="12" t="s">
        <v>31</v>
      </c>
      <c r="H963" s="194" t="s">
        <v>341</v>
      </c>
      <c r="I963" s="403" t="s">
        <v>87</v>
      </c>
      <c r="J963" s="12">
        <v>1</v>
      </c>
      <c r="K963" s="12" t="s">
        <v>1170</v>
      </c>
      <c r="L963" s="195" t="s">
        <v>1960</v>
      </c>
      <c r="M963" s="196" t="s">
        <v>4</v>
      </c>
      <c r="N963" s="12" t="s">
        <v>36</v>
      </c>
      <c r="O963" s="12" t="s">
        <v>36</v>
      </c>
      <c r="P963" s="12" t="s">
        <v>66</v>
      </c>
      <c r="Q963" s="12" t="s">
        <v>124</v>
      </c>
      <c r="R963" s="12" t="s">
        <v>630</v>
      </c>
      <c r="S963" s="196">
        <v>114</v>
      </c>
      <c r="T963" s="12"/>
      <c r="U963" s="197">
        <f>VLOOKUP(C963,Dados!G:J,3,FALSE)</f>
        <v>19</v>
      </c>
      <c r="V963" s="197" t="str">
        <f>VLOOKUP(C963,Dados!G:J,4,FALSE)</f>
        <v>Terça-Feira</v>
      </c>
    </row>
    <row r="964" spans="1:22" ht="45.95">
      <c r="A964" s="189">
        <v>609</v>
      </c>
      <c r="B964" s="12">
        <v>1</v>
      </c>
      <c r="C964" s="190">
        <v>45273</v>
      </c>
      <c r="D964" s="191">
        <f>IFERROR(VLOOKUP(C964,Dados!G:H,2,FALSE),"")</f>
        <v>45261</v>
      </c>
      <c r="E964" s="371">
        <v>0</v>
      </c>
      <c r="F964" s="193"/>
      <c r="G964" s="12"/>
      <c r="H964" s="194"/>
      <c r="I964" s="403" t="s">
        <v>1233</v>
      </c>
      <c r="J964" s="12">
        <v>3</v>
      </c>
      <c r="K964" s="12" t="s">
        <v>56</v>
      </c>
      <c r="L964" s="195" t="s">
        <v>1961</v>
      </c>
      <c r="M964" s="196" t="s">
        <v>90</v>
      </c>
      <c r="N964" s="12" t="s">
        <v>178</v>
      </c>
      <c r="O964" s="12" t="s">
        <v>36</v>
      </c>
      <c r="P964" s="12" t="s">
        <v>66</v>
      </c>
      <c r="Q964" s="12"/>
      <c r="R964" s="12"/>
      <c r="S964" s="196">
        <v>112</v>
      </c>
      <c r="T964" s="12"/>
      <c r="U964" s="197">
        <f>VLOOKUP(C964,Dados!G:J,3,FALSE)</f>
        <v>13</v>
      </c>
      <c r="V964" s="197" t="str">
        <f>VLOOKUP(C964,Dados!G:J,4,FALSE)</f>
        <v>Quarta-Feira</v>
      </c>
    </row>
    <row r="965" spans="1:22" ht="103.5">
      <c r="A965" s="189">
        <v>610</v>
      </c>
      <c r="B965" s="12">
        <v>1</v>
      </c>
      <c r="C965" s="190">
        <v>45302</v>
      </c>
      <c r="D965" s="191">
        <f>IFERROR(VLOOKUP(C965,Dados!G:H,2,FALSE),"")</f>
        <v>45292</v>
      </c>
      <c r="E965" s="192">
        <v>35678</v>
      </c>
      <c r="F965" s="193" t="s">
        <v>644</v>
      </c>
      <c r="G965" s="12" t="s">
        <v>31</v>
      </c>
      <c r="H965" s="194" t="s">
        <v>62</v>
      </c>
      <c r="I965" s="403" t="s">
        <v>137</v>
      </c>
      <c r="J965" s="12">
        <v>1</v>
      </c>
      <c r="K965" s="12" t="s">
        <v>64</v>
      </c>
      <c r="L965" s="195" t="s">
        <v>1962</v>
      </c>
      <c r="M965" s="196" t="s">
        <v>4</v>
      </c>
      <c r="N965" s="12" t="s">
        <v>36</v>
      </c>
      <c r="O965" s="12" t="s">
        <v>36</v>
      </c>
      <c r="P965" s="12" t="s">
        <v>45</v>
      </c>
      <c r="Q965" s="12" t="s">
        <v>46</v>
      </c>
      <c r="R965" s="12" t="s">
        <v>1278</v>
      </c>
      <c r="S965" s="196">
        <v>1</v>
      </c>
      <c r="T965" s="12" t="s">
        <v>1963</v>
      </c>
      <c r="U965" s="197">
        <f>VLOOKUP(C965,Dados!G:J,3,FALSE)</f>
        <v>11</v>
      </c>
      <c r="V965" s="197" t="str">
        <f>VLOOKUP(C965,Dados!G:J,4,FALSE)</f>
        <v>Quinta-Feira</v>
      </c>
    </row>
    <row r="966" spans="1:22" ht="34.5">
      <c r="A966" s="189">
        <v>611</v>
      </c>
      <c r="B966" s="12">
        <v>1</v>
      </c>
      <c r="C966" s="190">
        <v>45303</v>
      </c>
      <c r="D966" s="191">
        <f>IFERROR(VLOOKUP(C966,Dados!G:H,2,FALSE),"")</f>
        <v>45292</v>
      </c>
      <c r="E966" s="371">
        <v>0</v>
      </c>
      <c r="F966" s="193"/>
      <c r="G966" s="12" t="s">
        <v>31</v>
      </c>
      <c r="H966" s="194" t="s">
        <v>130</v>
      </c>
      <c r="I966" s="403" t="s">
        <v>818</v>
      </c>
      <c r="J966" s="12">
        <v>1</v>
      </c>
      <c r="K966" s="12" t="s">
        <v>56</v>
      </c>
      <c r="L966" s="195" t="s">
        <v>1964</v>
      </c>
      <c r="M966" s="196" t="s">
        <v>90</v>
      </c>
      <c r="N966" s="12" t="s">
        <v>178</v>
      </c>
      <c r="O966" s="12" t="s">
        <v>36</v>
      </c>
      <c r="P966" s="12" t="s">
        <v>66</v>
      </c>
      <c r="Q966" s="12"/>
      <c r="R966" s="12"/>
      <c r="S966" s="196">
        <v>2</v>
      </c>
      <c r="T966" s="12"/>
      <c r="U966" s="197">
        <f>VLOOKUP(C966,Dados!G:J,3,FALSE)</f>
        <v>12</v>
      </c>
      <c r="V966" s="197" t="str">
        <f>VLOOKUP(C966,Dados!G:J,4,FALSE)</f>
        <v>Sexta-Feira</v>
      </c>
    </row>
    <row r="967" spans="1:22" ht="80.45">
      <c r="A967" s="189">
        <v>612</v>
      </c>
      <c r="B967" s="12">
        <v>1</v>
      </c>
      <c r="C967" s="190">
        <v>45303</v>
      </c>
      <c r="D967" s="191">
        <f>IFERROR(VLOOKUP(C967,Dados!G:H,2,FALSE),"")</f>
        <v>45292</v>
      </c>
      <c r="E967" s="192">
        <v>45506</v>
      </c>
      <c r="F967" s="193" t="s">
        <v>1965</v>
      </c>
      <c r="G967" s="12" t="s">
        <v>31</v>
      </c>
      <c r="H967" s="194" t="s">
        <v>237</v>
      </c>
      <c r="I967" s="403" t="s">
        <v>509</v>
      </c>
      <c r="J967" s="12">
        <v>2</v>
      </c>
      <c r="K967" s="12" t="s">
        <v>56</v>
      </c>
      <c r="L967" s="195" t="s">
        <v>1966</v>
      </c>
      <c r="M967" s="196" t="s">
        <v>112</v>
      </c>
      <c r="N967" s="12" t="s">
        <v>36</v>
      </c>
      <c r="O967" s="12" t="s">
        <v>36</v>
      </c>
      <c r="P967" s="12" t="s">
        <v>45</v>
      </c>
      <c r="Q967" s="12" t="s">
        <v>124</v>
      </c>
      <c r="R967" s="12" t="s">
        <v>844</v>
      </c>
      <c r="S967" s="196">
        <v>3</v>
      </c>
      <c r="T967" s="12" t="s">
        <v>1967</v>
      </c>
      <c r="U967" s="197">
        <f>VLOOKUP(C967,Dados!G:J,3,FALSE)</f>
        <v>12</v>
      </c>
      <c r="V967" s="197" t="str">
        <f>VLOOKUP(C967,Dados!G:J,4,FALSE)</f>
        <v>Sexta-Feira</v>
      </c>
    </row>
    <row r="968" spans="1:22" ht="241.5">
      <c r="A968" s="189">
        <v>613</v>
      </c>
      <c r="B968" s="12">
        <v>1</v>
      </c>
      <c r="C968" s="190">
        <v>45308</v>
      </c>
      <c r="D968" s="191">
        <f>IFERROR(VLOOKUP(C968,Dados!G:H,2,FALSE),"")</f>
        <v>45292</v>
      </c>
      <c r="E968" s="371">
        <v>0</v>
      </c>
      <c r="F968" s="193" t="s">
        <v>1968</v>
      </c>
      <c r="G968" s="12" t="s">
        <v>31</v>
      </c>
      <c r="H968" s="194" t="s">
        <v>130</v>
      </c>
      <c r="I968" s="403" t="s">
        <v>818</v>
      </c>
      <c r="J968" s="12">
        <v>1</v>
      </c>
      <c r="K968" s="12" t="s">
        <v>56</v>
      </c>
      <c r="L968" s="195" t="s">
        <v>1969</v>
      </c>
      <c r="M968" s="196" t="s">
        <v>90</v>
      </c>
      <c r="N968" s="12" t="s">
        <v>116</v>
      </c>
      <c r="O968" s="12" t="s">
        <v>36</v>
      </c>
      <c r="P968" s="12" t="s">
        <v>117</v>
      </c>
      <c r="Q968" s="12"/>
      <c r="R968" s="12"/>
      <c r="S968" s="196">
        <v>5</v>
      </c>
      <c r="T968" s="12" t="s">
        <v>1970</v>
      </c>
      <c r="U968" s="197">
        <f>VLOOKUP(C968,Dados!G:J,3,FALSE)</f>
        <v>17</v>
      </c>
      <c r="V968" s="197" t="str">
        <f>VLOOKUP(C968,Dados!G:J,4,FALSE)</f>
        <v>Quarta-Feira</v>
      </c>
    </row>
    <row r="969" spans="1:22" ht="34.5">
      <c r="A969" s="189">
        <v>614</v>
      </c>
      <c r="B969" s="12">
        <v>1</v>
      </c>
      <c r="C969" s="190">
        <v>45308</v>
      </c>
      <c r="D969" s="191">
        <f>IFERROR(VLOOKUP(C969,Dados!G:H,2,FALSE),"")</f>
        <v>45292</v>
      </c>
      <c r="E969" s="371">
        <v>0</v>
      </c>
      <c r="F969" s="193"/>
      <c r="G969" s="12"/>
      <c r="H969" s="194" t="s">
        <v>1971</v>
      </c>
      <c r="I969" s="403" t="s">
        <v>1281</v>
      </c>
      <c r="J969" s="12">
        <v>2</v>
      </c>
      <c r="K969" s="12" t="s">
        <v>43</v>
      </c>
      <c r="L969" s="195" t="s">
        <v>1972</v>
      </c>
      <c r="M969" s="196" t="s">
        <v>90</v>
      </c>
      <c r="N969" s="12" t="s">
        <v>568</v>
      </c>
      <c r="O969" s="12" t="s">
        <v>36</v>
      </c>
      <c r="P969" s="12" t="s">
        <v>96</v>
      </c>
      <c r="Q969" s="12"/>
      <c r="R969" s="12"/>
      <c r="S969" s="196">
        <v>4</v>
      </c>
      <c r="T969" s="12"/>
      <c r="U969" s="197">
        <f>VLOOKUP(C969,Dados!G:J,3,FALSE)</f>
        <v>17</v>
      </c>
      <c r="V969" s="197" t="str">
        <f>VLOOKUP(C969,Dados!G:J,4,FALSE)</f>
        <v>Quarta-Feira</v>
      </c>
    </row>
    <row r="970" spans="1:22" s="46" customFormat="1" ht="139.5" customHeight="1">
      <c r="A970" s="189">
        <v>615</v>
      </c>
      <c r="B970" s="12">
        <v>1</v>
      </c>
      <c r="C970" s="190">
        <v>45309</v>
      </c>
      <c r="D970" s="191">
        <f>IFERROR(VLOOKUP(C970,Dados!G:H,2,FALSE),"")</f>
        <v>45292</v>
      </c>
      <c r="E970" s="180">
        <v>45497</v>
      </c>
      <c r="F970" s="208" t="s">
        <v>1973</v>
      </c>
      <c r="G970" s="12" t="s">
        <v>31</v>
      </c>
      <c r="H970" s="194" t="s">
        <v>1974</v>
      </c>
      <c r="I970" s="403" t="s">
        <v>818</v>
      </c>
      <c r="J970" s="205">
        <v>1</v>
      </c>
      <c r="K970" s="12" t="s">
        <v>1975</v>
      </c>
      <c r="L970" s="194" t="s">
        <v>1976</v>
      </c>
      <c r="M970" s="196" t="s">
        <v>3</v>
      </c>
      <c r="N970" s="12" t="s">
        <v>36</v>
      </c>
      <c r="O970" s="12" t="s">
        <v>36</v>
      </c>
      <c r="P970" s="12" t="s">
        <v>66</v>
      </c>
      <c r="Q970" s="12" t="s">
        <v>217</v>
      </c>
      <c r="R970" s="12"/>
      <c r="S970" s="196">
        <v>6</v>
      </c>
      <c r="T970" s="12" t="s">
        <v>1977</v>
      </c>
      <c r="U970" s="197">
        <f>VLOOKUP(C970,Dados!G:J,3,FALSE)</f>
        <v>18</v>
      </c>
      <c r="V970" s="197" t="str">
        <f>VLOOKUP(C970,Dados!G:J,4,FALSE)</f>
        <v>Quinta-Feira</v>
      </c>
    </row>
    <row r="971" spans="1:22" ht="121.5" customHeight="1">
      <c r="A971" s="189">
        <v>616</v>
      </c>
      <c r="B971" s="12">
        <v>1</v>
      </c>
      <c r="C971" s="190">
        <v>45311</v>
      </c>
      <c r="D971" s="191">
        <f>IFERROR(VLOOKUP(C971,Dados!G:H,2,FALSE),"")</f>
        <v>45292</v>
      </c>
      <c r="E971" s="180">
        <v>36274</v>
      </c>
      <c r="F971" s="208" t="s">
        <v>1376</v>
      </c>
      <c r="G971" s="12" t="s">
        <v>31</v>
      </c>
      <c r="H971" s="194" t="s">
        <v>186</v>
      </c>
      <c r="I971" s="403" t="s">
        <v>1281</v>
      </c>
      <c r="J971" s="12">
        <v>2</v>
      </c>
      <c r="K971" s="12" t="s">
        <v>43</v>
      </c>
      <c r="L971" s="195" t="s">
        <v>1978</v>
      </c>
      <c r="M971" s="196" t="s">
        <v>3</v>
      </c>
      <c r="N971" s="12" t="s">
        <v>271</v>
      </c>
      <c r="O971" s="12" t="s">
        <v>36</v>
      </c>
      <c r="P971" s="12" t="s">
        <v>173</v>
      </c>
      <c r="Q971" s="12" t="s">
        <v>46</v>
      </c>
      <c r="R971" s="12" t="s">
        <v>47</v>
      </c>
      <c r="S971" s="196">
        <v>7</v>
      </c>
      <c r="T971" s="12" t="s">
        <v>1979</v>
      </c>
      <c r="U971" s="197">
        <f>VLOOKUP(C971,Dados!G:J,3,FALSE)</f>
        <v>20</v>
      </c>
      <c r="V971" s="197" t="str">
        <f>VLOOKUP(C971,Dados!G:J,4,FALSE)</f>
        <v>Sábado</v>
      </c>
    </row>
    <row r="972" spans="1:22" ht="172.5">
      <c r="A972" s="189">
        <v>617</v>
      </c>
      <c r="B972" s="12">
        <v>1</v>
      </c>
      <c r="C972" s="190">
        <v>45315</v>
      </c>
      <c r="D972" s="191">
        <f>IFERROR(VLOOKUP(C972,Dados!G:H,2,FALSE),"")</f>
        <v>45292</v>
      </c>
      <c r="E972" s="180">
        <v>30055</v>
      </c>
      <c r="F972" s="208" t="s">
        <v>326</v>
      </c>
      <c r="G972" s="12" t="s">
        <v>31</v>
      </c>
      <c r="H972" s="194" t="s">
        <v>331</v>
      </c>
      <c r="I972" s="403" t="s">
        <v>1980</v>
      </c>
      <c r="J972" s="12">
        <v>3</v>
      </c>
      <c r="K972" s="12" t="s">
        <v>526</v>
      </c>
      <c r="L972" s="195" t="s">
        <v>1981</v>
      </c>
      <c r="M972" s="196" t="s">
        <v>528</v>
      </c>
      <c r="N972" s="12" t="s">
        <v>36</v>
      </c>
      <c r="O972" s="12" t="s">
        <v>36</v>
      </c>
      <c r="P972" s="12" t="s">
        <v>1883</v>
      </c>
      <c r="Q972" s="12" t="s">
        <v>46</v>
      </c>
      <c r="R972" s="12" t="s">
        <v>128</v>
      </c>
      <c r="S972" s="196"/>
      <c r="T972" s="12"/>
      <c r="U972" s="197">
        <f>VLOOKUP(C972,Dados!G:J,3,FALSE)</f>
        <v>24</v>
      </c>
      <c r="V972" s="197" t="str">
        <f>VLOOKUP(C972,Dados!G:J,4,FALSE)</f>
        <v>Quarta-Feira</v>
      </c>
    </row>
    <row r="973" spans="1:22" ht="57.6">
      <c r="A973" s="189">
        <v>618</v>
      </c>
      <c r="B973" s="12">
        <v>1</v>
      </c>
      <c r="C973" s="190">
        <v>45316</v>
      </c>
      <c r="D973" s="191">
        <f>IFERROR(VLOOKUP(C973,Dados!G:H,2,FALSE),"")</f>
        <v>45292</v>
      </c>
      <c r="E973" s="180">
        <v>37433</v>
      </c>
      <c r="F973" s="208" t="s">
        <v>1857</v>
      </c>
      <c r="G973" s="12" t="s">
        <v>31</v>
      </c>
      <c r="H973" s="194" t="s">
        <v>366</v>
      </c>
      <c r="I973" s="403" t="s">
        <v>137</v>
      </c>
      <c r="J973" s="12">
        <v>1</v>
      </c>
      <c r="K973" s="12" t="s">
        <v>110</v>
      </c>
      <c r="L973" s="195" t="s">
        <v>1982</v>
      </c>
      <c r="M973" s="196" t="s">
        <v>4</v>
      </c>
      <c r="N973" s="12" t="s">
        <v>36</v>
      </c>
      <c r="O973" s="12" t="s">
        <v>36</v>
      </c>
      <c r="P973" s="12" t="s">
        <v>66</v>
      </c>
      <c r="Q973" s="12" t="s">
        <v>46</v>
      </c>
      <c r="R973" s="12"/>
      <c r="S973" s="196">
        <v>8</v>
      </c>
      <c r="T973" s="12" t="s">
        <v>1983</v>
      </c>
      <c r="U973" s="197">
        <f>VLOOKUP(C973,Dados!G:J,3,FALSE)</f>
        <v>25</v>
      </c>
      <c r="V973" s="197" t="str">
        <f>VLOOKUP(C973,Dados!G:J,4,FALSE)</f>
        <v>Quinta-Feira</v>
      </c>
    </row>
    <row r="974" spans="1:22" ht="276">
      <c r="A974" s="189">
        <v>619</v>
      </c>
      <c r="B974" s="12">
        <v>1</v>
      </c>
      <c r="C974" s="190">
        <v>45318</v>
      </c>
      <c r="D974" s="191">
        <f>IFERROR(VLOOKUP(C974,Dados!G:H,2,FALSE),"")</f>
        <v>45292</v>
      </c>
      <c r="E974" s="180">
        <v>30584</v>
      </c>
      <c r="F974" s="208" t="s">
        <v>1984</v>
      </c>
      <c r="G974" s="12" t="s">
        <v>31</v>
      </c>
      <c r="H974" s="194" t="s">
        <v>1189</v>
      </c>
      <c r="I974" s="403" t="s">
        <v>1810</v>
      </c>
      <c r="J974" s="12">
        <v>1</v>
      </c>
      <c r="K974" s="12" t="s">
        <v>126</v>
      </c>
      <c r="L974" s="195" t="s">
        <v>1985</v>
      </c>
      <c r="M974" s="196" t="s">
        <v>3</v>
      </c>
      <c r="N974" s="12" t="s">
        <v>385</v>
      </c>
      <c r="O974" s="12" t="s">
        <v>36</v>
      </c>
      <c r="P974" s="12" t="s">
        <v>117</v>
      </c>
      <c r="Q974" s="12" t="s">
        <v>46</v>
      </c>
      <c r="R974" s="12" t="s">
        <v>1108</v>
      </c>
      <c r="S974" s="196">
        <v>10</v>
      </c>
      <c r="T974" s="12" t="s">
        <v>1986</v>
      </c>
      <c r="U974" s="197">
        <f>VLOOKUP(C974,Dados!G:J,3,FALSE)</f>
        <v>27</v>
      </c>
      <c r="V974" s="197" t="str">
        <f>VLOOKUP(C974,Dados!G:J,4,FALSE)</f>
        <v>Sábado</v>
      </c>
    </row>
    <row r="975" spans="1:22" ht="41.25" customHeight="1">
      <c r="A975" s="189">
        <v>620</v>
      </c>
      <c r="B975" s="12">
        <v>1</v>
      </c>
      <c r="C975" s="190">
        <v>45316</v>
      </c>
      <c r="D975" s="191">
        <f>IFERROR(VLOOKUP(C975,Dados!G:H,2,FALSE),"")</f>
        <v>45292</v>
      </c>
      <c r="E975" s="192">
        <v>0</v>
      </c>
      <c r="F975" s="193"/>
      <c r="G975" s="12"/>
      <c r="H975" s="194" t="s">
        <v>1987</v>
      </c>
      <c r="I975" s="403" t="s">
        <v>137</v>
      </c>
      <c r="J975" s="12">
        <v>1</v>
      </c>
      <c r="K975" s="12" t="s">
        <v>64</v>
      </c>
      <c r="L975" s="195" t="s">
        <v>1988</v>
      </c>
      <c r="M975" s="196" t="s">
        <v>90</v>
      </c>
      <c r="N975" s="12" t="s">
        <v>116</v>
      </c>
      <c r="O975" s="12" t="s">
        <v>36</v>
      </c>
      <c r="P975" s="12" t="s">
        <v>117</v>
      </c>
      <c r="Q975" s="12"/>
      <c r="R975" s="12"/>
      <c r="S975" s="196">
        <v>9</v>
      </c>
      <c r="T975" s="12"/>
      <c r="U975" s="197">
        <f>VLOOKUP(C975,Dados!G:J,3,FALSE)</f>
        <v>25</v>
      </c>
      <c r="V975" s="197" t="str">
        <f>VLOOKUP(C975,Dados!G:J,4,FALSE)</f>
        <v>Quinta-Feira</v>
      </c>
    </row>
    <row r="976" spans="1:22" ht="149.44999999999999">
      <c r="A976" s="189">
        <v>621</v>
      </c>
      <c r="B976" s="12">
        <v>1</v>
      </c>
      <c r="C976" s="190">
        <v>45321</v>
      </c>
      <c r="D976" s="191">
        <f>IFERROR(VLOOKUP(C976,Dados!G:H,2,FALSE),"")</f>
        <v>45292</v>
      </c>
      <c r="E976" s="192">
        <v>37479</v>
      </c>
      <c r="F976" s="193" t="s">
        <v>1989</v>
      </c>
      <c r="G976" s="12" t="s">
        <v>182</v>
      </c>
      <c r="H976" s="194" t="s">
        <v>1159</v>
      </c>
      <c r="I976" s="403" t="s">
        <v>445</v>
      </c>
      <c r="J976" s="12">
        <v>1</v>
      </c>
      <c r="K976" s="12" t="s">
        <v>1060</v>
      </c>
      <c r="L976" s="195" t="s">
        <v>1990</v>
      </c>
      <c r="M976" s="196" t="s">
        <v>112</v>
      </c>
      <c r="N976" s="12" t="s">
        <v>36</v>
      </c>
      <c r="O976" s="12" t="s">
        <v>36</v>
      </c>
      <c r="P976" s="12" t="s">
        <v>66</v>
      </c>
      <c r="Q976" s="12" t="s">
        <v>189</v>
      </c>
      <c r="R976" s="12"/>
      <c r="S976" s="196">
        <v>11</v>
      </c>
      <c r="T976" s="12" t="s">
        <v>1991</v>
      </c>
      <c r="U976" s="197">
        <f>VLOOKUP(C976,Dados!G:J,3,FALSE)</f>
        <v>30</v>
      </c>
      <c r="V976" s="197" t="str">
        <f>VLOOKUP(C976,Dados!G:J,4,FALSE)</f>
        <v>Terça-Feira</v>
      </c>
    </row>
    <row r="977" spans="1:22" ht="69">
      <c r="A977" s="189">
        <v>622</v>
      </c>
      <c r="B977" s="12">
        <v>1</v>
      </c>
      <c r="C977" s="190">
        <v>45322</v>
      </c>
      <c r="D977" s="191">
        <f>IFERROR(VLOOKUP(C977,Dados!G:H,2,FALSE),"")</f>
        <v>45292</v>
      </c>
      <c r="E977" s="192">
        <v>45140</v>
      </c>
      <c r="F977" s="193" t="s">
        <v>1807</v>
      </c>
      <c r="G977" s="12" t="s">
        <v>31</v>
      </c>
      <c r="H977" s="194" t="s">
        <v>237</v>
      </c>
      <c r="I977" s="403" t="s">
        <v>509</v>
      </c>
      <c r="J977" s="12">
        <v>2</v>
      </c>
      <c r="K977" s="12" t="s">
        <v>56</v>
      </c>
      <c r="L977" s="195" t="s">
        <v>1992</v>
      </c>
      <c r="M977" s="196" t="s">
        <v>3</v>
      </c>
      <c r="N977" s="12" t="s">
        <v>36</v>
      </c>
      <c r="O977" s="12" t="s">
        <v>36</v>
      </c>
      <c r="P977" s="12" t="s">
        <v>45</v>
      </c>
      <c r="Q977" s="12" t="s">
        <v>46</v>
      </c>
      <c r="R977" s="12" t="s">
        <v>1278</v>
      </c>
      <c r="S977" s="196">
        <v>12</v>
      </c>
      <c r="T977" s="12" t="s">
        <v>1993</v>
      </c>
      <c r="U977" s="197">
        <f>VLOOKUP(C977,Dados!G:J,3,FALSE)</f>
        <v>31</v>
      </c>
      <c r="V977" s="197" t="str">
        <f>VLOOKUP(C977,Dados!G:J,4,FALSE)</f>
        <v>Quarta-Feira</v>
      </c>
    </row>
    <row r="978" spans="1:22" ht="34.5">
      <c r="A978" s="189">
        <v>623</v>
      </c>
      <c r="B978" s="12">
        <v>1</v>
      </c>
      <c r="C978" s="190">
        <v>45322</v>
      </c>
      <c r="D978" s="191">
        <f>IFERROR(VLOOKUP(C978,Dados!G:H,2,FALSE),"")</f>
        <v>45292</v>
      </c>
      <c r="E978" s="192">
        <v>0</v>
      </c>
      <c r="F978" s="193"/>
      <c r="G978" s="12" t="s">
        <v>31</v>
      </c>
      <c r="H978" s="194" t="s">
        <v>366</v>
      </c>
      <c r="I978" s="403" t="s">
        <v>137</v>
      </c>
      <c r="J978" s="12">
        <v>2</v>
      </c>
      <c r="K978" s="12" t="s">
        <v>110</v>
      </c>
      <c r="L978" s="195" t="s">
        <v>1994</v>
      </c>
      <c r="M978" s="196" t="s">
        <v>90</v>
      </c>
      <c r="N978" s="12" t="s">
        <v>568</v>
      </c>
      <c r="O978" s="12" t="s">
        <v>36</v>
      </c>
      <c r="P978" s="12" t="s">
        <v>96</v>
      </c>
      <c r="Q978" s="12"/>
      <c r="R978" s="12"/>
      <c r="S978" s="196">
        <v>13</v>
      </c>
      <c r="T978" s="12"/>
      <c r="U978" s="197">
        <f>VLOOKUP(C978,Dados!G:J,3,FALSE)</f>
        <v>31</v>
      </c>
      <c r="V978" s="197" t="str">
        <f>VLOOKUP(C978,Dados!G:J,4,FALSE)</f>
        <v>Quarta-Feira</v>
      </c>
    </row>
    <row r="979" spans="1:22" ht="69">
      <c r="A979" s="189">
        <v>624</v>
      </c>
      <c r="B979" s="12">
        <v>1</v>
      </c>
      <c r="C979" s="190">
        <v>45327</v>
      </c>
      <c r="D979" s="191">
        <f>IFERROR(VLOOKUP(C979,Dados!G:H,2,FALSE),"")</f>
        <v>45323</v>
      </c>
      <c r="E979" s="192">
        <v>14335</v>
      </c>
      <c r="F979" s="193" t="s">
        <v>1995</v>
      </c>
      <c r="G979" s="12" t="s">
        <v>182</v>
      </c>
      <c r="H979" s="194" t="s">
        <v>300</v>
      </c>
      <c r="I979" s="403" t="s">
        <v>63</v>
      </c>
      <c r="J979" s="12">
        <v>2</v>
      </c>
      <c r="K979" s="12" t="s">
        <v>110</v>
      </c>
      <c r="L979" s="195" t="s">
        <v>1996</v>
      </c>
      <c r="M979" s="196" t="s">
        <v>112</v>
      </c>
      <c r="N979" s="12" t="s">
        <v>36</v>
      </c>
      <c r="O979" s="12" t="s">
        <v>36</v>
      </c>
      <c r="P979" s="12" t="s">
        <v>45</v>
      </c>
      <c r="Q979" s="12" t="s">
        <v>76</v>
      </c>
      <c r="R979" s="12" t="s">
        <v>1251</v>
      </c>
      <c r="S979" s="196">
        <v>14</v>
      </c>
      <c r="T979" s="12" t="s">
        <v>1997</v>
      </c>
      <c r="U979" s="197">
        <f>VLOOKUP(C979,Dados!G:J,3,FALSE)</f>
        <v>5</v>
      </c>
      <c r="V979" s="197" t="str">
        <f>VLOOKUP(C979,Dados!G:J,4,FALSE)</f>
        <v>Segunda-Feira</v>
      </c>
    </row>
    <row r="980" spans="1:22" ht="45.95">
      <c r="A980" s="189">
        <v>625</v>
      </c>
      <c r="B980" s="12">
        <v>1</v>
      </c>
      <c r="C980" s="190">
        <v>45328</v>
      </c>
      <c r="D980" s="191">
        <f>IFERROR(VLOOKUP(C980,Dados!G:H,2,FALSE),"")</f>
        <v>45323</v>
      </c>
      <c r="E980" s="192">
        <v>7672</v>
      </c>
      <c r="F980" s="193" t="s">
        <v>783</v>
      </c>
      <c r="G980" s="12" t="s">
        <v>182</v>
      </c>
      <c r="H980" s="194" t="s">
        <v>198</v>
      </c>
      <c r="I980" s="403" t="s">
        <v>87</v>
      </c>
      <c r="J980" s="12">
        <v>1</v>
      </c>
      <c r="K980" s="12" t="s">
        <v>51</v>
      </c>
      <c r="L980" s="195" t="s">
        <v>1998</v>
      </c>
      <c r="M980" s="196" t="s">
        <v>90</v>
      </c>
      <c r="N980" s="12" t="s">
        <v>95</v>
      </c>
      <c r="O980" s="12" t="s">
        <v>36</v>
      </c>
      <c r="P980" s="12" t="s">
        <v>96</v>
      </c>
      <c r="Q980" s="12"/>
      <c r="R980" s="12"/>
      <c r="S980" s="196">
        <v>15</v>
      </c>
      <c r="T980" s="12" t="s">
        <v>1999</v>
      </c>
      <c r="U980" s="197">
        <f>VLOOKUP(C980,Dados!G:J,3,FALSE)</f>
        <v>6</v>
      </c>
      <c r="V980" s="197" t="str">
        <f>VLOOKUP(C980,Dados!G:J,4,FALSE)</f>
        <v>Terça-Feira</v>
      </c>
    </row>
    <row r="981" spans="1:22" ht="34.5">
      <c r="A981" s="189">
        <v>626</v>
      </c>
      <c r="B981" s="12">
        <v>1</v>
      </c>
      <c r="C981" s="190">
        <v>45329</v>
      </c>
      <c r="D981" s="191">
        <f>IFERROR(VLOOKUP(C981,Dados!G:H,2,FALSE),"")</f>
        <v>45323</v>
      </c>
      <c r="E981" s="192">
        <v>0</v>
      </c>
      <c r="F981" s="193"/>
      <c r="G981" s="12"/>
      <c r="H981" s="194" t="s">
        <v>616</v>
      </c>
      <c r="I981" s="403" t="s">
        <v>1980</v>
      </c>
      <c r="J981" s="12">
        <v>3</v>
      </c>
      <c r="K981" s="12" t="s">
        <v>7</v>
      </c>
      <c r="L981" s="195" t="s">
        <v>2000</v>
      </c>
      <c r="M981" s="196" t="s">
        <v>2001</v>
      </c>
      <c r="N981" s="12" t="s">
        <v>36</v>
      </c>
      <c r="O981" s="12" t="s">
        <v>36</v>
      </c>
      <c r="P981" s="12"/>
      <c r="Q981" s="12"/>
      <c r="R981" s="12"/>
      <c r="S981" s="196">
        <v>16</v>
      </c>
      <c r="T981" s="12"/>
      <c r="U981" s="197">
        <f>VLOOKUP(C981,Dados!G:J,3,FALSE)</f>
        <v>7</v>
      </c>
      <c r="V981" s="197" t="str">
        <f>VLOOKUP(C981,Dados!G:J,4,FALSE)</f>
        <v>Quarta-Feira</v>
      </c>
    </row>
    <row r="982" spans="1:22" ht="115.5" customHeight="1">
      <c r="A982" s="189">
        <v>627</v>
      </c>
      <c r="B982" s="12">
        <v>1</v>
      </c>
      <c r="C982" s="190">
        <v>45330</v>
      </c>
      <c r="D982" s="191">
        <f>IFERROR(VLOOKUP(C982,Dados!G:H,2,FALSE),"")</f>
        <v>45323</v>
      </c>
      <c r="E982" s="192">
        <v>41754</v>
      </c>
      <c r="F982" s="193" t="s">
        <v>2002</v>
      </c>
      <c r="G982" s="12" t="s">
        <v>31</v>
      </c>
      <c r="H982" s="194" t="s">
        <v>1189</v>
      </c>
      <c r="I982" s="403" t="s">
        <v>1810</v>
      </c>
      <c r="J982" s="12">
        <v>1</v>
      </c>
      <c r="K982" s="12" t="s">
        <v>126</v>
      </c>
      <c r="L982" s="195" t="s">
        <v>2003</v>
      </c>
      <c r="M982" s="196" t="s">
        <v>4</v>
      </c>
      <c r="N982" s="12" t="s">
        <v>36</v>
      </c>
      <c r="O982" s="12" t="s">
        <v>36</v>
      </c>
      <c r="P982" s="12" t="s">
        <v>45</v>
      </c>
      <c r="Q982" s="12" t="s">
        <v>76</v>
      </c>
      <c r="R982" s="12" t="s">
        <v>1108</v>
      </c>
      <c r="S982" s="196">
        <v>17</v>
      </c>
      <c r="T982" s="12" t="s">
        <v>2004</v>
      </c>
      <c r="U982" s="197">
        <f>VLOOKUP(C982,Dados!G:J,3,FALSE)</f>
        <v>8</v>
      </c>
      <c r="V982" s="197" t="str">
        <f>VLOOKUP(C982,Dados!G:J,4,FALSE)</f>
        <v>Quinta-Feira</v>
      </c>
    </row>
    <row r="983" spans="1:22" ht="95.25" customHeight="1">
      <c r="A983" s="189">
        <v>628</v>
      </c>
      <c r="B983" s="12">
        <v>1</v>
      </c>
      <c r="C983" s="190">
        <v>45331</v>
      </c>
      <c r="D983" s="191">
        <f>IFERROR(VLOOKUP(C983,Dados!G:H,2,FALSE),"")</f>
        <v>45323</v>
      </c>
      <c r="E983" s="192">
        <v>46970</v>
      </c>
      <c r="F983" s="193" t="s">
        <v>2005</v>
      </c>
      <c r="G983" s="12" t="s">
        <v>31</v>
      </c>
      <c r="H983" s="194" t="s">
        <v>130</v>
      </c>
      <c r="I983" s="403" t="s">
        <v>818</v>
      </c>
      <c r="J983" s="12">
        <v>1</v>
      </c>
      <c r="K983" s="12" t="s">
        <v>56</v>
      </c>
      <c r="L983" s="207" t="s">
        <v>2006</v>
      </c>
      <c r="M983" s="196" t="s">
        <v>112</v>
      </c>
      <c r="N983" s="12" t="s">
        <v>36</v>
      </c>
      <c r="O983" s="12" t="s">
        <v>36</v>
      </c>
      <c r="P983" s="12" t="s">
        <v>45</v>
      </c>
      <c r="Q983" s="12" t="s">
        <v>76</v>
      </c>
      <c r="R983" s="12" t="s">
        <v>1278</v>
      </c>
      <c r="S983" s="196">
        <v>18</v>
      </c>
      <c r="T983" s="12" t="s">
        <v>2007</v>
      </c>
      <c r="U983" s="197">
        <f>VLOOKUP(C983,Dados!G:J,3,FALSE)</f>
        <v>9</v>
      </c>
      <c r="V983" s="197" t="str">
        <f>VLOOKUP(C983,Dados!G:J,4,FALSE)</f>
        <v>Sexta-Feira</v>
      </c>
    </row>
    <row r="984" spans="1:22" ht="98.25" customHeight="1">
      <c r="A984" s="189">
        <v>629</v>
      </c>
      <c r="B984" s="12">
        <v>1</v>
      </c>
      <c r="C984" s="190">
        <v>45332</v>
      </c>
      <c r="D984" s="191">
        <f>IFERROR(VLOOKUP(C984,Dados!G:H,2,FALSE),"")</f>
        <v>45323</v>
      </c>
      <c r="E984" s="192">
        <v>27915</v>
      </c>
      <c r="F984" s="193" t="s">
        <v>236</v>
      </c>
      <c r="G984" s="12" t="s">
        <v>31</v>
      </c>
      <c r="H984" s="194" t="s">
        <v>237</v>
      </c>
      <c r="I984" s="403" t="s">
        <v>509</v>
      </c>
      <c r="J984" s="12">
        <v>2</v>
      </c>
      <c r="K984" s="12" t="s">
        <v>56</v>
      </c>
      <c r="L984" s="195" t="s">
        <v>2008</v>
      </c>
      <c r="M984" s="196" t="s">
        <v>112</v>
      </c>
      <c r="N984" s="12" t="s">
        <v>36</v>
      </c>
      <c r="O984" s="12" t="s">
        <v>36</v>
      </c>
      <c r="P984" s="12" t="s">
        <v>45</v>
      </c>
      <c r="Q984" s="12" t="s">
        <v>124</v>
      </c>
      <c r="R984" s="12"/>
      <c r="S984" s="196">
        <v>21</v>
      </c>
      <c r="T984" s="12" t="s">
        <v>2009</v>
      </c>
      <c r="U984" s="197">
        <f>VLOOKUP(C984,Dados!G:J,3,FALSE)</f>
        <v>10</v>
      </c>
      <c r="V984" s="197" t="str">
        <f>VLOOKUP(C984,Dados!G:J,4,FALSE)</f>
        <v>Sábado</v>
      </c>
    </row>
    <row r="985" spans="1:22" ht="93">
      <c r="A985" s="189">
        <v>630</v>
      </c>
      <c r="B985" s="12">
        <v>1</v>
      </c>
      <c r="C985" s="190">
        <v>45331</v>
      </c>
      <c r="D985" s="191">
        <f>IFERROR(VLOOKUP(C985,Dados!G:H,2,FALSE),"")</f>
        <v>45323</v>
      </c>
      <c r="E985" s="192">
        <v>37262</v>
      </c>
      <c r="F985" s="193" t="s">
        <v>1341</v>
      </c>
      <c r="G985" s="12" t="s">
        <v>31</v>
      </c>
      <c r="H985" s="194" t="s">
        <v>62</v>
      </c>
      <c r="I985" s="403" t="s">
        <v>137</v>
      </c>
      <c r="J985" s="12">
        <v>1</v>
      </c>
      <c r="K985" s="12" t="s">
        <v>64</v>
      </c>
      <c r="L985" s="54" t="s">
        <v>2010</v>
      </c>
      <c r="M985" s="196" t="s">
        <v>4</v>
      </c>
      <c r="N985" s="12" t="s">
        <v>36</v>
      </c>
      <c r="O985" s="12" t="s">
        <v>36</v>
      </c>
      <c r="P985" s="12" t="s">
        <v>58</v>
      </c>
      <c r="Q985" s="12" t="s">
        <v>217</v>
      </c>
      <c r="R985" s="12"/>
      <c r="S985" s="196">
        <v>19</v>
      </c>
      <c r="T985" s="12" t="s">
        <v>2011</v>
      </c>
      <c r="U985" s="197">
        <f>VLOOKUP(C985,Dados!G:J,3,FALSE)</f>
        <v>9</v>
      </c>
      <c r="V985" s="197" t="str">
        <f>VLOOKUP(C985,Dados!G:J,4,FALSE)</f>
        <v>Sexta-Feira</v>
      </c>
    </row>
    <row r="986" spans="1:22" ht="34.5">
      <c r="A986" s="189">
        <v>631</v>
      </c>
      <c r="B986" s="12">
        <v>1</v>
      </c>
      <c r="C986" s="190">
        <v>45331</v>
      </c>
      <c r="D986" s="191">
        <f>IFERROR(VLOOKUP(C986,Dados!G:H,2,FALSE),"")</f>
        <v>45323</v>
      </c>
      <c r="E986" s="192">
        <v>47842</v>
      </c>
      <c r="F986" s="193" t="s">
        <v>2012</v>
      </c>
      <c r="G986" s="12" t="s">
        <v>31</v>
      </c>
      <c r="H986" s="194" t="s">
        <v>882</v>
      </c>
      <c r="I986" s="403" t="s">
        <v>87</v>
      </c>
      <c r="J986" s="12">
        <v>1</v>
      </c>
      <c r="K986" s="12" t="s">
        <v>1170</v>
      </c>
      <c r="L986" s="195" t="s">
        <v>2013</v>
      </c>
      <c r="M986" s="196" t="s">
        <v>90</v>
      </c>
      <c r="N986" s="12" t="s">
        <v>91</v>
      </c>
      <c r="O986" s="12" t="s">
        <v>36</v>
      </c>
      <c r="P986" s="12" t="s">
        <v>96</v>
      </c>
      <c r="Q986" s="12"/>
      <c r="R986" s="12"/>
      <c r="S986" s="196">
        <v>20</v>
      </c>
      <c r="T986" s="12"/>
      <c r="U986" s="197">
        <f>VLOOKUP(C986,Dados!G:J,3,FALSE)</f>
        <v>9</v>
      </c>
      <c r="V986" s="197" t="str">
        <f>VLOOKUP(C986,Dados!G:J,4,FALSE)</f>
        <v>Sexta-Feira</v>
      </c>
    </row>
    <row r="987" spans="1:22" ht="45.95">
      <c r="A987" s="189">
        <v>632</v>
      </c>
      <c r="B987" s="12">
        <v>1</v>
      </c>
      <c r="C987" s="190">
        <v>45335</v>
      </c>
      <c r="D987" s="191">
        <f>IFERROR(VLOOKUP(C987,Dados!G:H,2,FALSE),"")</f>
        <v>45323</v>
      </c>
      <c r="E987" s="192">
        <v>40137</v>
      </c>
      <c r="F987" s="193" t="s">
        <v>2014</v>
      </c>
      <c r="G987" s="12" t="s">
        <v>182</v>
      </c>
      <c r="H987" s="194" t="s">
        <v>882</v>
      </c>
      <c r="I987" s="403" t="s">
        <v>87</v>
      </c>
      <c r="J987" s="12">
        <v>1</v>
      </c>
      <c r="K987" s="12" t="s">
        <v>51</v>
      </c>
      <c r="L987" s="195" t="s">
        <v>2015</v>
      </c>
      <c r="M987" s="196" t="s">
        <v>90</v>
      </c>
      <c r="N987" s="12" t="s">
        <v>91</v>
      </c>
      <c r="O987" s="12" t="s">
        <v>36</v>
      </c>
      <c r="P987" s="12" t="s">
        <v>91</v>
      </c>
      <c r="Q987" s="12"/>
      <c r="R987" s="12"/>
      <c r="S987" s="196">
        <v>22</v>
      </c>
      <c r="T987" s="12"/>
      <c r="U987" s="197">
        <f>VLOOKUP(C987,Dados!G:J,3,FALSE)</f>
        <v>13</v>
      </c>
      <c r="V987" s="197" t="str">
        <f>VLOOKUP(C987,Dados!G:J,4,FALSE)</f>
        <v>Terça-Feira</v>
      </c>
    </row>
    <row r="988" spans="1:22" ht="80.45">
      <c r="A988" s="189">
        <v>633</v>
      </c>
      <c r="B988" s="12">
        <v>1</v>
      </c>
      <c r="C988" s="190">
        <v>45338</v>
      </c>
      <c r="D988" s="191">
        <f>IFERROR(VLOOKUP(C988,Dados!G:H,2,FALSE),"")</f>
        <v>45323</v>
      </c>
      <c r="E988" s="192">
        <v>48130</v>
      </c>
      <c r="F988" s="193" t="s">
        <v>2016</v>
      </c>
      <c r="G988" s="12" t="s">
        <v>31</v>
      </c>
      <c r="H988" s="194" t="s">
        <v>2017</v>
      </c>
      <c r="I988" s="403" t="s">
        <v>818</v>
      </c>
      <c r="J988" s="12">
        <v>1</v>
      </c>
      <c r="K988" s="12" t="s">
        <v>56</v>
      </c>
      <c r="L988" s="195" t="s">
        <v>2018</v>
      </c>
      <c r="M988" s="196" t="s">
        <v>112</v>
      </c>
      <c r="N988" s="12" t="s">
        <v>36</v>
      </c>
      <c r="O988" s="12" t="s">
        <v>36</v>
      </c>
      <c r="P988" s="12" t="s">
        <v>45</v>
      </c>
      <c r="Q988" s="12" t="s">
        <v>46</v>
      </c>
      <c r="R988" s="12" t="s">
        <v>1278</v>
      </c>
      <c r="S988" s="196">
        <v>23</v>
      </c>
      <c r="T988" s="12" t="s">
        <v>2019</v>
      </c>
      <c r="U988" s="197">
        <f>VLOOKUP(C988,Dados!G:J,3,FALSE)</f>
        <v>16</v>
      </c>
      <c r="V988" s="197" t="str">
        <f>VLOOKUP(C988,Dados!G:J,4,FALSE)</f>
        <v>Sexta-Feira</v>
      </c>
    </row>
    <row r="989" spans="1:22" ht="80.45">
      <c r="A989" s="189">
        <v>634</v>
      </c>
      <c r="B989" s="12">
        <v>1</v>
      </c>
      <c r="C989" s="190">
        <v>45345</v>
      </c>
      <c r="D989" s="191">
        <f>IFERROR(VLOOKUP(C989,Dados!G:H,2,FALSE),"")</f>
        <v>45323</v>
      </c>
      <c r="E989" s="192">
        <v>47296</v>
      </c>
      <c r="F989" s="193" t="s">
        <v>2020</v>
      </c>
      <c r="G989" s="12" t="s">
        <v>31</v>
      </c>
      <c r="H989" s="194" t="s">
        <v>2021</v>
      </c>
      <c r="I989" s="403" t="s">
        <v>324</v>
      </c>
      <c r="J989" s="12">
        <v>4</v>
      </c>
      <c r="K989" s="12" t="s">
        <v>176</v>
      </c>
      <c r="L989" s="195" t="s">
        <v>2022</v>
      </c>
      <c r="M989" s="196" t="s">
        <v>112</v>
      </c>
      <c r="N989" s="12" t="s">
        <v>36</v>
      </c>
      <c r="O989" s="12" t="s">
        <v>36</v>
      </c>
      <c r="P989" s="12" t="s">
        <v>123</v>
      </c>
      <c r="Q989" s="12" t="s">
        <v>124</v>
      </c>
      <c r="R989" s="12" t="s">
        <v>704</v>
      </c>
      <c r="S989" s="196">
        <v>24</v>
      </c>
      <c r="T989" s="12" t="s">
        <v>2023</v>
      </c>
      <c r="U989" s="197">
        <f>VLOOKUP(C989,Dados!G:J,3,FALSE)</f>
        <v>23</v>
      </c>
      <c r="V989" s="197" t="str">
        <f>VLOOKUP(C989,Dados!G:J,4,FALSE)</f>
        <v>Sexta-Feira</v>
      </c>
    </row>
    <row r="990" spans="1:22" ht="114.95">
      <c r="A990" s="189">
        <v>635</v>
      </c>
      <c r="B990" s="12">
        <v>1</v>
      </c>
      <c r="C990" s="190">
        <v>45346</v>
      </c>
      <c r="D990" s="191">
        <f>IFERROR(VLOOKUP(C990,Dados!G:H,2,FALSE),"")</f>
        <v>45323</v>
      </c>
      <c r="E990" s="192">
        <v>33330</v>
      </c>
      <c r="F990" s="193" t="s">
        <v>2024</v>
      </c>
      <c r="G990" s="12" t="s">
        <v>31</v>
      </c>
      <c r="H990" s="194" t="s">
        <v>464</v>
      </c>
      <c r="I990" s="403" t="s">
        <v>1980</v>
      </c>
      <c r="J990" s="12">
        <v>3</v>
      </c>
      <c r="K990" s="12" t="s">
        <v>6</v>
      </c>
      <c r="L990" s="195" t="s">
        <v>2025</v>
      </c>
      <c r="M990" s="196" t="s">
        <v>112</v>
      </c>
      <c r="N990" s="12" t="s">
        <v>91</v>
      </c>
      <c r="O990" s="12" t="s">
        <v>36</v>
      </c>
      <c r="P990" s="12" t="s">
        <v>91</v>
      </c>
      <c r="Q990" s="12" t="s">
        <v>189</v>
      </c>
      <c r="R990" s="12"/>
      <c r="S990" s="196">
        <v>25</v>
      </c>
      <c r="T990" s="12" t="s">
        <v>2026</v>
      </c>
      <c r="U990" s="197">
        <f>VLOOKUP(C990,Dados!G:J,3,FALSE)</f>
        <v>24</v>
      </c>
      <c r="V990" s="197" t="str">
        <f>VLOOKUP(C990,Dados!G:J,4,FALSE)</f>
        <v>Sábado</v>
      </c>
    </row>
    <row r="991" spans="1:22" ht="177.75" customHeight="1">
      <c r="A991" s="189">
        <v>636</v>
      </c>
      <c r="B991" s="12">
        <v>1</v>
      </c>
      <c r="C991" s="190">
        <v>45349</v>
      </c>
      <c r="D991" s="191">
        <f>IFERROR(VLOOKUP(C991,Dados!G:H,2,FALSE),"")</f>
        <v>45323</v>
      </c>
      <c r="E991" s="192">
        <v>38576</v>
      </c>
      <c r="F991" s="193" t="s">
        <v>1005</v>
      </c>
      <c r="G991" s="12" t="s">
        <v>182</v>
      </c>
      <c r="H991" s="194" t="s">
        <v>1046</v>
      </c>
      <c r="I991" s="403" t="s">
        <v>509</v>
      </c>
      <c r="J991" s="12">
        <v>2</v>
      </c>
      <c r="K991" s="12" t="s">
        <v>2027</v>
      </c>
      <c r="L991" s="195" t="s">
        <v>2028</v>
      </c>
      <c r="M991" s="196" t="s">
        <v>90</v>
      </c>
      <c r="N991" s="12" t="s">
        <v>36</v>
      </c>
      <c r="O991" s="12" t="s">
        <v>36</v>
      </c>
      <c r="P991" s="12" t="s">
        <v>45</v>
      </c>
      <c r="Q991" s="12" t="s">
        <v>217</v>
      </c>
      <c r="R991" s="12" t="s">
        <v>47</v>
      </c>
      <c r="S991" s="196"/>
      <c r="T991" s="12" t="s">
        <v>2029</v>
      </c>
      <c r="U991" s="197">
        <f>VLOOKUP(C991,Dados!G:J,3,FALSE)</f>
        <v>27</v>
      </c>
      <c r="V991" s="197" t="str">
        <f>VLOOKUP(C991,Dados!G:J,4,FALSE)</f>
        <v>Terça-Feira</v>
      </c>
    </row>
    <row r="992" spans="1:22" ht="92.1">
      <c r="A992" s="189">
        <v>637</v>
      </c>
      <c r="B992" s="12">
        <v>1</v>
      </c>
      <c r="C992" s="190">
        <v>45352</v>
      </c>
      <c r="D992" s="191">
        <f>IFERROR(VLOOKUP(C992,Dados!G:H,2,FALSE),"")</f>
        <v>45352</v>
      </c>
      <c r="E992" s="192">
        <v>47973</v>
      </c>
      <c r="F992" s="193" t="s">
        <v>2030</v>
      </c>
      <c r="G992" s="12" t="s">
        <v>31</v>
      </c>
      <c r="H992" s="194" t="s">
        <v>523</v>
      </c>
      <c r="I992" s="403" t="s">
        <v>1980</v>
      </c>
      <c r="J992" s="12">
        <v>3</v>
      </c>
      <c r="K992" s="12" t="s">
        <v>56</v>
      </c>
      <c r="L992" s="195" t="s">
        <v>2031</v>
      </c>
      <c r="M992" s="196" t="s">
        <v>3</v>
      </c>
      <c r="N992" s="12" t="s">
        <v>36</v>
      </c>
      <c r="O992" s="12" t="s">
        <v>36</v>
      </c>
      <c r="P992" s="12" t="s">
        <v>45</v>
      </c>
      <c r="Q992" s="12" t="s">
        <v>46</v>
      </c>
      <c r="R992" s="12" t="s">
        <v>1104</v>
      </c>
      <c r="S992" s="196">
        <v>26</v>
      </c>
      <c r="T992" s="12" t="s">
        <v>2032</v>
      </c>
      <c r="U992" s="197">
        <f>VLOOKUP(C992,Dados!G:J,3,FALSE)</f>
        <v>1</v>
      </c>
      <c r="V992" s="197" t="str">
        <f>VLOOKUP(C992,Dados!G:J,4,FALSE)</f>
        <v>Sexta-Feira</v>
      </c>
    </row>
    <row r="993" spans="1:22" ht="45.95">
      <c r="A993" s="189">
        <v>638</v>
      </c>
      <c r="B993" s="12">
        <v>1</v>
      </c>
      <c r="C993" s="190">
        <v>45354</v>
      </c>
      <c r="D993" s="191">
        <f>IFERROR(VLOOKUP(C993,Dados!G:H,2,FALSE),"")</f>
        <v>45352</v>
      </c>
      <c r="E993" s="192">
        <v>0</v>
      </c>
      <c r="F993" s="193"/>
      <c r="G993" s="12" t="s">
        <v>31</v>
      </c>
      <c r="H993" s="194" t="s">
        <v>2033</v>
      </c>
      <c r="I993" s="403" t="s">
        <v>1980</v>
      </c>
      <c r="J993" s="12">
        <v>3</v>
      </c>
      <c r="K993" s="12" t="s">
        <v>43</v>
      </c>
      <c r="L993" s="195" t="s">
        <v>2034</v>
      </c>
      <c r="M993" s="196" t="s">
        <v>90</v>
      </c>
      <c r="N993" s="12" t="s">
        <v>271</v>
      </c>
      <c r="O993" s="12" t="s">
        <v>36</v>
      </c>
      <c r="P993" s="12" t="s">
        <v>173</v>
      </c>
      <c r="Q993" s="12"/>
      <c r="R993" s="12"/>
      <c r="S993" s="196">
        <v>27</v>
      </c>
      <c r="T993" s="12" t="s">
        <v>2035</v>
      </c>
      <c r="U993" s="197">
        <f>VLOOKUP(C993,Dados!G:J,3,FALSE)</f>
        <v>3</v>
      </c>
      <c r="V993" s="197" t="str">
        <f>VLOOKUP(C993,Dados!G:J,4,FALSE)</f>
        <v>Domingo</v>
      </c>
    </row>
    <row r="994" spans="1:22" ht="161.1">
      <c r="A994" s="189">
        <v>639</v>
      </c>
      <c r="B994" s="12">
        <v>1</v>
      </c>
      <c r="C994" s="190">
        <v>45355</v>
      </c>
      <c r="D994" s="191">
        <f>IFERROR(VLOOKUP(C994,Dados!G:H,2,FALSE),"")</f>
        <v>45352</v>
      </c>
      <c r="E994" s="192">
        <v>38137</v>
      </c>
      <c r="F994" s="193" t="s">
        <v>2036</v>
      </c>
      <c r="G994" s="12" t="s">
        <v>31</v>
      </c>
      <c r="H994" s="194" t="s">
        <v>580</v>
      </c>
      <c r="I994" s="403" t="s">
        <v>1924</v>
      </c>
      <c r="J994" s="12">
        <v>1</v>
      </c>
      <c r="K994" s="12" t="s">
        <v>313</v>
      </c>
      <c r="L994" s="195" t="s">
        <v>2037</v>
      </c>
      <c r="M994" s="196" t="s">
        <v>112</v>
      </c>
      <c r="N994" s="12" t="s">
        <v>36</v>
      </c>
      <c r="O994" s="12" t="s">
        <v>36</v>
      </c>
      <c r="P994" s="12" t="s">
        <v>45</v>
      </c>
      <c r="Q994" s="12" t="s">
        <v>46</v>
      </c>
      <c r="R994" s="12" t="s">
        <v>1251</v>
      </c>
      <c r="S994" s="196">
        <v>28</v>
      </c>
      <c r="T994" s="12" t="s">
        <v>2038</v>
      </c>
      <c r="U994" s="197">
        <f>VLOOKUP(C994,Dados!G:J,3,FALSE)</f>
        <v>4</v>
      </c>
      <c r="V994" s="197" t="str">
        <f>VLOOKUP(C994,Dados!G:J,4,FALSE)</f>
        <v>Segunda-Feira</v>
      </c>
    </row>
    <row r="995" spans="1:22" ht="57.6">
      <c r="A995" s="189">
        <v>640</v>
      </c>
      <c r="B995" s="12">
        <v>1</v>
      </c>
      <c r="C995" s="190">
        <v>45358</v>
      </c>
      <c r="D995" s="191">
        <f>IFERROR(VLOOKUP(C995,Dados!G:H,2,FALSE),"")</f>
        <v>45352</v>
      </c>
      <c r="E995" s="192">
        <v>41021</v>
      </c>
      <c r="F995" s="193" t="s">
        <v>1237</v>
      </c>
      <c r="G995" s="12" t="s">
        <v>31</v>
      </c>
      <c r="H995" s="194" t="s">
        <v>105</v>
      </c>
      <c r="I995" s="403" t="s">
        <v>2039</v>
      </c>
      <c r="J995" s="12">
        <v>2</v>
      </c>
      <c r="K995" s="12" t="s">
        <v>110</v>
      </c>
      <c r="L995" s="195" t="s">
        <v>2040</v>
      </c>
      <c r="M995" s="196" t="s">
        <v>4</v>
      </c>
      <c r="N995" s="12" t="s">
        <v>36</v>
      </c>
      <c r="O995" s="12" t="s">
        <v>36</v>
      </c>
      <c r="P995" s="12" t="s">
        <v>45</v>
      </c>
      <c r="Q995" s="12" t="s">
        <v>76</v>
      </c>
      <c r="R995" s="12" t="s">
        <v>1108</v>
      </c>
      <c r="S995" s="196">
        <v>29</v>
      </c>
      <c r="T995" s="12" t="s">
        <v>2041</v>
      </c>
      <c r="U995" s="197">
        <f>VLOOKUP(C995,Dados!G:J,3,FALSE)</f>
        <v>7</v>
      </c>
      <c r="V995" s="197" t="str">
        <f>VLOOKUP(C995,Dados!G:J,4,FALSE)</f>
        <v>Quinta-Feira</v>
      </c>
    </row>
    <row r="996" spans="1:22" ht="138">
      <c r="A996" s="189">
        <v>641</v>
      </c>
      <c r="B996" s="12">
        <v>1</v>
      </c>
      <c r="C996" s="190">
        <v>45365</v>
      </c>
      <c r="D996" s="191">
        <f>IFERROR(VLOOKUP(C996,Dados!G:H,2,FALSE),"")</f>
        <v>45352</v>
      </c>
      <c r="E996" s="192">
        <v>47969</v>
      </c>
      <c r="F996" s="193" t="s">
        <v>2042</v>
      </c>
      <c r="G996" s="12" t="s">
        <v>31</v>
      </c>
      <c r="H996" s="194" t="s">
        <v>237</v>
      </c>
      <c r="I996" s="403" t="s">
        <v>818</v>
      </c>
      <c r="J996" s="12">
        <v>2</v>
      </c>
      <c r="K996" s="12" t="s">
        <v>56</v>
      </c>
      <c r="L996" s="195" t="s">
        <v>2043</v>
      </c>
      <c r="M996" s="196" t="s">
        <v>3</v>
      </c>
      <c r="N996" s="12" t="s">
        <v>36</v>
      </c>
      <c r="O996" s="12" t="s">
        <v>36</v>
      </c>
      <c r="P996" s="12" t="s">
        <v>45</v>
      </c>
      <c r="Q996" s="12" t="s">
        <v>76</v>
      </c>
      <c r="R996" s="12" t="s">
        <v>1251</v>
      </c>
      <c r="S996" s="196">
        <v>30</v>
      </c>
      <c r="T996" s="12" t="s">
        <v>2044</v>
      </c>
      <c r="U996" s="197">
        <f>VLOOKUP(C996,Dados!G:J,3,FALSE)</f>
        <v>14</v>
      </c>
      <c r="V996" s="197" t="str">
        <f>VLOOKUP(C996,Dados!G:J,4,FALSE)</f>
        <v>Quinta-Feira</v>
      </c>
    </row>
    <row r="997" spans="1:22" ht="45.95">
      <c r="A997" s="189">
        <v>642</v>
      </c>
      <c r="B997" s="12">
        <v>1</v>
      </c>
      <c r="C997" s="190">
        <v>45370</v>
      </c>
      <c r="D997" s="191">
        <f>IFERROR(VLOOKUP(C997,Dados!G:H,2,FALSE),"")</f>
        <v>45352</v>
      </c>
      <c r="E997" s="192">
        <v>33473</v>
      </c>
      <c r="F997" s="193" t="s">
        <v>2045</v>
      </c>
      <c r="G997" s="12" t="s">
        <v>31</v>
      </c>
      <c r="H997" s="194" t="s">
        <v>780</v>
      </c>
      <c r="I997" s="403" t="s">
        <v>2039</v>
      </c>
      <c r="J997" s="12">
        <v>2</v>
      </c>
      <c r="K997" s="12" t="s">
        <v>64</v>
      </c>
      <c r="L997" s="195" t="s">
        <v>2046</v>
      </c>
      <c r="M997" s="196" t="s">
        <v>4</v>
      </c>
      <c r="N997" s="12" t="s">
        <v>36</v>
      </c>
      <c r="O997" s="12" t="s">
        <v>36</v>
      </c>
      <c r="P997" s="12" t="s">
        <v>45</v>
      </c>
      <c r="Q997" s="12" t="s">
        <v>76</v>
      </c>
      <c r="R997" s="12" t="s">
        <v>1278</v>
      </c>
      <c r="S997" s="196">
        <v>31</v>
      </c>
      <c r="T997" s="12" t="s">
        <v>1997</v>
      </c>
      <c r="U997" s="197">
        <f>VLOOKUP(C997,Dados!G:J,3,FALSE)</f>
        <v>19</v>
      </c>
      <c r="V997" s="197" t="str">
        <f>VLOOKUP(C997,Dados!G:J,4,FALSE)</f>
        <v>Terça-Feira</v>
      </c>
    </row>
    <row r="998" spans="1:22" ht="114.95">
      <c r="A998" s="189">
        <v>643</v>
      </c>
      <c r="B998" s="12">
        <v>1</v>
      </c>
      <c r="C998" s="190">
        <v>45371</v>
      </c>
      <c r="D998" s="191">
        <f>IFERROR(VLOOKUP(C998,Dados!G:H,2,FALSE),"")</f>
        <v>45352</v>
      </c>
      <c r="E998" s="192">
        <v>46962</v>
      </c>
      <c r="F998" s="193" t="s">
        <v>2047</v>
      </c>
      <c r="G998" s="12" t="s">
        <v>31</v>
      </c>
      <c r="H998" s="194" t="s">
        <v>691</v>
      </c>
      <c r="I998" s="403" t="s">
        <v>1281</v>
      </c>
      <c r="J998" s="12">
        <v>1</v>
      </c>
      <c r="K998" s="12" t="s">
        <v>171</v>
      </c>
      <c r="L998" s="195" t="s">
        <v>2048</v>
      </c>
      <c r="M998" s="196" t="s">
        <v>3</v>
      </c>
      <c r="N998" s="12" t="s">
        <v>36</v>
      </c>
      <c r="O998" s="12" t="s">
        <v>36</v>
      </c>
      <c r="P998" s="12" t="s">
        <v>66</v>
      </c>
      <c r="Q998" s="12" t="s">
        <v>38</v>
      </c>
      <c r="R998" s="12" t="s">
        <v>2049</v>
      </c>
      <c r="S998" s="196">
        <v>32</v>
      </c>
      <c r="T998" s="12" t="s">
        <v>2050</v>
      </c>
      <c r="U998" s="197">
        <f>VLOOKUP(C998,Dados!G:J,3,FALSE)</f>
        <v>20</v>
      </c>
      <c r="V998" s="197" t="str">
        <f>VLOOKUP(C998,Dados!G:J,4,FALSE)</f>
        <v>Quarta-Feira</v>
      </c>
    </row>
    <row r="999" spans="1:22" ht="80.45">
      <c r="A999" s="189">
        <v>644</v>
      </c>
      <c r="B999" s="12">
        <v>1</v>
      </c>
      <c r="C999" s="190">
        <v>45372</v>
      </c>
      <c r="D999" s="191">
        <f>IFERROR(VLOOKUP(C999,Dados!G:H,2,FALSE),"")</f>
        <v>45352</v>
      </c>
      <c r="E999" s="192">
        <v>37448</v>
      </c>
      <c r="F999" s="193" t="s">
        <v>1468</v>
      </c>
      <c r="G999" s="12" t="s">
        <v>31</v>
      </c>
      <c r="H999" s="194" t="s">
        <v>186</v>
      </c>
      <c r="I999" s="403" t="s">
        <v>1600</v>
      </c>
      <c r="J999" s="12">
        <v>2</v>
      </c>
      <c r="K999" s="12" t="s">
        <v>43</v>
      </c>
      <c r="L999" s="195" t="s">
        <v>2051</v>
      </c>
      <c r="M999" s="196" t="s">
        <v>4</v>
      </c>
      <c r="N999" s="12" t="s">
        <v>36</v>
      </c>
      <c r="O999" s="12" t="s">
        <v>36</v>
      </c>
      <c r="P999" s="12" t="s">
        <v>173</v>
      </c>
      <c r="Q999" s="12" t="s">
        <v>124</v>
      </c>
      <c r="R999" s="12" t="s">
        <v>235</v>
      </c>
      <c r="S999" s="196">
        <v>33</v>
      </c>
      <c r="T999" s="12" t="s">
        <v>2052</v>
      </c>
      <c r="U999" s="197">
        <f>VLOOKUP(C999,Dados!G:J,3,FALSE)</f>
        <v>21</v>
      </c>
      <c r="V999" s="197" t="str">
        <f>VLOOKUP(C999,Dados!G:J,4,FALSE)</f>
        <v>Quinta-Feira</v>
      </c>
    </row>
    <row r="1000" spans="1:22" ht="34.5">
      <c r="A1000" s="189">
        <v>645</v>
      </c>
      <c r="B1000" s="12">
        <v>1</v>
      </c>
      <c r="C1000" s="190">
        <v>45373</v>
      </c>
      <c r="D1000" s="191">
        <f>IFERROR(VLOOKUP(C1000,Dados!G:H,2,FALSE),"")</f>
        <v>45352</v>
      </c>
      <c r="E1000" s="192">
        <v>11432</v>
      </c>
      <c r="F1000" s="193" t="s">
        <v>1322</v>
      </c>
      <c r="G1000" s="12" t="s">
        <v>31</v>
      </c>
      <c r="H1000" s="194" t="s">
        <v>691</v>
      </c>
      <c r="I1000" s="403" t="s">
        <v>1281</v>
      </c>
      <c r="J1000" s="12">
        <v>1</v>
      </c>
      <c r="K1000" s="12" t="s">
        <v>43</v>
      </c>
      <c r="L1000" s="195" t="s">
        <v>2053</v>
      </c>
      <c r="M1000" s="196" t="s">
        <v>4</v>
      </c>
      <c r="N1000" s="12" t="s">
        <v>36</v>
      </c>
      <c r="O1000" s="12" t="s">
        <v>36</v>
      </c>
      <c r="P1000" s="12" t="s">
        <v>58</v>
      </c>
      <c r="Q1000" s="12" t="s">
        <v>59</v>
      </c>
      <c r="R1000" s="12" t="s">
        <v>85</v>
      </c>
      <c r="S1000" s="196">
        <v>34</v>
      </c>
      <c r="T1000" s="12" t="s">
        <v>2054</v>
      </c>
      <c r="U1000" s="197">
        <f>VLOOKUP(C1000,Dados!G:J,3,FALSE)</f>
        <v>22</v>
      </c>
      <c r="V1000" s="197" t="str">
        <f>VLOOKUP(C1000,Dados!G:J,4,FALSE)</f>
        <v>Sexta-Feira</v>
      </c>
    </row>
    <row r="1001" spans="1:22" ht="45.95">
      <c r="A1001" s="189">
        <v>646</v>
      </c>
      <c r="B1001" s="12">
        <v>1</v>
      </c>
      <c r="C1001" s="190">
        <v>45376</v>
      </c>
      <c r="D1001" s="191">
        <f>IFERROR(VLOOKUP(C1001,Dados!G:H,2,FALSE),"")</f>
        <v>45352</v>
      </c>
      <c r="E1001" s="192">
        <v>49122</v>
      </c>
      <c r="F1001" s="193" t="s">
        <v>2055</v>
      </c>
      <c r="G1001" s="12" t="s">
        <v>31</v>
      </c>
      <c r="H1001" s="194" t="s">
        <v>399</v>
      </c>
      <c r="I1001" s="403" t="s">
        <v>2056</v>
      </c>
      <c r="J1001" s="12">
        <v>1</v>
      </c>
      <c r="K1001" s="12" t="s">
        <v>152</v>
      </c>
      <c r="L1001" s="195" t="s">
        <v>2057</v>
      </c>
      <c r="M1001" s="196" t="s">
        <v>4</v>
      </c>
      <c r="N1001" s="12" t="s">
        <v>36</v>
      </c>
      <c r="O1001" s="12" t="s">
        <v>36</v>
      </c>
      <c r="P1001" s="12" t="s">
        <v>45</v>
      </c>
      <c r="Q1001" s="12" t="s">
        <v>46</v>
      </c>
      <c r="R1001" s="12"/>
      <c r="S1001" s="196">
        <v>35</v>
      </c>
      <c r="T1001" s="12" t="s">
        <v>2058</v>
      </c>
      <c r="U1001" s="197">
        <f>VLOOKUP(C1001,Dados!G:J,3,FALSE)</f>
        <v>25</v>
      </c>
      <c r="V1001" s="197" t="str">
        <f>VLOOKUP(C1001,Dados!G:J,4,FALSE)</f>
        <v>Segunda-Feira</v>
      </c>
    </row>
    <row r="1002" spans="1:22" ht="69">
      <c r="A1002" s="189">
        <v>647</v>
      </c>
      <c r="B1002" s="12">
        <v>1</v>
      </c>
      <c r="C1002" s="190">
        <v>45377</v>
      </c>
      <c r="D1002" s="191">
        <f>IFERROR(VLOOKUP(C1002,Dados!G:H,2,FALSE),"")</f>
        <v>45352</v>
      </c>
      <c r="E1002" s="192">
        <v>42794</v>
      </c>
      <c r="F1002" s="193" t="s">
        <v>2059</v>
      </c>
      <c r="G1002" s="12" t="s">
        <v>31</v>
      </c>
      <c r="H1002" s="194" t="s">
        <v>523</v>
      </c>
      <c r="I1002" s="403" t="s">
        <v>1980</v>
      </c>
      <c r="J1002" s="12">
        <v>3</v>
      </c>
      <c r="K1002" s="12" t="s">
        <v>56</v>
      </c>
      <c r="L1002" s="195" t="s">
        <v>2060</v>
      </c>
      <c r="M1002" s="196" t="s">
        <v>4</v>
      </c>
      <c r="N1002" s="12" t="s">
        <v>36</v>
      </c>
      <c r="O1002" s="12" t="s">
        <v>36</v>
      </c>
      <c r="P1002" s="12" t="s">
        <v>58</v>
      </c>
      <c r="Q1002" s="12" t="s">
        <v>59</v>
      </c>
      <c r="R1002" s="12" t="s">
        <v>60</v>
      </c>
      <c r="S1002" s="196">
        <v>36</v>
      </c>
      <c r="T1002" s="12" t="s">
        <v>2061</v>
      </c>
      <c r="U1002" s="197">
        <f>VLOOKUP(C1002,Dados!G:J,3,FALSE)</f>
        <v>26</v>
      </c>
      <c r="V1002" s="197" t="str">
        <f>VLOOKUP(C1002,Dados!G:J,4,FALSE)</f>
        <v>Terça-Feira</v>
      </c>
    </row>
    <row r="1003" spans="1:22" ht="80.45">
      <c r="A1003" s="189">
        <v>648</v>
      </c>
      <c r="B1003" s="12">
        <v>1</v>
      </c>
      <c r="C1003" s="190">
        <v>45385</v>
      </c>
      <c r="D1003" s="191">
        <f>IFERROR(VLOOKUP(C1003,Dados!G:H,2,FALSE),"")</f>
        <v>45383</v>
      </c>
      <c r="E1003" s="192">
        <v>49335</v>
      </c>
      <c r="F1003" s="193" t="s">
        <v>2062</v>
      </c>
      <c r="G1003" s="12" t="s">
        <v>31</v>
      </c>
      <c r="H1003" s="194" t="s">
        <v>237</v>
      </c>
      <c r="I1003" s="403" t="s">
        <v>818</v>
      </c>
      <c r="J1003" s="12">
        <v>2</v>
      </c>
      <c r="K1003" s="12" t="s">
        <v>56</v>
      </c>
      <c r="L1003" s="195" t="s">
        <v>2063</v>
      </c>
      <c r="M1003" s="196" t="s">
        <v>112</v>
      </c>
      <c r="N1003" s="12" t="s">
        <v>36</v>
      </c>
      <c r="O1003" s="12" t="s">
        <v>36</v>
      </c>
      <c r="P1003" s="12" t="s">
        <v>45</v>
      </c>
      <c r="Q1003" s="12" t="s">
        <v>46</v>
      </c>
      <c r="R1003" s="12" t="s">
        <v>1251</v>
      </c>
      <c r="S1003" s="196">
        <v>37</v>
      </c>
      <c r="T1003" s="12" t="s">
        <v>2064</v>
      </c>
      <c r="U1003" s="197">
        <f>VLOOKUP(C1003,Dados!G:J,3,FALSE)</f>
        <v>3</v>
      </c>
      <c r="V1003" s="197" t="str">
        <f>VLOOKUP(C1003,Dados!G:J,4,FALSE)</f>
        <v>Quarta-Feira</v>
      </c>
    </row>
    <row r="1004" spans="1:22" ht="103.5">
      <c r="A1004" s="189">
        <v>649</v>
      </c>
      <c r="B1004" s="12">
        <v>1</v>
      </c>
      <c r="C1004" s="190">
        <v>45386</v>
      </c>
      <c r="D1004" s="191">
        <f>IFERROR(VLOOKUP(C1004,Dados!G:H,2,FALSE),"")</f>
        <v>45383</v>
      </c>
      <c r="E1004" s="192">
        <v>37570</v>
      </c>
      <c r="F1004" s="193" t="s">
        <v>1836</v>
      </c>
      <c r="G1004" s="12" t="s">
        <v>31</v>
      </c>
      <c r="H1004" s="194" t="s">
        <v>1276</v>
      </c>
      <c r="I1004" s="403" t="s">
        <v>1810</v>
      </c>
      <c r="J1004" s="12">
        <v>1</v>
      </c>
      <c r="K1004" s="12" t="s">
        <v>148</v>
      </c>
      <c r="L1004" s="195" t="s">
        <v>2065</v>
      </c>
      <c r="M1004" s="196" t="s">
        <v>112</v>
      </c>
      <c r="N1004" s="12" t="s">
        <v>36</v>
      </c>
      <c r="O1004" s="12" t="s">
        <v>36</v>
      </c>
      <c r="P1004" s="12" t="s">
        <v>45</v>
      </c>
      <c r="Q1004" s="12" t="s">
        <v>76</v>
      </c>
      <c r="R1004" s="12" t="s">
        <v>1278</v>
      </c>
      <c r="S1004" s="196">
        <v>38</v>
      </c>
      <c r="T1004" s="12" t="s">
        <v>2066</v>
      </c>
      <c r="U1004" s="197">
        <f>VLOOKUP(C1004,Dados!G:J,3,FALSE)</f>
        <v>4</v>
      </c>
      <c r="V1004" s="197" t="str">
        <f>VLOOKUP(C1004,Dados!G:J,4,FALSE)</f>
        <v>Quinta-Feira</v>
      </c>
    </row>
    <row r="1005" spans="1:22" ht="116.1">
      <c r="A1005" s="189">
        <v>650</v>
      </c>
      <c r="B1005" s="12">
        <v>1</v>
      </c>
      <c r="C1005" s="190">
        <v>45390</v>
      </c>
      <c r="D1005" s="191">
        <f>IFERROR(VLOOKUP(C1005,Dados!G:H,2,FALSE),"")</f>
        <v>45383</v>
      </c>
      <c r="E1005" s="192">
        <v>47489</v>
      </c>
      <c r="F1005" s="193" t="s">
        <v>2067</v>
      </c>
      <c r="G1005" s="12" t="s">
        <v>31</v>
      </c>
      <c r="H1005" s="194" t="s">
        <v>331</v>
      </c>
      <c r="I1005" s="403" t="s">
        <v>1980</v>
      </c>
      <c r="J1005" s="12">
        <v>3</v>
      </c>
      <c r="K1005" s="12" t="s">
        <v>171</v>
      </c>
      <c r="L1005" s="66" t="s">
        <v>2068</v>
      </c>
      <c r="M1005" s="196" t="s">
        <v>4</v>
      </c>
      <c r="N1005" s="12" t="s">
        <v>36</v>
      </c>
      <c r="O1005" s="12" t="s">
        <v>36</v>
      </c>
      <c r="P1005" s="12" t="s">
        <v>37</v>
      </c>
      <c r="Q1005" s="12" t="s">
        <v>38</v>
      </c>
      <c r="R1005" s="12" t="s">
        <v>2069</v>
      </c>
      <c r="S1005" s="196">
        <v>41</v>
      </c>
      <c r="T1005" s="12" t="s">
        <v>2070</v>
      </c>
      <c r="U1005" s="197">
        <f>VLOOKUP(C1005,Dados!G:J,3,FALSE)</f>
        <v>8</v>
      </c>
      <c r="V1005" s="197" t="str">
        <f>VLOOKUP(C1005,Dados!G:J,4,FALSE)</f>
        <v>Segunda-Feira</v>
      </c>
    </row>
    <row r="1006" spans="1:22" ht="58.5">
      <c r="A1006" s="189">
        <v>651</v>
      </c>
      <c r="B1006" s="12">
        <v>1</v>
      </c>
      <c r="C1006" s="190">
        <v>45390</v>
      </c>
      <c r="D1006" s="191">
        <f>IFERROR(VLOOKUP(C1006,Dados!G:H,2,FALSE),"")</f>
        <v>45383</v>
      </c>
      <c r="E1006" s="192">
        <v>45997</v>
      </c>
      <c r="F1006" s="193" t="s">
        <v>2071</v>
      </c>
      <c r="G1006" s="12" t="s">
        <v>31</v>
      </c>
      <c r="H1006" s="194" t="s">
        <v>130</v>
      </c>
      <c r="I1006" s="403" t="s">
        <v>1980</v>
      </c>
      <c r="J1006" s="12">
        <v>1</v>
      </c>
      <c r="K1006" s="12" t="s">
        <v>56</v>
      </c>
      <c r="L1006" s="54" t="s">
        <v>2072</v>
      </c>
      <c r="M1006" s="196" t="s">
        <v>4</v>
      </c>
      <c r="N1006" s="12" t="s">
        <v>36</v>
      </c>
      <c r="O1006" s="12" t="s">
        <v>36</v>
      </c>
      <c r="P1006" s="12" t="s">
        <v>45</v>
      </c>
      <c r="Q1006" s="12" t="s">
        <v>76</v>
      </c>
      <c r="R1006" s="12" t="s">
        <v>113</v>
      </c>
      <c r="S1006" s="196">
        <v>39</v>
      </c>
      <c r="T1006" s="12" t="s">
        <v>2073</v>
      </c>
      <c r="U1006" s="197">
        <f>VLOOKUP(C1006,Dados!G:J,3,FALSE)</f>
        <v>8</v>
      </c>
      <c r="V1006" s="197" t="str">
        <f>VLOOKUP(C1006,Dados!G:J,4,FALSE)</f>
        <v>Segunda-Feira</v>
      </c>
    </row>
    <row r="1007" spans="1:22" ht="58.5">
      <c r="A1007" s="189">
        <v>652</v>
      </c>
      <c r="B1007" s="12">
        <v>1</v>
      </c>
      <c r="C1007" s="190">
        <v>45390</v>
      </c>
      <c r="D1007" s="191">
        <f>IFERROR(VLOOKUP(C1007,Dados!G:H,2,FALSE),"")</f>
        <v>45383</v>
      </c>
      <c r="E1007" s="192">
        <v>48796</v>
      </c>
      <c r="F1007" s="193" t="s">
        <v>2074</v>
      </c>
      <c r="G1007" s="12" t="s">
        <v>31</v>
      </c>
      <c r="H1007" s="194" t="s">
        <v>237</v>
      </c>
      <c r="I1007" s="403" t="s">
        <v>818</v>
      </c>
      <c r="J1007" s="12">
        <v>2</v>
      </c>
      <c r="K1007" s="12" t="s">
        <v>56</v>
      </c>
      <c r="L1007" s="54" t="s">
        <v>2075</v>
      </c>
      <c r="M1007" s="196" t="s">
        <v>3</v>
      </c>
      <c r="N1007" s="12" t="s">
        <v>36</v>
      </c>
      <c r="O1007" s="12" t="s">
        <v>36</v>
      </c>
      <c r="P1007" s="12" t="s">
        <v>58</v>
      </c>
      <c r="Q1007" s="12" t="s">
        <v>59</v>
      </c>
      <c r="R1007" s="12" t="s">
        <v>60</v>
      </c>
      <c r="S1007" s="196">
        <v>40</v>
      </c>
      <c r="T1007" s="12" t="s">
        <v>2076</v>
      </c>
      <c r="U1007" s="197">
        <f>VLOOKUP(C1007,Dados!G:J,3,FALSE)</f>
        <v>8</v>
      </c>
      <c r="V1007" s="197" t="str">
        <f>VLOOKUP(C1007,Dados!G:J,4,FALSE)</f>
        <v>Segunda-Feira</v>
      </c>
    </row>
    <row r="1008" spans="1:22" ht="104.45">
      <c r="A1008" s="189">
        <v>653</v>
      </c>
      <c r="B1008" s="12">
        <v>1</v>
      </c>
      <c r="C1008" s="190">
        <v>45392</v>
      </c>
      <c r="D1008" s="191">
        <f>IFERROR(VLOOKUP(C1008,Dados!G:H,2,FALSE),"")</f>
        <v>45383</v>
      </c>
      <c r="E1008" s="192">
        <v>48889</v>
      </c>
      <c r="F1008" s="193" t="s">
        <v>2077</v>
      </c>
      <c r="G1008" s="12" t="s">
        <v>31</v>
      </c>
      <c r="H1008" s="194" t="s">
        <v>105</v>
      </c>
      <c r="I1008" s="403" t="s">
        <v>2039</v>
      </c>
      <c r="J1008" s="12">
        <v>2</v>
      </c>
      <c r="K1008" s="12" t="s">
        <v>64</v>
      </c>
      <c r="L1008" s="54" t="s">
        <v>2078</v>
      </c>
      <c r="M1008" s="196" t="s">
        <v>3</v>
      </c>
      <c r="N1008" s="12" t="s">
        <v>36</v>
      </c>
      <c r="O1008" s="12" t="s">
        <v>36</v>
      </c>
      <c r="P1008" s="12" t="s">
        <v>45</v>
      </c>
      <c r="Q1008" s="12" t="s">
        <v>46</v>
      </c>
      <c r="R1008" s="12" t="s">
        <v>1104</v>
      </c>
      <c r="S1008" s="196">
        <v>42</v>
      </c>
      <c r="T1008" s="12" t="s">
        <v>2079</v>
      </c>
      <c r="U1008" s="197">
        <f>VLOOKUP(C1008,Dados!G:J,3,FALSE)</f>
        <v>10</v>
      </c>
      <c r="V1008" s="197" t="str">
        <f>VLOOKUP(C1008,Dados!G:J,4,FALSE)</f>
        <v>Quarta-Feira</v>
      </c>
    </row>
    <row r="1009" spans="1:22" ht="58.5">
      <c r="A1009" s="189">
        <v>654</v>
      </c>
      <c r="B1009" s="12">
        <v>1</v>
      </c>
      <c r="C1009" s="190">
        <v>45393</v>
      </c>
      <c r="D1009" s="191">
        <f>IFERROR(VLOOKUP(C1009,Dados!G:H,2,FALSE),"")</f>
        <v>45383</v>
      </c>
      <c r="E1009" s="192">
        <v>5986</v>
      </c>
      <c r="F1009" s="193" t="s">
        <v>2080</v>
      </c>
      <c r="G1009" s="12" t="s">
        <v>31</v>
      </c>
      <c r="H1009" s="194" t="s">
        <v>300</v>
      </c>
      <c r="I1009" s="403" t="s">
        <v>2039</v>
      </c>
      <c r="J1009" s="12">
        <v>2</v>
      </c>
      <c r="K1009" s="12" t="s">
        <v>2081</v>
      </c>
      <c r="L1009" s="54" t="s">
        <v>2082</v>
      </c>
      <c r="M1009" s="196" t="s">
        <v>4</v>
      </c>
      <c r="N1009" s="12" t="s">
        <v>36</v>
      </c>
      <c r="O1009" s="12" t="s">
        <v>36</v>
      </c>
      <c r="P1009" s="12" t="s">
        <v>66</v>
      </c>
      <c r="Q1009" s="12" t="s">
        <v>107</v>
      </c>
      <c r="R1009" s="12" t="s">
        <v>836</v>
      </c>
      <c r="S1009" s="196">
        <v>44</v>
      </c>
      <c r="T1009" s="12" t="s">
        <v>2083</v>
      </c>
      <c r="U1009" s="197">
        <f>VLOOKUP(C1009,Dados!G:J,3,FALSE)</f>
        <v>11</v>
      </c>
      <c r="V1009" s="197" t="str">
        <f>VLOOKUP(C1009,Dados!G:J,4,FALSE)</f>
        <v>Quinta-Feira</v>
      </c>
    </row>
    <row r="1010" spans="1:22" ht="47.1">
      <c r="A1010" s="189">
        <v>655</v>
      </c>
      <c r="B1010" s="12">
        <v>1</v>
      </c>
      <c r="C1010" s="190">
        <v>45394</v>
      </c>
      <c r="D1010" s="191">
        <f>IFERROR(VLOOKUP(C1010,Dados!G:H,2,FALSE),"")</f>
        <v>45383</v>
      </c>
      <c r="E1010" s="192">
        <v>46206</v>
      </c>
      <c r="F1010" s="193" t="s">
        <v>2084</v>
      </c>
      <c r="G1010" s="12" t="s">
        <v>31</v>
      </c>
      <c r="H1010" s="194" t="s">
        <v>130</v>
      </c>
      <c r="I1010" s="403" t="s">
        <v>509</v>
      </c>
      <c r="J1010" s="12">
        <v>1</v>
      </c>
      <c r="K1010" s="12" t="s">
        <v>56</v>
      </c>
      <c r="L1010" s="54" t="s">
        <v>2085</v>
      </c>
      <c r="M1010" s="196" t="s">
        <v>4</v>
      </c>
      <c r="N1010" s="12" t="s">
        <v>36</v>
      </c>
      <c r="O1010" s="12" t="s">
        <v>36</v>
      </c>
      <c r="P1010" s="12" t="s">
        <v>45</v>
      </c>
      <c r="Q1010" s="12" t="s">
        <v>67</v>
      </c>
      <c r="R1010" s="12"/>
      <c r="S1010" s="196">
        <v>43</v>
      </c>
      <c r="T1010" s="12" t="s">
        <v>2086</v>
      </c>
      <c r="U1010" s="197">
        <f>VLOOKUP(C1010,Dados!G:J,3,FALSE)</f>
        <v>12</v>
      </c>
      <c r="V1010" s="197" t="str">
        <f>VLOOKUP(C1010,Dados!G:J,4,FALSE)</f>
        <v>Sexta-Feira</v>
      </c>
    </row>
    <row r="1011" spans="1:22" ht="162">
      <c r="A1011" s="189">
        <v>656</v>
      </c>
      <c r="B1011" s="12">
        <v>1</v>
      </c>
      <c r="C1011" s="190">
        <v>45395</v>
      </c>
      <c r="D1011" s="191">
        <f>IFERROR(VLOOKUP(C1011,Dados!G:H,2,FALSE),"")</f>
        <v>45383</v>
      </c>
      <c r="E1011" s="192">
        <v>29718</v>
      </c>
      <c r="F1011" s="193" t="s">
        <v>598</v>
      </c>
      <c r="G1011" s="12" t="s">
        <v>31</v>
      </c>
      <c r="H1011" s="182" t="s">
        <v>2087</v>
      </c>
      <c r="I1011" s="403" t="s">
        <v>324</v>
      </c>
      <c r="J1011" s="12">
        <v>1</v>
      </c>
      <c r="K1011" s="12" t="s">
        <v>1097</v>
      </c>
      <c r="L1011" s="66" t="s">
        <v>2088</v>
      </c>
      <c r="M1011" s="196" t="s">
        <v>3</v>
      </c>
      <c r="N1011" s="12" t="s">
        <v>385</v>
      </c>
      <c r="O1011" s="12" t="s">
        <v>179</v>
      </c>
      <c r="P1011" s="12" t="s">
        <v>117</v>
      </c>
      <c r="Q1011" s="12" t="s">
        <v>38</v>
      </c>
      <c r="R1011" s="12" t="s">
        <v>2089</v>
      </c>
      <c r="S1011" s="196">
        <v>45</v>
      </c>
      <c r="T1011" s="12" t="s">
        <v>2090</v>
      </c>
      <c r="U1011" s="197">
        <f>VLOOKUP(C1011,Dados!G:J,3,FALSE)</f>
        <v>13</v>
      </c>
      <c r="V1011" s="197" t="str">
        <f>VLOOKUP(C1011,Dados!G:J,4,FALSE)</f>
        <v>Sábado</v>
      </c>
    </row>
    <row r="1012" spans="1:22" ht="58.5">
      <c r="A1012" s="189">
        <v>657</v>
      </c>
      <c r="B1012" s="12">
        <v>1</v>
      </c>
      <c r="C1012" s="190">
        <v>45396</v>
      </c>
      <c r="D1012" s="191">
        <f>IFERROR(VLOOKUP(C1012,Dados!G:H,2,FALSE),"")</f>
        <v>45383</v>
      </c>
      <c r="E1012" s="192">
        <v>39456</v>
      </c>
      <c r="F1012" s="193" t="s">
        <v>1920</v>
      </c>
      <c r="G1012" s="12" t="s">
        <v>31</v>
      </c>
      <c r="H1012" s="177" t="s">
        <v>595</v>
      </c>
      <c r="I1012" s="403" t="s">
        <v>33</v>
      </c>
      <c r="J1012" s="12">
        <v>1</v>
      </c>
      <c r="K1012" s="12" t="s">
        <v>176</v>
      </c>
      <c r="L1012" s="54" t="s">
        <v>2091</v>
      </c>
      <c r="M1012" s="196" t="s">
        <v>112</v>
      </c>
      <c r="N1012" s="12" t="s">
        <v>36</v>
      </c>
      <c r="O1012" s="12" t="s">
        <v>36</v>
      </c>
      <c r="P1012" s="12" t="s">
        <v>45</v>
      </c>
      <c r="Q1012" s="12" t="s">
        <v>76</v>
      </c>
      <c r="R1012" s="12" t="s">
        <v>47</v>
      </c>
      <c r="S1012" s="196">
        <v>46</v>
      </c>
      <c r="T1012" s="12" t="s">
        <v>2092</v>
      </c>
      <c r="U1012" s="197">
        <f>VLOOKUP(C1012,Dados!G:J,3,FALSE)</f>
        <v>14</v>
      </c>
      <c r="V1012" s="197" t="str">
        <f>VLOOKUP(C1012,Dados!G:J,4,FALSE)</f>
        <v>Domingo</v>
      </c>
    </row>
    <row r="1013" spans="1:22" ht="47.1">
      <c r="A1013" s="189">
        <v>658</v>
      </c>
      <c r="B1013" s="12">
        <v>1</v>
      </c>
      <c r="C1013" s="190">
        <v>45400</v>
      </c>
      <c r="D1013" s="191">
        <f>IFERROR(VLOOKUP(C1013,Dados!G:H,2,FALSE),"")</f>
        <v>45383</v>
      </c>
      <c r="E1013" s="180">
        <v>43595</v>
      </c>
      <c r="F1013" s="181" t="s">
        <v>1694</v>
      </c>
      <c r="G1013" s="12" t="s">
        <v>31</v>
      </c>
      <c r="H1013" s="177" t="s">
        <v>2093</v>
      </c>
      <c r="I1013" s="403" t="s">
        <v>2039</v>
      </c>
      <c r="J1013" s="12">
        <v>2</v>
      </c>
      <c r="K1013" s="12" t="s">
        <v>110</v>
      </c>
      <c r="L1013" s="54" t="s">
        <v>2094</v>
      </c>
      <c r="M1013" s="196" t="s">
        <v>4</v>
      </c>
      <c r="N1013" s="12" t="s">
        <v>36</v>
      </c>
      <c r="O1013" s="12" t="s">
        <v>36</v>
      </c>
      <c r="P1013" s="12" t="s">
        <v>45</v>
      </c>
      <c r="Q1013" s="12" t="s">
        <v>76</v>
      </c>
      <c r="R1013" s="12" t="s">
        <v>1251</v>
      </c>
      <c r="S1013" s="196">
        <v>47</v>
      </c>
      <c r="T1013" s="12" t="s">
        <v>2095</v>
      </c>
      <c r="U1013" s="197">
        <f>VLOOKUP(C1013,Dados!G:J,3,FALSE)</f>
        <v>18</v>
      </c>
      <c r="V1013" s="197" t="str">
        <f>VLOOKUP(C1013,Dados!G:J,4,FALSE)</f>
        <v>Quinta-Feira</v>
      </c>
    </row>
    <row r="1014" spans="1:22" ht="47.1">
      <c r="A1014" s="189">
        <v>659</v>
      </c>
      <c r="B1014" s="12">
        <v>1</v>
      </c>
      <c r="C1014" s="190">
        <v>45406</v>
      </c>
      <c r="D1014" s="191">
        <f>IFERROR(VLOOKUP(C1014,Dados!G:H,2,FALSE),"")</f>
        <v>45383</v>
      </c>
      <c r="E1014" s="180">
        <v>36883</v>
      </c>
      <c r="F1014" s="181" t="s">
        <v>2096</v>
      </c>
      <c r="G1014" s="12" t="s">
        <v>31</v>
      </c>
      <c r="H1014" s="194" t="s">
        <v>580</v>
      </c>
      <c r="I1014" s="403" t="s">
        <v>1924</v>
      </c>
      <c r="J1014" s="12">
        <v>1</v>
      </c>
      <c r="K1014" s="12" t="s">
        <v>2097</v>
      </c>
      <c r="L1014" s="54" t="s">
        <v>2098</v>
      </c>
      <c r="M1014" s="196" t="s">
        <v>4</v>
      </c>
      <c r="N1014" s="12" t="s">
        <v>36</v>
      </c>
      <c r="O1014" s="12" t="s">
        <v>36</v>
      </c>
      <c r="P1014" s="12" t="s">
        <v>58</v>
      </c>
      <c r="Q1014" s="12" t="s">
        <v>59</v>
      </c>
      <c r="R1014" s="12" t="s">
        <v>85</v>
      </c>
      <c r="S1014" s="196">
        <v>48</v>
      </c>
      <c r="T1014" s="12" t="s">
        <v>2099</v>
      </c>
      <c r="U1014" s="197">
        <f>VLOOKUP(C1014,Dados!G:J,3,FALSE)</f>
        <v>24</v>
      </c>
      <c r="V1014" s="197" t="str">
        <f>VLOOKUP(C1014,Dados!G:J,4,FALSE)</f>
        <v>Quarta-Feira</v>
      </c>
    </row>
    <row r="1015" spans="1:22" ht="47.1">
      <c r="A1015" s="189">
        <v>660</v>
      </c>
      <c r="B1015" s="12">
        <v>1</v>
      </c>
      <c r="C1015" s="190">
        <v>45392</v>
      </c>
      <c r="D1015" s="191">
        <f>IFERROR(VLOOKUP(C1015,Dados!G:H,2,FALSE),"")</f>
        <v>45383</v>
      </c>
      <c r="E1015" s="180">
        <v>48586</v>
      </c>
      <c r="F1015" s="181" t="s">
        <v>2100</v>
      </c>
      <c r="G1015" s="12" t="s">
        <v>182</v>
      </c>
      <c r="H1015" s="194" t="s">
        <v>780</v>
      </c>
      <c r="I1015" s="403" t="s">
        <v>2039</v>
      </c>
      <c r="J1015" s="12">
        <v>2</v>
      </c>
      <c r="K1015" s="12" t="s">
        <v>526</v>
      </c>
      <c r="L1015" s="54" t="s">
        <v>2101</v>
      </c>
      <c r="M1015" s="196" t="s">
        <v>4</v>
      </c>
      <c r="N1015" s="12" t="s">
        <v>36</v>
      </c>
      <c r="O1015" s="12" t="s">
        <v>36</v>
      </c>
      <c r="P1015" s="12" t="s">
        <v>1938</v>
      </c>
      <c r="Q1015" s="12" t="s">
        <v>124</v>
      </c>
      <c r="R1015" s="12"/>
      <c r="S1015" s="196"/>
      <c r="T1015" s="12" t="s">
        <v>2102</v>
      </c>
      <c r="U1015" s="197">
        <f>VLOOKUP(C1015,Dados!G:J,3,FALSE)</f>
        <v>10</v>
      </c>
      <c r="V1015" s="197" t="str">
        <f>VLOOKUP(C1015,Dados!G:J,4,FALSE)</f>
        <v>Quarta-Feira</v>
      </c>
    </row>
    <row r="1016" spans="1:22" ht="104.45">
      <c r="A1016" s="189">
        <v>661</v>
      </c>
      <c r="B1016" s="12">
        <v>1</v>
      </c>
      <c r="C1016" s="190">
        <v>45420</v>
      </c>
      <c r="D1016" s="191">
        <f>IFERROR(VLOOKUP(C1016,Dados!G:H,2,FALSE),"")</f>
        <v>45413</v>
      </c>
      <c r="E1016" s="180">
        <v>30765</v>
      </c>
      <c r="F1016" s="181" t="s">
        <v>965</v>
      </c>
      <c r="G1016" s="12" t="s">
        <v>31</v>
      </c>
      <c r="H1016" s="194" t="s">
        <v>1909</v>
      </c>
      <c r="I1016" s="403" t="s">
        <v>33</v>
      </c>
      <c r="J1016" s="12">
        <v>2</v>
      </c>
      <c r="K1016" s="12" t="s">
        <v>176</v>
      </c>
      <c r="L1016" s="54" t="s">
        <v>2103</v>
      </c>
      <c r="M1016" s="196" t="s">
        <v>112</v>
      </c>
      <c r="N1016" s="12" t="s">
        <v>36</v>
      </c>
      <c r="O1016" s="12" t="s">
        <v>36</v>
      </c>
      <c r="P1016" s="12" t="s">
        <v>123</v>
      </c>
      <c r="Q1016" s="12" t="s">
        <v>118</v>
      </c>
      <c r="R1016" s="12" t="s">
        <v>930</v>
      </c>
      <c r="S1016" s="196">
        <v>49</v>
      </c>
      <c r="T1016" s="12" t="s">
        <v>2104</v>
      </c>
      <c r="U1016" s="197">
        <f>VLOOKUP(C1016,Dados!G:J,3,FALSE)</f>
        <v>8</v>
      </c>
      <c r="V1016" s="197" t="str">
        <f>VLOOKUP(C1016,Dados!G:J,4,FALSE)</f>
        <v>Quarta-Feira</v>
      </c>
    </row>
    <row r="1017" spans="1:22" ht="69.95">
      <c r="A1017" s="189">
        <v>662</v>
      </c>
      <c r="B1017" s="12">
        <v>1</v>
      </c>
      <c r="C1017" s="190">
        <v>45427</v>
      </c>
      <c r="D1017" s="191">
        <f>IFERROR(VLOOKUP(C1017,Dados!G:H,2,FALSE),"")</f>
        <v>45413</v>
      </c>
      <c r="E1017" s="180">
        <v>47934</v>
      </c>
      <c r="F1017" s="404" t="s">
        <v>2105</v>
      </c>
      <c r="G1017" s="12" t="s">
        <v>31</v>
      </c>
      <c r="H1017" s="194" t="s">
        <v>523</v>
      </c>
      <c r="I1017" s="403" t="s">
        <v>1980</v>
      </c>
      <c r="J1017" s="12">
        <v>3</v>
      </c>
      <c r="K1017" s="12" t="s">
        <v>56</v>
      </c>
      <c r="L1017" s="54" t="s">
        <v>2106</v>
      </c>
      <c r="M1017" s="196" t="s">
        <v>112</v>
      </c>
      <c r="N1017" s="12" t="s">
        <v>36</v>
      </c>
      <c r="O1017" s="12" t="s">
        <v>36</v>
      </c>
      <c r="P1017" s="12" t="s">
        <v>58</v>
      </c>
      <c r="Q1017" s="12" t="s">
        <v>59</v>
      </c>
      <c r="R1017" s="12" t="s">
        <v>85</v>
      </c>
      <c r="S1017" s="196">
        <v>50</v>
      </c>
      <c r="T1017" s="12" t="s">
        <v>2107</v>
      </c>
      <c r="U1017" s="197">
        <f>VLOOKUP(C1017,Dados!G:J,3,FALSE)</f>
        <v>15</v>
      </c>
      <c r="V1017" s="197" t="str">
        <f>VLOOKUP(C1017,Dados!G:J,4,FALSE)</f>
        <v>Quarta-Feira</v>
      </c>
    </row>
    <row r="1018" spans="1:22" ht="47.1">
      <c r="A1018" s="189">
        <v>663</v>
      </c>
      <c r="B1018" s="12">
        <v>1</v>
      </c>
      <c r="C1018" s="190">
        <v>45432</v>
      </c>
      <c r="D1018" s="191">
        <f>IFERROR(VLOOKUP(C1018,Dados!G:H,2,FALSE),"")</f>
        <v>45413</v>
      </c>
      <c r="E1018" s="180">
        <v>23790</v>
      </c>
      <c r="F1018" s="404" t="s">
        <v>269</v>
      </c>
      <c r="G1018" s="12" t="s">
        <v>31</v>
      </c>
      <c r="H1018" s="194" t="s">
        <v>186</v>
      </c>
      <c r="I1018" s="403" t="s">
        <v>1600</v>
      </c>
      <c r="J1018" s="12">
        <v>2</v>
      </c>
      <c r="K1018" s="12" t="s">
        <v>43</v>
      </c>
      <c r="L1018" s="54" t="s">
        <v>2108</v>
      </c>
      <c r="M1018" s="196" t="s">
        <v>4</v>
      </c>
      <c r="N1018" s="12" t="s">
        <v>36</v>
      </c>
      <c r="O1018" s="12" t="s">
        <v>36</v>
      </c>
      <c r="P1018" s="12" t="s">
        <v>58</v>
      </c>
      <c r="Q1018" s="12" t="s">
        <v>59</v>
      </c>
      <c r="R1018" s="12" t="s">
        <v>85</v>
      </c>
      <c r="S1018" s="196">
        <v>51</v>
      </c>
      <c r="T1018" s="12" t="s">
        <v>2109</v>
      </c>
      <c r="U1018" s="197">
        <f>VLOOKUP(C1018,Dados!G:J,3,FALSE)</f>
        <v>20</v>
      </c>
      <c r="V1018" s="197" t="str">
        <f>VLOOKUP(C1018,Dados!G:J,4,FALSE)</f>
        <v>Segunda-Feira</v>
      </c>
    </row>
    <row r="1019" spans="1:22" ht="69.95">
      <c r="A1019" s="189">
        <v>664</v>
      </c>
      <c r="B1019" s="12">
        <v>1</v>
      </c>
      <c r="C1019" s="190">
        <v>45434</v>
      </c>
      <c r="D1019" s="191">
        <f>IFERROR(VLOOKUP(C1019,Dados!G:H,2,FALSE),"")</f>
        <v>45413</v>
      </c>
      <c r="E1019" s="180">
        <v>0</v>
      </c>
      <c r="F1019" s="404" t="s">
        <v>1083</v>
      </c>
      <c r="G1019" s="12" t="s">
        <v>31</v>
      </c>
      <c r="H1019" s="194" t="s">
        <v>1083</v>
      </c>
      <c r="I1019" s="403" t="s">
        <v>509</v>
      </c>
      <c r="J1019" s="12">
        <v>1</v>
      </c>
      <c r="K1019" s="12" t="s">
        <v>7</v>
      </c>
      <c r="L1019" s="54" t="s">
        <v>2110</v>
      </c>
      <c r="M1019" s="196" t="s">
        <v>90</v>
      </c>
      <c r="N1019" s="12" t="s">
        <v>2111</v>
      </c>
      <c r="O1019" s="12" t="s">
        <v>36</v>
      </c>
      <c r="P1019" s="12" t="s">
        <v>123</v>
      </c>
      <c r="Q1019" s="12"/>
      <c r="R1019" s="12"/>
      <c r="S1019" s="196">
        <v>52</v>
      </c>
      <c r="T1019" s="12"/>
      <c r="U1019" s="197">
        <f>VLOOKUP(C1019,Dados!G:J,3,FALSE)</f>
        <v>22</v>
      </c>
      <c r="V1019" s="197" t="str">
        <f>VLOOKUP(C1019,Dados!G:J,4,FALSE)</f>
        <v>Quarta-Feira</v>
      </c>
    </row>
    <row r="1020" spans="1:22" ht="93">
      <c r="A1020" s="189">
        <v>665</v>
      </c>
      <c r="B1020" s="12">
        <v>1</v>
      </c>
      <c r="C1020" s="190">
        <v>45434</v>
      </c>
      <c r="D1020" s="191">
        <f>IFERROR(VLOOKUP(C1020,Dados!G:H,2,FALSE),"")</f>
        <v>45413</v>
      </c>
      <c r="E1020" s="180">
        <v>24476</v>
      </c>
      <c r="F1020" s="404" t="s">
        <v>2112</v>
      </c>
      <c r="G1020" s="12" t="s">
        <v>31</v>
      </c>
      <c r="H1020" s="194" t="s">
        <v>366</v>
      </c>
      <c r="I1020" s="403" t="s">
        <v>2056</v>
      </c>
      <c r="J1020" s="12">
        <v>1</v>
      </c>
      <c r="K1020" s="12" t="s">
        <v>110</v>
      </c>
      <c r="L1020" s="54" t="s">
        <v>2113</v>
      </c>
      <c r="M1020" s="196" t="s">
        <v>112</v>
      </c>
      <c r="N1020" s="12" t="s">
        <v>91</v>
      </c>
      <c r="O1020" s="12" t="s">
        <v>36</v>
      </c>
      <c r="P1020" s="12" t="s">
        <v>91</v>
      </c>
      <c r="Q1020" s="12" t="s">
        <v>217</v>
      </c>
      <c r="R1020" s="12" t="s">
        <v>218</v>
      </c>
      <c r="S1020" s="196">
        <v>53</v>
      </c>
      <c r="T1020" s="12" t="s">
        <v>2114</v>
      </c>
      <c r="U1020" s="197">
        <f>VLOOKUP(C1020,Dados!G:J,3,FALSE)</f>
        <v>22</v>
      </c>
      <c r="V1020" s="197" t="str">
        <f>VLOOKUP(C1020,Dados!G:J,4,FALSE)</f>
        <v>Quarta-Feira</v>
      </c>
    </row>
    <row r="1021" spans="1:22" ht="58.5">
      <c r="A1021" s="189">
        <v>666</v>
      </c>
      <c r="B1021" s="12">
        <v>1</v>
      </c>
      <c r="C1021" s="190">
        <v>45434</v>
      </c>
      <c r="D1021" s="191">
        <f>IFERROR(VLOOKUP(C1021,Dados!G:H,2,FALSE),"")</f>
        <v>45413</v>
      </c>
      <c r="E1021" s="180">
        <v>0</v>
      </c>
      <c r="F1021" s="404"/>
      <c r="G1021" s="12" t="s">
        <v>31</v>
      </c>
      <c r="H1021" s="194" t="s">
        <v>157</v>
      </c>
      <c r="I1021" s="403" t="s">
        <v>509</v>
      </c>
      <c r="J1021" s="12">
        <v>1</v>
      </c>
      <c r="K1021" s="12" t="s">
        <v>56</v>
      </c>
      <c r="L1021" s="54" t="s">
        <v>2115</v>
      </c>
      <c r="M1021" s="196" t="s">
        <v>90</v>
      </c>
      <c r="N1021" s="12" t="s">
        <v>178</v>
      </c>
      <c r="O1021" s="12" t="s">
        <v>36</v>
      </c>
      <c r="P1021" s="12" t="s">
        <v>117</v>
      </c>
      <c r="Q1021" s="12"/>
      <c r="R1021" s="12"/>
      <c r="S1021" s="196">
        <v>54</v>
      </c>
      <c r="T1021" s="12" t="s">
        <v>2116</v>
      </c>
      <c r="U1021" s="197">
        <f>VLOOKUP(C1021,Dados!G:J,3,FALSE)</f>
        <v>22</v>
      </c>
      <c r="V1021" s="197" t="str">
        <f>VLOOKUP(C1021,Dados!G:J,4,FALSE)</f>
        <v>Quarta-Feira</v>
      </c>
    </row>
    <row r="1022" spans="1:22" ht="47.1">
      <c r="A1022" s="189">
        <v>667</v>
      </c>
      <c r="B1022" s="12">
        <v>1</v>
      </c>
      <c r="C1022" s="190">
        <v>45435</v>
      </c>
      <c r="D1022" s="191">
        <f>IFERROR(VLOOKUP(C1022,Dados!G:H,2,FALSE),"")</f>
        <v>45413</v>
      </c>
      <c r="E1022" s="180">
        <v>0</v>
      </c>
      <c r="F1022" s="404"/>
      <c r="G1022" s="12" t="s">
        <v>31</v>
      </c>
      <c r="H1022" s="194" t="s">
        <v>2117</v>
      </c>
      <c r="I1022" s="403" t="s">
        <v>1281</v>
      </c>
      <c r="J1022" s="12">
        <v>1</v>
      </c>
      <c r="K1022" s="12" t="s">
        <v>43</v>
      </c>
      <c r="L1022" s="54" t="s">
        <v>2118</v>
      </c>
      <c r="M1022" s="196" t="s">
        <v>90</v>
      </c>
      <c r="N1022" s="12" t="s">
        <v>178</v>
      </c>
      <c r="O1022" s="12" t="s">
        <v>36</v>
      </c>
      <c r="P1022" s="12" t="s">
        <v>91</v>
      </c>
      <c r="Q1022" s="12"/>
      <c r="R1022" s="12"/>
      <c r="S1022" s="196">
        <v>55</v>
      </c>
      <c r="T1022" s="12"/>
      <c r="U1022" s="197">
        <f>VLOOKUP(C1022,Dados!G:J,3,FALSE)</f>
        <v>23</v>
      </c>
      <c r="V1022" s="197" t="str">
        <f>VLOOKUP(C1022,Dados!G:J,4,FALSE)</f>
        <v>Quinta-Feira</v>
      </c>
    </row>
    <row r="1023" spans="1:22" ht="58.5">
      <c r="A1023" s="189">
        <v>668</v>
      </c>
      <c r="B1023" s="12">
        <v>1</v>
      </c>
      <c r="C1023" s="190">
        <v>45441</v>
      </c>
      <c r="D1023" s="191">
        <f>IFERROR(VLOOKUP(C1023,Dados!G:H,2,FALSE),"")</f>
        <v>45413</v>
      </c>
      <c r="E1023" s="180">
        <v>42587</v>
      </c>
      <c r="F1023" s="181" t="s">
        <v>1698</v>
      </c>
      <c r="G1023" s="12" t="s">
        <v>31</v>
      </c>
      <c r="H1023" s="194" t="s">
        <v>130</v>
      </c>
      <c r="I1023" s="403" t="s">
        <v>509</v>
      </c>
      <c r="J1023" s="12">
        <v>1</v>
      </c>
      <c r="K1023" s="12" t="s">
        <v>2097</v>
      </c>
      <c r="L1023" s="66" t="s">
        <v>2119</v>
      </c>
      <c r="M1023" s="196" t="s">
        <v>4</v>
      </c>
      <c r="N1023" s="12" t="s">
        <v>36</v>
      </c>
      <c r="O1023" s="12" t="s">
        <v>36</v>
      </c>
      <c r="P1023" s="12" t="s">
        <v>58</v>
      </c>
      <c r="Q1023" s="12" t="s">
        <v>59</v>
      </c>
      <c r="R1023" s="12" t="s">
        <v>85</v>
      </c>
      <c r="S1023" s="196">
        <v>62</v>
      </c>
      <c r="T1023" s="12" t="s">
        <v>2120</v>
      </c>
      <c r="U1023" s="197">
        <f>VLOOKUP(C1023,Dados!G:J,3,FALSE)</f>
        <v>29</v>
      </c>
      <c r="V1023" s="197" t="str">
        <f>VLOOKUP(C1023,Dados!G:J,4,FALSE)</f>
        <v>Quarta-Feira</v>
      </c>
    </row>
    <row r="1024" spans="1:22" ht="104.45">
      <c r="A1024" s="189">
        <v>669</v>
      </c>
      <c r="B1024" s="12">
        <v>1</v>
      </c>
      <c r="C1024" s="190">
        <v>45442</v>
      </c>
      <c r="D1024" s="191">
        <f>IFERROR(VLOOKUP(C1024,Dados!G:H,2,FALSE),"")</f>
        <v>45413</v>
      </c>
      <c r="E1024" s="308">
        <v>48135</v>
      </c>
      <c r="F1024" s="309" t="s">
        <v>2121</v>
      </c>
      <c r="G1024" s="12" t="s">
        <v>31</v>
      </c>
      <c r="H1024" s="194" t="s">
        <v>102</v>
      </c>
      <c r="I1024" s="403" t="s">
        <v>1600</v>
      </c>
      <c r="J1024" s="12">
        <v>2</v>
      </c>
      <c r="K1024" s="12" t="s">
        <v>6</v>
      </c>
      <c r="L1024" s="54" t="s">
        <v>2122</v>
      </c>
      <c r="M1024" s="196" t="s">
        <v>3</v>
      </c>
      <c r="N1024" s="12" t="s">
        <v>36</v>
      </c>
      <c r="O1024" s="12" t="s">
        <v>36</v>
      </c>
      <c r="P1024" s="12" t="s">
        <v>123</v>
      </c>
      <c r="Q1024" s="12" t="s">
        <v>107</v>
      </c>
      <c r="R1024" s="12" t="s">
        <v>597</v>
      </c>
      <c r="S1024" s="196">
        <v>57</v>
      </c>
      <c r="T1024" s="12" t="s">
        <v>2123</v>
      </c>
      <c r="U1024" s="197">
        <f>VLOOKUP(C1024,Dados!G:J,3,FALSE)</f>
        <v>30</v>
      </c>
      <c r="V1024" s="197" t="str">
        <f>VLOOKUP(C1024,Dados!G:J,4,FALSE)</f>
        <v>Quinta-Feira</v>
      </c>
    </row>
    <row r="1025" spans="1:22" ht="183.95">
      <c r="A1025" s="189">
        <v>670</v>
      </c>
      <c r="B1025" s="12">
        <v>1</v>
      </c>
      <c r="C1025" s="190">
        <v>45440</v>
      </c>
      <c r="D1025" s="191">
        <f>IFERROR(VLOOKUP(C1025,Dados!G:H,2,FALSE),"")</f>
        <v>45413</v>
      </c>
      <c r="E1025" s="308">
        <v>0</v>
      </c>
      <c r="F1025" s="309" t="s">
        <v>2124</v>
      </c>
      <c r="G1025" s="12" t="s">
        <v>31</v>
      </c>
      <c r="H1025" s="194" t="s">
        <v>2124</v>
      </c>
      <c r="I1025" s="403" t="s">
        <v>2125</v>
      </c>
      <c r="J1025" s="12">
        <v>3</v>
      </c>
      <c r="K1025" s="12" t="s">
        <v>1543</v>
      </c>
      <c r="L1025" s="65" t="s">
        <v>2126</v>
      </c>
      <c r="M1025" s="196" t="s">
        <v>90</v>
      </c>
      <c r="N1025" s="12" t="s">
        <v>91</v>
      </c>
      <c r="O1025" s="12" t="s">
        <v>36</v>
      </c>
      <c r="P1025" s="12" t="s">
        <v>91</v>
      </c>
      <c r="Q1025" s="12"/>
      <c r="R1025" s="12"/>
      <c r="S1025" s="196">
        <v>56</v>
      </c>
      <c r="T1025" s="12"/>
      <c r="U1025" s="197">
        <f>VLOOKUP(C1025,Dados!G:J,3,FALSE)</f>
        <v>28</v>
      </c>
      <c r="V1025" s="197" t="str">
        <f>VLOOKUP(C1025,Dados!G:J,4,FALSE)</f>
        <v>Terça-Feira</v>
      </c>
    </row>
    <row r="1026" spans="1:22" ht="36.6">
      <c r="A1026" s="189">
        <v>671</v>
      </c>
      <c r="B1026" s="12">
        <v>1</v>
      </c>
      <c r="C1026" s="190">
        <v>45446</v>
      </c>
      <c r="D1026" s="191">
        <f>IFERROR(VLOOKUP(C1026,Dados!G:H,2,FALSE),"")</f>
        <v>45444</v>
      </c>
      <c r="E1026" s="312">
        <v>50296</v>
      </c>
      <c r="F1026" s="313" t="s">
        <v>2127</v>
      </c>
      <c r="G1026" s="12" t="s">
        <v>31</v>
      </c>
      <c r="H1026" s="314" t="s">
        <v>237</v>
      </c>
      <c r="I1026" s="405" t="s">
        <v>818</v>
      </c>
      <c r="J1026" s="12">
        <v>2</v>
      </c>
      <c r="K1026" s="12" t="s">
        <v>56</v>
      </c>
      <c r="L1026" s="315" t="s">
        <v>2128</v>
      </c>
      <c r="M1026" s="196" t="s">
        <v>4</v>
      </c>
      <c r="N1026" s="12" t="s">
        <v>36</v>
      </c>
      <c r="O1026" s="12" t="s">
        <v>36</v>
      </c>
      <c r="P1026" s="12" t="s">
        <v>45</v>
      </c>
      <c r="Q1026" s="12" t="s">
        <v>118</v>
      </c>
      <c r="R1026" s="12"/>
      <c r="S1026" s="196">
        <v>58</v>
      </c>
      <c r="T1026" s="12" t="s">
        <v>2129</v>
      </c>
      <c r="U1026" s="197">
        <f>VLOOKUP(C1026,Dados!G:J,3,FALSE)</f>
        <v>3</v>
      </c>
      <c r="V1026" s="197" t="str">
        <f>VLOOKUP(C1026,Dados!G:J,4,FALSE)</f>
        <v>Segunda-Feira</v>
      </c>
    </row>
    <row r="1027" spans="1:22" ht="84.6">
      <c r="A1027" s="189">
        <v>672</v>
      </c>
      <c r="B1027" s="12">
        <v>1</v>
      </c>
      <c r="C1027" s="190">
        <v>45447</v>
      </c>
      <c r="D1027" s="191">
        <f>IFERROR(VLOOKUP(C1027,Dados!G:H,2,FALSE),"")</f>
        <v>45444</v>
      </c>
      <c r="E1027" s="312">
        <v>24500</v>
      </c>
      <c r="F1027" s="313" t="s">
        <v>2130</v>
      </c>
      <c r="G1027" s="12" t="s">
        <v>31</v>
      </c>
      <c r="H1027" s="314" t="s">
        <v>366</v>
      </c>
      <c r="I1027" s="405" t="s">
        <v>2056</v>
      </c>
      <c r="J1027" s="12">
        <v>1</v>
      </c>
      <c r="K1027" s="12" t="s">
        <v>110</v>
      </c>
      <c r="L1027" s="315" t="s">
        <v>2131</v>
      </c>
      <c r="M1027" s="196" t="s">
        <v>90</v>
      </c>
      <c r="N1027" s="12" t="s">
        <v>568</v>
      </c>
      <c r="O1027" s="12" t="s">
        <v>179</v>
      </c>
      <c r="P1027" s="12" t="s">
        <v>96</v>
      </c>
      <c r="Q1027" s="12"/>
      <c r="R1027" s="12"/>
      <c r="S1027" s="196">
        <v>60</v>
      </c>
      <c r="T1027" s="12" t="s">
        <v>2132</v>
      </c>
      <c r="U1027" s="197">
        <f>VLOOKUP(C1027,Dados!G:J,3,FALSE)</f>
        <v>4</v>
      </c>
      <c r="V1027" s="197" t="str">
        <f>VLOOKUP(C1027,Dados!G:J,4,FALSE)</f>
        <v>Terça-Feira</v>
      </c>
    </row>
    <row r="1028" spans="1:22" ht="120.6">
      <c r="A1028" s="189">
        <v>673</v>
      </c>
      <c r="B1028" s="12">
        <v>1</v>
      </c>
      <c r="C1028" s="190">
        <v>45447</v>
      </c>
      <c r="D1028" s="191">
        <f>IFERROR(VLOOKUP(C1028,Dados!G:H,2,FALSE),"")</f>
        <v>45444</v>
      </c>
      <c r="E1028" s="312">
        <v>42167</v>
      </c>
      <c r="F1028" s="313" t="s">
        <v>1553</v>
      </c>
      <c r="G1028" s="12" t="s">
        <v>31</v>
      </c>
      <c r="H1028" s="314" t="s">
        <v>300</v>
      </c>
      <c r="I1028" s="405" t="s">
        <v>2039</v>
      </c>
      <c r="J1028" s="12">
        <v>2</v>
      </c>
      <c r="K1028" s="12" t="s">
        <v>64</v>
      </c>
      <c r="L1028" s="315" t="s">
        <v>2133</v>
      </c>
      <c r="M1028" s="196" t="s">
        <v>112</v>
      </c>
      <c r="N1028" s="12" t="s">
        <v>36</v>
      </c>
      <c r="O1028" s="12" t="s">
        <v>36</v>
      </c>
      <c r="P1028" s="12" t="s">
        <v>45</v>
      </c>
      <c r="Q1028" s="12" t="s">
        <v>76</v>
      </c>
      <c r="R1028" s="12" t="s">
        <v>1251</v>
      </c>
      <c r="S1028" s="196">
        <v>59</v>
      </c>
      <c r="T1028" s="12" t="s">
        <v>2134</v>
      </c>
      <c r="U1028" s="197">
        <f>VLOOKUP(C1028,Dados!G:J,3,FALSE)</f>
        <v>4</v>
      </c>
      <c r="V1028" s="197" t="str">
        <f>VLOOKUP(C1028,Dados!G:J,4,FALSE)</f>
        <v>Terça-Feira</v>
      </c>
    </row>
    <row r="1029" spans="1:22" ht="48.6">
      <c r="A1029" s="189">
        <v>674</v>
      </c>
      <c r="B1029" s="12">
        <v>1</v>
      </c>
      <c r="C1029" s="190">
        <v>45449</v>
      </c>
      <c r="D1029" s="191">
        <f>IFERROR(VLOOKUP(C1029,Dados!G:H,2,FALSE),"")</f>
        <v>45444</v>
      </c>
      <c r="E1029" s="312">
        <v>36274</v>
      </c>
      <c r="F1029" s="313" t="s">
        <v>1376</v>
      </c>
      <c r="G1029" s="12" t="s">
        <v>31</v>
      </c>
      <c r="H1029" s="314" t="s">
        <v>186</v>
      </c>
      <c r="I1029" s="405" t="s">
        <v>1600</v>
      </c>
      <c r="J1029" s="12">
        <v>2</v>
      </c>
      <c r="K1029" s="12" t="s">
        <v>2081</v>
      </c>
      <c r="L1029" s="315" t="s">
        <v>2135</v>
      </c>
      <c r="M1029" s="196" t="s">
        <v>112</v>
      </c>
      <c r="N1029" s="12" t="s">
        <v>36</v>
      </c>
      <c r="O1029" s="12" t="s">
        <v>36</v>
      </c>
      <c r="P1029" s="12" t="s">
        <v>66</v>
      </c>
      <c r="Q1029" s="12" t="s">
        <v>38</v>
      </c>
      <c r="R1029" s="12" t="s">
        <v>2136</v>
      </c>
      <c r="S1029" s="196">
        <v>61</v>
      </c>
      <c r="T1029" s="12" t="s">
        <v>2137</v>
      </c>
      <c r="U1029" s="197">
        <f>VLOOKUP(C1029,Dados!G:J,3,FALSE)</f>
        <v>6</v>
      </c>
      <c r="V1029" s="197" t="str">
        <f>VLOOKUP(C1029,Dados!G:J,4,FALSE)</f>
        <v>Quinta-Feira</v>
      </c>
    </row>
    <row r="1030" spans="1:22" ht="84.6">
      <c r="A1030" s="189">
        <v>675</v>
      </c>
      <c r="B1030" s="12">
        <v>1</v>
      </c>
      <c r="C1030" s="190">
        <v>45448</v>
      </c>
      <c r="D1030" s="191">
        <f>IFERROR(VLOOKUP(C1030,Dados!G:H,2,FALSE),"")</f>
        <v>45444</v>
      </c>
      <c r="E1030" s="312">
        <v>50771</v>
      </c>
      <c r="F1030" s="313" t="s">
        <v>2138</v>
      </c>
      <c r="G1030" s="12" t="s">
        <v>31</v>
      </c>
      <c r="H1030" s="314" t="s">
        <v>1017</v>
      </c>
      <c r="I1030" s="405" t="s">
        <v>2039</v>
      </c>
      <c r="J1030" s="12">
        <v>3</v>
      </c>
      <c r="K1030" s="12" t="s">
        <v>526</v>
      </c>
      <c r="L1030" s="315" t="s">
        <v>2139</v>
      </c>
      <c r="M1030" s="196" t="s">
        <v>528</v>
      </c>
      <c r="N1030" s="12" t="s">
        <v>36</v>
      </c>
      <c r="O1030" s="12" t="s">
        <v>36</v>
      </c>
      <c r="P1030" s="12" t="s">
        <v>180</v>
      </c>
      <c r="Q1030" s="12" t="s">
        <v>118</v>
      </c>
      <c r="R1030" s="12"/>
      <c r="S1030" s="196"/>
      <c r="T1030" s="12" t="s">
        <v>533</v>
      </c>
      <c r="U1030" s="197">
        <f>VLOOKUP(C1030,Dados!G:J,3,FALSE)</f>
        <v>5</v>
      </c>
      <c r="V1030" s="197" t="str">
        <f>VLOOKUP(C1030,Dados!G:J,4,FALSE)</f>
        <v>Quarta-Feira</v>
      </c>
    </row>
    <row r="1031" spans="1:22" ht="108.6">
      <c r="A1031" s="189">
        <v>676</v>
      </c>
      <c r="B1031" s="12">
        <v>1</v>
      </c>
      <c r="C1031" s="190">
        <v>45450</v>
      </c>
      <c r="D1031" s="191">
        <f>IFERROR(VLOOKUP(C1031,Dados!G:H,2,FALSE),"")</f>
        <v>45444</v>
      </c>
      <c r="E1031" s="312">
        <v>4916</v>
      </c>
      <c r="F1031" s="313" t="s">
        <v>2140</v>
      </c>
      <c r="G1031" s="12" t="s">
        <v>31</v>
      </c>
      <c r="H1031" s="314" t="s">
        <v>828</v>
      </c>
      <c r="I1031" s="405" t="s">
        <v>2056</v>
      </c>
      <c r="J1031" s="12">
        <v>1</v>
      </c>
      <c r="K1031" s="12" t="s">
        <v>526</v>
      </c>
      <c r="L1031" s="315" t="s">
        <v>2141</v>
      </c>
      <c r="M1031" s="196" t="s">
        <v>528</v>
      </c>
      <c r="N1031" s="12" t="s">
        <v>36</v>
      </c>
      <c r="O1031" s="12" t="s">
        <v>36</v>
      </c>
      <c r="P1031" s="12" t="s">
        <v>1883</v>
      </c>
      <c r="Q1031" s="12" t="s">
        <v>107</v>
      </c>
      <c r="R1031" s="12"/>
      <c r="S1031" s="196"/>
      <c r="T1031" s="12" t="s">
        <v>533</v>
      </c>
      <c r="U1031" s="197">
        <f>VLOOKUP(C1031,Dados!G:J,3,FALSE)</f>
        <v>7</v>
      </c>
      <c r="V1031" s="197" t="str">
        <f>VLOOKUP(C1031,Dados!G:J,4,FALSE)</f>
        <v>Sexta-Feira</v>
      </c>
    </row>
    <row r="1032" spans="1:22" ht="96.6">
      <c r="A1032" s="189">
        <v>677</v>
      </c>
      <c r="B1032" s="12">
        <v>1</v>
      </c>
      <c r="C1032" s="190">
        <v>45453</v>
      </c>
      <c r="D1032" s="191">
        <f>IFERROR(VLOOKUP(C1032,Dados!G:H,2,FALSE),"")</f>
        <v>45444</v>
      </c>
      <c r="E1032" s="312">
        <v>50694</v>
      </c>
      <c r="F1032" s="313" t="s">
        <v>2142</v>
      </c>
      <c r="G1032" s="12" t="s">
        <v>31</v>
      </c>
      <c r="H1032" s="314" t="s">
        <v>1017</v>
      </c>
      <c r="I1032" s="405" t="s">
        <v>2039</v>
      </c>
      <c r="J1032" s="12">
        <v>3</v>
      </c>
      <c r="K1032" s="12" t="s">
        <v>64</v>
      </c>
      <c r="L1032" s="315" t="s">
        <v>2143</v>
      </c>
      <c r="M1032" s="196" t="s">
        <v>4</v>
      </c>
      <c r="N1032" s="12" t="s">
        <v>568</v>
      </c>
      <c r="O1032" s="12" t="s">
        <v>36</v>
      </c>
      <c r="P1032" s="12" t="s">
        <v>45</v>
      </c>
      <c r="Q1032" s="12" t="s">
        <v>76</v>
      </c>
      <c r="R1032" s="12" t="s">
        <v>1108</v>
      </c>
      <c r="S1032" s="196">
        <v>64</v>
      </c>
      <c r="T1032" s="12" t="s">
        <v>2144</v>
      </c>
      <c r="U1032" s="197">
        <f>VLOOKUP(C1032,Dados!G:J,3,FALSE)</f>
        <v>10</v>
      </c>
      <c r="V1032" s="197" t="str">
        <f>VLOOKUP(C1032,Dados!G:J,4,FALSE)</f>
        <v>Segunda-Feira</v>
      </c>
    </row>
    <row r="1033" spans="1:22" ht="60.6">
      <c r="A1033" s="189">
        <v>678</v>
      </c>
      <c r="B1033" s="12">
        <v>1</v>
      </c>
      <c r="C1033" s="190">
        <v>45456</v>
      </c>
      <c r="D1033" s="191">
        <f>IFERROR(VLOOKUP(C1033,Dados!G:H,2,FALSE),"")</f>
        <v>45444</v>
      </c>
      <c r="E1033" s="312">
        <v>38137</v>
      </c>
      <c r="F1033" s="313" t="s">
        <v>2036</v>
      </c>
      <c r="G1033" s="12" t="s">
        <v>31</v>
      </c>
      <c r="H1033" s="316" t="s">
        <v>580</v>
      </c>
      <c r="I1033" s="405" t="s">
        <v>1924</v>
      </c>
      <c r="J1033" s="12">
        <v>1</v>
      </c>
      <c r="K1033" s="12" t="s">
        <v>313</v>
      </c>
      <c r="L1033" s="317" t="s">
        <v>2145</v>
      </c>
      <c r="M1033" s="196" t="s">
        <v>4</v>
      </c>
      <c r="N1033" s="12" t="s">
        <v>36</v>
      </c>
      <c r="O1033" s="12" t="s">
        <v>36</v>
      </c>
      <c r="P1033" s="12" t="s">
        <v>45</v>
      </c>
      <c r="Q1033" s="12" t="s">
        <v>76</v>
      </c>
      <c r="R1033" s="12" t="s">
        <v>1104</v>
      </c>
      <c r="S1033" s="196">
        <v>65</v>
      </c>
      <c r="T1033" s="12" t="s">
        <v>2146</v>
      </c>
      <c r="U1033" s="197">
        <f>VLOOKUP(C1033,Dados!G:J,3,FALSE)</f>
        <v>13</v>
      </c>
      <c r="V1033" s="197" t="str">
        <f>VLOOKUP(C1033,Dados!G:J,4,FALSE)</f>
        <v>Quinta-Feira</v>
      </c>
    </row>
    <row r="1034" spans="1:22" ht="72.599999999999994">
      <c r="A1034" s="189">
        <v>679</v>
      </c>
      <c r="B1034" s="12">
        <v>1</v>
      </c>
      <c r="C1034" s="190">
        <v>45456</v>
      </c>
      <c r="D1034" s="191">
        <f>IFERROR(VLOOKUP(C1034,Dados!G:H,2,FALSE),"")</f>
        <v>45444</v>
      </c>
      <c r="E1034" s="312">
        <v>50726</v>
      </c>
      <c r="F1034" s="313" t="s">
        <v>2147</v>
      </c>
      <c r="G1034" s="12" t="s">
        <v>31</v>
      </c>
      <c r="H1034" s="318" t="s">
        <v>300</v>
      </c>
      <c r="I1034" s="405" t="s">
        <v>2039</v>
      </c>
      <c r="J1034" s="12">
        <v>2</v>
      </c>
      <c r="K1034" s="12" t="s">
        <v>64</v>
      </c>
      <c r="L1034" s="315" t="s">
        <v>2148</v>
      </c>
      <c r="M1034" s="196" t="s">
        <v>112</v>
      </c>
      <c r="N1034" s="12" t="s">
        <v>36</v>
      </c>
      <c r="O1034" s="12" t="s">
        <v>36</v>
      </c>
      <c r="P1034" s="12" t="s">
        <v>45</v>
      </c>
      <c r="Q1034" s="12" t="s">
        <v>76</v>
      </c>
      <c r="R1034" s="12"/>
      <c r="S1034" s="196">
        <v>63</v>
      </c>
      <c r="T1034" s="12" t="s">
        <v>2149</v>
      </c>
      <c r="U1034" s="197">
        <f>VLOOKUP(C1034,Dados!G:J,3,FALSE)</f>
        <v>13</v>
      </c>
      <c r="V1034" s="197" t="str">
        <f>VLOOKUP(C1034,Dados!G:J,4,FALSE)</f>
        <v>Quinta-Feira</v>
      </c>
    </row>
    <row r="1035" spans="1:22" ht="48.6">
      <c r="A1035" s="189">
        <v>680</v>
      </c>
      <c r="B1035" s="12">
        <v>1</v>
      </c>
      <c r="C1035" s="190">
        <v>45457</v>
      </c>
      <c r="D1035" s="191">
        <f>IFERROR(VLOOKUP(C1035,Dados!G:H,2,FALSE),"")</f>
        <v>45444</v>
      </c>
      <c r="E1035" s="312">
        <v>0</v>
      </c>
      <c r="F1035" s="313" t="s">
        <v>2150</v>
      </c>
      <c r="G1035" s="12" t="s">
        <v>31</v>
      </c>
      <c r="H1035" s="318" t="s">
        <v>2150</v>
      </c>
      <c r="I1035" s="405" t="s">
        <v>633</v>
      </c>
      <c r="J1035" s="12">
        <v>1</v>
      </c>
      <c r="K1035" s="12" t="s">
        <v>126</v>
      </c>
      <c r="L1035" s="315" t="s">
        <v>2151</v>
      </c>
      <c r="M1035" s="196" t="s">
        <v>2001</v>
      </c>
      <c r="N1035" s="12" t="s">
        <v>36</v>
      </c>
      <c r="O1035" s="12" t="s">
        <v>36</v>
      </c>
      <c r="P1035" s="12"/>
      <c r="Q1035" s="12"/>
      <c r="R1035" s="12"/>
      <c r="S1035" s="196">
        <v>66</v>
      </c>
      <c r="T1035" s="12"/>
      <c r="U1035" s="197">
        <f>VLOOKUP(C1035,Dados!G:J,3,FALSE)</f>
        <v>14</v>
      </c>
      <c r="V1035" s="197" t="str">
        <f>VLOOKUP(C1035,Dados!G:J,4,FALSE)</f>
        <v>Sexta-Feira</v>
      </c>
    </row>
    <row r="1036" spans="1:22" ht="48.6">
      <c r="A1036" s="189">
        <v>681</v>
      </c>
      <c r="B1036" s="12">
        <v>1</v>
      </c>
      <c r="C1036" s="190">
        <v>45461</v>
      </c>
      <c r="D1036" s="191">
        <f>IFERROR(VLOOKUP(C1036,Dados!G:H,2,FALSE),"")</f>
        <v>45444</v>
      </c>
      <c r="E1036" s="312">
        <v>0</v>
      </c>
      <c r="F1036" s="313"/>
      <c r="G1036" s="12" t="s">
        <v>31</v>
      </c>
      <c r="H1036" s="318"/>
      <c r="I1036" s="405" t="s">
        <v>87</v>
      </c>
      <c r="J1036" s="12">
        <v>1</v>
      </c>
      <c r="K1036" s="12" t="s">
        <v>51</v>
      </c>
      <c r="L1036" s="315" t="s">
        <v>2152</v>
      </c>
      <c r="M1036" s="196" t="s">
        <v>90</v>
      </c>
      <c r="N1036" s="12" t="s">
        <v>36</v>
      </c>
      <c r="O1036" s="12" t="s">
        <v>36</v>
      </c>
      <c r="P1036" s="12" t="s">
        <v>91</v>
      </c>
      <c r="Q1036" s="12"/>
      <c r="R1036" s="12"/>
      <c r="S1036" s="196">
        <v>68</v>
      </c>
      <c r="T1036" s="12"/>
      <c r="U1036" s="197">
        <f>VLOOKUP(C1036,Dados!G:J,3,FALSE)</f>
        <v>18</v>
      </c>
      <c r="V1036" s="197" t="str">
        <f>VLOOKUP(C1036,Dados!G:J,4,FALSE)</f>
        <v>Terça-Feira</v>
      </c>
    </row>
    <row r="1037" spans="1:22" ht="120.6">
      <c r="A1037" s="189">
        <v>682</v>
      </c>
      <c r="B1037" s="12">
        <v>1</v>
      </c>
      <c r="C1037" s="190">
        <v>45462</v>
      </c>
      <c r="D1037" s="191">
        <f>IFERROR(VLOOKUP(C1037,Dados!G:H,2,FALSE),"")</f>
        <v>45444</v>
      </c>
      <c r="E1037" s="312">
        <v>51116</v>
      </c>
      <c r="F1037" s="313" t="s">
        <v>2153</v>
      </c>
      <c r="G1037" s="12" t="s">
        <v>31</v>
      </c>
      <c r="H1037" s="318" t="s">
        <v>130</v>
      </c>
      <c r="I1037" s="405" t="s">
        <v>509</v>
      </c>
      <c r="J1037" s="12">
        <v>1</v>
      </c>
      <c r="K1037" s="12" t="s">
        <v>56</v>
      </c>
      <c r="L1037" s="315" t="s">
        <v>2154</v>
      </c>
      <c r="M1037" s="196" t="s">
        <v>112</v>
      </c>
      <c r="N1037" s="12" t="s">
        <v>36</v>
      </c>
      <c r="O1037" s="12" t="s">
        <v>36</v>
      </c>
      <c r="P1037" s="12" t="s">
        <v>45</v>
      </c>
      <c r="Q1037" s="12" t="s">
        <v>76</v>
      </c>
      <c r="R1037" s="12" t="s">
        <v>1104</v>
      </c>
      <c r="S1037" s="196">
        <v>67</v>
      </c>
      <c r="T1037" s="12" t="s">
        <v>2155</v>
      </c>
      <c r="U1037" s="197">
        <f>VLOOKUP(C1037,Dados!G:J,3,FALSE)</f>
        <v>19</v>
      </c>
      <c r="V1037" s="197" t="str">
        <f>VLOOKUP(C1037,Dados!G:J,4,FALSE)</f>
        <v>Quarta-Feira</v>
      </c>
    </row>
    <row r="1038" spans="1:22" ht="84.6">
      <c r="A1038" s="189">
        <v>683</v>
      </c>
      <c r="B1038" s="12">
        <v>1</v>
      </c>
      <c r="C1038" s="190">
        <v>45464</v>
      </c>
      <c r="D1038" s="191">
        <f>IFERROR(VLOOKUP(C1038,Dados!G:H,2,FALSE),"")</f>
        <v>45444</v>
      </c>
      <c r="E1038" s="319">
        <v>37448</v>
      </c>
      <c r="F1038" s="320" t="s">
        <v>1468</v>
      </c>
      <c r="G1038" s="12" t="s">
        <v>31</v>
      </c>
      <c r="H1038" s="318" t="s">
        <v>186</v>
      </c>
      <c r="I1038" s="405" t="s">
        <v>1600</v>
      </c>
      <c r="J1038" s="12">
        <v>2</v>
      </c>
      <c r="K1038" s="12" t="s">
        <v>43</v>
      </c>
      <c r="L1038" s="315" t="s">
        <v>2156</v>
      </c>
      <c r="M1038" s="196" t="s">
        <v>112</v>
      </c>
      <c r="N1038" s="12" t="s">
        <v>36</v>
      </c>
      <c r="O1038" s="12" t="s">
        <v>36</v>
      </c>
      <c r="P1038" s="12" t="s">
        <v>45</v>
      </c>
      <c r="Q1038" s="12" t="s">
        <v>46</v>
      </c>
      <c r="R1038" s="12" t="s">
        <v>1104</v>
      </c>
      <c r="S1038" s="196">
        <v>69</v>
      </c>
      <c r="T1038" s="12" t="s">
        <v>2157</v>
      </c>
      <c r="U1038" s="197">
        <f>VLOOKUP(C1038,Dados!G:J,3,FALSE)</f>
        <v>21</v>
      </c>
      <c r="V1038" s="197" t="str">
        <f>VLOOKUP(C1038,Dados!G:J,4,FALSE)</f>
        <v>Sexta-Feira</v>
      </c>
    </row>
    <row r="1039" spans="1:22" ht="36.6">
      <c r="A1039" s="189">
        <v>684</v>
      </c>
      <c r="B1039" s="12">
        <v>1</v>
      </c>
      <c r="C1039" s="190">
        <v>45466</v>
      </c>
      <c r="D1039" s="191">
        <f>IFERROR(VLOOKUP(C1039,Dados!G:H,2,FALSE),"")</f>
        <v>45444</v>
      </c>
      <c r="E1039" s="319">
        <v>17372</v>
      </c>
      <c r="F1039" s="321" t="s">
        <v>1558</v>
      </c>
      <c r="G1039" s="12" t="s">
        <v>31</v>
      </c>
      <c r="H1039" s="318" t="s">
        <v>2158</v>
      </c>
      <c r="I1039" s="405" t="s">
        <v>2039</v>
      </c>
      <c r="J1039" s="12">
        <v>2</v>
      </c>
      <c r="K1039" s="12" t="s">
        <v>110</v>
      </c>
      <c r="L1039" s="315" t="s">
        <v>2159</v>
      </c>
      <c r="M1039" s="196" t="s">
        <v>4</v>
      </c>
      <c r="N1039" s="12" t="s">
        <v>36</v>
      </c>
      <c r="O1039" s="12" t="s">
        <v>36</v>
      </c>
      <c r="P1039" s="12" t="s">
        <v>180</v>
      </c>
      <c r="Q1039" s="12" t="s">
        <v>124</v>
      </c>
      <c r="R1039" s="12" t="s">
        <v>235</v>
      </c>
      <c r="S1039" s="196">
        <v>70</v>
      </c>
      <c r="T1039" s="12" t="s">
        <v>2160</v>
      </c>
      <c r="U1039" s="197">
        <f>VLOOKUP(C1039,Dados!G:J,3,FALSE)</f>
        <v>23</v>
      </c>
      <c r="V1039" s="197" t="str">
        <f>VLOOKUP(C1039,Dados!G:J,4,FALSE)</f>
        <v>Domingo</v>
      </c>
    </row>
    <row r="1040" spans="1:22" ht="96.6">
      <c r="A1040" s="189">
        <v>685</v>
      </c>
      <c r="B1040" s="12">
        <v>1</v>
      </c>
      <c r="C1040" s="190">
        <v>45470</v>
      </c>
      <c r="D1040" s="191">
        <f>IFERROR(VLOOKUP(C1040,Dados!G:H,2,FALSE),"")</f>
        <v>45444</v>
      </c>
      <c r="E1040" s="319">
        <v>6821</v>
      </c>
      <c r="F1040" s="321" t="s">
        <v>2161</v>
      </c>
      <c r="G1040" s="12" t="s">
        <v>31</v>
      </c>
      <c r="H1040" s="318" t="s">
        <v>882</v>
      </c>
      <c r="I1040" s="405" t="s">
        <v>87</v>
      </c>
      <c r="J1040" s="12">
        <v>1</v>
      </c>
      <c r="K1040" s="12" t="s">
        <v>51</v>
      </c>
      <c r="L1040" s="315" t="s">
        <v>2162</v>
      </c>
      <c r="M1040" s="196" t="s">
        <v>112</v>
      </c>
      <c r="N1040" s="12" t="s">
        <v>91</v>
      </c>
      <c r="O1040" s="12" t="s">
        <v>36</v>
      </c>
      <c r="P1040" s="12" t="s">
        <v>91</v>
      </c>
      <c r="Q1040" s="12" t="s">
        <v>38</v>
      </c>
      <c r="R1040" s="12"/>
      <c r="S1040" s="196">
        <v>71</v>
      </c>
      <c r="T1040" s="12" t="s">
        <v>2163</v>
      </c>
      <c r="U1040" s="197">
        <f>VLOOKUP(C1040,Dados!G:J,3,FALSE)</f>
        <v>27</v>
      </c>
      <c r="V1040" s="197" t="str">
        <f>VLOOKUP(C1040,Dados!G:J,4,FALSE)</f>
        <v>Quinta-Feira</v>
      </c>
    </row>
    <row r="1041" spans="1:22" ht="84.6">
      <c r="A1041" s="189">
        <v>686</v>
      </c>
      <c r="B1041" s="12">
        <v>1</v>
      </c>
      <c r="C1041" s="190">
        <v>45472</v>
      </c>
      <c r="D1041" s="191">
        <f>IFERROR(VLOOKUP(C1041,Dados!G:H,2,FALSE),"")</f>
        <v>45444</v>
      </c>
      <c r="E1041" s="319">
        <v>12234</v>
      </c>
      <c r="F1041" s="321" t="s">
        <v>250</v>
      </c>
      <c r="G1041" s="12" t="s">
        <v>31</v>
      </c>
      <c r="H1041" s="318" t="s">
        <v>186</v>
      </c>
      <c r="I1041" s="405" t="s">
        <v>1600</v>
      </c>
      <c r="J1041" s="12">
        <v>2</v>
      </c>
      <c r="K1041" s="12" t="s">
        <v>43</v>
      </c>
      <c r="L1041" s="315" t="s">
        <v>2164</v>
      </c>
      <c r="M1041" s="196" t="s">
        <v>90</v>
      </c>
      <c r="N1041" s="12" t="s">
        <v>271</v>
      </c>
      <c r="O1041" s="12" t="s">
        <v>179</v>
      </c>
      <c r="P1041" s="12" t="s">
        <v>173</v>
      </c>
      <c r="Q1041" s="12"/>
      <c r="R1041" s="12"/>
      <c r="S1041" s="196">
        <v>72</v>
      </c>
      <c r="T1041" s="12" t="s">
        <v>2165</v>
      </c>
      <c r="U1041" s="197">
        <f>VLOOKUP(C1041,Dados!G:J,3,FALSE)</f>
        <v>29</v>
      </c>
      <c r="V1041" s="197" t="str">
        <f>VLOOKUP(C1041,Dados!G:J,4,FALSE)</f>
        <v>Sábado</v>
      </c>
    </row>
    <row r="1042" spans="1:22" ht="72.599999999999994">
      <c r="A1042" s="189">
        <v>687</v>
      </c>
      <c r="B1042" s="12">
        <v>1</v>
      </c>
      <c r="C1042" s="190">
        <v>45472</v>
      </c>
      <c r="D1042" s="191">
        <f>IFERROR(VLOOKUP(C1042,Dados!G:H,2,FALSE),"")</f>
        <v>45444</v>
      </c>
      <c r="E1042" s="319">
        <v>33051</v>
      </c>
      <c r="F1042" s="321" t="s">
        <v>1387</v>
      </c>
      <c r="G1042" s="12" t="s">
        <v>31</v>
      </c>
      <c r="H1042" s="318" t="s">
        <v>186</v>
      </c>
      <c r="I1042" s="405" t="s">
        <v>1600</v>
      </c>
      <c r="J1042" s="12">
        <v>2</v>
      </c>
      <c r="K1042" s="12" t="s">
        <v>43</v>
      </c>
      <c r="L1042" s="315" t="s">
        <v>2166</v>
      </c>
      <c r="M1042" s="196" t="s">
        <v>90</v>
      </c>
      <c r="N1042" s="12" t="s">
        <v>385</v>
      </c>
      <c r="O1042" s="12" t="s">
        <v>36</v>
      </c>
      <c r="P1042" s="12" t="s">
        <v>66</v>
      </c>
      <c r="Q1042" s="12"/>
      <c r="R1042" s="12"/>
      <c r="S1042" s="196">
        <v>73</v>
      </c>
      <c r="T1042" s="12" t="s">
        <v>2167</v>
      </c>
      <c r="U1042" s="197">
        <f>VLOOKUP(C1042,Dados!G:J,3,FALSE)</f>
        <v>29</v>
      </c>
      <c r="V1042" s="197" t="str">
        <f>VLOOKUP(C1042,Dados!G:J,4,FALSE)</f>
        <v>Sábado</v>
      </c>
    </row>
    <row r="1043" spans="1:22" ht="48">
      <c r="A1043" s="189">
        <v>688</v>
      </c>
      <c r="B1043" s="12">
        <v>1</v>
      </c>
      <c r="C1043" s="190">
        <v>45477</v>
      </c>
      <c r="D1043" s="191">
        <f>IFERROR(VLOOKUP(C1043,Dados!G:H,2,FALSE),"")</f>
        <v>45474</v>
      </c>
      <c r="E1043" s="319">
        <v>0</v>
      </c>
      <c r="F1043" s="321" t="s">
        <v>2124</v>
      </c>
      <c r="G1043" s="12" t="s">
        <v>31</v>
      </c>
      <c r="H1043" s="318" t="s">
        <v>2124</v>
      </c>
      <c r="I1043" s="405" t="s">
        <v>87</v>
      </c>
      <c r="J1043" s="12">
        <v>1</v>
      </c>
      <c r="K1043" s="12" t="s">
        <v>1170</v>
      </c>
      <c r="L1043" s="318" t="s">
        <v>2168</v>
      </c>
      <c r="M1043" s="196" t="s">
        <v>90</v>
      </c>
      <c r="N1043" s="12" t="s">
        <v>95</v>
      </c>
      <c r="O1043" s="12" t="s">
        <v>36</v>
      </c>
      <c r="P1043" s="12" t="s">
        <v>91</v>
      </c>
      <c r="Q1043" s="12" t="s">
        <v>189</v>
      </c>
      <c r="R1043" s="12" t="s">
        <v>218</v>
      </c>
      <c r="S1043" s="196">
        <v>74</v>
      </c>
      <c r="T1043" s="12"/>
      <c r="U1043" s="197">
        <f>VLOOKUP(C1043,Dados!G:J,3,FALSE)</f>
        <v>4</v>
      </c>
      <c r="V1043" s="197" t="str">
        <f>VLOOKUP(C1043,Dados!G:J,4,FALSE)</f>
        <v>Quinta-Feira</v>
      </c>
    </row>
    <row r="1044" spans="1:22" ht="96.6">
      <c r="A1044" s="189">
        <v>689</v>
      </c>
      <c r="B1044" s="12">
        <v>1</v>
      </c>
      <c r="C1044" s="190">
        <v>45482</v>
      </c>
      <c r="D1044" s="191">
        <f>IFERROR(VLOOKUP(C1044,Dados!G:H,2,FALSE),"")</f>
        <v>45474</v>
      </c>
      <c r="E1044" s="319">
        <v>50228</v>
      </c>
      <c r="F1044" s="321" t="s">
        <v>2169</v>
      </c>
      <c r="G1044" s="12" t="s">
        <v>182</v>
      </c>
      <c r="H1044" s="318" t="s">
        <v>366</v>
      </c>
      <c r="I1044" s="405" t="s">
        <v>2170</v>
      </c>
      <c r="J1044" s="12">
        <v>1</v>
      </c>
      <c r="K1044" s="12" t="s">
        <v>110</v>
      </c>
      <c r="L1044" s="315" t="s">
        <v>2171</v>
      </c>
      <c r="M1044" s="196" t="s">
        <v>112</v>
      </c>
      <c r="N1044" s="12" t="s">
        <v>36</v>
      </c>
      <c r="O1044" s="12" t="s">
        <v>36</v>
      </c>
      <c r="P1044" s="12" t="s">
        <v>45</v>
      </c>
      <c r="Q1044" s="12" t="s">
        <v>46</v>
      </c>
      <c r="R1044" s="12" t="s">
        <v>1251</v>
      </c>
      <c r="S1044" s="196">
        <v>75</v>
      </c>
      <c r="T1044" s="12" t="s">
        <v>2172</v>
      </c>
      <c r="U1044" s="197">
        <f>VLOOKUP(C1044,Dados!G:J,3,FALSE)</f>
        <v>9</v>
      </c>
      <c r="V1044" s="197" t="str">
        <f>VLOOKUP(C1044,Dados!G:J,4,FALSE)</f>
        <v>Terça-Feira</v>
      </c>
    </row>
    <row r="1045" spans="1:22" ht="48.6">
      <c r="A1045" s="189">
        <v>690</v>
      </c>
      <c r="B1045" s="12">
        <v>1</v>
      </c>
      <c r="C1045" s="190">
        <v>45485</v>
      </c>
      <c r="D1045" s="191">
        <f>IFERROR(VLOOKUP(C1045,Dados!G:H,2,FALSE),"")</f>
        <v>45474</v>
      </c>
      <c r="E1045" s="319">
        <v>0</v>
      </c>
      <c r="F1045" s="321"/>
      <c r="G1045" s="12" t="s">
        <v>31</v>
      </c>
      <c r="H1045" s="318" t="s">
        <v>121</v>
      </c>
      <c r="I1045" s="405" t="s">
        <v>818</v>
      </c>
      <c r="J1045" s="12">
        <v>2</v>
      </c>
      <c r="K1045" s="12" t="s">
        <v>121</v>
      </c>
      <c r="L1045" s="315" t="s">
        <v>2173</v>
      </c>
      <c r="M1045" s="196" t="s">
        <v>90</v>
      </c>
      <c r="N1045" s="12" t="s">
        <v>568</v>
      </c>
      <c r="O1045" s="12" t="s">
        <v>179</v>
      </c>
      <c r="P1045" s="12" t="s">
        <v>96</v>
      </c>
      <c r="Q1045" s="12"/>
      <c r="R1045" s="12"/>
      <c r="S1045" s="196">
        <v>76</v>
      </c>
      <c r="T1045" s="12" t="s">
        <v>2174</v>
      </c>
      <c r="U1045" s="197">
        <f>VLOOKUP(C1045,Dados!G:J,3,FALSE)</f>
        <v>12</v>
      </c>
      <c r="V1045" s="197" t="str">
        <f>VLOOKUP(C1045,Dados!G:J,4,FALSE)</f>
        <v>Sexta-Feira</v>
      </c>
    </row>
    <row r="1046" spans="1:22" ht="80.25" customHeight="1">
      <c r="A1046" s="189">
        <v>691</v>
      </c>
      <c r="B1046" s="12">
        <v>1</v>
      </c>
      <c r="C1046" s="190">
        <v>45486</v>
      </c>
      <c r="D1046" s="191">
        <f>IFERROR(VLOOKUP(C1046,Dados!G:H,2,FALSE),"")</f>
        <v>45474</v>
      </c>
      <c r="E1046" s="319">
        <v>12234</v>
      </c>
      <c r="F1046" s="321" t="s">
        <v>250</v>
      </c>
      <c r="G1046" s="12" t="s">
        <v>31</v>
      </c>
      <c r="H1046" s="318" t="s">
        <v>41</v>
      </c>
      <c r="I1046" s="405" t="s">
        <v>1600</v>
      </c>
      <c r="J1046" s="12">
        <v>2</v>
      </c>
      <c r="K1046" s="12" t="s">
        <v>43</v>
      </c>
      <c r="L1046" s="325" t="s">
        <v>2175</v>
      </c>
      <c r="M1046" s="196" t="s">
        <v>4</v>
      </c>
      <c r="N1046" s="12" t="s">
        <v>271</v>
      </c>
      <c r="O1046" s="12" t="s">
        <v>36</v>
      </c>
      <c r="P1046" s="12" t="s">
        <v>173</v>
      </c>
      <c r="Q1046" s="12" t="s">
        <v>76</v>
      </c>
      <c r="R1046" s="12"/>
      <c r="S1046" s="196">
        <v>77</v>
      </c>
      <c r="T1046" s="12" t="s">
        <v>2176</v>
      </c>
      <c r="U1046" s="197">
        <f>VLOOKUP(C1046,Dados!G:J,3,FALSE)</f>
        <v>13</v>
      </c>
      <c r="V1046" s="197" t="str">
        <f>VLOOKUP(C1046,Dados!G:J,4,FALSE)</f>
        <v>Sábado</v>
      </c>
    </row>
    <row r="1047" spans="1:22" ht="165.75" customHeight="1">
      <c r="A1047" s="189">
        <v>692</v>
      </c>
      <c r="B1047" s="12">
        <v>1</v>
      </c>
      <c r="C1047" s="190">
        <v>45486</v>
      </c>
      <c r="D1047" s="191">
        <f>IFERROR(VLOOKUP(C1047,Dados!G:H,2,FALSE),"")</f>
        <v>45474</v>
      </c>
      <c r="E1047" s="319">
        <v>47883</v>
      </c>
      <c r="F1047" s="321" t="s">
        <v>2177</v>
      </c>
      <c r="G1047" s="12" t="s">
        <v>31</v>
      </c>
      <c r="H1047" s="318" t="s">
        <v>477</v>
      </c>
      <c r="I1047" s="405" t="s">
        <v>1980</v>
      </c>
      <c r="J1047" s="12">
        <v>3</v>
      </c>
      <c r="K1047" s="12" t="s">
        <v>56</v>
      </c>
      <c r="L1047" s="325" t="s">
        <v>2178</v>
      </c>
      <c r="M1047" s="196" t="s">
        <v>112</v>
      </c>
      <c r="N1047" s="12" t="s">
        <v>36</v>
      </c>
      <c r="O1047" s="12" t="s">
        <v>36</v>
      </c>
      <c r="P1047" s="12" t="s">
        <v>45</v>
      </c>
      <c r="Q1047" s="12" t="s">
        <v>76</v>
      </c>
      <c r="R1047" s="12" t="s">
        <v>1104</v>
      </c>
      <c r="S1047" s="196">
        <v>78</v>
      </c>
      <c r="T1047" s="12" t="s">
        <v>2179</v>
      </c>
      <c r="U1047" s="197">
        <f>VLOOKUP(C1047,Dados!G:J,3,FALSE)</f>
        <v>13</v>
      </c>
      <c r="V1047" s="197" t="str">
        <f>VLOOKUP(C1047,Dados!G:J,4,FALSE)</f>
        <v>Sábado</v>
      </c>
    </row>
    <row r="1048" spans="1:22" ht="70.5" customHeight="1">
      <c r="A1048" s="189">
        <v>693</v>
      </c>
      <c r="B1048" s="12">
        <v>1</v>
      </c>
      <c r="C1048" s="190">
        <v>45490</v>
      </c>
      <c r="D1048" s="191">
        <f>IFERROR(VLOOKUP(C1048,Dados!G:H,2,FALSE),"")</f>
        <v>45474</v>
      </c>
      <c r="E1048" s="319">
        <v>50088</v>
      </c>
      <c r="F1048" s="321" t="s">
        <v>2180</v>
      </c>
      <c r="G1048" s="12" t="s">
        <v>31</v>
      </c>
      <c r="H1048" s="318" t="s">
        <v>175</v>
      </c>
      <c r="I1048" s="405" t="s">
        <v>33</v>
      </c>
      <c r="J1048" s="12">
        <v>1</v>
      </c>
      <c r="K1048" s="12" t="s">
        <v>176</v>
      </c>
      <c r="L1048" s="325" t="s">
        <v>2181</v>
      </c>
      <c r="M1048" s="196" t="s">
        <v>4</v>
      </c>
      <c r="N1048" s="12" t="s">
        <v>36</v>
      </c>
      <c r="O1048" s="12" t="s">
        <v>36</v>
      </c>
      <c r="P1048" s="12" t="s">
        <v>123</v>
      </c>
      <c r="Q1048" s="12" t="s">
        <v>46</v>
      </c>
      <c r="R1048" s="12"/>
      <c r="S1048" s="196">
        <v>79</v>
      </c>
      <c r="T1048" s="12" t="s">
        <v>2182</v>
      </c>
      <c r="U1048" s="197">
        <f>VLOOKUP(C1048,Dados!G:J,3,FALSE)</f>
        <v>17</v>
      </c>
      <c r="V1048" s="197" t="str">
        <f>VLOOKUP(C1048,Dados!G:J,4,FALSE)</f>
        <v>Quarta-Feira</v>
      </c>
    </row>
    <row r="1049" spans="1:22" ht="96.6">
      <c r="A1049" s="189">
        <v>694</v>
      </c>
      <c r="B1049" s="12">
        <v>1</v>
      </c>
      <c r="C1049" s="190">
        <v>45491</v>
      </c>
      <c r="D1049" s="191">
        <f>IFERROR(VLOOKUP(C1049,Dados!G:H,2,FALSE),"")</f>
        <v>45474</v>
      </c>
      <c r="E1049" s="319">
        <v>51845</v>
      </c>
      <c r="F1049" s="321" t="s">
        <v>2183</v>
      </c>
      <c r="G1049" s="12" t="s">
        <v>31</v>
      </c>
      <c r="H1049" s="318" t="s">
        <v>411</v>
      </c>
      <c r="I1049" s="405" t="s">
        <v>2039</v>
      </c>
      <c r="J1049" s="12">
        <v>3</v>
      </c>
      <c r="K1049" s="12" t="s">
        <v>110</v>
      </c>
      <c r="L1049" s="315" t="s">
        <v>2184</v>
      </c>
      <c r="M1049" s="196" t="s">
        <v>112</v>
      </c>
      <c r="N1049" s="12" t="s">
        <v>36</v>
      </c>
      <c r="O1049" s="12" t="s">
        <v>36</v>
      </c>
      <c r="P1049" s="12" t="s">
        <v>45</v>
      </c>
      <c r="Q1049" s="12" t="s">
        <v>76</v>
      </c>
      <c r="R1049" s="12" t="s">
        <v>1104</v>
      </c>
      <c r="S1049" s="196">
        <v>80</v>
      </c>
      <c r="T1049" s="12" t="s">
        <v>2185</v>
      </c>
      <c r="U1049" s="197">
        <f>VLOOKUP(C1049,Dados!G:J,3,FALSE)</f>
        <v>18</v>
      </c>
      <c r="V1049" s="197" t="str">
        <f>VLOOKUP(C1049,Dados!G:J,4,FALSE)</f>
        <v>Quinta-Feira</v>
      </c>
    </row>
    <row r="1050" spans="1:22" ht="48.6">
      <c r="A1050" s="189">
        <v>695</v>
      </c>
      <c r="B1050" s="12">
        <v>1</v>
      </c>
      <c r="C1050" s="190">
        <v>45491</v>
      </c>
      <c r="D1050" s="191">
        <f>IFERROR(VLOOKUP(C1050,Dados!G:H,2,FALSE),"")</f>
        <v>45474</v>
      </c>
      <c r="E1050" s="319">
        <v>27510</v>
      </c>
      <c r="F1050" s="321" t="s">
        <v>741</v>
      </c>
      <c r="G1050" s="12" t="s">
        <v>31</v>
      </c>
      <c r="H1050" s="318" t="s">
        <v>1245</v>
      </c>
      <c r="I1050" s="405" t="s">
        <v>633</v>
      </c>
      <c r="J1050" s="12">
        <v>1</v>
      </c>
      <c r="K1050" s="12" t="s">
        <v>176</v>
      </c>
      <c r="L1050" s="315" t="s">
        <v>2186</v>
      </c>
      <c r="M1050" s="196" t="s">
        <v>90</v>
      </c>
      <c r="N1050" s="12" t="s">
        <v>385</v>
      </c>
      <c r="O1050" s="12" t="s">
        <v>36</v>
      </c>
      <c r="P1050" s="12" t="s">
        <v>117</v>
      </c>
      <c r="Q1050" s="12"/>
      <c r="R1050" s="12"/>
      <c r="S1050" s="196">
        <v>81</v>
      </c>
      <c r="T1050" s="12"/>
      <c r="U1050" s="197">
        <f>VLOOKUP(C1050,Dados!G:J,3,FALSE)</f>
        <v>18</v>
      </c>
      <c r="V1050" s="197" t="str">
        <f>VLOOKUP(C1050,Dados!G:J,4,FALSE)</f>
        <v>Quinta-Feira</v>
      </c>
    </row>
    <row r="1051" spans="1:22" ht="36">
      <c r="A1051" s="189">
        <v>696</v>
      </c>
      <c r="B1051" s="12">
        <v>1</v>
      </c>
      <c r="C1051" s="190">
        <v>45490</v>
      </c>
      <c r="D1051" s="191">
        <f>IFERROR(VLOOKUP(C1051,Dados!G:H,2,FALSE),"")</f>
        <v>45474</v>
      </c>
      <c r="E1051" s="319">
        <v>48896</v>
      </c>
      <c r="F1051" s="321" t="s">
        <v>2187</v>
      </c>
      <c r="G1051" s="12" t="s">
        <v>31</v>
      </c>
      <c r="H1051" s="318" t="s">
        <v>157</v>
      </c>
      <c r="I1051" s="405" t="s">
        <v>509</v>
      </c>
      <c r="J1051" s="12">
        <v>1</v>
      </c>
      <c r="K1051" s="12" t="s">
        <v>56</v>
      </c>
      <c r="L1051" s="318" t="s">
        <v>2188</v>
      </c>
      <c r="M1051" s="196" t="s">
        <v>112</v>
      </c>
      <c r="N1051" s="12" t="s">
        <v>36</v>
      </c>
      <c r="O1051" s="12" t="s">
        <v>36</v>
      </c>
      <c r="P1051" s="12" t="s">
        <v>58</v>
      </c>
      <c r="Q1051" s="12" t="s">
        <v>59</v>
      </c>
      <c r="R1051" s="12" t="s">
        <v>1057</v>
      </c>
      <c r="S1051" s="196">
        <v>82</v>
      </c>
      <c r="T1051" s="12" t="s">
        <v>2189</v>
      </c>
      <c r="U1051" s="197">
        <f>VLOOKUP(C1051,Dados!G:J,3,FALSE)</f>
        <v>17</v>
      </c>
      <c r="V1051" s="197" t="str">
        <f>VLOOKUP(C1051,Dados!G:J,4,FALSE)</f>
        <v>Quarta-Feira</v>
      </c>
    </row>
    <row r="1052" spans="1:22" ht="96">
      <c r="A1052" s="189">
        <v>697</v>
      </c>
      <c r="B1052" s="12">
        <v>1</v>
      </c>
      <c r="C1052" s="190">
        <v>45495</v>
      </c>
      <c r="D1052" s="191">
        <f>IFERROR(VLOOKUP(C1052,Dados!G:H,2,FALSE),"")</f>
        <v>45474</v>
      </c>
      <c r="E1052" s="319">
        <v>38586</v>
      </c>
      <c r="F1052" s="321" t="s">
        <v>2190</v>
      </c>
      <c r="G1052" s="12" t="s">
        <v>31</v>
      </c>
      <c r="H1052" s="318" t="s">
        <v>575</v>
      </c>
      <c r="I1052" s="405" t="s">
        <v>1980</v>
      </c>
      <c r="J1052" s="12">
        <v>3</v>
      </c>
      <c r="K1052" s="12" t="s">
        <v>171</v>
      </c>
      <c r="L1052" s="318" t="s">
        <v>2191</v>
      </c>
      <c r="M1052" s="196" t="s">
        <v>112</v>
      </c>
      <c r="N1052" s="12" t="s">
        <v>36</v>
      </c>
      <c r="O1052" s="12" t="s">
        <v>36</v>
      </c>
      <c r="P1052" s="12" t="s">
        <v>45</v>
      </c>
      <c r="Q1052" s="12" t="s">
        <v>76</v>
      </c>
      <c r="R1052" s="12" t="s">
        <v>128</v>
      </c>
      <c r="S1052" s="196">
        <v>83</v>
      </c>
      <c r="T1052" s="12" t="s">
        <v>2192</v>
      </c>
      <c r="U1052" s="197">
        <f>VLOOKUP(C1052,Dados!G:J,3,FALSE)</f>
        <v>22</v>
      </c>
      <c r="V1052" s="197" t="str">
        <f>VLOOKUP(C1052,Dados!G:J,4,FALSE)</f>
        <v>Segunda-Feira</v>
      </c>
    </row>
    <row r="1053" spans="1:22" ht="36">
      <c r="A1053" s="189">
        <v>698</v>
      </c>
      <c r="B1053" s="12">
        <v>1</v>
      </c>
      <c r="C1053" s="190">
        <v>45496</v>
      </c>
      <c r="D1053" s="191">
        <f>IFERROR(VLOOKUP(C1053,Dados!G:H,2,FALSE),"")</f>
        <v>45474</v>
      </c>
      <c r="E1053" s="319">
        <v>0</v>
      </c>
      <c r="F1053" s="321"/>
      <c r="G1053" s="12" t="s">
        <v>31</v>
      </c>
      <c r="H1053" s="318" t="s">
        <v>157</v>
      </c>
      <c r="I1053" s="405" t="s">
        <v>509</v>
      </c>
      <c r="J1053" s="12">
        <v>1</v>
      </c>
      <c r="K1053" s="12" t="s">
        <v>56</v>
      </c>
      <c r="L1053" s="318" t="s">
        <v>2193</v>
      </c>
      <c r="M1053" s="196" t="s">
        <v>90</v>
      </c>
      <c r="N1053" s="12" t="s">
        <v>116</v>
      </c>
      <c r="O1053" s="12" t="s">
        <v>36</v>
      </c>
      <c r="P1053" s="12" t="s">
        <v>117</v>
      </c>
      <c r="Q1053" s="12"/>
      <c r="R1053" s="12"/>
      <c r="S1053" s="196">
        <v>84</v>
      </c>
      <c r="T1053" s="12" t="s">
        <v>2194</v>
      </c>
      <c r="U1053" s="197">
        <f>VLOOKUP(C1053,Dados!G:J,3,FALSE)</f>
        <v>23</v>
      </c>
      <c r="V1053" s="197" t="str">
        <f>VLOOKUP(C1053,Dados!G:J,4,FALSE)</f>
        <v>Terça-Feira</v>
      </c>
    </row>
    <row r="1054" spans="1:22" ht="108">
      <c r="A1054" s="189">
        <v>699</v>
      </c>
      <c r="B1054" s="12">
        <v>1</v>
      </c>
      <c r="C1054" s="190">
        <v>45497</v>
      </c>
      <c r="D1054" s="191">
        <f>IFERROR(VLOOKUP(C1054,Dados!G:H,2,FALSE),"")</f>
        <v>45474</v>
      </c>
      <c r="E1054" s="319">
        <v>48365</v>
      </c>
      <c r="F1054" s="321" t="s">
        <v>2195</v>
      </c>
      <c r="G1054" s="12" t="s">
        <v>31</v>
      </c>
      <c r="H1054" s="318" t="s">
        <v>748</v>
      </c>
      <c r="I1054" s="405" t="s">
        <v>1980</v>
      </c>
      <c r="J1054" s="12">
        <v>3</v>
      </c>
      <c r="K1054" s="12" t="s">
        <v>7</v>
      </c>
      <c r="L1054" s="318" t="s">
        <v>2196</v>
      </c>
      <c r="M1054" s="196" t="s">
        <v>4</v>
      </c>
      <c r="N1054" s="12" t="s">
        <v>36</v>
      </c>
      <c r="O1054" s="12" t="s">
        <v>36</v>
      </c>
      <c r="P1054" s="12" t="s">
        <v>45</v>
      </c>
      <c r="Q1054" s="12" t="s">
        <v>46</v>
      </c>
      <c r="R1054" s="12" t="s">
        <v>1108</v>
      </c>
      <c r="S1054" s="196">
        <v>85</v>
      </c>
      <c r="T1054" s="12" t="s">
        <v>2197</v>
      </c>
      <c r="U1054" s="197">
        <f>VLOOKUP(C1054,Dados!G:J,3,FALSE)</f>
        <v>24</v>
      </c>
      <c r="V1054" s="197" t="str">
        <f>VLOOKUP(C1054,Dados!G:J,4,FALSE)</f>
        <v>Quarta-Feira</v>
      </c>
    </row>
    <row r="1055" spans="1:22" ht="72">
      <c r="A1055" s="189">
        <v>700</v>
      </c>
      <c r="B1055" s="12">
        <v>1</v>
      </c>
      <c r="C1055" s="190">
        <v>45498</v>
      </c>
      <c r="D1055" s="191">
        <f>IFERROR(VLOOKUP(C1055,Dados!G:H,2,FALSE),"")</f>
        <v>45474</v>
      </c>
      <c r="E1055" s="319">
        <v>23421</v>
      </c>
      <c r="F1055" s="321" t="s">
        <v>1045</v>
      </c>
      <c r="G1055" s="12" t="s">
        <v>31</v>
      </c>
      <c r="H1055" s="318" t="s">
        <v>1046</v>
      </c>
      <c r="I1055" s="405" t="s">
        <v>818</v>
      </c>
      <c r="J1055" s="12">
        <v>2</v>
      </c>
      <c r="K1055" s="12" t="s">
        <v>121</v>
      </c>
      <c r="L1055" s="318" t="s">
        <v>2198</v>
      </c>
      <c r="M1055" s="196" t="s">
        <v>112</v>
      </c>
      <c r="N1055" s="12" t="s">
        <v>36</v>
      </c>
      <c r="O1055" s="12" t="s">
        <v>36</v>
      </c>
      <c r="P1055" s="12" t="s">
        <v>66</v>
      </c>
      <c r="Q1055" s="12" t="s">
        <v>46</v>
      </c>
      <c r="R1055" s="12" t="s">
        <v>1108</v>
      </c>
      <c r="S1055" s="196">
        <v>87</v>
      </c>
      <c r="T1055" s="12" t="s">
        <v>2199</v>
      </c>
      <c r="U1055" s="197">
        <f>VLOOKUP(C1055,Dados!G:J,3,FALSE)</f>
        <v>25</v>
      </c>
      <c r="V1055" s="197" t="str">
        <f>VLOOKUP(C1055,Dados!G:J,4,FALSE)</f>
        <v>Quinta-Feira</v>
      </c>
    </row>
    <row r="1056" spans="1:22" ht="48">
      <c r="A1056" s="189">
        <v>701</v>
      </c>
      <c r="B1056" s="12">
        <v>1</v>
      </c>
      <c r="C1056" s="190">
        <v>45497</v>
      </c>
      <c r="D1056" s="191">
        <f>IFERROR(VLOOKUP(C1056,Dados!G:H,2,FALSE),"")</f>
        <v>45474</v>
      </c>
      <c r="E1056" s="319">
        <v>0</v>
      </c>
      <c r="F1056" s="321"/>
      <c r="G1056" s="12" t="s">
        <v>31</v>
      </c>
      <c r="H1056" s="318" t="s">
        <v>2200</v>
      </c>
      <c r="I1056" s="405" t="s">
        <v>445</v>
      </c>
      <c r="J1056" s="12">
        <v>1</v>
      </c>
      <c r="K1056" s="12" t="s">
        <v>313</v>
      </c>
      <c r="L1056" s="318" t="s">
        <v>2201</v>
      </c>
      <c r="M1056" s="196" t="s">
        <v>90</v>
      </c>
      <c r="N1056" s="12" t="s">
        <v>91</v>
      </c>
      <c r="O1056" s="12" t="s">
        <v>36</v>
      </c>
      <c r="P1056" s="12" t="s">
        <v>91</v>
      </c>
      <c r="Q1056" s="12"/>
      <c r="R1056" s="12"/>
      <c r="S1056" s="196">
        <v>86</v>
      </c>
      <c r="T1056" s="12" t="s">
        <v>2202</v>
      </c>
      <c r="U1056" s="197">
        <f>VLOOKUP(C1056,Dados!G:J,3,FALSE)</f>
        <v>24</v>
      </c>
      <c r="V1056" s="197" t="str">
        <f>VLOOKUP(C1056,Dados!G:J,4,FALSE)</f>
        <v>Quarta-Feira</v>
      </c>
    </row>
    <row r="1057" spans="1:22" ht="48">
      <c r="A1057" s="189">
        <v>702</v>
      </c>
      <c r="B1057" s="12">
        <v>1</v>
      </c>
      <c r="C1057" s="190">
        <v>45498</v>
      </c>
      <c r="D1057" s="191">
        <f>IFERROR(VLOOKUP(C1057,Dados!G:H,2,FALSE),"")</f>
        <v>45474</v>
      </c>
      <c r="E1057" s="319">
        <v>0</v>
      </c>
      <c r="F1057" s="321" t="s">
        <v>2124</v>
      </c>
      <c r="G1057" s="12" t="s">
        <v>31</v>
      </c>
      <c r="H1057" s="318" t="s">
        <v>2124</v>
      </c>
      <c r="I1057" s="405" t="s">
        <v>2125</v>
      </c>
      <c r="J1057" s="12">
        <v>2</v>
      </c>
      <c r="K1057" s="12" t="s">
        <v>1543</v>
      </c>
      <c r="L1057" s="318" t="s">
        <v>2203</v>
      </c>
      <c r="M1057" s="196" t="s">
        <v>90</v>
      </c>
      <c r="N1057" s="12" t="s">
        <v>91</v>
      </c>
      <c r="O1057" s="12" t="s">
        <v>36</v>
      </c>
      <c r="P1057" s="12" t="s">
        <v>91</v>
      </c>
      <c r="Q1057" s="12"/>
      <c r="R1057" s="12"/>
      <c r="S1057" s="196">
        <v>88</v>
      </c>
      <c r="T1057" s="12"/>
      <c r="U1057" s="197">
        <f>VLOOKUP(C1057,Dados!G:J,3,FALSE)</f>
        <v>25</v>
      </c>
      <c r="V1057" s="197" t="str">
        <f>VLOOKUP(C1057,Dados!G:J,4,FALSE)</f>
        <v>Quinta-Feira</v>
      </c>
    </row>
    <row r="1058" spans="1:22" ht="108">
      <c r="A1058" s="189">
        <v>703</v>
      </c>
      <c r="B1058" s="12">
        <v>1</v>
      </c>
      <c r="C1058" s="190">
        <v>45500</v>
      </c>
      <c r="D1058" s="191">
        <f>IFERROR(VLOOKUP(C1058,Dados!G:H,2,FALSE),"")</f>
        <v>45474</v>
      </c>
      <c r="E1058" s="319">
        <v>50945</v>
      </c>
      <c r="F1058" s="321" t="s">
        <v>2204</v>
      </c>
      <c r="G1058" s="12" t="s">
        <v>31</v>
      </c>
      <c r="H1058" s="318" t="s">
        <v>523</v>
      </c>
      <c r="I1058" s="405" t="s">
        <v>1980</v>
      </c>
      <c r="J1058" s="12">
        <v>3</v>
      </c>
      <c r="K1058" s="12" t="s">
        <v>56</v>
      </c>
      <c r="L1058" s="318" t="s">
        <v>2205</v>
      </c>
      <c r="M1058" s="196" t="s">
        <v>3</v>
      </c>
      <c r="N1058" s="12" t="s">
        <v>36</v>
      </c>
      <c r="O1058" s="12" t="s">
        <v>36</v>
      </c>
      <c r="P1058" s="12" t="s">
        <v>58</v>
      </c>
      <c r="Q1058" s="12" t="s">
        <v>59</v>
      </c>
      <c r="R1058" s="12" t="s">
        <v>60</v>
      </c>
      <c r="S1058" s="196">
        <v>89</v>
      </c>
      <c r="T1058" s="12" t="s">
        <v>2206</v>
      </c>
      <c r="U1058" s="197">
        <f>VLOOKUP(C1058,Dados!G:J,3,FALSE)</f>
        <v>27</v>
      </c>
      <c r="V1058" s="197" t="str">
        <f>VLOOKUP(C1058,Dados!G:J,4,FALSE)</f>
        <v>Sábado</v>
      </c>
    </row>
    <row r="1059" spans="1:22" ht="87.75" customHeight="1">
      <c r="A1059" s="189">
        <v>704</v>
      </c>
      <c r="B1059" s="12">
        <v>1</v>
      </c>
      <c r="C1059" s="190">
        <v>45504</v>
      </c>
      <c r="D1059" s="191">
        <f>IFERROR(VLOOKUP(C1059,Dados!G:H,2,FALSE),"")</f>
        <v>45474</v>
      </c>
      <c r="E1059" s="319">
        <v>0</v>
      </c>
      <c r="F1059" s="321"/>
      <c r="G1059" s="12" t="s">
        <v>31</v>
      </c>
      <c r="H1059" s="318" t="s">
        <v>2207</v>
      </c>
      <c r="I1059" s="405" t="s">
        <v>509</v>
      </c>
      <c r="J1059" s="12">
        <v>1</v>
      </c>
      <c r="K1059" s="12" t="s">
        <v>56</v>
      </c>
      <c r="L1059" s="318" t="s">
        <v>2208</v>
      </c>
      <c r="M1059" s="196" t="s">
        <v>90</v>
      </c>
      <c r="N1059" s="12" t="s">
        <v>116</v>
      </c>
      <c r="O1059" s="12" t="s">
        <v>179</v>
      </c>
      <c r="P1059" s="12" t="s">
        <v>117</v>
      </c>
      <c r="Q1059" s="12"/>
      <c r="R1059" s="12"/>
      <c r="S1059" s="196">
        <v>90</v>
      </c>
      <c r="T1059" s="12" t="s">
        <v>2209</v>
      </c>
      <c r="U1059" s="197">
        <f>VLOOKUP(C1059,Dados!G:J,3,FALSE)</f>
        <v>31</v>
      </c>
      <c r="V1059" s="197" t="str">
        <f>VLOOKUP(C1059,Dados!G:J,4,FALSE)</f>
        <v>Quarta-Feira</v>
      </c>
    </row>
    <row r="1060" spans="1:22" ht="72">
      <c r="A1060" s="189">
        <v>705</v>
      </c>
      <c r="B1060" s="12">
        <v>1</v>
      </c>
      <c r="C1060" s="190">
        <v>45504</v>
      </c>
      <c r="D1060" s="191">
        <f>IFERROR(VLOOKUP(C1060,Dados!G:H,2,FALSE),"")</f>
        <v>45474</v>
      </c>
      <c r="E1060" s="319">
        <v>34743</v>
      </c>
      <c r="F1060" s="321" t="s">
        <v>797</v>
      </c>
      <c r="G1060" s="12" t="s">
        <v>31</v>
      </c>
      <c r="H1060" s="318" t="s">
        <v>539</v>
      </c>
      <c r="I1060" s="405" t="s">
        <v>2039</v>
      </c>
      <c r="J1060" s="12">
        <v>2</v>
      </c>
      <c r="K1060" s="12" t="s">
        <v>161</v>
      </c>
      <c r="L1060" s="318" t="s">
        <v>2210</v>
      </c>
      <c r="M1060" s="196" t="s">
        <v>4</v>
      </c>
      <c r="N1060" s="12" t="s">
        <v>36</v>
      </c>
      <c r="O1060" s="12" t="s">
        <v>36</v>
      </c>
      <c r="P1060" s="12" t="s">
        <v>45</v>
      </c>
      <c r="Q1060" s="12" t="s">
        <v>76</v>
      </c>
      <c r="R1060" s="12" t="s">
        <v>1278</v>
      </c>
      <c r="S1060" s="196">
        <v>91</v>
      </c>
      <c r="T1060" s="12" t="s">
        <v>2211</v>
      </c>
      <c r="U1060" s="197">
        <f>VLOOKUP(C1060,Dados!G:J,3,FALSE)</f>
        <v>31</v>
      </c>
      <c r="V1060" s="197" t="str">
        <f>VLOOKUP(C1060,Dados!G:J,4,FALSE)</f>
        <v>Quarta-Feira</v>
      </c>
    </row>
    <row r="1061" spans="1:22" ht="120">
      <c r="A1061" s="189">
        <v>706</v>
      </c>
      <c r="B1061" s="12">
        <v>1</v>
      </c>
      <c r="C1061" s="190">
        <v>45477</v>
      </c>
      <c r="D1061" s="191">
        <f>IFERROR(VLOOKUP(C1061,Dados!G:H,2,FALSE),"")</f>
        <v>45474</v>
      </c>
      <c r="E1061" s="319">
        <v>50769</v>
      </c>
      <c r="F1061" s="321" t="s">
        <v>2212</v>
      </c>
      <c r="G1061" s="12" t="s">
        <v>31</v>
      </c>
      <c r="H1061" s="318" t="s">
        <v>602</v>
      </c>
      <c r="I1061" s="405" t="s">
        <v>2039</v>
      </c>
      <c r="J1061" s="12">
        <v>3</v>
      </c>
      <c r="K1061" s="12" t="s">
        <v>526</v>
      </c>
      <c r="L1061" s="318" t="s">
        <v>2213</v>
      </c>
      <c r="M1061" s="196" t="s">
        <v>528</v>
      </c>
      <c r="N1061" s="12" t="s">
        <v>36</v>
      </c>
      <c r="O1061" s="12" t="s">
        <v>36</v>
      </c>
      <c r="P1061" s="12" t="s">
        <v>1883</v>
      </c>
      <c r="Q1061" s="12" t="s">
        <v>76</v>
      </c>
      <c r="R1061" s="12"/>
      <c r="S1061" s="196"/>
      <c r="T1061" s="12"/>
      <c r="U1061" s="197">
        <f>VLOOKUP(C1061,Dados!G:J,3,FALSE)</f>
        <v>4</v>
      </c>
      <c r="V1061" s="197" t="str">
        <f>VLOOKUP(C1061,Dados!G:J,4,FALSE)</f>
        <v>Quinta-Feira</v>
      </c>
    </row>
    <row r="1062" spans="1:22" ht="96">
      <c r="A1062" s="189">
        <v>707</v>
      </c>
      <c r="B1062" s="12">
        <v>1</v>
      </c>
      <c r="C1062" s="190">
        <v>45485</v>
      </c>
      <c r="D1062" s="191">
        <f>IFERROR(VLOOKUP(C1062,Dados!G:H,2,FALSE),"")</f>
        <v>45474</v>
      </c>
      <c r="E1062" s="319">
        <v>23419</v>
      </c>
      <c r="F1062" s="321" t="s">
        <v>2214</v>
      </c>
      <c r="G1062" s="12" t="s">
        <v>31</v>
      </c>
      <c r="H1062" s="318"/>
      <c r="I1062" s="405" t="s">
        <v>1600</v>
      </c>
      <c r="J1062" s="12">
        <v>2</v>
      </c>
      <c r="K1062" s="12" t="s">
        <v>526</v>
      </c>
      <c r="L1062" s="318" t="s">
        <v>2215</v>
      </c>
      <c r="M1062" s="196" t="s">
        <v>528</v>
      </c>
      <c r="N1062" s="12" t="s">
        <v>36</v>
      </c>
      <c r="O1062" s="12" t="s">
        <v>36</v>
      </c>
      <c r="P1062" s="12" t="s">
        <v>1883</v>
      </c>
      <c r="Q1062" s="12" t="s">
        <v>38</v>
      </c>
      <c r="R1062" s="12"/>
      <c r="S1062" s="196"/>
      <c r="T1062" s="12"/>
      <c r="U1062" s="197">
        <f>VLOOKUP(C1062,Dados!G:J,3,FALSE)</f>
        <v>12</v>
      </c>
      <c r="V1062" s="197" t="str">
        <f>VLOOKUP(C1062,Dados!G:J,4,FALSE)</f>
        <v>Sexta-Feira</v>
      </c>
    </row>
    <row r="1063" spans="1:22" ht="24">
      <c r="A1063" s="189">
        <v>708</v>
      </c>
      <c r="B1063" s="12">
        <v>1</v>
      </c>
      <c r="C1063" s="190">
        <v>45482</v>
      </c>
      <c r="D1063" s="191">
        <f>IFERROR(VLOOKUP(C1063,Dados!G:H,2,FALSE),"")</f>
        <v>45474</v>
      </c>
      <c r="E1063" s="319">
        <v>42678</v>
      </c>
      <c r="F1063" s="321" t="s">
        <v>2216</v>
      </c>
      <c r="G1063" s="12" t="s">
        <v>182</v>
      </c>
      <c r="H1063" s="318"/>
      <c r="I1063" s="405" t="s">
        <v>1980</v>
      </c>
      <c r="J1063" s="12">
        <v>3</v>
      </c>
      <c r="K1063" s="12" t="s">
        <v>526</v>
      </c>
      <c r="L1063" s="318" t="s">
        <v>2217</v>
      </c>
      <c r="M1063" s="196" t="s">
        <v>528</v>
      </c>
      <c r="N1063" s="12" t="s">
        <v>36</v>
      </c>
      <c r="O1063" s="12" t="s">
        <v>36</v>
      </c>
      <c r="P1063" s="12" t="s">
        <v>180</v>
      </c>
      <c r="Q1063" s="12" t="s">
        <v>118</v>
      </c>
      <c r="R1063" s="12"/>
      <c r="S1063" s="196"/>
      <c r="T1063" s="12"/>
      <c r="U1063" s="197">
        <f>VLOOKUP(C1063,Dados!G:J,3,FALSE)</f>
        <v>9</v>
      </c>
      <c r="V1063" s="197" t="str">
        <f>VLOOKUP(C1063,Dados!G:J,4,FALSE)</f>
        <v>Terça-Feira</v>
      </c>
    </row>
    <row r="1064" spans="1:22" ht="36">
      <c r="A1064" s="189">
        <v>709</v>
      </c>
      <c r="B1064" s="12">
        <v>1</v>
      </c>
      <c r="C1064" s="190">
        <v>45506</v>
      </c>
      <c r="D1064" s="191">
        <f>IFERROR(VLOOKUP(C1064,Dados!G:H,2,FALSE),"")</f>
        <v>45505</v>
      </c>
      <c r="E1064" s="319">
        <v>30798</v>
      </c>
      <c r="F1064" s="321" t="s">
        <v>1314</v>
      </c>
      <c r="G1064" s="12" t="s">
        <v>31</v>
      </c>
      <c r="H1064" s="318" t="s">
        <v>2117</v>
      </c>
      <c r="I1064" s="405" t="s">
        <v>1281</v>
      </c>
      <c r="J1064" s="12">
        <v>1</v>
      </c>
      <c r="K1064" s="12" t="s">
        <v>43</v>
      </c>
      <c r="L1064" s="318" t="s">
        <v>2218</v>
      </c>
      <c r="M1064" s="196" t="s">
        <v>90</v>
      </c>
      <c r="N1064" s="12" t="s">
        <v>91</v>
      </c>
      <c r="O1064" s="12" t="s">
        <v>36</v>
      </c>
      <c r="P1064" s="12" t="s">
        <v>91</v>
      </c>
      <c r="Q1064" s="12"/>
      <c r="R1064" s="12"/>
      <c r="S1064" s="196">
        <v>92</v>
      </c>
      <c r="T1064" s="12"/>
      <c r="U1064" s="197">
        <f>VLOOKUP(C1064,Dados!G:J,3,FALSE)</f>
        <v>2</v>
      </c>
      <c r="V1064" s="197" t="str">
        <f>VLOOKUP(C1064,Dados!G:J,4,FALSE)</f>
        <v>Sexta-Feira</v>
      </c>
    </row>
    <row r="1065" spans="1:22" ht="72">
      <c r="A1065" s="189">
        <v>710</v>
      </c>
      <c r="B1065" s="12">
        <v>1</v>
      </c>
      <c r="C1065" s="190">
        <v>45506</v>
      </c>
      <c r="D1065" s="191">
        <f>IFERROR(VLOOKUP(C1065,Dados!G:H,2,FALSE),"")</f>
        <v>45505</v>
      </c>
      <c r="E1065" s="319">
        <v>43433</v>
      </c>
      <c r="F1065" s="321" t="s">
        <v>1540</v>
      </c>
      <c r="G1065" s="12" t="s">
        <v>31</v>
      </c>
      <c r="H1065" s="318" t="s">
        <v>793</v>
      </c>
      <c r="I1065" s="405" t="s">
        <v>509</v>
      </c>
      <c r="J1065" s="12">
        <v>1</v>
      </c>
      <c r="K1065" s="12" t="s">
        <v>56</v>
      </c>
      <c r="L1065" s="318" t="s">
        <v>2219</v>
      </c>
      <c r="M1065" s="196" t="s">
        <v>4</v>
      </c>
      <c r="N1065" s="12" t="s">
        <v>36</v>
      </c>
      <c r="O1065" s="12" t="s">
        <v>36</v>
      </c>
      <c r="P1065" s="12" t="s">
        <v>58</v>
      </c>
      <c r="Q1065" s="12" t="s">
        <v>59</v>
      </c>
      <c r="R1065" s="12" t="s">
        <v>60</v>
      </c>
      <c r="S1065" s="196">
        <v>93</v>
      </c>
      <c r="T1065" s="12" t="s">
        <v>2220</v>
      </c>
      <c r="U1065" s="197">
        <f>VLOOKUP(C1065,Dados!G:J,3,FALSE)</f>
        <v>2</v>
      </c>
      <c r="V1065" s="197" t="str">
        <f>VLOOKUP(C1065,Dados!G:J,4,FALSE)</f>
        <v>Sexta-Feira</v>
      </c>
    </row>
    <row r="1066" spans="1:22" ht="60">
      <c r="A1066" s="189">
        <v>711</v>
      </c>
      <c r="B1066" s="12">
        <v>1</v>
      </c>
      <c r="C1066" s="190">
        <v>45506</v>
      </c>
      <c r="D1066" s="191">
        <f>IFERROR(VLOOKUP(C1066,Dados!G:H,2,FALSE),"")</f>
        <v>45505</v>
      </c>
      <c r="E1066" s="319">
        <v>50123</v>
      </c>
      <c r="F1066" s="321" t="s">
        <v>2221</v>
      </c>
      <c r="G1066" s="12" t="s">
        <v>31</v>
      </c>
      <c r="H1066" s="318" t="s">
        <v>237</v>
      </c>
      <c r="I1066" s="405" t="s">
        <v>1600</v>
      </c>
      <c r="J1066" s="12">
        <v>2</v>
      </c>
      <c r="K1066" s="12" t="s">
        <v>56</v>
      </c>
      <c r="L1066" s="318" t="s">
        <v>2222</v>
      </c>
      <c r="M1066" s="196" t="s">
        <v>4</v>
      </c>
      <c r="N1066" s="12" t="s">
        <v>36</v>
      </c>
      <c r="O1066" s="12" t="s">
        <v>36</v>
      </c>
      <c r="P1066" s="12" t="s">
        <v>58</v>
      </c>
      <c r="Q1066" s="12" t="s">
        <v>59</v>
      </c>
      <c r="R1066" s="12" t="s">
        <v>60</v>
      </c>
      <c r="S1066" s="196">
        <v>94</v>
      </c>
      <c r="T1066" s="12" t="s">
        <v>2223</v>
      </c>
      <c r="U1066" s="197">
        <f>VLOOKUP(C1066,Dados!G:J,3,FALSE)</f>
        <v>2</v>
      </c>
      <c r="V1066" s="197" t="str">
        <f>VLOOKUP(C1066,Dados!G:J,4,FALSE)</f>
        <v>Sexta-Feira</v>
      </c>
    </row>
    <row r="1067" spans="1:22" ht="84">
      <c r="A1067" s="189">
        <v>712</v>
      </c>
      <c r="B1067" s="12">
        <v>1</v>
      </c>
      <c r="C1067" s="190">
        <v>45507</v>
      </c>
      <c r="D1067" s="191">
        <f>IFERROR(VLOOKUP(C1067,Dados!G:H,2,FALSE),"")</f>
        <v>45505</v>
      </c>
      <c r="E1067" s="319">
        <v>33473</v>
      </c>
      <c r="F1067" s="321" t="s">
        <v>2045</v>
      </c>
      <c r="G1067" s="12" t="s">
        <v>31</v>
      </c>
      <c r="H1067" s="318" t="s">
        <v>780</v>
      </c>
      <c r="I1067" s="405" t="s">
        <v>2039</v>
      </c>
      <c r="J1067" s="12">
        <v>2</v>
      </c>
      <c r="K1067" s="12" t="s">
        <v>110</v>
      </c>
      <c r="L1067" s="318" t="s">
        <v>2224</v>
      </c>
      <c r="M1067" s="196" t="s">
        <v>112</v>
      </c>
      <c r="N1067" s="12" t="s">
        <v>36</v>
      </c>
      <c r="O1067" s="12" t="s">
        <v>36</v>
      </c>
      <c r="P1067" s="12" t="s">
        <v>45</v>
      </c>
      <c r="Q1067" s="12" t="s">
        <v>76</v>
      </c>
      <c r="R1067" s="12" t="s">
        <v>47</v>
      </c>
      <c r="S1067" s="196">
        <v>95</v>
      </c>
      <c r="T1067" s="12" t="s">
        <v>2225</v>
      </c>
      <c r="U1067" s="197">
        <f>VLOOKUP(C1067,Dados!G:J,3,FALSE)</f>
        <v>3</v>
      </c>
      <c r="V1067" s="197" t="str">
        <f>VLOOKUP(C1067,Dados!G:J,4,FALSE)</f>
        <v>Sábado</v>
      </c>
    </row>
    <row r="1068" spans="1:22" ht="84">
      <c r="A1068" s="189">
        <v>713</v>
      </c>
      <c r="B1068" s="12">
        <v>1</v>
      </c>
      <c r="C1068" s="190">
        <v>45509</v>
      </c>
      <c r="D1068" s="191">
        <f>IFERROR(VLOOKUP(C1068,Dados!G:H,2,FALSE),"")</f>
        <v>45505</v>
      </c>
      <c r="E1068" s="319">
        <v>50476</v>
      </c>
      <c r="F1068" s="321" t="s">
        <v>2226</v>
      </c>
      <c r="G1068" s="12" t="s">
        <v>31</v>
      </c>
      <c r="H1068" s="318" t="s">
        <v>341</v>
      </c>
      <c r="I1068" s="405" t="s">
        <v>87</v>
      </c>
      <c r="J1068" s="12">
        <v>1</v>
      </c>
      <c r="K1068" s="12" t="s">
        <v>51</v>
      </c>
      <c r="L1068" s="318" t="s">
        <v>2227</v>
      </c>
      <c r="M1068" s="196" t="s">
        <v>90</v>
      </c>
      <c r="N1068" s="12" t="s">
        <v>91</v>
      </c>
      <c r="O1068" s="12" t="s">
        <v>36</v>
      </c>
      <c r="P1068" s="12" t="s">
        <v>91</v>
      </c>
      <c r="Q1068" s="12"/>
      <c r="R1068" s="12"/>
      <c r="S1068" s="196"/>
      <c r="T1068" s="12"/>
      <c r="U1068" s="197">
        <f>VLOOKUP(C1068,Dados!G:J,3,FALSE)</f>
        <v>5</v>
      </c>
      <c r="V1068" s="197" t="str">
        <f>VLOOKUP(C1068,Dados!G:J,4,FALSE)</f>
        <v>Segunda-Feira</v>
      </c>
    </row>
    <row r="1069" spans="1:22" ht="60">
      <c r="A1069" s="189">
        <v>714</v>
      </c>
      <c r="B1069" s="12">
        <v>1</v>
      </c>
      <c r="C1069" s="190">
        <v>45513</v>
      </c>
      <c r="D1069" s="191">
        <f>IFERROR(VLOOKUP(C1069,Dados!G:H,2,FALSE),"")</f>
        <v>45505</v>
      </c>
      <c r="E1069" s="319">
        <v>50534</v>
      </c>
      <c r="F1069" s="321" t="s">
        <v>2228</v>
      </c>
      <c r="G1069" s="12" t="s">
        <v>31</v>
      </c>
      <c r="H1069" s="318" t="s">
        <v>62</v>
      </c>
      <c r="I1069" s="405" t="s">
        <v>2170</v>
      </c>
      <c r="J1069" s="12">
        <v>1</v>
      </c>
      <c r="K1069" s="12" t="s">
        <v>349</v>
      </c>
      <c r="L1069" s="318" t="s">
        <v>2229</v>
      </c>
      <c r="M1069" s="196" t="s">
        <v>4</v>
      </c>
      <c r="N1069" s="12" t="s">
        <v>36</v>
      </c>
      <c r="O1069" s="12" t="s">
        <v>36</v>
      </c>
      <c r="P1069" s="12" t="s">
        <v>45</v>
      </c>
      <c r="Q1069" s="12" t="s">
        <v>46</v>
      </c>
      <c r="R1069" s="12" t="s">
        <v>113</v>
      </c>
      <c r="S1069" s="196">
        <v>96</v>
      </c>
      <c r="T1069" s="12" t="s">
        <v>2230</v>
      </c>
      <c r="U1069" s="197">
        <f>VLOOKUP(C1069,Dados!G:J,3,FALSE)</f>
        <v>9</v>
      </c>
      <c r="V1069" s="197" t="str">
        <f>VLOOKUP(C1069,Dados!G:J,4,FALSE)</f>
        <v>Sexta-Feira</v>
      </c>
    </row>
    <row r="1070" spans="1:22" ht="93">
      <c r="A1070" s="189">
        <v>715</v>
      </c>
      <c r="B1070" s="12">
        <v>1</v>
      </c>
      <c r="C1070" s="190">
        <v>45514</v>
      </c>
      <c r="D1070" s="191">
        <f>IFERROR(VLOOKUP(C1070,Dados!G:H,2,FALSE),"")</f>
        <v>45505</v>
      </c>
      <c r="E1070" s="319">
        <v>7672</v>
      </c>
      <c r="F1070" s="321" t="s">
        <v>783</v>
      </c>
      <c r="G1070" s="12" t="s">
        <v>182</v>
      </c>
      <c r="H1070" s="318" t="s">
        <v>198</v>
      </c>
      <c r="I1070" s="405" t="s">
        <v>87</v>
      </c>
      <c r="J1070" s="12">
        <v>1</v>
      </c>
      <c r="K1070" s="12" t="s">
        <v>51</v>
      </c>
      <c r="L1070" s="66" t="s">
        <v>2231</v>
      </c>
      <c r="M1070" s="196" t="s">
        <v>4</v>
      </c>
      <c r="N1070" s="12" t="s">
        <v>36</v>
      </c>
      <c r="O1070" s="12" t="s">
        <v>36</v>
      </c>
      <c r="P1070" s="12" t="s">
        <v>123</v>
      </c>
      <c r="Q1070" s="12" t="s">
        <v>124</v>
      </c>
      <c r="R1070" s="12"/>
      <c r="S1070" s="196">
        <v>97</v>
      </c>
      <c r="T1070" s="12" t="s">
        <v>2232</v>
      </c>
      <c r="U1070" s="197">
        <f>VLOOKUP(C1070,Dados!G:J,3,FALSE)</f>
        <v>10</v>
      </c>
      <c r="V1070" s="197" t="str">
        <f>VLOOKUP(C1070,Dados!G:J,4,FALSE)</f>
        <v>Sábado</v>
      </c>
    </row>
    <row r="1071" spans="1:22" ht="116.1">
      <c r="A1071" s="189">
        <v>716</v>
      </c>
      <c r="B1071" s="12">
        <v>1</v>
      </c>
      <c r="C1071" s="190">
        <v>45514</v>
      </c>
      <c r="D1071" s="191">
        <f>IFERROR(VLOOKUP(C1071,Dados!G:H,2,FALSE),"")</f>
        <v>45505</v>
      </c>
      <c r="E1071" s="319">
        <v>35872</v>
      </c>
      <c r="F1071" s="321" t="s">
        <v>2233</v>
      </c>
      <c r="G1071" s="12" t="s">
        <v>31</v>
      </c>
      <c r="H1071" s="318" t="s">
        <v>882</v>
      </c>
      <c r="I1071" s="405" t="s">
        <v>87</v>
      </c>
      <c r="J1071" s="12">
        <v>1</v>
      </c>
      <c r="K1071" s="12" t="s">
        <v>51</v>
      </c>
      <c r="L1071" s="54" t="s">
        <v>2234</v>
      </c>
      <c r="M1071" s="196" t="s">
        <v>4</v>
      </c>
      <c r="N1071" s="12" t="s">
        <v>91</v>
      </c>
      <c r="O1071" s="12" t="s">
        <v>36</v>
      </c>
      <c r="P1071" s="12" t="s">
        <v>91</v>
      </c>
      <c r="Q1071" s="12" t="s">
        <v>67</v>
      </c>
      <c r="R1071" s="12"/>
      <c r="S1071" s="196">
        <v>98</v>
      </c>
      <c r="T1071" s="12" t="s">
        <v>2235</v>
      </c>
      <c r="U1071" s="197">
        <f>VLOOKUP(C1071,Dados!G:J,3,FALSE)</f>
        <v>10</v>
      </c>
      <c r="V1071" s="197" t="str">
        <f>VLOOKUP(C1071,Dados!G:J,4,FALSE)</f>
        <v>Sábado</v>
      </c>
    </row>
    <row r="1072" spans="1:22" ht="39" customHeight="1">
      <c r="A1072" s="189">
        <v>717</v>
      </c>
      <c r="B1072" s="12">
        <v>1</v>
      </c>
      <c r="C1072" s="190">
        <v>45518</v>
      </c>
      <c r="D1072" s="191">
        <f>IFERROR(VLOOKUP(C1072,Dados!G:H,2,FALSE),"")</f>
        <v>45505</v>
      </c>
      <c r="E1072" s="319">
        <v>5060</v>
      </c>
      <c r="F1072" s="321" t="s">
        <v>1067</v>
      </c>
      <c r="G1072" s="12" t="s">
        <v>31</v>
      </c>
      <c r="H1072" s="318" t="s">
        <v>828</v>
      </c>
      <c r="I1072" s="405" t="s">
        <v>2056</v>
      </c>
      <c r="J1072" s="12">
        <v>1</v>
      </c>
      <c r="K1072" s="12" t="s">
        <v>161</v>
      </c>
      <c r="L1072" s="54" t="s">
        <v>2236</v>
      </c>
      <c r="M1072" s="196" t="s">
        <v>90</v>
      </c>
      <c r="N1072" s="12" t="s">
        <v>568</v>
      </c>
      <c r="O1072" s="12" t="s">
        <v>36</v>
      </c>
      <c r="P1072" s="12" t="s">
        <v>96</v>
      </c>
      <c r="Q1072" s="12"/>
      <c r="R1072" s="12"/>
      <c r="S1072" s="196">
        <v>99</v>
      </c>
      <c r="T1072" s="12"/>
      <c r="U1072" s="197">
        <f>VLOOKUP(C1072,Dados!G:J,3,FALSE)</f>
        <v>14</v>
      </c>
      <c r="V1072" s="197" t="str">
        <f>VLOOKUP(C1072,Dados!G:J,4,FALSE)</f>
        <v>Quarta-Feira</v>
      </c>
    </row>
    <row r="1073" spans="1:22" ht="116.1">
      <c r="A1073" s="189">
        <v>718</v>
      </c>
      <c r="B1073" s="12">
        <v>1</v>
      </c>
      <c r="C1073" s="190">
        <v>45523</v>
      </c>
      <c r="D1073" s="191">
        <f>IFERROR(VLOOKUP(C1073,Dados!G:H,2,FALSE),"")</f>
        <v>45505</v>
      </c>
      <c r="E1073" s="319">
        <v>45639</v>
      </c>
      <c r="F1073" s="321" t="s">
        <v>2237</v>
      </c>
      <c r="G1073" s="12" t="s">
        <v>31</v>
      </c>
      <c r="H1073" s="318" t="s">
        <v>970</v>
      </c>
      <c r="I1073" s="405" t="s">
        <v>445</v>
      </c>
      <c r="J1073" s="12">
        <v>3</v>
      </c>
      <c r="K1073" s="12" t="s">
        <v>313</v>
      </c>
      <c r="L1073" s="66" t="s">
        <v>2238</v>
      </c>
      <c r="M1073" s="196" t="s">
        <v>112</v>
      </c>
      <c r="N1073" s="12" t="s">
        <v>36</v>
      </c>
      <c r="O1073" s="12" t="s">
        <v>36</v>
      </c>
      <c r="P1073" s="12" t="s">
        <v>45</v>
      </c>
      <c r="Q1073" s="12" t="s">
        <v>46</v>
      </c>
      <c r="R1073" s="12" t="s">
        <v>488</v>
      </c>
      <c r="S1073" s="196">
        <v>100</v>
      </c>
      <c r="T1073" s="12" t="s">
        <v>2239</v>
      </c>
      <c r="U1073" s="197">
        <f>VLOOKUP(C1073,Dados!G:J,3,FALSE)</f>
        <v>19</v>
      </c>
      <c r="V1073" s="197" t="str">
        <f>VLOOKUP(C1073,Dados!G:J,4,FALSE)</f>
        <v>Segunda-Feira</v>
      </c>
    </row>
    <row r="1074" spans="1:22" ht="127.5">
      <c r="A1074" s="189">
        <v>719</v>
      </c>
      <c r="B1074" s="12">
        <v>1</v>
      </c>
      <c r="C1074" s="190">
        <v>45523</v>
      </c>
      <c r="D1074" s="191">
        <f>IFERROR(VLOOKUP(C1074,Dados!G:H,2,FALSE),"")</f>
        <v>45505</v>
      </c>
      <c r="E1074" s="319">
        <v>51517</v>
      </c>
      <c r="F1074" s="321" t="s">
        <v>2240</v>
      </c>
      <c r="G1074" s="12" t="s">
        <v>31</v>
      </c>
      <c r="H1074" s="318" t="s">
        <v>366</v>
      </c>
      <c r="I1074" s="405" t="s">
        <v>2170</v>
      </c>
      <c r="J1074" s="12">
        <v>1</v>
      </c>
      <c r="K1074" s="12" t="s">
        <v>110</v>
      </c>
      <c r="L1074" s="54" t="s">
        <v>2241</v>
      </c>
      <c r="M1074" s="196" t="s">
        <v>112</v>
      </c>
      <c r="N1074" s="12" t="s">
        <v>36</v>
      </c>
      <c r="O1074" s="12" t="s">
        <v>36</v>
      </c>
      <c r="P1074" s="12" t="s">
        <v>45</v>
      </c>
      <c r="Q1074" s="12" t="s">
        <v>76</v>
      </c>
      <c r="R1074" s="12" t="s">
        <v>2242</v>
      </c>
      <c r="S1074" s="196">
        <v>101</v>
      </c>
      <c r="T1074" s="12" t="s">
        <v>2243</v>
      </c>
      <c r="U1074" s="197">
        <f>VLOOKUP(C1074,Dados!G:J,3,FALSE)</f>
        <v>19</v>
      </c>
      <c r="V1074" s="197" t="str">
        <f>VLOOKUP(C1074,Dados!G:J,4,FALSE)</f>
        <v>Segunda-Feira</v>
      </c>
    </row>
    <row r="1075" spans="1:22" ht="79.5" customHeight="1">
      <c r="A1075" s="189">
        <v>720</v>
      </c>
      <c r="B1075" s="12">
        <v>1</v>
      </c>
      <c r="C1075" s="190">
        <v>45524</v>
      </c>
      <c r="D1075" s="191">
        <f>IFERROR(VLOOKUP(C1075,Dados!G:H,2,FALSE),"")</f>
        <v>45505</v>
      </c>
      <c r="E1075" s="319">
        <v>50708</v>
      </c>
      <c r="F1075" s="321" t="s">
        <v>2244</v>
      </c>
      <c r="G1075" s="12" t="s">
        <v>31</v>
      </c>
      <c r="H1075" s="318" t="s">
        <v>130</v>
      </c>
      <c r="I1075" s="405" t="s">
        <v>509</v>
      </c>
      <c r="J1075" s="12">
        <v>1</v>
      </c>
      <c r="K1075" s="12" t="s">
        <v>56</v>
      </c>
      <c r="L1075" s="54" t="s">
        <v>2245</v>
      </c>
      <c r="M1075" s="196" t="s">
        <v>112</v>
      </c>
      <c r="N1075" s="12" t="s">
        <v>36</v>
      </c>
      <c r="O1075" s="12" t="s">
        <v>36</v>
      </c>
      <c r="P1075" s="12" t="s">
        <v>58</v>
      </c>
      <c r="Q1075" s="12" t="s">
        <v>59</v>
      </c>
      <c r="R1075" s="12" t="s">
        <v>60</v>
      </c>
      <c r="S1075" s="196">
        <v>102</v>
      </c>
      <c r="T1075" s="12" t="s">
        <v>2246</v>
      </c>
      <c r="U1075" s="197">
        <f>VLOOKUP(C1075,Dados!G:J,3,FALSE)</f>
        <v>20</v>
      </c>
      <c r="V1075" s="197" t="str">
        <f>VLOOKUP(C1075,Dados!G:J,4,FALSE)</f>
        <v>Terça-Feira</v>
      </c>
    </row>
    <row r="1076" spans="1:22" ht="96" customHeight="1">
      <c r="A1076" s="189">
        <v>721</v>
      </c>
      <c r="B1076" s="12">
        <v>1</v>
      </c>
      <c r="C1076" s="190">
        <v>45524</v>
      </c>
      <c r="D1076" s="191">
        <f>IFERROR(VLOOKUP(C1076,Dados!G:H,2,FALSE),"")</f>
        <v>45505</v>
      </c>
      <c r="E1076" s="319">
        <v>52322</v>
      </c>
      <c r="F1076" s="321" t="s">
        <v>2247</v>
      </c>
      <c r="G1076" s="12" t="s">
        <v>31</v>
      </c>
      <c r="H1076" s="318" t="s">
        <v>198</v>
      </c>
      <c r="I1076" s="405" t="s">
        <v>87</v>
      </c>
      <c r="J1076" s="12">
        <v>1</v>
      </c>
      <c r="K1076" s="12" t="s">
        <v>1170</v>
      </c>
      <c r="L1076" s="54" t="s">
        <v>2248</v>
      </c>
      <c r="M1076" s="196" t="s">
        <v>90</v>
      </c>
      <c r="N1076" s="12" t="s">
        <v>91</v>
      </c>
      <c r="O1076" s="12" t="s">
        <v>36</v>
      </c>
      <c r="P1076" s="12" t="s">
        <v>91</v>
      </c>
      <c r="Q1076" s="12"/>
      <c r="R1076" s="12"/>
      <c r="S1076" s="196"/>
      <c r="T1076" s="12"/>
      <c r="U1076" s="197">
        <f>VLOOKUP(C1076,Dados!G:J,3,FALSE)</f>
        <v>20</v>
      </c>
      <c r="V1076" s="197" t="str">
        <f>VLOOKUP(C1076,Dados!G:J,4,FALSE)</f>
        <v>Terça-Feira</v>
      </c>
    </row>
    <row r="1077" spans="1:22" ht="60.75" customHeight="1">
      <c r="A1077" s="189">
        <v>722</v>
      </c>
      <c r="B1077" s="12">
        <v>1</v>
      </c>
      <c r="C1077" s="190">
        <v>45530</v>
      </c>
      <c r="D1077" s="191">
        <f>IFERROR(VLOOKUP(C1077,Dados!G:H,2,FALSE),"")</f>
        <v>45505</v>
      </c>
      <c r="E1077" s="319">
        <v>48198</v>
      </c>
      <c r="F1077" s="321" t="s">
        <v>2249</v>
      </c>
      <c r="G1077" s="12" t="s">
        <v>31</v>
      </c>
      <c r="H1077" s="318" t="s">
        <v>130</v>
      </c>
      <c r="I1077" s="405" t="s">
        <v>509</v>
      </c>
      <c r="J1077" s="12">
        <v>1</v>
      </c>
      <c r="K1077" s="12" t="s">
        <v>56</v>
      </c>
      <c r="L1077" s="54" t="s">
        <v>2250</v>
      </c>
      <c r="M1077" s="196" t="s">
        <v>4</v>
      </c>
      <c r="N1077" s="12" t="s">
        <v>36</v>
      </c>
      <c r="O1077" s="12" t="s">
        <v>36</v>
      </c>
      <c r="P1077" s="12" t="s">
        <v>45</v>
      </c>
      <c r="Q1077" s="12" t="s">
        <v>76</v>
      </c>
      <c r="R1077" s="12" t="s">
        <v>2251</v>
      </c>
      <c r="S1077" s="196">
        <v>103</v>
      </c>
      <c r="T1077" s="12" t="s">
        <v>2252</v>
      </c>
      <c r="U1077" s="197">
        <f>VLOOKUP(C1077,Dados!G:J,3,FALSE)</f>
        <v>26</v>
      </c>
      <c r="V1077" s="197" t="str">
        <f>VLOOKUP(C1077,Dados!G:J,4,FALSE)</f>
        <v>Segunda-Feira</v>
      </c>
    </row>
    <row r="1078" spans="1:22" ht="104.45">
      <c r="A1078" s="189">
        <v>723</v>
      </c>
      <c r="B1078" s="12">
        <v>1</v>
      </c>
      <c r="C1078" s="190">
        <v>45532</v>
      </c>
      <c r="D1078" s="191">
        <f>IFERROR(VLOOKUP(C1078,Dados!G:H,2,FALSE),"")</f>
        <v>45505</v>
      </c>
      <c r="E1078" s="319">
        <v>49999</v>
      </c>
      <c r="F1078" s="321" t="s">
        <v>2253</v>
      </c>
      <c r="G1078" s="12" t="s">
        <v>182</v>
      </c>
      <c r="H1078" s="318" t="s">
        <v>300</v>
      </c>
      <c r="I1078" s="405" t="s">
        <v>2039</v>
      </c>
      <c r="J1078" s="12">
        <v>2</v>
      </c>
      <c r="K1078" s="12" t="s">
        <v>110</v>
      </c>
      <c r="L1078" s="54" t="s">
        <v>2254</v>
      </c>
      <c r="M1078" s="196" t="s">
        <v>112</v>
      </c>
      <c r="N1078" s="12" t="s">
        <v>36</v>
      </c>
      <c r="O1078" s="12" t="s">
        <v>36</v>
      </c>
      <c r="P1078" s="12" t="s">
        <v>45</v>
      </c>
      <c r="Q1078" s="12" t="s">
        <v>46</v>
      </c>
      <c r="R1078" s="12" t="s">
        <v>1104</v>
      </c>
      <c r="S1078" s="196">
        <v>104</v>
      </c>
      <c r="T1078" s="12" t="s">
        <v>2255</v>
      </c>
      <c r="U1078" s="197">
        <f>VLOOKUP(C1078,Dados!G:J,3,FALSE)</f>
        <v>28</v>
      </c>
      <c r="V1078" s="197" t="str">
        <f>VLOOKUP(C1078,Dados!G:J,4,FALSE)</f>
        <v>Quarta-Feira</v>
      </c>
    </row>
    <row r="1079" spans="1:22" ht="35.450000000000003">
      <c r="A1079" s="189">
        <v>724</v>
      </c>
      <c r="B1079" s="12">
        <v>1</v>
      </c>
      <c r="C1079" s="190">
        <v>45533</v>
      </c>
      <c r="D1079" s="191">
        <f>IFERROR(VLOOKUP(C1079,Dados!G:H,2,FALSE),"")</f>
        <v>45505</v>
      </c>
      <c r="E1079" s="319"/>
      <c r="F1079" s="321"/>
      <c r="G1079" s="12" t="s">
        <v>31</v>
      </c>
      <c r="H1079" s="318"/>
      <c r="I1079" s="405" t="s">
        <v>1600</v>
      </c>
      <c r="J1079" s="12">
        <v>2</v>
      </c>
      <c r="K1079" s="12" t="s">
        <v>43</v>
      </c>
      <c r="L1079" s="54" t="s">
        <v>2256</v>
      </c>
      <c r="M1079" s="196" t="s">
        <v>90</v>
      </c>
      <c r="N1079" s="12" t="s">
        <v>271</v>
      </c>
      <c r="O1079" s="12" t="s">
        <v>36</v>
      </c>
      <c r="P1079" s="12" t="s">
        <v>173</v>
      </c>
      <c r="Q1079" s="12"/>
      <c r="R1079" s="12"/>
      <c r="S1079" s="196">
        <v>105</v>
      </c>
      <c r="T1079" s="12" t="s">
        <v>2257</v>
      </c>
      <c r="U1079" s="197">
        <f>VLOOKUP(C1079,Dados!G:J,3,FALSE)</f>
        <v>29</v>
      </c>
      <c r="V1079" s="197" t="str">
        <f>VLOOKUP(C1079,Dados!G:J,4,FALSE)</f>
        <v>Quinta-Feira</v>
      </c>
    </row>
    <row r="1080" spans="1:22" ht="93">
      <c r="A1080" s="189">
        <v>725</v>
      </c>
      <c r="B1080" s="12">
        <v>1</v>
      </c>
      <c r="C1080" s="190">
        <v>45542</v>
      </c>
      <c r="D1080" s="191">
        <f>IFERROR(VLOOKUP(C1080,Dados!G:H,2,FALSE),"")</f>
        <v>45536</v>
      </c>
      <c r="E1080" s="319">
        <v>29493</v>
      </c>
      <c r="F1080" s="321" t="s">
        <v>2258</v>
      </c>
      <c r="G1080" s="12" t="s">
        <v>31</v>
      </c>
      <c r="H1080" s="318" t="s">
        <v>1164</v>
      </c>
      <c r="I1080" s="405" t="s">
        <v>2125</v>
      </c>
      <c r="J1080" s="12">
        <v>2</v>
      </c>
      <c r="K1080" s="12" t="s">
        <v>51</v>
      </c>
      <c r="L1080" s="54" t="s">
        <v>2259</v>
      </c>
      <c r="M1080" s="196" t="s">
        <v>112</v>
      </c>
      <c r="N1080" s="12" t="s">
        <v>36</v>
      </c>
      <c r="O1080" s="12" t="s">
        <v>36</v>
      </c>
      <c r="P1080" s="12" t="s">
        <v>45</v>
      </c>
      <c r="Q1080" s="12" t="s">
        <v>76</v>
      </c>
      <c r="R1080" s="12" t="s">
        <v>1251</v>
      </c>
      <c r="S1080" s="196">
        <v>106</v>
      </c>
      <c r="T1080" s="12" t="s">
        <v>2260</v>
      </c>
      <c r="U1080" s="197">
        <f>VLOOKUP(C1080,Dados!G:J,3,FALSE)</f>
        <v>7</v>
      </c>
      <c r="V1080" s="197" t="str">
        <f>VLOOKUP(C1080,Dados!G:J,4,FALSE)</f>
        <v>Sábado</v>
      </c>
    </row>
    <row r="1081" spans="1:22" ht="81.599999999999994">
      <c r="A1081" s="189">
        <v>726</v>
      </c>
      <c r="B1081" s="12">
        <v>1</v>
      </c>
      <c r="C1081" s="190">
        <v>45547</v>
      </c>
      <c r="D1081" s="191">
        <f>IFERROR(VLOOKUP(C1081,Dados!G:H,2,FALSE),"")</f>
        <v>45536</v>
      </c>
      <c r="E1081" s="319">
        <v>50318</v>
      </c>
      <c r="F1081" s="321" t="s">
        <v>2261</v>
      </c>
      <c r="G1081" s="12" t="s">
        <v>31</v>
      </c>
      <c r="H1081" s="318" t="s">
        <v>341</v>
      </c>
      <c r="I1081" s="405" t="s">
        <v>2125</v>
      </c>
      <c r="J1081" s="12">
        <v>3</v>
      </c>
      <c r="K1081" s="12" t="s">
        <v>1170</v>
      </c>
      <c r="L1081" s="54" t="s">
        <v>2262</v>
      </c>
      <c r="M1081" s="196" t="s">
        <v>4</v>
      </c>
      <c r="N1081" s="12" t="s">
        <v>36</v>
      </c>
      <c r="O1081" s="12" t="s">
        <v>36</v>
      </c>
      <c r="P1081" s="12" t="s">
        <v>45</v>
      </c>
      <c r="Q1081" s="12" t="s">
        <v>67</v>
      </c>
      <c r="R1081" s="12" t="s">
        <v>930</v>
      </c>
      <c r="S1081" s="196">
        <v>109</v>
      </c>
      <c r="T1081" s="12"/>
      <c r="U1081" s="197">
        <f>VLOOKUP(C1081,Dados!G:J,3,FALSE)</f>
        <v>12</v>
      </c>
      <c r="V1081" s="197" t="str">
        <f>VLOOKUP(C1081,Dados!G:J,4,FALSE)</f>
        <v>Quinta-Feira</v>
      </c>
    </row>
    <row r="1082" spans="1:22" ht="81.599999999999994">
      <c r="A1082" s="189">
        <v>727</v>
      </c>
      <c r="B1082" s="12">
        <v>1</v>
      </c>
      <c r="C1082" s="190">
        <v>45547</v>
      </c>
      <c r="D1082" s="191">
        <f>IFERROR(VLOOKUP(C1082,Dados!G:H,2,FALSE),"")</f>
        <v>45536</v>
      </c>
      <c r="E1082" s="319">
        <v>45997</v>
      </c>
      <c r="F1082" s="321" t="s">
        <v>2071</v>
      </c>
      <c r="G1082" s="12" t="s">
        <v>31</v>
      </c>
      <c r="H1082" s="318" t="s">
        <v>523</v>
      </c>
      <c r="I1082" s="405" t="s">
        <v>1980</v>
      </c>
      <c r="J1082" s="12">
        <v>3</v>
      </c>
      <c r="K1082" s="12" t="s">
        <v>56</v>
      </c>
      <c r="L1082" s="54" t="s">
        <v>2263</v>
      </c>
      <c r="M1082" s="196" t="s">
        <v>3</v>
      </c>
      <c r="N1082" s="12" t="s">
        <v>36</v>
      </c>
      <c r="O1082" s="12" t="s">
        <v>36</v>
      </c>
      <c r="P1082" s="12" t="s">
        <v>45</v>
      </c>
      <c r="Q1082" s="12" t="s">
        <v>46</v>
      </c>
      <c r="R1082" s="12" t="s">
        <v>1104</v>
      </c>
      <c r="S1082" s="196">
        <v>107</v>
      </c>
      <c r="T1082" s="12" t="s">
        <v>2264</v>
      </c>
      <c r="U1082" s="197">
        <f>VLOOKUP(C1082,Dados!G:J,3,FALSE)</f>
        <v>12</v>
      </c>
      <c r="V1082" s="197" t="str">
        <f>VLOOKUP(C1082,Dados!G:J,4,FALSE)</f>
        <v>Quinta-Feira</v>
      </c>
    </row>
    <row r="1083" spans="1:22">
      <c r="A1083" s="189">
        <v>728</v>
      </c>
      <c r="B1083" s="12">
        <v>1</v>
      </c>
      <c r="C1083" s="190">
        <v>45548</v>
      </c>
      <c r="D1083" s="191">
        <f>IFERROR(VLOOKUP(C1083,Dados!G:H,2,FALSE),"")</f>
        <v>45536</v>
      </c>
      <c r="E1083" s="319"/>
      <c r="F1083" s="321"/>
      <c r="G1083" s="12"/>
      <c r="H1083" s="318"/>
      <c r="I1083" s="405" t="s">
        <v>87</v>
      </c>
      <c r="J1083" s="12">
        <v>1</v>
      </c>
      <c r="K1083" s="12" t="s">
        <v>1170</v>
      </c>
      <c r="L1083" s="54" t="s">
        <v>2265</v>
      </c>
      <c r="M1083" s="196" t="s">
        <v>90</v>
      </c>
      <c r="N1083" s="12" t="s">
        <v>91</v>
      </c>
      <c r="O1083" s="12" t="s">
        <v>36</v>
      </c>
      <c r="P1083" s="12" t="s">
        <v>91</v>
      </c>
      <c r="Q1083" s="12"/>
      <c r="R1083" s="12"/>
      <c r="S1083" s="196">
        <v>108</v>
      </c>
      <c r="T1083" s="12"/>
      <c r="U1083" s="197">
        <f>VLOOKUP(C1083,Dados!G:J,3,FALSE)</f>
        <v>13</v>
      </c>
      <c r="V1083" s="197" t="str">
        <f>VLOOKUP(C1083,Dados!G:J,4,FALSE)</f>
        <v>Sexta-Feira</v>
      </c>
    </row>
    <row r="1084" spans="1:22" ht="138.94999999999999">
      <c r="A1084" s="189">
        <v>729</v>
      </c>
      <c r="B1084" s="12">
        <v>1</v>
      </c>
      <c r="C1084" s="190">
        <v>45548</v>
      </c>
      <c r="D1084" s="191">
        <f>IFERROR(VLOOKUP(C1084,Dados!G:H,2,FALSE),"")</f>
        <v>45536</v>
      </c>
      <c r="E1084" s="319">
        <v>49476</v>
      </c>
      <c r="F1084" s="321" t="s">
        <v>2266</v>
      </c>
      <c r="G1084" s="12" t="s">
        <v>31</v>
      </c>
      <c r="H1084" s="318" t="s">
        <v>237</v>
      </c>
      <c r="I1084" s="405" t="s">
        <v>1600</v>
      </c>
      <c r="J1084" s="12">
        <v>2</v>
      </c>
      <c r="K1084" s="12" t="s">
        <v>56</v>
      </c>
      <c r="L1084" s="66" t="s">
        <v>2267</v>
      </c>
      <c r="M1084" s="196" t="s">
        <v>112</v>
      </c>
      <c r="N1084" s="12" t="s">
        <v>36</v>
      </c>
      <c r="O1084" s="12" t="s">
        <v>36</v>
      </c>
      <c r="P1084" s="12" t="s">
        <v>45</v>
      </c>
      <c r="Q1084" s="12" t="s">
        <v>76</v>
      </c>
      <c r="R1084" s="12" t="s">
        <v>2268</v>
      </c>
      <c r="S1084" s="196">
        <v>110</v>
      </c>
      <c r="T1084" s="12" t="s">
        <v>2269</v>
      </c>
      <c r="U1084" s="197">
        <f>VLOOKUP(C1084,Dados!G:J,3,FALSE)</f>
        <v>13</v>
      </c>
      <c r="V1084" s="197" t="str">
        <f>VLOOKUP(C1084,Dados!G:J,4,FALSE)</f>
        <v>Sexta-Feira</v>
      </c>
    </row>
    <row r="1085" spans="1:22" ht="35.450000000000003">
      <c r="A1085" s="189">
        <v>730</v>
      </c>
      <c r="B1085" s="12">
        <v>1</v>
      </c>
      <c r="C1085" s="190">
        <v>45549</v>
      </c>
      <c r="D1085" s="191">
        <f>IFERROR(VLOOKUP(C1085,Dados!G:H,2,FALSE),"")</f>
        <v>45536</v>
      </c>
      <c r="E1085" s="319">
        <v>38586</v>
      </c>
      <c r="F1085" s="321" t="s">
        <v>2270</v>
      </c>
      <c r="G1085" s="12" t="s">
        <v>31</v>
      </c>
      <c r="H1085" s="318" t="s">
        <v>2271</v>
      </c>
      <c r="I1085" s="405" t="s">
        <v>1980</v>
      </c>
      <c r="J1085" s="12">
        <v>3</v>
      </c>
      <c r="K1085" s="12" t="s">
        <v>43</v>
      </c>
      <c r="L1085" s="54" t="s">
        <v>2272</v>
      </c>
      <c r="M1085" s="196" t="s">
        <v>4</v>
      </c>
      <c r="N1085" s="12" t="s">
        <v>36</v>
      </c>
      <c r="O1085" s="12" t="s">
        <v>36</v>
      </c>
      <c r="P1085" s="12" t="s">
        <v>45</v>
      </c>
      <c r="Q1085" s="12" t="s">
        <v>46</v>
      </c>
      <c r="R1085" s="12" t="s">
        <v>1957</v>
      </c>
      <c r="S1085" s="196">
        <v>111</v>
      </c>
      <c r="T1085" s="12" t="s">
        <v>2273</v>
      </c>
      <c r="U1085" s="197">
        <f>VLOOKUP(C1085,Dados!G:J,3,FALSE)</f>
        <v>14</v>
      </c>
      <c r="V1085" s="197" t="str">
        <f>VLOOKUP(C1085,Dados!G:J,4,FALSE)</f>
        <v>Sábado</v>
      </c>
    </row>
    <row r="1086" spans="1:22" ht="93">
      <c r="A1086" s="189">
        <v>731</v>
      </c>
      <c r="B1086" s="12">
        <v>1</v>
      </c>
      <c r="C1086" s="190">
        <v>45551</v>
      </c>
      <c r="D1086" s="191">
        <f>IFERROR(VLOOKUP(C1086,Dados!G:H,2,FALSE),"")</f>
        <v>45536</v>
      </c>
      <c r="E1086" s="319">
        <v>49573</v>
      </c>
      <c r="F1086" s="321" t="s">
        <v>2274</v>
      </c>
      <c r="G1086" s="12" t="s">
        <v>31</v>
      </c>
      <c r="H1086" s="318" t="s">
        <v>237</v>
      </c>
      <c r="I1086" s="405" t="s">
        <v>1600</v>
      </c>
      <c r="J1086" s="12">
        <v>2</v>
      </c>
      <c r="K1086" s="12" t="s">
        <v>56</v>
      </c>
      <c r="L1086" s="54" t="s">
        <v>2275</v>
      </c>
      <c r="M1086" s="196" t="s">
        <v>3</v>
      </c>
      <c r="N1086" s="12" t="s">
        <v>36</v>
      </c>
      <c r="O1086" s="12" t="s">
        <v>36</v>
      </c>
      <c r="P1086" s="12" t="s">
        <v>45</v>
      </c>
      <c r="Q1086" s="12" t="s">
        <v>46</v>
      </c>
      <c r="R1086" s="12" t="s">
        <v>2276</v>
      </c>
      <c r="S1086" s="196">
        <v>112</v>
      </c>
      <c r="T1086" s="12" t="s">
        <v>2277</v>
      </c>
      <c r="U1086" s="197">
        <f>VLOOKUP(C1086,Dados!G:J,3,FALSE)</f>
        <v>16</v>
      </c>
      <c r="V1086" s="197" t="str">
        <f>VLOOKUP(C1086,Dados!G:J,4,FALSE)</f>
        <v>Segunda-Feira</v>
      </c>
    </row>
    <row r="1087" spans="1:22" ht="70.5" customHeight="1">
      <c r="A1087" s="189">
        <v>732</v>
      </c>
      <c r="B1087" s="12">
        <v>1</v>
      </c>
      <c r="C1087" s="190">
        <v>45552</v>
      </c>
      <c r="D1087" s="191">
        <f>IFERROR(VLOOKUP(C1087,Dados!G:H,2,FALSE),"")</f>
        <v>45536</v>
      </c>
      <c r="E1087" s="319">
        <v>49407</v>
      </c>
      <c r="F1087" s="321" t="s">
        <v>2278</v>
      </c>
      <c r="G1087" s="12" t="s">
        <v>31</v>
      </c>
      <c r="H1087" s="318" t="s">
        <v>1974</v>
      </c>
      <c r="I1087" s="405" t="s">
        <v>509</v>
      </c>
      <c r="J1087" s="12">
        <v>1</v>
      </c>
      <c r="K1087" s="12" t="s">
        <v>1975</v>
      </c>
      <c r="L1087" s="54" t="s">
        <v>2279</v>
      </c>
      <c r="M1087" s="196" t="s">
        <v>112</v>
      </c>
      <c r="N1087" s="12" t="s">
        <v>36</v>
      </c>
      <c r="O1087" s="12" t="s">
        <v>36</v>
      </c>
      <c r="P1087" s="12" t="s">
        <v>45</v>
      </c>
      <c r="Q1087" s="12" t="s">
        <v>46</v>
      </c>
      <c r="R1087" s="12" t="s">
        <v>2276</v>
      </c>
      <c r="S1087" s="196">
        <v>113</v>
      </c>
      <c r="T1087" s="12" t="s">
        <v>2280</v>
      </c>
      <c r="U1087" s="197">
        <f>VLOOKUP(C1087,Dados!G:J,3,FALSE)</f>
        <v>17</v>
      </c>
      <c r="V1087" s="197" t="str">
        <f>VLOOKUP(C1087,Dados!G:J,4,FALSE)</f>
        <v>Terça-Feira</v>
      </c>
    </row>
    <row r="1088" spans="1:22" ht="104.45">
      <c r="A1088" s="189">
        <v>733</v>
      </c>
      <c r="B1088" s="12">
        <v>1</v>
      </c>
      <c r="C1088" s="190">
        <v>45552</v>
      </c>
      <c r="D1088" s="191">
        <f>IFERROR(VLOOKUP(C1088,Dados!G:H,2,FALSE),"")</f>
        <v>45536</v>
      </c>
      <c r="E1088" s="319">
        <v>49874</v>
      </c>
      <c r="F1088" s="321" t="s">
        <v>2281</v>
      </c>
      <c r="G1088" s="12" t="s">
        <v>31</v>
      </c>
      <c r="H1088" s="318" t="s">
        <v>130</v>
      </c>
      <c r="I1088" s="405" t="s">
        <v>509</v>
      </c>
      <c r="J1088" s="12">
        <v>1</v>
      </c>
      <c r="K1088" s="12" t="s">
        <v>56</v>
      </c>
      <c r="L1088" s="54" t="s">
        <v>2282</v>
      </c>
      <c r="M1088" s="196" t="s">
        <v>4</v>
      </c>
      <c r="N1088" s="12" t="s">
        <v>36</v>
      </c>
      <c r="O1088" s="12" t="s">
        <v>36</v>
      </c>
      <c r="P1088" s="12" t="s">
        <v>180</v>
      </c>
      <c r="Q1088" s="12" t="s">
        <v>1358</v>
      </c>
      <c r="R1088" s="12" t="s">
        <v>2283</v>
      </c>
      <c r="S1088" s="196">
        <v>114</v>
      </c>
      <c r="T1088" s="12" t="s">
        <v>2284</v>
      </c>
      <c r="U1088" s="197">
        <f>VLOOKUP(C1088,Dados!G:J,3,FALSE)</f>
        <v>17</v>
      </c>
      <c r="V1088" s="197" t="str">
        <f>VLOOKUP(C1088,Dados!G:J,4,FALSE)</f>
        <v>Terça-Feira</v>
      </c>
    </row>
    <row r="1089" spans="1:22" ht="78" customHeight="1">
      <c r="A1089" s="189">
        <v>734</v>
      </c>
      <c r="B1089" s="12">
        <v>1</v>
      </c>
      <c r="C1089" s="190">
        <v>45554</v>
      </c>
      <c r="D1089" s="191">
        <f>IFERROR(VLOOKUP(C1089,Dados!G:H,2,FALSE),"")</f>
        <v>45536</v>
      </c>
      <c r="E1089" s="319">
        <v>52568</v>
      </c>
      <c r="F1089" s="321" t="s">
        <v>2285</v>
      </c>
      <c r="G1089" s="12" t="s">
        <v>31</v>
      </c>
      <c r="H1089" s="318" t="s">
        <v>198</v>
      </c>
      <c r="I1089" s="405" t="s">
        <v>87</v>
      </c>
      <c r="J1089" s="12">
        <v>1</v>
      </c>
      <c r="K1089" s="12" t="s">
        <v>1170</v>
      </c>
      <c r="L1089" s="54" t="s">
        <v>2286</v>
      </c>
      <c r="M1089" s="196" t="s">
        <v>90</v>
      </c>
      <c r="N1089" s="12" t="s">
        <v>91</v>
      </c>
      <c r="O1089" s="12" t="s">
        <v>36</v>
      </c>
      <c r="P1089" s="12" t="s">
        <v>91</v>
      </c>
      <c r="Q1089" s="12"/>
      <c r="R1089" s="12" t="s">
        <v>2287</v>
      </c>
      <c r="S1089" s="12"/>
      <c r="T1089" s="12"/>
      <c r="U1089" s="197">
        <f>VLOOKUP(C1089,Dados!G:J,3,FALSE)</f>
        <v>19</v>
      </c>
      <c r="V1089" s="197" t="str">
        <f>VLOOKUP(C1089,Dados!G:J,4,FALSE)</f>
        <v>Quinta-Feira</v>
      </c>
    </row>
    <row r="1090" spans="1:22" ht="81.599999999999994">
      <c r="A1090" s="189">
        <v>735</v>
      </c>
      <c r="B1090" s="12">
        <v>1</v>
      </c>
      <c r="C1090" s="190">
        <v>45559</v>
      </c>
      <c r="D1090" s="191">
        <f>IFERROR(VLOOKUP(C1090,Dados!G:H,2,FALSE),"")</f>
        <v>45536</v>
      </c>
      <c r="E1090" s="319">
        <v>2082</v>
      </c>
      <c r="F1090" s="321" t="s">
        <v>2288</v>
      </c>
      <c r="G1090" s="12" t="s">
        <v>31</v>
      </c>
      <c r="H1090" s="318" t="s">
        <v>2289</v>
      </c>
      <c r="I1090" s="405" t="s">
        <v>2056</v>
      </c>
      <c r="J1090" s="12">
        <v>1</v>
      </c>
      <c r="K1090" s="12" t="s">
        <v>1449</v>
      </c>
      <c r="L1090" s="54" t="s">
        <v>2290</v>
      </c>
      <c r="M1090" s="196" t="s">
        <v>785</v>
      </c>
      <c r="N1090" s="12" t="s">
        <v>36</v>
      </c>
      <c r="O1090" s="12" t="s">
        <v>36</v>
      </c>
      <c r="P1090" s="12" t="s">
        <v>180</v>
      </c>
      <c r="Q1090" s="12" t="s">
        <v>124</v>
      </c>
      <c r="R1090" s="12" t="s">
        <v>2291</v>
      </c>
      <c r="S1090" s="12"/>
      <c r="T1090" s="12" t="s">
        <v>2292</v>
      </c>
      <c r="U1090" s="197">
        <f>VLOOKUP(C1090,Dados!G:J,3,FALSE)</f>
        <v>24</v>
      </c>
      <c r="V1090" s="197" t="str">
        <f>VLOOKUP(C1090,Dados!G:J,4,FALSE)</f>
        <v>Terça-Feira</v>
      </c>
    </row>
    <row r="1091" spans="1:22" ht="81.599999999999994">
      <c r="A1091" s="189">
        <v>736</v>
      </c>
      <c r="B1091" s="12">
        <v>1</v>
      </c>
      <c r="C1091" s="190">
        <v>45559</v>
      </c>
      <c r="D1091" s="191">
        <f>IFERROR(VLOOKUP(C1091,Dados!G:H,2,FALSE),"")</f>
        <v>45536</v>
      </c>
      <c r="E1091" s="319">
        <v>49743</v>
      </c>
      <c r="F1091" s="321" t="s">
        <v>2293</v>
      </c>
      <c r="G1091" s="12" t="s">
        <v>31</v>
      </c>
      <c r="H1091" s="318" t="s">
        <v>130</v>
      </c>
      <c r="I1091" s="405" t="s">
        <v>509</v>
      </c>
      <c r="J1091" s="12">
        <v>1</v>
      </c>
      <c r="K1091" s="12" t="s">
        <v>56</v>
      </c>
      <c r="L1091" s="54" t="s">
        <v>2294</v>
      </c>
      <c r="M1091" s="196" t="s">
        <v>4</v>
      </c>
      <c r="N1091" s="12" t="s">
        <v>36</v>
      </c>
      <c r="O1091" s="12" t="s">
        <v>36</v>
      </c>
      <c r="P1091" s="12" t="s">
        <v>45</v>
      </c>
      <c r="Q1091" s="12" t="s">
        <v>76</v>
      </c>
      <c r="R1091" s="12" t="s">
        <v>1251</v>
      </c>
      <c r="S1091" s="12">
        <v>115</v>
      </c>
      <c r="T1091" s="12"/>
      <c r="U1091" s="197">
        <f>VLOOKUP(C1091,Dados!G:J,3,FALSE)</f>
        <v>24</v>
      </c>
      <c r="V1091" s="197" t="str">
        <f>VLOOKUP(C1091,Dados!G:J,4,FALSE)</f>
        <v>Terça-Feira</v>
      </c>
    </row>
    <row r="1092" spans="1:22" ht="93">
      <c r="A1092" s="189">
        <v>737</v>
      </c>
      <c r="B1092" s="12">
        <v>1</v>
      </c>
      <c r="C1092" s="190">
        <v>45560</v>
      </c>
      <c r="D1092" s="191">
        <f>IFERROR(VLOOKUP(C1092,Dados!G:H,2,FALSE),"")</f>
        <v>45536</v>
      </c>
      <c r="E1092" s="319">
        <v>52620</v>
      </c>
      <c r="F1092" s="321" t="s">
        <v>2295</v>
      </c>
      <c r="G1092" s="12" t="s">
        <v>182</v>
      </c>
      <c r="H1092" s="318" t="s">
        <v>2296</v>
      </c>
      <c r="I1092" s="405" t="s">
        <v>2056</v>
      </c>
      <c r="J1092" s="12">
        <v>1</v>
      </c>
      <c r="K1092" s="12" t="s">
        <v>1449</v>
      </c>
      <c r="L1092" s="54" t="s">
        <v>2297</v>
      </c>
      <c r="M1092" s="196" t="s">
        <v>112</v>
      </c>
      <c r="N1092" s="12" t="s">
        <v>36</v>
      </c>
      <c r="O1092" s="12" t="s">
        <v>36</v>
      </c>
      <c r="P1092" s="12" t="s">
        <v>45</v>
      </c>
      <c r="Q1092" s="12" t="s">
        <v>76</v>
      </c>
      <c r="R1092" s="12" t="s">
        <v>113</v>
      </c>
      <c r="S1092" s="12">
        <v>116</v>
      </c>
      <c r="T1092" s="12" t="s">
        <v>2298</v>
      </c>
      <c r="U1092" s="197">
        <f>VLOOKUP(C1092,Dados!G:J,3,FALSE)</f>
        <v>25</v>
      </c>
      <c r="V1092" s="197" t="str">
        <f>VLOOKUP(C1092,Dados!G:J,4,FALSE)</f>
        <v>Quarta-Feira</v>
      </c>
    </row>
    <row r="1093" spans="1:22" ht="69.95">
      <c r="A1093" s="189">
        <v>738</v>
      </c>
      <c r="B1093" s="12">
        <v>1</v>
      </c>
      <c r="C1093" s="190">
        <v>45562</v>
      </c>
      <c r="D1093" s="191">
        <f>IFERROR(VLOOKUP(C1093,Dados!G:H,2,FALSE),"")</f>
        <v>45536</v>
      </c>
      <c r="E1093" s="319">
        <v>44894</v>
      </c>
      <c r="F1093" s="321" t="s">
        <v>2299</v>
      </c>
      <c r="G1093" s="12" t="s">
        <v>31</v>
      </c>
      <c r="H1093" s="318" t="s">
        <v>523</v>
      </c>
      <c r="I1093" s="405" t="s">
        <v>1980</v>
      </c>
      <c r="J1093" s="12">
        <v>3</v>
      </c>
      <c r="K1093" s="12" t="s">
        <v>56</v>
      </c>
      <c r="L1093" s="54" t="s">
        <v>2300</v>
      </c>
      <c r="M1093" s="196" t="s">
        <v>4</v>
      </c>
      <c r="N1093" s="12" t="s">
        <v>36</v>
      </c>
      <c r="O1093" s="12" t="s">
        <v>36</v>
      </c>
      <c r="P1093" s="12" t="s">
        <v>45</v>
      </c>
      <c r="Q1093" s="12" t="s">
        <v>174</v>
      </c>
      <c r="R1093" s="12"/>
      <c r="S1093" s="12">
        <v>117</v>
      </c>
      <c r="T1093" s="12"/>
      <c r="U1093" s="197">
        <f>VLOOKUP(C1093,Dados!G:J,3,FALSE)</f>
        <v>27</v>
      </c>
      <c r="V1093" s="197" t="str">
        <f>VLOOKUP(C1093,Dados!G:J,4,FALSE)</f>
        <v>Sexta-Feira</v>
      </c>
    </row>
    <row r="1094" spans="1:22" ht="81.599999999999994">
      <c r="A1094" s="189">
        <v>739</v>
      </c>
      <c r="B1094" s="12">
        <v>1</v>
      </c>
      <c r="C1094" s="190">
        <v>45565</v>
      </c>
      <c r="D1094" s="191">
        <f>IFERROR(VLOOKUP(C1094,Dados!G:H,2,FALSE),"")</f>
        <v>45536</v>
      </c>
      <c r="E1094" s="319">
        <v>51098</v>
      </c>
      <c r="F1094" s="321" t="s">
        <v>2301</v>
      </c>
      <c r="G1094" s="12" t="s">
        <v>182</v>
      </c>
      <c r="H1094" s="318" t="s">
        <v>1017</v>
      </c>
      <c r="I1094" s="405" t="s">
        <v>2039</v>
      </c>
      <c r="J1094" s="12">
        <v>3</v>
      </c>
      <c r="K1094" s="12" t="s">
        <v>110</v>
      </c>
      <c r="L1094" s="54" t="s">
        <v>2302</v>
      </c>
      <c r="M1094" s="196" t="s">
        <v>4</v>
      </c>
      <c r="N1094" s="12" t="s">
        <v>36</v>
      </c>
      <c r="O1094" s="12" t="s">
        <v>36</v>
      </c>
      <c r="P1094" s="12" t="s">
        <v>45</v>
      </c>
      <c r="Q1094" s="12" t="s">
        <v>107</v>
      </c>
      <c r="R1094" s="12"/>
      <c r="S1094" s="12">
        <v>118</v>
      </c>
      <c r="T1094" s="12"/>
      <c r="U1094" s="197">
        <f>VLOOKUP(C1094,Dados!G:J,3,FALSE)</f>
        <v>30</v>
      </c>
      <c r="V1094" s="197" t="str">
        <f>VLOOKUP(C1094,Dados!G:J,4,FALSE)</f>
        <v>Segunda-Feira</v>
      </c>
    </row>
    <row r="1095" spans="1:22" ht="116.1">
      <c r="A1095" s="189">
        <v>740</v>
      </c>
      <c r="B1095" s="12">
        <v>1</v>
      </c>
      <c r="C1095" s="190">
        <v>45567</v>
      </c>
      <c r="D1095" s="191">
        <f>IFERROR(VLOOKUP(C1095,Dados!G:H,2,FALSE),"")</f>
        <v>45566</v>
      </c>
      <c r="E1095" s="319">
        <v>52506</v>
      </c>
      <c r="F1095" s="321" t="s">
        <v>2303</v>
      </c>
      <c r="G1095" s="12" t="s">
        <v>182</v>
      </c>
      <c r="H1095" s="318" t="s">
        <v>366</v>
      </c>
      <c r="I1095" s="405" t="s">
        <v>2170</v>
      </c>
      <c r="J1095" s="12">
        <v>1</v>
      </c>
      <c r="K1095" s="12" t="s">
        <v>110</v>
      </c>
      <c r="L1095" s="54" t="s">
        <v>2304</v>
      </c>
      <c r="M1095" s="196" t="s">
        <v>4</v>
      </c>
      <c r="N1095" s="12" t="s">
        <v>36</v>
      </c>
      <c r="O1095" s="12" t="s">
        <v>36</v>
      </c>
      <c r="P1095" s="12" t="s">
        <v>66</v>
      </c>
      <c r="Q1095" s="12" t="s">
        <v>174</v>
      </c>
      <c r="R1095" s="12"/>
      <c r="S1095" s="12">
        <v>119</v>
      </c>
      <c r="T1095" s="12"/>
      <c r="U1095" s="197">
        <f>VLOOKUP(C1095,Dados!G:J,3,FALSE)</f>
        <v>2</v>
      </c>
      <c r="V1095" s="197" t="str">
        <f>VLOOKUP(C1095,Dados!G:J,4,FALSE)</f>
        <v>Quarta-Feira</v>
      </c>
    </row>
    <row r="1096" spans="1:22" ht="196.5">
      <c r="A1096" s="189">
        <v>741</v>
      </c>
      <c r="B1096" s="12">
        <v>1</v>
      </c>
      <c r="C1096" s="190">
        <v>45571</v>
      </c>
      <c r="D1096" s="191">
        <f>IFERROR(VLOOKUP(C1096,Dados!G:H,2,FALSE),"")</f>
        <v>45566</v>
      </c>
      <c r="E1096" s="319">
        <v>27354</v>
      </c>
      <c r="F1096" s="321" t="s">
        <v>2305</v>
      </c>
      <c r="G1096" s="12" t="s">
        <v>31</v>
      </c>
      <c r="H1096" s="318" t="s">
        <v>1245</v>
      </c>
      <c r="I1096" s="405" t="s">
        <v>633</v>
      </c>
      <c r="J1096" s="12">
        <v>1</v>
      </c>
      <c r="K1096" s="12" t="s">
        <v>176</v>
      </c>
      <c r="L1096" s="54" t="s">
        <v>2306</v>
      </c>
      <c r="M1096" s="196" t="s">
        <v>80</v>
      </c>
      <c r="N1096" s="12" t="s">
        <v>116</v>
      </c>
      <c r="O1096" s="12" t="s">
        <v>36</v>
      </c>
      <c r="P1096" s="12" t="s">
        <v>45</v>
      </c>
      <c r="Q1096" s="12" t="s">
        <v>118</v>
      </c>
      <c r="R1096" s="12"/>
      <c r="S1096" s="12">
        <v>120</v>
      </c>
      <c r="T1096" s="12" t="s">
        <v>2307</v>
      </c>
      <c r="U1096" s="197">
        <f>VLOOKUP(C1096,Dados!G:J,3,FALSE)</f>
        <v>6</v>
      </c>
      <c r="V1096" s="197" t="str">
        <f>VLOOKUP(C1096,Dados!G:J,4,FALSE)</f>
        <v>Domingo</v>
      </c>
    </row>
    <row r="1097" spans="1:22" ht="138.94999999999999">
      <c r="A1097" s="189">
        <v>742</v>
      </c>
      <c r="B1097" s="12">
        <v>1</v>
      </c>
      <c r="C1097" s="190">
        <v>45572</v>
      </c>
      <c r="D1097" s="191">
        <f>IFERROR(VLOOKUP(C1097,Dados!G:H,2,FALSE),"")</f>
        <v>45566</v>
      </c>
      <c r="E1097" s="319">
        <v>52834</v>
      </c>
      <c r="F1097" s="321" t="s">
        <v>747</v>
      </c>
      <c r="G1097" s="12" t="s">
        <v>31</v>
      </c>
      <c r="H1097" s="318" t="s">
        <v>248</v>
      </c>
      <c r="I1097" s="405" t="s">
        <v>2125</v>
      </c>
      <c r="J1097" s="12">
        <v>3</v>
      </c>
      <c r="K1097" s="12" t="s">
        <v>526</v>
      </c>
      <c r="L1097" s="54" t="s">
        <v>2308</v>
      </c>
      <c r="M1097" s="196" t="s">
        <v>528</v>
      </c>
      <c r="N1097" s="12" t="s">
        <v>36</v>
      </c>
      <c r="O1097" s="12" t="s">
        <v>36</v>
      </c>
      <c r="P1097" s="12" t="s">
        <v>1883</v>
      </c>
      <c r="Q1097" s="12" t="s">
        <v>118</v>
      </c>
      <c r="R1097" s="12" t="s">
        <v>218</v>
      </c>
      <c r="S1097" s="12"/>
      <c r="T1097" s="12"/>
      <c r="U1097" s="197">
        <f>VLOOKUP(C1097,Dados!G:J,3,FALSE)</f>
        <v>7</v>
      </c>
      <c r="V1097" s="197" t="str">
        <f>VLOOKUP(C1097,Dados!G:J,4,FALSE)</f>
        <v>Segunda-Feira</v>
      </c>
    </row>
    <row r="1098" spans="1:22" ht="173.45">
      <c r="A1098" s="189">
        <v>743</v>
      </c>
      <c r="B1098" s="12">
        <v>1</v>
      </c>
      <c r="C1098" s="190">
        <v>45575</v>
      </c>
      <c r="D1098" s="191">
        <f>IFERROR(VLOOKUP(C1098,Dados!G:H,2,FALSE),"")</f>
        <v>45566</v>
      </c>
      <c r="E1098" s="319">
        <v>51438</v>
      </c>
      <c r="F1098" s="321" t="s">
        <v>2309</v>
      </c>
      <c r="G1098" s="12" t="s">
        <v>31</v>
      </c>
      <c r="H1098" s="318" t="s">
        <v>748</v>
      </c>
      <c r="I1098" s="405" t="s">
        <v>1980</v>
      </c>
      <c r="J1098" s="12">
        <v>3</v>
      </c>
      <c r="K1098" s="12" t="s">
        <v>526</v>
      </c>
      <c r="L1098" s="54" t="s">
        <v>2310</v>
      </c>
      <c r="M1098" s="196" t="s">
        <v>528</v>
      </c>
      <c r="N1098" s="12" t="s">
        <v>36</v>
      </c>
      <c r="O1098" s="12" t="s">
        <v>36</v>
      </c>
      <c r="P1098" s="12" t="s">
        <v>1883</v>
      </c>
      <c r="Q1098" s="12" t="s">
        <v>107</v>
      </c>
      <c r="R1098" s="12" t="s">
        <v>836</v>
      </c>
      <c r="S1098" s="12"/>
      <c r="T1098" s="12"/>
      <c r="U1098" s="197">
        <f>VLOOKUP(C1098,Dados!G:J,3,FALSE)</f>
        <v>10</v>
      </c>
      <c r="V1098" s="197" t="str">
        <f>VLOOKUP(C1098,Dados!G:J,4,FALSE)</f>
        <v>Quinta-Feira</v>
      </c>
    </row>
    <row r="1099" spans="1:22" ht="24">
      <c r="A1099" s="189">
        <v>744</v>
      </c>
      <c r="B1099" s="12">
        <v>1</v>
      </c>
      <c r="C1099" s="190">
        <v>45576</v>
      </c>
      <c r="D1099" s="191">
        <f>IFERROR(VLOOKUP(C1099,Dados!G:H,2,FALSE),"")</f>
        <v>45566</v>
      </c>
      <c r="E1099" s="319">
        <v>0</v>
      </c>
      <c r="F1099" s="321"/>
      <c r="G1099" s="12"/>
      <c r="H1099" s="318" t="s">
        <v>2311</v>
      </c>
      <c r="I1099" s="405" t="s">
        <v>1281</v>
      </c>
      <c r="J1099" s="12">
        <v>1</v>
      </c>
      <c r="K1099" s="12" t="s">
        <v>171</v>
      </c>
      <c r="L1099" s="54" t="s">
        <v>2312</v>
      </c>
      <c r="M1099" s="196" t="s">
        <v>90</v>
      </c>
      <c r="N1099" s="12" t="s">
        <v>178</v>
      </c>
      <c r="O1099" s="12" t="s">
        <v>36</v>
      </c>
      <c r="P1099" s="12" t="s">
        <v>117</v>
      </c>
      <c r="Q1099" s="12"/>
      <c r="R1099" s="12"/>
      <c r="S1099" s="12">
        <v>121</v>
      </c>
      <c r="T1099" s="12"/>
      <c r="U1099" s="197">
        <f>VLOOKUP(C1099,Dados!G:J,3,FALSE)</f>
        <v>11</v>
      </c>
      <c r="V1099" s="197" t="str">
        <f>VLOOKUP(C1099,Dados!G:J,4,FALSE)</f>
        <v>Sexta-Feira</v>
      </c>
    </row>
    <row r="1100" spans="1:22" ht="93">
      <c r="A1100" s="189">
        <v>745</v>
      </c>
      <c r="B1100" s="12">
        <v>1</v>
      </c>
      <c r="C1100" s="190">
        <v>45576</v>
      </c>
      <c r="D1100" s="191">
        <f>IFERROR(VLOOKUP(C1100,Dados!G:H,2,FALSE),"")</f>
        <v>45566</v>
      </c>
      <c r="E1100" s="319">
        <v>39611</v>
      </c>
      <c r="F1100" s="321" t="s">
        <v>1188</v>
      </c>
      <c r="G1100" s="12" t="s">
        <v>31</v>
      </c>
      <c r="H1100" s="318" t="s">
        <v>2313</v>
      </c>
      <c r="I1100" s="405" t="s">
        <v>33</v>
      </c>
      <c r="J1100" s="12">
        <v>2</v>
      </c>
      <c r="K1100" s="12" t="s">
        <v>1097</v>
      </c>
      <c r="L1100" s="54" t="s">
        <v>2314</v>
      </c>
      <c r="M1100" s="196" t="s">
        <v>3</v>
      </c>
      <c r="N1100" s="12" t="s">
        <v>36</v>
      </c>
      <c r="O1100" s="12" t="s">
        <v>36</v>
      </c>
      <c r="P1100" s="12" t="s">
        <v>37</v>
      </c>
      <c r="Q1100" s="12" t="s">
        <v>38</v>
      </c>
      <c r="R1100" s="12"/>
      <c r="S1100" s="12">
        <v>122</v>
      </c>
      <c r="T1100" s="12" t="s">
        <v>2315</v>
      </c>
      <c r="U1100" s="197">
        <f>VLOOKUP(C1100,Dados!G:J,3,FALSE)</f>
        <v>11</v>
      </c>
      <c r="V1100" s="197" t="str">
        <f>VLOOKUP(C1100,Dados!G:J,4,FALSE)</f>
        <v>Sexta-Feira</v>
      </c>
    </row>
    <row r="1101" spans="1:22" ht="150.6">
      <c r="A1101" s="189">
        <v>746</v>
      </c>
      <c r="B1101" s="12">
        <v>1</v>
      </c>
      <c r="C1101" s="190">
        <v>45580</v>
      </c>
      <c r="D1101" s="191">
        <f>IFERROR(VLOOKUP(C1101,Dados!G:H,2,FALSE),"")</f>
        <v>45566</v>
      </c>
      <c r="E1101" s="319">
        <v>51352</v>
      </c>
      <c r="F1101" s="321" t="s">
        <v>2316</v>
      </c>
      <c r="G1101" s="12" t="s">
        <v>182</v>
      </c>
      <c r="H1101" s="318" t="s">
        <v>318</v>
      </c>
      <c r="I1101" s="405" t="s">
        <v>2317</v>
      </c>
      <c r="J1101" s="12">
        <v>2</v>
      </c>
      <c r="K1101" s="12" t="s">
        <v>7</v>
      </c>
      <c r="L1101" s="54" t="s">
        <v>2318</v>
      </c>
      <c r="M1101" s="196" t="s">
        <v>112</v>
      </c>
      <c r="N1101" s="12" t="s">
        <v>36</v>
      </c>
      <c r="O1101" s="12" t="s">
        <v>36</v>
      </c>
      <c r="P1101" s="12" t="s">
        <v>37</v>
      </c>
      <c r="Q1101" s="12" t="s">
        <v>107</v>
      </c>
      <c r="R1101" s="12"/>
      <c r="S1101" s="12">
        <v>123</v>
      </c>
      <c r="T1101" s="12" t="s">
        <v>2319</v>
      </c>
      <c r="U1101" s="197">
        <f>VLOOKUP(C1101,Dados!G:J,3,FALSE)</f>
        <v>15</v>
      </c>
      <c r="V1101" s="197" t="str">
        <f>VLOOKUP(C1101,Dados!G:J,4,FALSE)</f>
        <v>Terça-Feira</v>
      </c>
    </row>
    <row r="1102" spans="1:22" ht="35.450000000000003">
      <c r="A1102" s="189">
        <v>747</v>
      </c>
      <c r="B1102" s="12">
        <v>1</v>
      </c>
      <c r="C1102" s="190">
        <v>45581</v>
      </c>
      <c r="D1102" s="191">
        <f>IFERROR(VLOOKUP(C1102,Dados!G:H,2,FALSE),"")</f>
        <v>45566</v>
      </c>
      <c r="E1102" s="319"/>
      <c r="F1102" s="321" t="s">
        <v>2320</v>
      </c>
      <c r="G1102" s="12"/>
      <c r="H1102" s="318" t="s">
        <v>1423</v>
      </c>
      <c r="I1102" s="405" t="s">
        <v>633</v>
      </c>
      <c r="J1102" s="12">
        <v>1</v>
      </c>
      <c r="K1102" s="12" t="s">
        <v>2081</v>
      </c>
      <c r="L1102" s="54" t="s">
        <v>2321</v>
      </c>
      <c r="M1102" s="196" t="s">
        <v>90</v>
      </c>
      <c r="N1102" s="12" t="s">
        <v>36</v>
      </c>
      <c r="O1102" s="12" t="s">
        <v>36</v>
      </c>
      <c r="P1102" s="12" t="s">
        <v>66</v>
      </c>
      <c r="Q1102" s="12"/>
      <c r="R1102" s="12"/>
      <c r="S1102" s="12">
        <v>125</v>
      </c>
      <c r="T1102" s="12" t="s">
        <v>2322</v>
      </c>
      <c r="U1102" s="197">
        <f>VLOOKUP(C1102,Dados!G:J,3,FALSE)</f>
        <v>16</v>
      </c>
      <c r="V1102" s="197" t="str">
        <f>VLOOKUP(C1102,Dados!G:J,4,FALSE)</f>
        <v>Quarta-Feira</v>
      </c>
    </row>
    <row r="1103" spans="1:22" ht="47.1">
      <c r="A1103" s="189">
        <v>748</v>
      </c>
      <c r="B1103" s="12">
        <v>1</v>
      </c>
      <c r="C1103" s="190">
        <v>45581</v>
      </c>
      <c r="D1103" s="191">
        <f>IFERROR(VLOOKUP(C1103,Dados!G:H,2,FALSE),"")</f>
        <v>45566</v>
      </c>
      <c r="E1103" s="319">
        <v>41135</v>
      </c>
      <c r="F1103" s="321" t="s">
        <v>1279</v>
      </c>
      <c r="G1103" s="12" t="s">
        <v>31</v>
      </c>
      <c r="H1103" s="66" t="s">
        <v>62</v>
      </c>
      <c r="I1103" s="405" t="s">
        <v>2170</v>
      </c>
      <c r="J1103" s="12">
        <v>1</v>
      </c>
      <c r="K1103" s="12" t="s">
        <v>110</v>
      </c>
      <c r="L1103" s="66" t="s">
        <v>2323</v>
      </c>
      <c r="M1103" s="196" t="s">
        <v>4</v>
      </c>
      <c r="N1103" s="12" t="s">
        <v>36</v>
      </c>
      <c r="O1103" s="12" t="s">
        <v>36</v>
      </c>
      <c r="P1103" s="12" t="s">
        <v>45</v>
      </c>
      <c r="Q1103" s="12" t="s">
        <v>38</v>
      </c>
      <c r="R1103" s="12"/>
      <c r="S1103" s="12">
        <v>126</v>
      </c>
      <c r="T1103" s="12" t="s">
        <v>2324</v>
      </c>
      <c r="U1103" s="197">
        <f>VLOOKUP(C1103,Dados!G:J,3,FALSE)</f>
        <v>16</v>
      </c>
      <c r="V1103" s="197" t="str">
        <f>VLOOKUP(C1103,Dados!G:J,4,FALSE)</f>
        <v>Quarta-Feira</v>
      </c>
    </row>
    <row r="1104" spans="1:22" ht="150.6">
      <c r="A1104" s="189">
        <v>749</v>
      </c>
      <c r="B1104" s="12">
        <v>1</v>
      </c>
      <c r="C1104" s="190">
        <v>45581</v>
      </c>
      <c r="D1104" s="191">
        <f>IFERROR(VLOOKUP(C1104,Dados!G:H,2,FALSE),"")</f>
        <v>45566</v>
      </c>
      <c r="E1104" s="319">
        <v>24760</v>
      </c>
      <c r="F1104" s="321" t="s">
        <v>624</v>
      </c>
      <c r="G1104" s="12" t="s">
        <v>31</v>
      </c>
      <c r="H1104" s="187" t="s">
        <v>2313</v>
      </c>
      <c r="I1104" s="405" t="s">
        <v>33</v>
      </c>
      <c r="J1104" s="12">
        <v>2</v>
      </c>
      <c r="K1104" s="12" t="s">
        <v>176</v>
      </c>
      <c r="L1104" s="54" t="s">
        <v>2325</v>
      </c>
      <c r="M1104" s="196" t="s">
        <v>3</v>
      </c>
      <c r="N1104" s="12" t="s">
        <v>36</v>
      </c>
      <c r="O1104" s="12" t="s">
        <v>36</v>
      </c>
      <c r="P1104" s="12" t="s">
        <v>180</v>
      </c>
      <c r="Q1104" s="12" t="s">
        <v>76</v>
      </c>
      <c r="R1104" s="12" t="s">
        <v>1104</v>
      </c>
      <c r="S1104" s="12">
        <v>124</v>
      </c>
      <c r="T1104" s="12" t="s">
        <v>2326</v>
      </c>
      <c r="U1104" s="197">
        <f>VLOOKUP(C1104,Dados!G:J,3,FALSE)</f>
        <v>16</v>
      </c>
      <c r="V1104" s="197" t="str">
        <f>VLOOKUP(C1104,Dados!G:J,4,FALSE)</f>
        <v>Quarta-Feira</v>
      </c>
    </row>
    <row r="1105" spans="1:22" ht="69.95">
      <c r="A1105" s="189">
        <v>750</v>
      </c>
      <c r="B1105" s="12">
        <v>1</v>
      </c>
      <c r="C1105" s="190">
        <v>45584</v>
      </c>
      <c r="D1105" s="191">
        <f>IFERROR(VLOOKUP(C1105,Dados!G:H,2,FALSE),"")</f>
        <v>45566</v>
      </c>
      <c r="E1105" s="319">
        <v>50765</v>
      </c>
      <c r="F1105" s="321" t="s">
        <v>2327</v>
      </c>
      <c r="G1105" s="12" t="s">
        <v>182</v>
      </c>
      <c r="H1105" s="187" t="s">
        <v>882</v>
      </c>
      <c r="I1105" s="405" t="s">
        <v>87</v>
      </c>
      <c r="J1105" s="12">
        <v>1</v>
      </c>
      <c r="K1105" s="12" t="s">
        <v>51</v>
      </c>
      <c r="L1105" s="54" t="s">
        <v>2328</v>
      </c>
      <c r="M1105" s="196" t="s">
        <v>112</v>
      </c>
      <c r="N1105" s="12" t="s">
        <v>36</v>
      </c>
      <c r="O1105" s="12" t="s">
        <v>36</v>
      </c>
      <c r="P1105" s="12" t="s">
        <v>180</v>
      </c>
      <c r="Q1105" s="12" t="s">
        <v>217</v>
      </c>
      <c r="R1105" s="12" t="s">
        <v>218</v>
      </c>
      <c r="S1105" s="12">
        <v>128</v>
      </c>
      <c r="T1105" s="12" t="s">
        <v>2329</v>
      </c>
      <c r="U1105" s="197">
        <f>VLOOKUP(C1105,Dados!G:J,3,FALSE)</f>
        <v>19</v>
      </c>
      <c r="V1105" s="197" t="str">
        <f>VLOOKUP(C1105,Dados!G:J,4,FALSE)</f>
        <v>Sábado</v>
      </c>
    </row>
    <row r="1106" spans="1:22" ht="35.450000000000003">
      <c r="A1106" s="189">
        <v>751</v>
      </c>
      <c r="B1106" s="12">
        <v>1</v>
      </c>
      <c r="C1106" s="190">
        <v>45585</v>
      </c>
      <c r="D1106" s="191">
        <f>IFERROR(VLOOKUP(C1106,Dados!G:H,2,FALSE),"")</f>
        <v>45566</v>
      </c>
      <c r="E1106" s="319">
        <v>0</v>
      </c>
      <c r="F1106" s="321" t="s">
        <v>2330</v>
      </c>
      <c r="G1106" s="12" t="s">
        <v>31</v>
      </c>
      <c r="H1106" s="187" t="s">
        <v>2331</v>
      </c>
      <c r="I1106" s="405" t="s">
        <v>2039</v>
      </c>
      <c r="J1106" s="12">
        <v>3</v>
      </c>
      <c r="K1106" s="12" t="s">
        <v>161</v>
      </c>
      <c r="L1106" s="54" t="s">
        <v>2332</v>
      </c>
      <c r="M1106" s="196" t="s">
        <v>90</v>
      </c>
      <c r="N1106" s="12" t="s">
        <v>568</v>
      </c>
      <c r="O1106" s="12" t="s">
        <v>179</v>
      </c>
      <c r="P1106" s="12" t="s">
        <v>96</v>
      </c>
      <c r="Q1106" s="12"/>
      <c r="R1106" s="12"/>
      <c r="S1106" s="12">
        <v>127</v>
      </c>
      <c r="T1106" s="12" t="s">
        <v>2333</v>
      </c>
      <c r="U1106" s="197">
        <f>VLOOKUP(C1106,Dados!G:J,3,FALSE)</f>
        <v>20</v>
      </c>
      <c r="V1106" s="197" t="str">
        <f>VLOOKUP(C1106,Dados!G:J,4,FALSE)</f>
        <v>Domingo</v>
      </c>
    </row>
    <row r="1107" spans="1:22" ht="58.5">
      <c r="A1107" s="189">
        <v>752</v>
      </c>
      <c r="B1107" s="12">
        <v>1</v>
      </c>
      <c r="C1107" s="190">
        <v>45589</v>
      </c>
      <c r="D1107" s="191">
        <f>IFERROR(VLOOKUP(C1107,Dados!G:H,2,FALSE),"")</f>
        <v>45566</v>
      </c>
      <c r="E1107" s="319">
        <v>51453</v>
      </c>
      <c r="F1107" s="321" t="s">
        <v>2334</v>
      </c>
      <c r="G1107" s="12" t="s">
        <v>31</v>
      </c>
      <c r="H1107" s="187" t="s">
        <v>691</v>
      </c>
      <c r="I1107" s="405" t="s">
        <v>1281</v>
      </c>
      <c r="J1107" s="12">
        <v>1</v>
      </c>
      <c r="K1107" s="12" t="s">
        <v>43</v>
      </c>
      <c r="L1107" s="54" t="s">
        <v>2335</v>
      </c>
      <c r="M1107" s="196" t="s">
        <v>4</v>
      </c>
      <c r="N1107" s="12" t="s">
        <v>271</v>
      </c>
      <c r="O1107" s="12" t="s">
        <v>36</v>
      </c>
      <c r="P1107" s="12" t="s">
        <v>173</v>
      </c>
      <c r="Q1107" s="12" t="s">
        <v>118</v>
      </c>
      <c r="R1107" s="12"/>
      <c r="S1107" s="12">
        <v>129</v>
      </c>
      <c r="T1107" s="12" t="s">
        <v>2336</v>
      </c>
      <c r="U1107" s="197">
        <f>VLOOKUP(C1107,Dados!G:J,3,FALSE)</f>
        <v>24</v>
      </c>
      <c r="V1107" s="197" t="str">
        <f>VLOOKUP(C1107,Dados!G:J,4,FALSE)</f>
        <v>Quinta-Feira</v>
      </c>
    </row>
    <row r="1108" spans="1:22" ht="93">
      <c r="A1108" s="189">
        <v>753</v>
      </c>
      <c r="B1108" s="12">
        <v>1</v>
      </c>
      <c r="C1108" s="190">
        <v>45591</v>
      </c>
      <c r="D1108" s="191">
        <f>IFERROR(VLOOKUP(C1108,Dados!G:H,2,FALSE),"")</f>
        <v>45566</v>
      </c>
      <c r="E1108" s="319">
        <v>50886</v>
      </c>
      <c r="F1108" s="321" t="s">
        <v>2337</v>
      </c>
      <c r="G1108" s="12" t="s">
        <v>31</v>
      </c>
      <c r="H1108" s="187" t="s">
        <v>523</v>
      </c>
      <c r="I1108" s="405" t="s">
        <v>1980</v>
      </c>
      <c r="J1108" s="12">
        <v>3</v>
      </c>
      <c r="K1108" s="12" t="s">
        <v>56</v>
      </c>
      <c r="L1108" s="54" t="s">
        <v>2338</v>
      </c>
      <c r="M1108" s="196" t="s">
        <v>3</v>
      </c>
      <c r="N1108" s="12" t="s">
        <v>36</v>
      </c>
      <c r="O1108" s="12" t="s">
        <v>36</v>
      </c>
      <c r="P1108" s="12" t="s">
        <v>180</v>
      </c>
      <c r="Q1108" s="12" t="s">
        <v>118</v>
      </c>
      <c r="R1108" s="12" t="s">
        <v>218</v>
      </c>
      <c r="S1108" s="12">
        <v>130</v>
      </c>
      <c r="T1108" s="12" t="s">
        <v>2339</v>
      </c>
      <c r="U1108" s="197">
        <f>VLOOKUP(C1108,Dados!G:J,3,FALSE)</f>
        <v>26</v>
      </c>
      <c r="V1108" s="197" t="str">
        <f>VLOOKUP(C1108,Dados!G:J,4,FALSE)</f>
        <v>Sábado</v>
      </c>
    </row>
    <row r="1109" spans="1:22" ht="81.599999999999994">
      <c r="A1109" s="189">
        <v>754</v>
      </c>
      <c r="B1109" s="12">
        <v>1</v>
      </c>
      <c r="C1109" s="190">
        <v>45594</v>
      </c>
      <c r="D1109" s="191">
        <f>IFERROR(VLOOKUP(C1109,Dados!G:H,2,FALSE),"")</f>
        <v>45566</v>
      </c>
      <c r="E1109" s="319">
        <v>46280</v>
      </c>
      <c r="F1109" s="321" t="s">
        <v>2340</v>
      </c>
      <c r="G1109" s="12" t="s">
        <v>31</v>
      </c>
      <c r="H1109" s="187" t="s">
        <v>464</v>
      </c>
      <c r="I1109" s="405" t="s">
        <v>1980</v>
      </c>
      <c r="J1109" s="12">
        <v>3</v>
      </c>
      <c r="K1109" s="12" t="s">
        <v>6</v>
      </c>
      <c r="L1109" s="54" t="s">
        <v>2341</v>
      </c>
      <c r="M1109" s="196" t="s">
        <v>4</v>
      </c>
      <c r="N1109" s="12" t="s">
        <v>36</v>
      </c>
      <c r="O1109" s="12" t="s">
        <v>36</v>
      </c>
      <c r="P1109" s="12" t="s">
        <v>45</v>
      </c>
      <c r="Q1109" s="12" t="s">
        <v>38</v>
      </c>
      <c r="R1109" s="12"/>
      <c r="S1109" s="12">
        <v>131</v>
      </c>
      <c r="T1109" s="12" t="s">
        <v>2342</v>
      </c>
      <c r="U1109" s="197">
        <f>VLOOKUP(C1109,Dados!G:J,3,FALSE)</f>
        <v>29</v>
      </c>
      <c r="V1109" s="197" t="str">
        <f>VLOOKUP(C1109,Dados!G:J,4,FALSE)</f>
        <v>Terça-Feira</v>
      </c>
    </row>
    <row r="1110" spans="1:22" ht="127.5">
      <c r="A1110" s="189">
        <v>755</v>
      </c>
      <c r="B1110" s="12">
        <v>1</v>
      </c>
      <c r="C1110" s="190">
        <v>45603</v>
      </c>
      <c r="D1110" s="191">
        <f>IFERROR(VLOOKUP(C1110,Dados!G:H,2,FALSE),"")</f>
        <v>45603</v>
      </c>
      <c r="E1110" s="180">
        <v>46854</v>
      </c>
      <c r="F1110" s="181" t="s">
        <v>1854</v>
      </c>
      <c r="G1110" s="12" t="s">
        <v>31</v>
      </c>
      <c r="H1110" s="187" t="s">
        <v>978</v>
      </c>
      <c r="I1110" s="405" t="s">
        <v>2317</v>
      </c>
      <c r="J1110" s="12">
        <v>2</v>
      </c>
      <c r="K1110" s="12" t="s">
        <v>56</v>
      </c>
      <c r="L1110" s="66" t="s">
        <v>2343</v>
      </c>
      <c r="M1110" s="196" t="s">
        <v>3</v>
      </c>
      <c r="N1110" s="12" t="s">
        <v>36</v>
      </c>
      <c r="O1110" s="12" t="s">
        <v>36</v>
      </c>
      <c r="P1110" s="12" t="s">
        <v>180</v>
      </c>
      <c r="Q1110" s="12" t="s">
        <v>217</v>
      </c>
      <c r="R1110" s="12"/>
      <c r="S1110" s="12">
        <v>132</v>
      </c>
      <c r="T1110" s="12" t="s">
        <v>2344</v>
      </c>
      <c r="U1110" s="197">
        <f>VLOOKUP(C1110,Dados!G:J,3,FALSE)</f>
        <v>7</v>
      </c>
      <c r="V1110" s="197" t="str">
        <f>VLOOKUP(C1110,Dados!G:J,4,FALSE)</f>
        <v>Quinta-Feira</v>
      </c>
    </row>
    <row r="1111" spans="1:22" ht="116.1">
      <c r="A1111" s="189">
        <v>756</v>
      </c>
      <c r="B1111" s="12">
        <v>1</v>
      </c>
      <c r="C1111" s="190">
        <v>45603</v>
      </c>
      <c r="D1111" s="191">
        <f>IFERROR(VLOOKUP(C1111,Dados!G:H,2,FALSE),"")</f>
        <v>45603</v>
      </c>
      <c r="E1111" s="180">
        <v>48405</v>
      </c>
      <c r="F1111" s="181" t="s">
        <v>2345</v>
      </c>
      <c r="G1111" s="12" t="s">
        <v>182</v>
      </c>
      <c r="H1111" s="187" t="s">
        <v>318</v>
      </c>
      <c r="I1111" s="405" t="s">
        <v>2317</v>
      </c>
      <c r="J1111" s="12">
        <v>2</v>
      </c>
      <c r="K1111" s="12" t="s">
        <v>7</v>
      </c>
      <c r="L1111" s="54" t="s">
        <v>2346</v>
      </c>
      <c r="M1111" s="196" t="s">
        <v>4</v>
      </c>
      <c r="N1111" s="12" t="s">
        <v>36</v>
      </c>
      <c r="O1111" s="9" t="s">
        <v>36</v>
      </c>
      <c r="P1111" s="12" t="s">
        <v>123</v>
      </c>
      <c r="Q1111" s="12" t="s">
        <v>67</v>
      </c>
      <c r="R1111" s="12"/>
      <c r="S1111" s="12">
        <v>133</v>
      </c>
      <c r="T1111" s="12" t="s">
        <v>2347</v>
      </c>
      <c r="U1111" s="197">
        <f>VLOOKUP(C1111,Dados!G:J,3,FALSE)</f>
        <v>7</v>
      </c>
      <c r="V1111" s="197" t="str">
        <f>VLOOKUP(C1111,Dados!G:J,4,FALSE)</f>
        <v>Quinta-Feira</v>
      </c>
    </row>
    <row r="1112" spans="1:22" ht="54.75" customHeight="1">
      <c r="A1112" s="189">
        <v>757</v>
      </c>
      <c r="B1112" s="12">
        <v>1</v>
      </c>
      <c r="C1112" s="190">
        <v>45605</v>
      </c>
      <c r="D1112" s="191">
        <f>IFERROR(VLOOKUP(C1112,Dados!G:H,2,FALSE),"")</f>
        <v>45605</v>
      </c>
      <c r="E1112" s="180">
        <v>41069</v>
      </c>
      <c r="F1112" s="181" t="s">
        <v>2348</v>
      </c>
      <c r="G1112" s="12" t="s">
        <v>31</v>
      </c>
      <c r="H1112" s="187" t="s">
        <v>331</v>
      </c>
      <c r="I1112" s="405" t="s">
        <v>1980</v>
      </c>
      <c r="J1112" s="12">
        <v>3</v>
      </c>
      <c r="K1112" s="12" t="s">
        <v>43</v>
      </c>
      <c r="L1112" s="54" t="s">
        <v>2349</v>
      </c>
      <c r="M1112" s="196" t="s">
        <v>112</v>
      </c>
      <c r="N1112" s="12" t="s">
        <v>36</v>
      </c>
      <c r="O1112" s="9" t="s">
        <v>36</v>
      </c>
      <c r="P1112" s="12" t="s">
        <v>45</v>
      </c>
      <c r="Q1112" s="12" t="s">
        <v>76</v>
      </c>
      <c r="R1112" s="12"/>
      <c r="S1112" s="12">
        <v>134</v>
      </c>
      <c r="T1112" s="12" t="s">
        <v>2350</v>
      </c>
      <c r="U1112" s="197">
        <f>VLOOKUP(C1112,Dados!G:J,3,FALSE)</f>
        <v>9</v>
      </c>
      <c r="V1112" s="197" t="str">
        <f>VLOOKUP(C1112,Dados!G:J,4,FALSE)</f>
        <v>Sábado</v>
      </c>
    </row>
    <row r="1113" spans="1:22" ht="35.450000000000003">
      <c r="A1113" s="189">
        <v>758</v>
      </c>
      <c r="B1113" s="12">
        <v>1</v>
      </c>
      <c r="C1113" s="190">
        <v>45605</v>
      </c>
      <c r="D1113" s="191">
        <f>IFERROR(VLOOKUP(C1113,Dados!G:H,2,FALSE),"")</f>
        <v>45605</v>
      </c>
      <c r="E1113" s="180">
        <v>34331</v>
      </c>
      <c r="F1113" s="181" t="s">
        <v>2351</v>
      </c>
      <c r="G1113" s="12" t="s">
        <v>31</v>
      </c>
      <c r="H1113" s="187" t="s">
        <v>248</v>
      </c>
      <c r="I1113" s="405" t="s">
        <v>2125</v>
      </c>
      <c r="J1113" s="12">
        <v>3</v>
      </c>
      <c r="K1113" s="12" t="s">
        <v>1170</v>
      </c>
      <c r="L1113" s="54" t="s">
        <v>2352</v>
      </c>
      <c r="M1113" s="196" t="s">
        <v>90</v>
      </c>
      <c r="N1113" s="12" t="s">
        <v>95</v>
      </c>
      <c r="O1113" s="9" t="s">
        <v>36</v>
      </c>
      <c r="P1113" s="12" t="s">
        <v>91</v>
      </c>
      <c r="Q1113" s="12"/>
      <c r="R1113" s="12"/>
      <c r="S1113" s="12">
        <v>135</v>
      </c>
      <c r="T1113" s="12" t="s">
        <v>2353</v>
      </c>
      <c r="U1113" s="197">
        <f>VLOOKUP(C1113,Dados!G:J,3,FALSE)</f>
        <v>9</v>
      </c>
      <c r="V1113" s="197" t="str">
        <f>VLOOKUP(C1113,Dados!G:J,4,FALSE)</f>
        <v>Sábado</v>
      </c>
    </row>
    <row r="1114" spans="1:22" ht="116.1">
      <c r="A1114" s="189">
        <v>759</v>
      </c>
      <c r="B1114" s="12">
        <v>1</v>
      </c>
      <c r="C1114" s="190">
        <v>45605</v>
      </c>
      <c r="D1114" s="191">
        <f>IFERROR(VLOOKUP(C1114,Dados!G:H,2,FALSE),"")</f>
        <v>45605</v>
      </c>
      <c r="E1114" s="180">
        <v>36684</v>
      </c>
      <c r="F1114" s="181" t="s">
        <v>2354</v>
      </c>
      <c r="G1114" s="12" t="s">
        <v>31</v>
      </c>
      <c r="H1114" s="187" t="s">
        <v>2087</v>
      </c>
      <c r="I1114" s="405" t="s">
        <v>33</v>
      </c>
      <c r="J1114" s="12">
        <v>1</v>
      </c>
      <c r="K1114" s="12" t="s">
        <v>1097</v>
      </c>
      <c r="L1114" s="54" t="s">
        <v>2355</v>
      </c>
      <c r="M1114" s="196" t="s">
        <v>3</v>
      </c>
      <c r="N1114" s="12" t="s">
        <v>36</v>
      </c>
      <c r="O1114" s="9" t="s">
        <v>36</v>
      </c>
      <c r="P1114" s="12" t="s">
        <v>45</v>
      </c>
      <c r="Q1114" s="12" t="s">
        <v>76</v>
      </c>
      <c r="R1114" s="12" t="s">
        <v>2356</v>
      </c>
      <c r="S1114" s="12">
        <v>136</v>
      </c>
      <c r="T1114" s="12" t="s">
        <v>2357</v>
      </c>
      <c r="U1114" s="197">
        <f>VLOOKUP(C1114,Dados!G:J,3,FALSE)</f>
        <v>9</v>
      </c>
      <c r="V1114" s="197" t="str">
        <f>VLOOKUP(C1114,Dados!G:J,4,FALSE)</f>
        <v>Sábado</v>
      </c>
    </row>
    <row r="1115" spans="1:22" ht="92.1">
      <c r="A1115" s="189">
        <v>760</v>
      </c>
      <c r="B1115" s="12">
        <v>1</v>
      </c>
      <c r="C1115" s="190">
        <v>45608</v>
      </c>
      <c r="D1115" s="191">
        <f>IFERROR(VLOOKUP(C1115,Dados!G:H,2,FALSE),"")</f>
        <v>45608</v>
      </c>
      <c r="E1115" s="180">
        <v>42404</v>
      </c>
      <c r="F1115" s="181" t="s">
        <v>2358</v>
      </c>
      <c r="G1115" s="12" t="s">
        <v>31</v>
      </c>
      <c r="H1115" s="187" t="s">
        <v>1164</v>
      </c>
      <c r="I1115" s="405" t="s">
        <v>2125</v>
      </c>
      <c r="J1115" s="12">
        <v>2</v>
      </c>
      <c r="K1115" s="12" t="s">
        <v>51</v>
      </c>
      <c r="L1115" s="187" t="s">
        <v>2359</v>
      </c>
      <c r="M1115" s="196" t="s">
        <v>3</v>
      </c>
      <c r="N1115" s="12" t="s">
        <v>36</v>
      </c>
      <c r="O1115" s="9" t="s">
        <v>36</v>
      </c>
      <c r="P1115" s="12" t="s">
        <v>45</v>
      </c>
      <c r="Q1115" s="12" t="s">
        <v>174</v>
      </c>
      <c r="R1115" s="12" t="s">
        <v>2360</v>
      </c>
      <c r="S1115" s="12">
        <v>138</v>
      </c>
      <c r="T1115" s="12" t="s">
        <v>2361</v>
      </c>
      <c r="U1115" s="197">
        <f>VLOOKUP(C1115,Dados!G:J,3,FALSE)</f>
        <v>12</v>
      </c>
      <c r="V1115" s="197" t="str">
        <f>VLOOKUP(C1115,Dados!G:J,4,FALSE)</f>
        <v>Terça-Feira</v>
      </c>
    </row>
    <row r="1116" spans="1:22" ht="81.599999999999994">
      <c r="A1116" s="189">
        <v>761</v>
      </c>
      <c r="B1116" s="12">
        <v>1</v>
      </c>
      <c r="C1116" s="190">
        <v>45608</v>
      </c>
      <c r="D1116" s="191">
        <f>IFERROR(VLOOKUP(C1116,Dados!G:H,2,FALSE),"")</f>
        <v>45608</v>
      </c>
      <c r="E1116" s="180">
        <v>42773</v>
      </c>
      <c r="F1116" s="181" t="s">
        <v>2362</v>
      </c>
      <c r="G1116" s="12" t="s">
        <v>31</v>
      </c>
      <c r="H1116" s="187" t="s">
        <v>970</v>
      </c>
      <c r="I1116" s="405" t="s">
        <v>445</v>
      </c>
      <c r="J1116" s="12">
        <v>3</v>
      </c>
      <c r="K1116" s="12" t="s">
        <v>313</v>
      </c>
      <c r="L1116" s="54" t="s">
        <v>2363</v>
      </c>
      <c r="M1116" s="196" t="s">
        <v>112</v>
      </c>
      <c r="N1116" s="12" t="s">
        <v>36</v>
      </c>
      <c r="O1116" s="9" t="s">
        <v>36</v>
      </c>
      <c r="P1116" s="12" t="s">
        <v>45</v>
      </c>
      <c r="Q1116" s="12" t="s">
        <v>76</v>
      </c>
      <c r="R1116" s="12" t="s">
        <v>789</v>
      </c>
      <c r="S1116" s="12">
        <v>137</v>
      </c>
      <c r="T1116" s="12" t="s">
        <v>2364</v>
      </c>
      <c r="U1116" s="197">
        <f>VLOOKUP(C1116,Dados!G:J,3,FALSE)</f>
        <v>12</v>
      </c>
      <c r="V1116" s="197" t="str">
        <f>VLOOKUP(C1116,Dados!G:J,4,FALSE)</f>
        <v>Terça-Feira</v>
      </c>
    </row>
    <row r="1117" spans="1:22" ht="104.45">
      <c r="A1117" s="189">
        <v>762</v>
      </c>
      <c r="B1117" s="12">
        <v>1</v>
      </c>
      <c r="C1117" s="190">
        <v>45608</v>
      </c>
      <c r="D1117" s="191">
        <f>IFERROR(VLOOKUP(C1117,Dados!G:H,2,FALSE),"")</f>
        <v>45608</v>
      </c>
      <c r="E1117" s="180">
        <v>49625</v>
      </c>
      <c r="F1117" s="181" t="s">
        <v>2365</v>
      </c>
      <c r="G1117" s="12" t="s">
        <v>31</v>
      </c>
      <c r="H1117" s="187" t="s">
        <v>978</v>
      </c>
      <c r="I1117" s="405" t="s">
        <v>2317</v>
      </c>
      <c r="J1117" s="12">
        <v>2</v>
      </c>
      <c r="K1117" s="12" t="s">
        <v>56</v>
      </c>
      <c r="L1117" s="54" t="s">
        <v>2349</v>
      </c>
      <c r="M1117" s="196" t="s">
        <v>3</v>
      </c>
      <c r="N1117" s="12" t="s">
        <v>116</v>
      </c>
      <c r="O1117" s="9" t="s">
        <v>36</v>
      </c>
      <c r="P1117" s="12" t="s">
        <v>117</v>
      </c>
      <c r="Q1117" s="12" t="s">
        <v>76</v>
      </c>
      <c r="R1117" s="12" t="s">
        <v>1251</v>
      </c>
      <c r="S1117" s="12">
        <v>139</v>
      </c>
      <c r="T1117" s="12" t="s">
        <v>2366</v>
      </c>
      <c r="U1117" s="197">
        <f>VLOOKUP(C1117,Dados!G:J,3,FALSE)</f>
        <v>12</v>
      </c>
      <c r="V1117" s="197" t="str">
        <f>VLOOKUP(C1117,Dados!G:J,4,FALSE)</f>
        <v>Terça-Feira</v>
      </c>
    </row>
    <row r="1118" spans="1:22" ht="127.5">
      <c r="A1118" s="189">
        <v>763</v>
      </c>
      <c r="B1118" s="12">
        <v>1</v>
      </c>
      <c r="C1118" s="190">
        <v>45610</v>
      </c>
      <c r="D1118" s="191">
        <f>IFERROR(VLOOKUP(C1118,Dados!G:H,2,FALSE),"")</f>
        <v>45610</v>
      </c>
      <c r="E1118" s="180">
        <v>28456</v>
      </c>
      <c r="F1118" s="181" t="s">
        <v>1841</v>
      </c>
      <c r="G1118" s="12" t="s">
        <v>31</v>
      </c>
      <c r="H1118" s="187" t="s">
        <v>233</v>
      </c>
      <c r="I1118" s="405" t="s">
        <v>2125</v>
      </c>
      <c r="J1118" s="12">
        <v>2</v>
      </c>
      <c r="K1118" s="12" t="s">
        <v>51</v>
      </c>
      <c r="L1118" s="54" t="s">
        <v>2367</v>
      </c>
      <c r="M1118" s="196" t="s">
        <v>112</v>
      </c>
      <c r="N1118" s="12" t="s">
        <v>36</v>
      </c>
      <c r="O1118" s="9" t="s">
        <v>36</v>
      </c>
      <c r="P1118" s="12" t="s">
        <v>66</v>
      </c>
      <c r="Q1118" s="12" t="s">
        <v>118</v>
      </c>
      <c r="R1118" s="12" t="s">
        <v>930</v>
      </c>
      <c r="S1118" s="12">
        <v>140</v>
      </c>
      <c r="T1118" s="12" t="s">
        <v>2368</v>
      </c>
      <c r="U1118" s="197">
        <f>VLOOKUP(C1118,Dados!G:J,3,FALSE)</f>
        <v>14</v>
      </c>
      <c r="V1118" s="197" t="str">
        <f>VLOOKUP(C1118,Dados!G:J,4,FALSE)</f>
        <v>Quinta-Feira</v>
      </c>
    </row>
    <row r="1119" spans="1:22" ht="127.5">
      <c r="A1119" s="189">
        <v>764</v>
      </c>
      <c r="B1119" s="12">
        <v>1</v>
      </c>
      <c r="C1119" s="190">
        <v>45612</v>
      </c>
      <c r="D1119" s="191">
        <f>IFERROR(VLOOKUP(C1119,Dados!G:H,2,FALSE),"")</f>
        <v>45612</v>
      </c>
      <c r="E1119" s="180">
        <v>50886</v>
      </c>
      <c r="F1119" s="181" t="s">
        <v>2337</v>
      </c>
      <c r="G1119" s="12" t="s">
        <v>31</v>
      </c>
      <c r="H1119" s="187" t="s">
        <v>523</v>
      </c>
      <c r="I1119" s="405" t="s">
        <v>1980</v>
      </c>
      <c r="J1119" s="12">
        <v>3</v>
      </c>
      <c r="K1119" s="12" t="s">
        <v>56</v>
      </c>
      <c r="L1119" s="54" t="s">
        <v>2369</v>
      </c>
      <c r="M1119" s="196" t="s">
        <v>3</v>
      </c>
      <c r="N1119" s="12" t="s">
        <v>36</v>
      </c>
      <c r="O1119" s="9" t="s">
        <v>36</v>
      </c>
      <c r="P1119" s="12" t="s">
        <v>37</v>
      </c>
      <c r="Q1119" s="12" t="s">
        <v>46</v>
      </c>
      <c r="R1119" s="12" t="s">
        <v>2370</v>
      </c>
      <c r="S1119" s="12">
        <v>141</v>
      </c>
      <c r="T1119" s="12" t="s">
        <v>2371</v>
      </c>
      <c r="U1119" s="197">
        <f>VLOOKUP(C1119,Dados!G:J,3,FALSE)</f>
        <v>16</v>
      </c>
      <c r="V1119" s="197" t="str">
        <f>VLOOKUP(C1119,Dados!G:J,4,FALSE)</f>
        <v>Sábado</v>
      </c>
    </row>
    <row r="1120" spans="1:22" ht="69.95">
      <c r="A1120" s="189">
        <v>765</v>
      </c>
      <c r="B1120" s="12">
        <v>1</v>
      </c>
      <c r="C1120" s="190">
        <v>45615</v>
      </c>
      <c r="D1120" s="191">
        <f>IFERROR(VLOOKUP(C1120,Dados!G:H,2,FALSE),"")</f>
        <v>45615</v>
      </c>
      <c r="E1120" s="180">
        <v>48198</v>
      </c>
      <c r="F1120" s="181" t="s">
        <v>2249</v>
      </c>
      <c r="G1120" s="12" t="s">
        <v>31</v>
      </c>
      <c r="H1120" s="187" t="s">
        <v>130</v>
      </c>
      <c r="I1120" s="405" t="s">
        <v>509</v>
      </c>
      <c r="J1120" s="12">
        <v>1</v>
      </c>
      <c r="K1120" s="12" t="s">
        <v>56</v>
      </c>
      <c r="L1120" s="54" t="s">
        <v>2372</v>
      </c>
      <c r="M1120" s="196" t="s">
        <v>4</v>
      </c>
      <c r="N1120" s="12" t="s">
        <v>36</v>
      </c>
      <c r="O1120" s="9" t="s">
        <v>36</v>
      </c>
      <c r="P1120" s="12" t="s">
        <v>45</v>
      </c>
      <c r="Q1120" s="12" t="s">
        <v>67</v>
      </c>
      <c r="R1120" s="12"/>
      <c r="S1120" s="12">
        <v>143</v>
      </c>
      <c r="T1120" s="12" t="s">
        <v>2373</v>
      </c>
      <c r="U1120" s="197">
        <f>VLOOKUP(C1120,Dados!G:J,3,FALSE)</f>
        <v>19</v>
      </c>
      <c r="V1120" s="197" t="str">
        <f>VLOOKUP(C1120,Dados!G:J,4,FALSE)</f>
        <v>Terça-Feira</v>
      </c>
    </row>
    <row r="1121" spans="1:22" ht="104.45">
      <c r="A1121" s="189">
        <v>766</v>
      </c>
      <c r="B1121" s="12">
        <v>1</v>
      </c>
      <c r="C1121" s="190">
        <v>45616</v>
      </c>
      <c r="D1121" s="191">
        <f>IFERROR(VLOOKUP(C1121,Dados!G:H,2,FALSE),"")</f>
        <v>45616</v>
      </c>
      <c r="E1121" s="180">
        <v>48896</v>
      </c>
      <c r="F1121" s="181" t="s">
        <v>2187</v>
      </c>
      <c r="G1121" s="12" t="s">
        <v>31</v>
      </c>
      <c r="H1121" s="187" t="s">
        <v>102</v>
      </c>
      <c r="I1121" s="405" t="s">
        <v>1600</v>
      </c>
      <c r="J1121" s="12">
        <v>2</v>
      </c>
      <c r="K1121" s="12" t="s">
        <v>6</v>
      </c>
      <c r="L1121" s="54" t="s">
        <v>2374</v>
      </c>
      <c r="M1121" s="196" t="s">
        <v>112</v>
      </c>
      <c r="N1121" s="12" t="s">
        <v>36</v>
      </c>
      <c r="O1121" s="9" t="s">
        <v>36</v>
      </c>
      <c r="P1121" s="12" t="s">
        <v>45</v>
      </c>
      <c r="Q1121" s="12" t="s">
        <v>46</v>
      </c>
      <c r="R1121" s="12" t="s">
        <v>1108</v>
      </c>
      <c r="S1121" s="12">
        <v>142</v>
      </c>
      <c r="T1121" s="12" t="s">
        <v>2375</v>
      </c>
      <c r="U1121" s="197">
        <f>VLOOKUP(C1121,Dados!G:J,3,FALSE)</f>
        <v>20</v>
      </c>
      <c r="V1121" s="197" t="str">
        <f>VLOOKUP(C1121,Dados!G:J,4,FALSE)</f>
        <v>Quarta-Feira</v>
      </c>
    </row>
    <row r="1122" spans="1:22" ht="57" customHeight="1">
      <c r="A1122" s="189">
        <v>767</v>
      </c>
      <c r="B1122" s="12">
        <v>1</v>
      </c>
      <c r="C1122" s="190">
        <v>45621</v>
      </c>
      <c r="D1122" s="191">
        <f>IFERROR(VLOOKUP(C1122,Dados!G:H,2,FALSE),"")</f>
        <v>45621</v>
      </c>
      <c r="E1122" s="180"/>
      <c r="F1122" s="181"/>
      <c r="G1122" s="12" t="s">
        <v>31</v>
      </c>
      <c r="H1122" s="187" t="s">
        <v>341</v>
      </c>
      <c r="I1122" s="405" t="s">
        <v>87</v>
      </c>
      <c r="J1122" s="12">
        <v>1</v>
      </c>
      <c r="K1122" s="12" t="s">
        <v>1170</v>
      </c>
      <c r="L1122" s="65" t="s">
        <v>2376</v>
      </c>
      <c r="M1122" s="196" t="s">
        <v>90</v>
      </c>
      <c r="N1122" s="12" t="s">
        <v>91</v>
      </c>
      <c r="O1122" s="9" t="s">
        <v>179</v>
      </c>
      <c r="P1122" s="12" t="s">
        <v>91</v>
      </c>
      <c r="Q1122" s="12"/>
      <c r="R1122" s="12"/>
      <c r="S1122" s="12">
        <v>145</v>
      </c>
      <c r="T1122" s="12" t="s">
        <v>2377</v>
      </c>
      <c r="U1122" s="197">
        <f>VLOOKUP(C1122,Dados!G:J,3,FALSE)</f>
        <v>25</v>
      </c>
      <c r="V1122" s="197" t="str">
        <f>VLOOKUP(C1122,Dados!G:J,4,FALSE)</f>
        <v>Segunda-Feira</v>
      </c>
    </row>
    <row r="1123" spans="1:22" ht="101.25" customHeight="1">
      <c r="A1123" s="189">
        <v>768</v>
      </c>
      <c r="B1123" s="12">
        <v>1</v>
      </c>
      <c r="C1123" s="190">
        <v>45622</v>
      </c>
      <c r="D1123" s="191">
        <f>IFERROR(VLOOKUP(C1123,Dados!G:H,2,FALSE),"")</f>
        <v>45622</v>
      </c>
      <c r="E1123" s="180">
        <v>50125</v>
      </c>
      <c r="F1123" s="181" t="s">
        <v>2378</v>
      </c>
      <c r="G1123" s="12" t="s">
        <v>31</v>
      </c>
      <c r="H1123" s="187" t="s">
        <v>1164</v>
      </c>
      <c r="I1123" s="405" t="s">
        <v>2125</v>
      </c>
      <c r="J1123" s="12">
        <v>2</v>
      </c>
      <c r="K1123" s="12" t="s">
        <v>51</v>
      </c>
      <c r="L1123" s="54" t="s">
        <v>2379</v>
      </c>
      <c r="M1123" s="196" t="s">
        <v>112</v>
      </c>
      <c r="N1123" s="12" t="s">
        <v>36</v>
      </c>
      <c r="O1123" s="9" t="s">
        <v>36</v>
      </c>
      <c r="P1123" s="12" t="s">
        <v>123</v>
      </c>
      <c r="Q1123" s="12" t="s">
        <v>38</v>
      </c>
      <c r="R1123" s="12"/>
      <c r="S1123" s="12">
        <v>144</v>
      </c>
      <c r="T1123" s="12" t="s">
        <v>2380</v>
      </c>
      <c r="U1123" s="197">
        <f>VLOOKUP(C1123,Dados!G:J,3,FALSE)</f>
        <v>26</v>
      </c>
      <c r="V1123" s="197" t="str">
        <f>VLOOKUP(C1123,Dados!G:J,4,FALSE)</f>
        <v>Terça-Feira</v>
      </c>
    </row>
    <row r="1124" spans="1:22" ht="42" customHeight="1">
      <c r="A1124" s="189">
        <v>769</v>
      </c>
      <c r="B1124" s="12">
        <v>1</v>
      </c>
      <c r="C1124" s="190">
        <v>45625</v>
      </c>
      <c r="D1124" s="191">
        <f>IFERROR(VLOOKUP(C1124,Dados!G:H,2,FALSE),"")</f>
        <v>45625</v>
      </c>
      <c r="E1124" s="180"/>
      <c r="F1124" s="181"/>
      <c r="G1124" s="12"/>
      <c r="H1124" s="187"/>
      <c r="I1124" s="405" t="s">
        <v>1980</v>
      </c>
      <c r="J1124" s="12">
        <v>3</v>
      </c>
      <c r="K1124" s="12" t="s">
        <v>43</v>
      </c>
      <c r="L1124" s="54" t="s">
        <v>2381</v>
      </c>
      <c r="M1124" s="196" t="s">
        <v>90</v>
      </c>
      <c r="N1124" s="12" t="s">
        <v>271</v>
      </c>
      <c r="O1124" s="9" t="s">
        <v>36</v>
      </c>
      <c r="P1124" s="12" t="s">
        <v>173</v>
      </c>
      <c r="Q1124" s="12"/>
      <c r="R1124" s="12"/>
      <c r="S1124" s="12">
        <v>148</v>
      </c>
      <c r="T1124" s="12"/>
      <c r="U1124" s="197">
        <f>VLOOKUP(C1124,Dados!G:J,3,FALSE)</f>
        <v>29</v>
      </c>
      <c r="V1124" s="197" t="str">
        <f>VLOOKUP(C1124,Dados!G:J,4,FALSE)</f>
        <v>Sexta-Feira</v>
      </c>
    </row>
    <row r="1125" spans="1:22" ht="72" customHeight="1">
      <c r="A1125" s="189">
        <v>770</v>
      </c>
      <c r="B1125" s="12">
        <v>1</v>
      </c>
      <c r="C1125" s="190">
        <v>45625</v>
      </c>
      <c r="D1125" s="191">
        <f>IFERROR(VLOOKUP(C1125,Dados!G:H,2,FALSE),"")</f>
        <v>45625</v>
      </c>
      <c r="E1125" s="180">
        <v>49926</v>
      </c>
      <c r="F1125" s="181" t="s">
        <v>2382</v>
      </c>
      <c r="G1125" s="12" t="s">
        <v>31</v>
      </c>
      <c r="H1125" s="339" t="s">
        <v>523</v>
      </c>
      <c r="I1125" s="405" t="s">
        <v>1980</v>
      </c>
      <c r="J1125" s="12">
        <v>3</v>
      </c>
      <c r="K1125" s="12" t="s">
        <v>56</v>
      </c>
      <c r="L1125" s="337" t="s">
        <v>2383</v>
      </c>
      <c r="M1125" s="196" t="s">
        <v>4</v>
      </c>
      <c r="N1125" s="12" t="s">
        <v>36</v>
      </c>
      <c r="O1125" s="9" t="s">
        <v>36</v>
      </c>
      <c r="P1125" s="12" t="s">
        <v>180</v>
      </c>
      <c r="Q1125" s="12" t="s">
        <v>217</v>
      </c>
      <c r="R1125" s="12" t="s">
        <v>47</v>
      </c>
      <c r="S1125" s="12">
        <v>147</v>
      </c>
      <c r="T1125" s="12"/>
      <c r="U1125" s="197">
        <f>VLOOKUP(C1125,Dados!G:J,3,FALSE)</f>
        <v>29</v>
      </c>
      <c r="V1125" s="197" t="str">
        <f>VLOOKUP(C1125,Dados!G:J,4,FALSE)</f>
        <v>Sexta-Feira</v>
      </c>
    </row>
    <row r="1126" spans="1:22" ht="95.25" customHeight="1">
      <c r="A1126" s="189">
        <v>771</v>
      </c>
      <c r="B1126" s="12">
        <v>1</v>
      </c>
      <c r="C1126" s="190">
        <v>45625</v>
      </c>
      <c r="D1126" s="191">
        <f>IFERROR(VLOOKUP(C1126,Dados!G:H,2,FALSE),"")</f>
        <v>45625</v>
      </c>
      <c r="E1126" s="180">
        <v>38137</v>
      </c>
      <c r="F1126" s="181" t="s">
        <v>2036</v>
      </c>
      <c r="G1126" s="12" t="s">
        <v>31</v>
      </c>
      <c r="H1126" s="340" t="s">
        <v>580</v>
      </c>
      <c r="I1126" s="405" t="s">
        <v>445</v>
      </c>
      <c r="J1126" s="12">
        <v>1</v>
      </c>
      <c r="K1126" s="12" t="s">
        <v>313</v>
      </c>
      <c r="L1126" s="338" t="s">
        <v>2384</v>
      </c>
      <c r="M1126" s="196" t="s">
        <v>4</v>
      </c>
      <c r="N1126" s="12" t="s">
        <v>36</v>
      </c>
      <c r="O1126" s="9" t="s">
        <v>36</v>
      </c>
      <c r="P1126" s="12" t="s">
        <v>58</v>
      </c>
      <c r="Q1126" s="12" t="s">
        <v>59</v>
      </c>
      <c r="R1126" s="12" t="s">
        <v>85</v>
      </c>
      <c r="S1126" s="12">
        <v>146</v>
      </c>
      <c r="T1126" s="12"/>
      <c r="U1126" s="197">
        <f>VLOOKUP(C1126,Dados!G:J,3,FALSE)</f>
        <v>29</v>
      </c>
      <c r="V1126" s="197" t="str">
        <f>VLOOKUP(C1126,Dados!G:J,4,FALSE)</f>
        <v>Sexta-Feira</v>
      </c>
    </row>
    <row r="1127" spans="1:22" ht="69.95">
      <c r="A1127" s="189">
        <v>772</v>
      </c>
      <c r="B1127" s="12">
        <v>1</v>
      </c>
      <c r="C1127" s="190">
        <v>45629</v>
      </c>
      <c r="D1127" s="191">
        <f>IFERROR(VLOOKUP(C1127,Dados!G:H,2,FALSE),"")</f>
        <v>45627</v>
      </c>
      <c r="E1127" s="180">
        <v>48135</v>
      </c>
      <c r="F1127" s="181" t="s">
        <v>2121</v>
      </c>
      <c r="G1127" s="12" t="s">
        <v>31</v>
      </c>
      <c r="H1127" s="340" t="s">
        <v>464</v>
      </c>
      <c r="I1127" s="405" t="s">
        <v>1980</v>
      </c>
      <c r="J1127" s="12">
        <v>3</v>
      </c>
      <c r="K1127" s="12" t="s">
        <v>56</v>
      </c>
      <c r="L1127" s="338" t="s">
        <v>2385</v>
      </c>
      <c r="M1127" s="196" t="s">
        <v>112</v>
      </c>
      <c r="N1127" s="12" t="s">
        <v>36</v>
      </c>
      <c r="O1127" s="9" t="s">
        <v>36</v>
      </c>
      <c r="P1127" s="12" t="s">
        <v>45</v>
      </c>
      <c r="Q1127" s="12" t="s">
        <v>46</v>
      </c>
      <c r="R1127" s="12" t="s">
        <v>1251</v>
      </c>
      <c r="S1127" s="12">
        <v>149</v>
      </c>
      <c r="T1127" s="12" t="s">
        <v>2386</v>
      </c>
      <c r="U1127" s="197">
        <f>VLOOKUP(C1127,Dados!G:J,3,FALSE)</f>
        <v>3</v>
      </c>
      <c r="V1127" s="197" t="str">
        <f>VLOOKUP(C1127,Dados!G:J,4,FALSE)</f>
        <v>Terça-Feira</v>
      </c>
    </row>
    <row r="1128" spans="1:22" ht="111.75" customHeight="1">
      <c r="A1128" s="189">
        <v>773</v>
      </c>
      <c r="B1128" s="12">
        <v>1</v>
      </c>
      <c r="C1128" s="190">
        <v>45631</v>
      </c>
      <c r="D1128" s="191">
        <f>IFERROR(VLOOKUP(C1128,Dados!G:H,2,FALSE),"")</f>
        <v>45627</v>
      </c>
      <c r="E1128" s="180">
        <v>45540</v>
      </c>
      <c r="F1128" s="181" t="s">
        <v>2387</v>
      </c>
      <c r="G1128" s="12" t="s">
        <v>31</v>
      </c>
      <c r="H1128" s="340" t="s">
        <v>822</v>
      </c>
      <c r="I1128" s="405" t="s">
        <v>445</v>
      </c>
      <c r="J1128" s="12">
        <v>2</v>
      </c>
      <c r="K1128" s="12" t="s">
        <v>313</v>
      </c>
      <c r="L1128" s="338" t="s">
        <v>2388</v>
      </c>
      <c r="M1128" s="196" t="s">
        <v>112</v>
      </c>
      <c r="N1128" s="12" t="s">
        <v>36</v>
      </c>
      <c r="O1128" s="9" t="s">
        <v>36</v>
      </c>
      <c r="P1128" s="12" t="s">
        <v>45</v>
      </c>
      <c r="Q1128" s="12" t="s">
        <v>46</v>
      </c>
      <c r="R1128" s="12" t="s">
        <v>1104</v>
      </c>
      <c r="S1128" s="12">
        <v>150</v>
      </c>
      <c r="T1128" s="12" t="s">
        <v>2389</v>
      </c>
      <c r="U1128" s="197">
        <f>VLOOKUP(C1128,Dados!G:J,3,FALSE)</f>
        <v>5</v>
      </c>
      <c r="V1128" s="197" t="str">
        <f>VLOOKUP(C1128,Dados!G:J,4,FALSE)</f>
        <v>Quinta-Feira</v>
      </c>
    </row>
    <row r="1129" spans="1:22" ht="58.5">
      <c r="A1129" s="189">
        <v>774</v>
      </c>
      <c r="B1129" s="12">
        <v>1</v>
      </c>
      <c r="C1129" s="190">
        <v>45633</v>
      </c>
      <c r="D1129" s="191">
        <f>IFERROR(VLOOKUP(C1129,Dados!G:H,2,FALSE),"")</f>
        <v>45627</v>
      </c>
      <c r="E1129" s="180">
        <v>49996</v>
      </c>
      <c r="F1129" s="181" t="s">
        <v>2390</v>
      </c>
      <c r="G1129" s="12" t="s">
        <v>31</v>
      </c>
      <c r="H1129" s="340" t="s">
        <v>523</v>
      </c>
      <c r="I1129" s="405" t="s">
        <v>1980</v>
      </c>
      <c r="J1129" s="12">
        <v>3</v>
      </c>
      <c r="K1129" s="12" t="s">
        <v>56</v>
      </c>
      <c r="L1129" s="338" t="s">
        <v>2391</v>
      </c>
      <c r="M1129" s="196" t="s">
        <v>4</v>
      </c>
      <c r="N1129" s="12" t="s">
        <v>36</v>
      </c>
      <c r="O1129" s="9" t="s">
        <v>36</v>
      </c>
      <c r="P1129" s="12" t="s">
        <v>58</v>
      </c>
      <c r="Q1129" s="12" t="s">
        <v>59</v>
      </c>
      <c r="R1129" s="12" t="s">
        <v>60</v>
      </c>
      <c r="S1129" s="12">
        <v>151</v>
      </c>
      <c r="T1129" s="12"/>
      <c r="U1129" s="197">
        <f>VLOOKUP(C1129,Dados!G:J,3,FALSE)</f>
        <v>7</v>
      </c>
      <c r="V1129" s="197" t="str">
        <f>VLOOKUP(C1129,Dados!G:J,4,FALSE)</f>
        <v>Sábado</v>
      </c>
    </row>
    <row r="1130" spans="1:22" ht="93">
      <c r="A1130" s="189">
        <v>775</v>
      </c>
      <c r="B1130" s="12">
        <v>1</v>
      </c>
      <c r="C1130" s="190">
        <v>45636</v>
      </c>
      <c r="D1130" s="191">
        <f>IFERROR(VLOOKUP(C1130,Dados!G:H,2,FALSE),"")</f>
        <v>45627</v>
      </c>
      <c r="E1130" s="180">
        <v>43931</v>
      </c>
      <c r="F1130" s="181" t="s">
        <v>2392</v>
      </c>
      <c r="G1130" s="12" t="s">
        <v>31</v>
      </c>
      <c r="H1130" s="340" t="s">
        <v>599</v>
      </c>
      <c r="I1130" s="405" t="s">
        <v>33</v>
      </c>
      <c r="J1130" s="12">
        <v>1</v>
      </c>
      <c r="K1130" s="12" t="s">
        <v>1097</v>
      </c>
      <c r="L1130" s="338" t="s">
        <v>2393</v>
      </c>
      <c r="M1130" s="196" t="s">
        <v>3</v>
      </c>
      <c r="N1130" s="12" t="s">
        <v>36</v>
      </c>
      <c r="O1130" s="9" t="s">
        <v>36</v>
      </c>
      <c r="P1130" s="12" t="s">
        <v>58</v>
      </c>
      <c r="Q1130" s="12" t="s">
        <v>59</v>
      </c>
      <c r="R1130" s="12" t="s">
        <v>85</v>
      </c>
      <c r="S1130" s="12">
        <v>152</v>
      </c>
      <c r="T1130" s="12" t="s">
        <v>2394</v>
      </c>
      <c r="U1130" s="197">
        <f>VLOOKUP(C1130,Dados!G:J,3,FALSE)</f>
        <v>10</v>
      </c>
      <c r="V1130" s="197" t="str">
        <f>VLOOKUP(C1130,Dados!G:J,4,FALSE)</f>
        <v>Terça-Feira</v>
      </c>
    </row>
    <row r="1131" spans="1:22" ht="93">
      <c r="A1131" s="189">
        <v>776</v>
      </c>
      <c r="B1131" s="12">
        <v>1</v>
      </c>
      <c r="C1131" s="190">
        <v>45639</v>
      </c>
      <c r="D1131" s="191">
        <f>IFERROR(VLOOKUP(C1131,Dados!G:H,2,FALSE),"")</f>
        <v>45627</v>
      </c>
      <c r="E1131" s="180">
        <v>50351</v>
      </c>
      <c r="F1131" s="181" t="s">
        <v>1684</v>
      </c>
      <c r="G1131" s="12" t="s">
        <v>31</v>
      </c>
      <c r="H1131" s="340" t="s">
        <v>130</v>
      </c>
      <c r="I1131" s="405" t="s">
        <v>509</v>
      </c>
      <c r="J1131" s="12">
        <v>1</v>
      </c>
      <c r="K1131" s="12" t="s">
        <v>56</v>
      </c>
      <c r="L1131" s="338" t="s">
        <v>2395</v>
      </c>
      <c r="M1131" s="196" t="s">
        <v>4</v>
      </c>
      <c r="N1131" s="12" t="s">
        <v>36</v>
      </c>
      <c r="O1131" s="9" t="s">
        <v>36</v>
      </c>
      <c r="P1131" s="12" t="s">
        <v>45</v>
      </c>
      <c r="Q1131" s="12" t="s">
        <v>46</v>
      </c>
      <c r="R1131" s="12" t="s">
        <v>47</v>
      </c>
      <c r="S1131" s="12">
        <v>153</v>
      </c>
      <c r="T1131" s="12" t="s">
        <v>2396</v>
      </c>
      <c r="U1131" s="197">
        <f>VLOOKUP(C1131,Dados!G:J,3,FALSE)</f>
        <v>13</v>
      </c>
      <c r="V1131" s="197" t="str">
        <f>VLOOKUP(C1131,Dados!G:J,4,FALSE)</f>
        <v>Sexta-Feira</v>
      </c>
    </row>
    <row r="1132" spans="1:22" ht="89.25" customHeight="1">
      <c r="A1132" s="189">
        <v>777</v>
      </c>
      <c r="B1132" s="12">
        <v>1</v>
      </c>
      <c r="C1132" s="190">
        <v>45643</v>
      </c>
      <c r="D1132" s="191">
        <f>IFERROR(VLOOKUP(C1132,Dados!G:H,2,FALSE),"")</f>
        <v>45627</v>
      </c>
      <c r="E1132" s="180"/>
      <c r="F1132" s="181" t="s">
        <v>2397</v>
      </c>
      <c r="G1132" s="12" t="s">
        <v>31</v>
      </c>
      <c r="H1132" s="340" t="s">
        <v>2150</v>
      </c>
      <c r="I1132" s="405" t="s">
        <v>33</v>
      </c>
      <c r="J1132" s="12">
        <v>1</v>
      </c>
      <c r="K1132" s="12" t="s">
        <v>43</v>
      </c>
      <c r="L1132" s="340" t="s">
        <v>2398</v>
      </c>
      <c r="M1132" s="196" t="s">
        <v>90</v>
      </c>
      <c r="N1132" s="12" t="s">
        <v>36</v>
      </c>
      <c r="O1132" s="9" t="s">
        <v>36</v>
      </c>
      <c r="P1132" s="12" t="s">
        <v>45</v>
      </c>
      <c r="Q1132" s="12" t="s">
        <v>76</v>
      </c>
      <c r="R1132" s="12"/>
      <c r="S1132" s="12">
        <v>154</v>
      </c>
      <c r="T1132" s="12" t="s">
        <v>2399</v>
      </c>
      <c r="U1132" s="197">
        <f>VLOOKUP(C1132,Dados!G:J,3,FALSE)</f>
        <v>17</v>
      </c>
      <c r="V1132" s="197" t="str">
        <f>VLOOKUP(C1132,Dados!G:J,4,FALSE)</f>
        <v>Terça-Feira</v>
      </c>
    </row>
    <row r="1133" spans="1:22" ht="98.25" customHeight="1">
      <c r="A1133" s="189">
        <v>778</v>
      </c>
      <c r="B1133" s="12">
        <v>1</v>
      </c>
      <c r="C1133" s="190">
        <v>45653</v>
      </c>
      <c r="D1133" s="191">
        <f>IFERROR(VLOOKUP(C1133,Dados!G:H,2,FALSE),"")</f>
        <v>45627</v>
      </c>
      <c r="E1133" s="180">
        <v>50474</v>
      </c>
      <c r="F1133" s="181" t="s">
        <v>2400</v>
      </c>
      <c r="G1133" s="12" t="s">
        <v>31</v>
      </c>
      <c r="H1133" s="340" t="s">
        <v>130</v>
      </c>
      <c r="I1133" s="405" t="s">
        <v>509</v>
      </c>
      <c r="J1133" s="12">
        <v>1</v>
      </c>
      <c r="K1133" s="12" t="s">
        <v>56</v>
      </c>
      <c r="L1133" s="340" t="s">
        <v>2401</v>
      </c>
      <c r="M1133" s="196" t="s">
        <v>4</v>
      </c>
      <c r="N1133" s="12" t="s">
        <v>36</v>
      </c>
      <c r="O1133" s="9" t="s">
        <v>36</v>
      </c>
      <c r="P1133" s="12" t="s">
        <v>66</v>
      </c>
      <c r="Q1133" s="12" t="s">
        <v>76</v>
      </c>
      <c r="R1133" s="12" t="s">
        <v>1251</v>
      </c>
      <c r="S1133" s="12">
        <v>155</v>
      </c>
      <c r="T1133" s="12" t="s">
        <v>2402</v>
      </c>
      <c r="U1133" s="197">
        <f>VLOOKUP(C1133,Dados!G:J,3,FALSE)</f>
        <v>27</v>
      </c>
      <c r="V1133" s="197" t="str">
        <f>VLOOKUP(C1133,Dados!G:J,4,FALSE)</f>
        <v>Sexta-Feira</v>
      </c>
    </row>
    <row r="1134" spans="1:22" ht="69.75" customHeight="1">
      <c r="A1134" s="189">
        <v>779</v>
      </c>
      <c r="B1134" s="12">
        <v>1</v>
      </c>
      <c r="C1134" s="190">
        <v>45653</v>
      </c>
      <c r="D1134" s="191">
        <f>IFERROR(VLOOKUP(C1134,Dados!G:H,2,FALSE),"")</f>
        <v>45627</v>
      </c>
      <c r="E1134" s="180">
        <v>48756</v>
      </c>
      <c r="F1134" s="181" t="s">
        <v>2403</v>
      </c>
      <c r="G1134" s="12" t="s">
        <v>31</v>
      </c>
      <c r="H1134" s="340" t="s">
        <v>599</v>
      </c>
      <c r="I1134" s="342" t="s">
        <v>33</v>
      </c>
      <c r="J1134" s="12">
        <v>1</v>
      </c>
      <c r="K1134" s="12" t="s">
        <v>1097</v>
      </c>
      <c r="L1134" s="340" t="s">
        <v>2404</v>
      </c>
      <c r="M1134" s="196" t="s">
        <v>4</v>
      </c>
      <c r="N1134" s="12" t="s">
        <v>36</v>
      </c>
      <c r="O1134" s="9" t="s">
        <v>36</v>
      </c>
      <c r="P1134" s="12" t="s">
        <v>58</v>
      </c>
      <c r="Q1134" s="12" t="s">
        <v>59</v>
      </c>
      <c r="R1134" s="12" t="s">
        <v>85</v>
      </c>
      <c r="S1134" s="12">
        <v>156</v>
      </c>
      <c r="T1134" s="12" t="s">
        <v>2405</v>
      </c>
      <c r="U1134" s="197">
        <f>VLOOKUP(C1134,Dados!G:J,3,FALSE)</f>
        <v>27</v>
      </c>
      <c r="V1134" s="197" t="str">
        <f>VLOOKUP(C1134,Dados!G:J,4,FALSE)</f>
        <v>Sexta-Feira</v>
      </c>
    </row>
    <row r="1135" spans="1:22" ht="49.5" customHeight="1">
      <c r="A1135" s="189">
        <v>780</v>
      </c>
      <c r="B1135" s="12">
        <v>1</v>
      </c>
      <c r="C1135" s="190">
        <v>45665</v>
      </c>
      <c r="D1135" s="191">
        <f>IFERROR(VLOOKUP(C1135,Dados!G:H,2,FALSE),"")</f>
        <v>45658</v>
      </c>
      <c r="E1135" s="180">
        <v>12837</v>
      </c>
      <c r="F1135" s="181" t="s">
        <v>2406</v>
      </c>
      <c r="G1135" s="12" t="s">
        <v>31</v>
      </c>
      <c r="H1135" s="340" t="s">
        <v>1456</v>
      </c>
      <c r="I1135" s="342" t="s">
        <v>1160</v>
      </c>
      <c r="J1135" s="12">
        <v>1</v>
      </c>
      <c r="K1135" s="12" t="s">
        <v>2407</v>
      </c>
      <c r="L1135" s="340" t="s">
        <v>2408</v>
      </c>
      <c r="M1135" s="196" t="s">
        <v>90</v>
      </c>
      <c r="N1135" s="12" t="s">
        <v>36</v>
      </c>
      <c r="O1135" s="9" t="s">
        <v>36</v>
      </c>
      <c r="P1135" s="12" t="s">
        <v>66</v>
      </c>
      <c r="Q1135" s="12"/>
      <c r="R1135" s="12"/>
      <c r="S1135" s="12"/>
      <c r="T1135" s="12"/>
      <c r="U1135" s="197">
        <f>VLOOKUP(C1135,Dados!G:J,3,FALSE)</f>
        <v>8</v>
      </c>
      <c r="V1135" s="197" t="str">
        <f>VLOOKUP(C1135,Dados!G:J,4,FALSE)</f>
        <v>Quarta-Feira</v>
      </c>
    </row>
    <row r="1136" spans="1:22" ht="159" customHeight="1">
      <c r="A1136" s="189">
        <v>781</v>
      </c>
      <c r="B1136" s="12">
        <v>1</v>
      </c>
      <c r="C1136" s="190">
        <v>45667</v>
      </c>
      <c r="D1136" s="191">
        <f>IFERROR(VLOOKUP(C1136,Dados!G:H,2,FALSE),"")</f>
        <v>45658</v>
      </c>
      <c r="E1136" s="395">
        <v>41754</v>
      </c>
      <c r="F1136" s="396" t="s">
        <v>2002</v>
      </c>
      <c r="G1136" s="12" t="s">
        <v>31</v>
      </c>
      <c r="H1136" s="340" t="s">
        <v>2409</v>
      </c>
      <c r="I1136" s="342" t="s">
        <v>2410</v>
      </c>
      <c r="J1136" s="12">
        <v>2</v>
      </c>
      <c r="K1136" s="12" t="s">
        <v>526</v>
      </c>
      <c r="L1136" s="340" t="s">
        <v>2411</v>
      </c>
      <c r="M1136" s="196" t="s">
        <v>528</v>
      </c>
      <c r="N1136" s="12" t="s">
        <v>36</v>
      </c>
      <c r="O1136" s="9" t="s">
        <v>36</v>
      </c>
      <c r="P1136" s="12" t="s">
        <v>1883</v>
      </c>
      <c r="Q1136" s="12" t="s">
        <v>107</v>
      </c>
      <c r="R1136" s="12"/>
      <c r="S1136" s="12"/>
      <c r="T1136" s="12"/>
      <c r="U1136" s="197">
        <f>VLOOKUP(C1136,Dados!G:J,3,FALSE)</f>
        <v>10</v>
      </c>
      <c r="V1136" s="197" t="str">
        <f>VLOOKUP(C1136,Dados!G:J,4,FALSE)</f>
        <v>Sexta-Feira</v>
      </c>
    </row>
    <row r="1137" spans="1:22" ht="117" customHeight="1">
      <c r="A1137" s="189">
        <v>782</v>
      </c>
      <c r="B1137" s="12">
        <v>1</v>
      </c>
      <c r="C1137" s="190">
        <v>45668</v>
      </c>
      <c r="D1137" s="191">
        <f>IFERROR(VLOOKUP(C1137,Dados!G:H,2,FALSE),"")</f>
        <v>45658</v>
      </c>
      <c r="E1137" s="395">
        <v>37106</v>
      </c>
      <c r="F1137" s="396" t="s">
        <v>699</v>
      </c>
      <c r="G1137" s="12" t="s">
        <v>31</v>
      </c>
      <c r="H1137" s="340" t="s">
        <v>130</v>
      </c>
      <c r="I1137" s="342" t="s">
        <v>509</v>
      </c>
      <c r="J1137" s="12">
        <v>1</v>
      </c>
      <c r="K1137" s="12" t="s">
        <v>56</v>
      </c>
      <c r="L1137" s="340" t="s">
        <v>2412</v>
      </c>
      <c r="M1137" s="196" t="s">
        <v>112</v>
      </c>
      <c r="N1137" s="12" t="s">
        <v>36</v>
      </c>
      <c r="O1137" s="9" t="s">
        <v>36</v>
      </c>
      <c r="P1137" s="12" t="s">
        <v>45</v>
      </c>
      <c r="Q1137" s="12" t="s">
        <v>189</v>
      </c>
      <c r="R1137" s="12"/>
      <c r="S1137" s="12">
        <v>1</v>
      </c>
      <c r="T1137" s="12" t="s">
        <v>2413</v>
      </c>
      <c r="U1137" s="197">
        <f>VLOOKUP(C1137,Dados!G:J,3,FALSE)</f>
        <v>11</v>
      </c>
      <c r="V1137" s="197" t="str">
        <f>VLOOKUP(C1137,Dados!G:J,4,FALSE)</f>
        <v>Sábado</v>
      </c>
    </row>
    <row r="1138" spans="1:22" ht="80.45">
      <c r="A1138" s="189">
        <v>783</v>
      </c>
      <c r="B1138" s="12">
        <v>1</v>
      </c>
      <c r="C1138" s="190">
        <v>45672</v>
      </c>
      <c r="D1138" s="191">
        <f>IFERROR(VLOOKUP(C1138,Dados!G:H,2,FALSE),"")</f>
        <v>45658</v>
      </c>
      <c r="E1138" s="395">
        <v>46822</v>
      </c>
      <c r="F1138" s="396" t="s">
        <v>2414</v>
      </c>
      <c r="G1138" s="12" t="s">
        <v>31</v>
      </c>
      <c r="H1138" s="340" t="s">
        <v>237</v>
      </c>
      <c r="I1138" s="342" t="s">
        <v>2317</v>
      </c>
      <c r="J1138" s="12">
        <v>2</v>
      </c>
      <c r="K1138" s="12" t="s">
        <v>56</v>
      </c>
      <c r="L1138" s="340" t="s">
        <v>2415</v>
      </c>
      <c r="M1138" s="196" t="s">
        <v>4</v>
      </c>
      <c r="N1138" s="12" t="s">
        <v>36</v>
      </c>
      <c r="O1138" s="9" t="s">
        <v>36</v>
      </c>
      <c r="P1138" s="12" t="s">
        <v>45</v>
      </c>
      <c r="Q1138" s="12" t="s">
        <v>38</v>
      </c>
      <c r="R1138" s="12" t="s">
        <v>2416</v>
      </c>
      <c r="S1138" s="12">
        <v>2</v>
      </c>
      <c r="T1138" s="12"/>
      <c r="U1138" s="197">
        <f>VLOOKUP(C1138,Dados!G:J,3,FALSE)</f>
        <v>15</v>
      </c>
      <c r="V1138" s="197" t="str">
        <f>VLOOKUP(C1138,Dados!G:J,4,FALSE)</f>
        <v>Quarta-Feira</v>
      </c>
    </row>
    <row r="1139" spans="1:22" ht="80.45">
      <c r="A1139" s="189">
        <v>784</v>
      </c>
      <c r="B1139" s="12">
        <v>1</v>
      </c>
      <c r="C1139" s="190">
        <v>45676</v>
      </c>
      <c r="D1139" s="191">
        <f>IFERROR(VLOOKUP(C1139,Dados!G:H,2,FALSE),"")</f>
        <v>45658</v>
      </c>
      <c r="E1139" s="395">
        <v>18424</v>
      </c>
      <c r="F1139" s="396" t="s">
        <v>1119</v>
      </c>
      <c r="G1139" s="12" t="s">
        <v>31</v>
      </c>
      <c r="H1139" s="340" t="s">
        <v>2417</v>
      </c>
      <c r="I1139" s="342" t="s">
        <v>33</v>
      </c>
      <c r="J1139" s="12">
        <v>2</v>
      </c>
      <c r="K1139" s="12" t="s">
        <v>176</v>
      </c>
      <c r="L1139" s="340" t="s">
        <v>2418</v>
      </c>
      <c r="M1139" s="196" t="s">
        <v>3</v>
      </c>
      <c r="N1139" s="12" t="s">
        <v>36</v>
      </c>
      <c r="O1139" s="9" t="s">
        <v>36</v>
      </c>
      <c r="P1139" s="12" t="s">
        <v>45</v>
      </c>
      <c r="Q1139" s="12" t="s">
        <v>38</v>
      </c>
      <c r="R1139" s="12" t="s">
        <v>809</v>
      </c>
      <c r="S1139" s="12">
        <v>4</v>
      </c>
      <c r="T1139" s="12"/>
      <c r="U1139" s="197">
        <f>VLOOKUP(C1139,Dados!G:J,3,FALSE)</f>
        <v>19</v>
      </c>
      <c r="V1139" s="197" t="str">
        <f>VLOOKUP(C1139,Dados!G:J,4,FALSE)</f>
        <v>Domingo</v>
      </c>
    </row>
    <row r="1140" spans="1:22" ht="103.5">
      <c r="A1140" s="189">
        <v>785</v>
      </c>
      <c r="B1140" s="12">
        <v>1</v>
      </c>
      <c r="C1140" s="190">
        <v>45676</v>
      </c>
      <c r="D1140" s="191">
        <f>IFERROR(VLOOKUP(C1140,Dados!G:H,2,FALSE),"")</f>
        <v>45658</v>
      </c>
      <c r="E1140" s="395">
        <v>38155</v>
      </c>
      <c r="F1140" s="396" t="s">
        <v>2419</v>
      </c>
      <c r="G1140" s="12" t="s">
        <v>31</v>
      </c>
      <c r="H1140" s="340" t="s">
        <v>2420</v>
      </c>
      <c r="I1140" s="342" t="s">
        <v>1281</v>
      </c>
      <c r="J1140" s="12">
        <v>1</v>
      </c>
      <c r="K1140" s="12" t="s">
        <v>171</v>
      </c>
      <c r="L1140" s="340" t="s">
        <v>2421</v>
      </c>
      <c r="M1140" s="196" t="s">
        <v>90</v>
      </c>
      <c r="N1140" s="12" t="s">
        <v>568</v>
      </c>
      <c r="O1140" s="9" t="s">
        <v>179</v>
      </c>
      <c r="P1140" s="12" t="s">
        <v>96</v>
      </c>
      <c r="Q1140" s="12"/>
      <c r="R1140" s="12"/>
      <c r="S1140" s="12">
        <v>3</v>
      </c>
      <c r="T1140" s="12" t="s">
        <v>2422</v>
      </c>
      <c r="U1140" s="197">
        <f>VLOOKUP(C1140,Dados!G:J,3,FALSE)</f>
        <v>19</v>
      </c>
      <c r="V1140" s="197" t="str">
        <f>VLOOKUP(C1140,Dados!G:J,4,FALSE)</f>
        <v>Domingo</v>
      </c>
    </row>
    <row r="1141" spans="1:22" ht="53.25">
      <c r="A1141" s="189">
        <v>786</v>
      </c>
      <c r="B1141" s="12">
        <v>1</v>
      </c>
      <c r="C1141" s="190">
        <v>45678</v>
      </c>
      <c r="D1141" s="191">
        <f>IFERROR(VLOOKUP(C1141,Dados!G:H,2,FALSE),"")</f>
        <v>45658</v>
      </c>
      <c r="E1141" s="395">
        <v>53645</v>
      </c>
      <c r="F1141" s="396" t="s">
        <v>2423</v>
      </c>
      <c r="G1141" s="12" t="s">
        <v>31</v>
      </c>
      <c r="H1141" s="340" t="s">
        <v>1017</v>
      </c>
      <c r="I1141" s="342" t="s">
        <v>2039</v>
      </c>
      <c r="J1141" s="12">
        <v>3</v>
      </c>
      <c r="K1141" s="12" t="s">
        <v>110</v>
      </c>
      <c r="L1141" s="340" t="s">
        <v>2424</v>
      </c>
      <c r="M1141" s="196" t="s">
        <v>112</v>
      </c>
      <c r="N1141" s="12" t="s">
        <v>36</v>
      </c>
      <c r="O1141" s="9" t="s">
        <v>36</v>
      </c>
      <c r="P1141" s="12" t="s">
        <v>37</v>
      </c>
      <c r="Q1141" s="12" t="s">
        <v>174</v>
      </c>
      <c r="R1141" s="12"/>
      <c r="S1141" s="12">
        <v>5</v>
      </c>
      <c r="T1141" s="12" t="s">
        <v>2425</v>
      </c>
      <c r="U1141" s="197">
        <f>VLOOKUP(C1141,Dados!G:J,3,FALSE)</f>
        <v>21</v>
      </c>
      <c r="V1141" s="197" t="str">
        <f>VLOOKUP(C1141,Dados!G:J,4,FALSE)</f>
        <v>Terça-Feira</v>
      </c>
    </row>
    <row r="1142" spans="1:22" ht="97.5" customHeight="1">
      <c r="A1142" s="189">
        <v>787</v>
      </c>
      <c r="B1142" s="12">
        <v>1</v>
      </c>
      <c r="C1142" s="190">
        <v>45679</v>
      </c>
      <c r="D1142" s="191">
        <f>IFERROR(VLOOKUP(C1142,Dados!G:H,2,FALSE),"")</f>
        <v>45658</v>
      </c>
      <c r="E1142" s="395">
        <v>54945</v>
      </c>
      <c r="F1142" s="396" t="s">
        <v>2426</v>
      </c>
      <c r="G1142" s="12" t="s">
        <v>182</v>
      </c>
      <c r="H1142" s="340" t="s">
        <v>1017</v>
      </c>
      <c r="I1142" s="342" t="s">
        <v>2039</v>
      </c>
      <c r="J1142" s="12">
        <v>3</v>
      </c>
      <c r="K1142" s="12" t="s">
        <v>110</v>
      </c>
      <c r="L1142" s="340" t="s">
        <v>2427</v>
      </c>
      <c r="M1142" s="196" t="s">
        <v>112</v>
      </c>
      <c r="N1142" s="12" t="s">
        <v>36</v>
      </c>
      <c r="O1142" s="9" t="s">
        <v>36</v>
      </c>
      <c r="P1142" s="12" t="s">
        <v>45</v>
      </c>
      <c r="Q1142" s="12" t="s">
        <v>46</v>
      </c>
      <c r="R1142" s="12" t="s">
        <v>1683</v>
      </c>
      <c r="S1142" s="12">
        <v>6</v>
      </c>
      <c r="T1142" s="12" t="s">
        <v>2428</v>
      </c>
      <c r="U1142" s="197">
        <f>VLOOKUP(C1142,Dados!G:J,3,FALSE)</f>
        <v>22</v>
      </c>
      <c r="V1142" s="197" t="str">
        <f>VLOOKUP(C1142,Dados!G:J,4,FALSE)</f>
        <v>Quarta-Feira</v>
      </c>
    </row>
    <row r="1143" spans="1:22" ht="104.25" customHeight="1">
      <c r="A1143" s="189">
        <v>788</v>
      </c>
      <c r="B1143" s="12">
        <v>1</v>
      </c>
      <c r="C1143" s="190">
        <v>45679</v>
      </c>
      <c r="D1143" s="191">
        <f>IFERROR(VLOOKUP(C1143,Dados!G:H,2,FALSE),"")</f>
        <v>45658</v>
      </c>
      <c r="E1143" s="395">
        <v>54805</v>
      </c>
      <c r="F1143" s="396" t="s">
        <v>2429</v>
      </c>
      <c r="G1143" s="12" t="s">
        <v>31</v>
      </c>
      <c r="H1143" s="340" t="s">
        <v>62</v>
      </c>
      <c r="I1143" s="342" t="s">
        <v>2170</v>
      </c>
      <c r="J1143" s="12">
        <v>1</v>
      </c>
      <c r="K1143" s="12" t="s">
        <v>64</v>
      </c>
      <c r="L1143" s="340" t="s">
        <v>2430</v>
      </c>
      <c r="M1143" s="196" t="s">
        <v>4</v>
      </c>
      <c r="N1143" s="12" t="s">
        <v>36</v>
      </c>
      <c r="O1143" s="9" t="s">
        <v>36</v>
      </c>
      <c r="P1143" s="12" t="s">
        <v>66</v>
      </c>
      <c r="Q1143" s="12" t="s">
        <v>124</v>
      </c>
      <c r="R1143" s="12"/>
      <c r="S1143" s="12">
        <v>7</v>
      </c>
      <c r="T1143" s="12" t="s">
        <v>2431</v>
      </c>
      <c r="U1143" s="197">
        <f>VLOOKUP(C1143,Dados!G:J,3,FALSE)</f>
        <v>22</v>
      </c>
      <c r="V1143" s="197" t="str">
        <f>VLOOKUP(C1143,Dados!G:J,4,FALSE)</f>
        <v>Quarta-Feira</v>
      </c>
    </row>
    <row r="1144" spans="1:22" ht="138.75" customHeight="1">
      <c r="A1144" s="189">
        <v>789</v>
      </c>
      <c r="B1144" s="12">
        <v>1</v>
      </c>
      <c r="C1144" s="190">
        <v>45680</v>
      </c>
      <c r="D1144" s="191">
        <f>IFERROR(VLOOKUP(C1144,Dados!G:H,2,FALSE),"")</f>
        <v>45658</v>
      </c>
      <c r="E1144" s="395"/>
      <c r="F1144" s="396"/>
      <c r="G1144" s="12"/>
      <c r="H1144" s="340" t="s">
        <v>186</v>
      </c>
      <c r="I1144" s="342" t="s">
        <v>1600</v>
      </c>
      <c r="J1144" s="12">
        <v>2</v>
      </c>
      <c r="K1144" s="12" t="s">
        <v>171</v>
      </c>
      <c r="L1144" s="340" t="s">
        <v>2432</v>
      </c>
      <c r="M1144" s="196" t="s">
        <v>90</v>
      </c>
      <c r="N1144" s="12" t="s">
        <v>178</v>
      </c>
      <c r="O1144" s="9" t="s">
        <v>36</v>
      </c>
      <c r="P1144" s="12"/>
      <c r="Q1144" s="12"/>
      <c r="R1144" s="12"/>
      <c r="S1144" s="12">
        <v>8</v>
      </c>
      <c r="T1144" s="12" t="s">
        <v>2433</v>
      </c>
      <c r="U1144" s="197">
        <f>VLOOKUP(C1144,Dados!G:J,3,FALSE)</f>
        <v>23</v>
      </c>
      <c r="V1144" s="197" t="str">
        <f>VLOOKUP(C1144,Dados!G:J,4,FALSE)</f>
        <v>Quinta-Feira</v>
      </c>
    </row>
    <row r="1145" spans="1:22" ht="104.25" customHeight="1">
      <c r="A1145" s="189">
        <v>790</v>
      </c>
      <c r="B1145" s="12">
        <v>1</v>
      </c>
      <c r="C1145" s="190">
        <v>45681</v>
      </c>
      <c r="D1145" s="191">
        <f>IFERROR(VLOOKUP(C1145,Dados!G:H,2,FALSE),"")</f>
        <v>45658</v>
      </c>
      <c r="E1145" s="395">
        <v>53666</v>
      </c>
      <c r="F1145" s="396" t="s">
        <v>2434</v>
      </c>
      <c r="G1145" s="12" t="s">
        <v>31</v>
      </c>
      <c r="H1145" s="340" t="s">
        <v>539</v>
      </c>
      <c r="I1145" s="342" t="s">
        <v>2039</v>
      </c>
      <c r="J1145" s="12">
        <v>2</v>
      </c>
      <c r="K1145" s="12" t="s">
        <v>161</v>
      </c>
      <c r="L1145" s="340" t="s">
        <v>2435</v>
      </c>
      <c r="M1145" s="196" t="s">
        <v>4</v>
      </c>
      <c r="N1145" s="12" t="s">
        <v>36</v>
      </c>
      <c r="O1145" s="9" t="s">
        <v>36</v>
      </c>
      <c r="P1145" s="12" t="s">
        <v>58</v>
      </c>
      <c r="Q1145" s="12" t="s">
        <v>59</v>
      </c>
      <c r="R1145" s="12" t="s">
        <v>85</v>
      </c>
      <c r="S1145" s="12">
        <v>9</v>
      </c>
      <c r="T1145" s="12"/>
      <c r="U1145" s="197">
        <f>VLOOKUP(C1145,Dados!G:J,3,FALSE)</f>
        <v>24</v>
      </c>
      <c r="V1145" s="197" t="str">
        <f>VLOOKUP(C1145,Dados!G:J,4,FALSE)</f>
        <v>Sexta-Feira</v>
      </c>
    </row>
    <row r="1146" spans="1:22" ht="34.5">
      <c r="A1146" s="189">
        <v>791</v>
      </c>
      <c r="B1146" s="12">
        <v>1</v>
      </c>
      <c r="C1146" s="190">
        <v>45682</v>
      </c>
      <c r="D1146" s="191">
        <f>IFERROR(VLOOKUP(C1146,Dados!G:H,2,FALSE),"")</f>
        <v>45658</v>
      </c>
      <c r="E1146" s="395"/>
      <c r="F1146" s="396"/>
      <c r="G1146" s="12"/>
      <c r="H1146" s="340" t="s">
        <v>708</v>
      </c>
      <c r="I1146" s="342" t="s">
        <v>1980</v>
      </c>
      <c r="J1146" s="12">
        <v>3</v>
      </c>
      <c r="K1146" s="12" t="s">
        <v>56</v>
      </c>
      <c r="L1146" s="340" t="s">
        <v>2436</v>
      </c>
      <c r="M1146" s="196" t="s">
        <v>90</v>
      </c>
      <c r="N1146" s="12" t="s">
        <v>36</v>
      </c>
      <c r="O1146" s="9" t="s">
        <v>36</v>
      </c>
      <c r="P1146" s="12" t="s">
        <v>66</v>
      </c>
      <c r="Q1146" s="12"/>
      <c r="R1146" s="12"/>
      <c r="S1146" s="12">
        <v>10</v>
      </c>
      <c r="T1146" s="12"/>
      <c r="U1146" s="197">
        <f>VLOOKUP(C1146,Dados!G:J,3,FALSE)</f>
        <v>25</v>
      </c>
      <c r="V1146" s="197" t="str">
        <f>VLOOKUP(C1146,Dados!G:J,4,FALSE)</f>
        <v>Sábado</v>
      </c>
    </row>
    <row r="1147" spans="1:22" ht="32.25">
      <c r="A1147" s="189">
        <v>792</v>
      </c>
      <c r="B1147" s="12">
        <v>1</v>
      </c>
      <c r="C1147" s="190">
        <v>45684</v>
      </c>
      <c r="D1147" s="191">
        <f>IFERROR(VLOOKUP(C1147,Dados!G:H,2,FALSE),"")</f>
        <v>45658</v>
      </c>
      <c r="E1147" s="395">
        <v>35923</v>
      </c>
      <c r="F1147" s="396" t="s">
        <v>2437</v>
      </c>
      <c r="G1147" s="12" t="s">
        <v>182</v>
      </c>
      <c r="H1147" s="340" t="s">
        <v>62</v>
      </c>
      <c r="I1147" s="342" t="s">
        <v>2170</v>
      </c>
      <c r="J1147" s="12">
        <v>1</v>
      </c>
      <c r="K1147" s="12" t="s">
        <v>2438</v>
      </c>
      <c r="L1147" s="340" t="s">
        <v>2439</v>
      </c>
      <c r="M1147" s="196" t="s">
        <v>90</v>
      </c>
      <c r="N1147" s="12" t="s">
        <v>116</v>
      </c>
      <c r="O1147" s="9" t="s">
        <v>36</v>
      </c>
      <c r="P1147" s="12" t="s">
        <v>117</v>
      </c>
      <c r="Q1147" s="12"/>
      <c r="R1147" s="12"/>
      <c r="S1147" s="12">
        <v>11</v>
      </c>
      <c r="T1147" s="12"/>
      <c r="U1147" s="197">
        <f>VLOOKUP(C1147,Dados!G:J,3,FALSE)</f>
        <v>27</v>
      </c>
      <c r="V1147" s="197" t="str">
        <f>VLOOKUP(C1147,Dados!G:J,4,FALSE)</f>
        <v>Segunda-Feira</v>
      </c>
    </row>
    <row r="1148" spans="1:22" ht="53.25">
      <c r="A1148" s="189">
        <v>793</v>
      </c>
      <c r="B1148" s="12">
        <v>1</v>
      </c>
      <c r="C1148" s="190">
        <v>45684</v>
      </c>
      <c r="D1148" s="191">
        <f>IFERROR(VLOOKUP(C1148,Dados!G:H,2,FALSE),"")</f>
        <v>45658</v>
      </c>
      <c r="E1148" s="395">
        <v>50898</v>
      </c>
      <c r="F1148" s="396" t="s">
        <v>2440</v>
      </c>
      <c r="G1148" s="12" t="s">
        <v>182</v>
      </c>
      <c r="H1148" s="340" t="s">
        <v>2441</v>
      </c>
      <c r="I1148" s="342" t="s">
        <v>509</v>
      </c>
      <c r="J1148" s="12">
        <v>1</v>
      </c>
      <c r="K1148" s="12" t="s">
        <v>2442</v>
      </c>
      <c r="L1148" s="340" t="s">
        <v>2443</v>
      </c>
      <c r="M1148" s="196" t="s">
        <v>90</v>
      </c>
      <c r="N1148" s="12" t="s">
        <v>91</v>
      </c>
      <c r="O1148" s="9" t="s">
        <v>36</v>
      </c>
      <c r="P1148" s="12" t="s">
        <v>91</v>
      </c>
      <c r="Q1148" s="12"/>
      <c r="R1148" s="12"/>
      <c r="S1148" s="12">
        <v>12</v>
      </c>
      <c r="T1148" s="12"/>
      <c r="U1148" s="197">
        <f>VLOOKUP(C1148,Dados!G:J,3,FALSE)</f>
        <v>27</v>
      </c>
      <c r="V1148" s="197" t="str">
        <f>VLOOKUP(C1148,Dados!G:J,4,FALSE)</f>
        <v>Segunda-Feira</v>
      </c>
    </row>
    <row r="1149" spans="1:22" ht="32.25">
      <c r="A1149" s="189">
        <v>794</v>
      </c>
      <c r="B1149" s="12">
        <v>1</v>
      </c>
      <c r="C1149" s="190">
        <v>45684</v>
      </c>
      <c r="D1149" s="191">
        <f>IFERROR(VLOOKUP(C1149,Dados!G:H,2,FALSE),"")</f>
        <v>45658</v>
      </c>
      <c r="E1149" s="395">
        <v>38579</v>
      </c>
      <c r="F1149" s="396" t="s">
        <v>2444</v>
      </c>
      <c r="G1149" s="12" t="s">
        <v>31</v>
      </c>
      <c r="H1149" s="340" t="s">
        <v>1616</v>
      </c>
      <c r="I1149" s="342" t="s">
        <v>1980</v>
      </c>
      <c r="J1149" s="12">
        <v>3</v>
      </c>
      <c r="K1149" s="12" t="s">
        <v>121</v>
      </c>
      <c r="L1149" s="340" t="s">
        <v>2445</v>
      </c>
      <c r="M1149" s="196" t="s">
        <v>90</v>
      </c>
      <c r="N1149" s="12" t="s">
        <v>91</v>
      </c>
      <c r="O1149" s="9" t="s">
        <v>36</v>
      </c>
      <c r="P1149" s="12" t="s">
        <v>66</v>
      </c>
      <c r="Q1149" s="12"/>
      <c r="R1149" s="12"/>
      <c r="S1149" s="12">
        <v>13</v>
      </c>
      <c r="T1149" s="12"/>
      <c r="U1149" s="197">
        <f>VLOOKUP(C1149,Dados!G:J,3,FALSE)</f>
        <v>27</v>
      </c>
      <c r="V1149" s="197" t="str">
        <f>VLOOKUP(C1149,Dados!G:J,4,FALSE)</f>
        <v>Segunda-Feira</v>
      </c>
    </row>
    <row r="1150" spans="1:22">
      <c r="I1150" s="341"/>
    </row>
    <row r="1151" spans="1:22">
      <c r="I1151" s="341"/>
    </row>
    <row r="1152" spans="1:22">
      <c r="I1152" s="341"/>
    </row>
    <row r="1153" spans="9:9">
      <c r="I1153" s="341"/>
    </row>
    <row r="1154" spans="9:9">
      <c r="I1154" s="341"/>
    </row>
    <row r="1155" spans="9:9">
      <c r="I1155" s="341"/>
    </row>
    <row r="1156" spans="9:9">
      <c r="I1156" s="341"/>
    </row>
    <row r="1157" spans="9:9">
      <c r="I1157" s="341"/>
    </row>
    <row r="1158" spans="9:9">
      <c r="I1158" s="341"/>
    </row>
    <row r="1159" spans="9:9">
      <c r="I1159" s="341"/>
    </row>
    <row r="1160" spans="9:9">
      <c r="I1160" s="341"/>
    </row>
    <row r="1161" spans="9:9">
      <c r="I1161" s="341"/>
    </row>
    <row r="1162" spans="9:9">
      <c r="I1162" s="341"/>
    </row>
    <row r="1163" spans="9:9">
      <c r="I1163" s="341"/>
    </row>
    <row r="1164" spans="9:9">
      <c r="I1164" s="341"/>
    </row>
    <row r="1165" spans="9:9">
      <c r="I1165" s="341"/>
    </row>
    <row r="1166" spans="9:9">
      <c r="I1166" s="341"/>
    </row>
    <row r="1167" spans="9:9">
      <c r="I1167" s="341"/>
    </row>
    <row r="1168" spans="9:9">
      <c r="I1168" s="341"/>
    </row>
    <row r="1169" spans="9:9">
      <c r="I1169" s="341"/>
    </row>
    <row r="1170" spans="9:9">
      <c r="I1170" s="341"/>
    </row>
    <row r="1171" spans="9:9">
      <c r="I1171" s="341"/>
    </row>
    <row r="1172" spans="9:9">
      <c r="I1172" s="341"/>
    </row>
    <row r="1173" spans="9:9">
      <c r="I1173" s="341"/>
    </row>
    <row r="1174" spans="9:9">
      <c r="I1174" s="341"/>
    </row>
    <row r="1175" spans="9:9">
      <c r="I1175" s="341"/>
    </row>
    <row r="1176" spans="9:9">
      <c r="I1176" s="341"/>
    </row>
    <row r="1177" spans="9:9">
      <c r="I1177" s="341"/>
    </row>
    <row r="1178" spans="9:9">
      <c r="I1178" s="341"/>
    </row>
    <row r="1179" spans="9:9">
      <c r="I1179" s="341"/>
    </row>
    <row r="1180" spans="9:9">
      <c r="I1180" s="341"/>
    </row>
    <row r="1181" spans="9:9">
      <c r="I1181" s="341"/>
    </row>
    <row r="1182" spans="9:9">
      <c r="I1182" s="341"/>
    </row>
    <row r="1183" spans="9:9">
      <c r="I1183" s="341"/>
    </row>
    <row r="1184" spans="9:9">
      <c r="I1184" s="341"/>
    </row>
    <row r="1185" spans="9:9">
      <c r="I1185" s="341"/>
    </row>
    <row r="1186" spans="9:9">
      <c r="I1186" s="341"/>
    </row>
    <row r="1187" spans="9:9">
      <c r="I1187" s="341"/>
    </row>
    <row r="1188" spans="9:9">
      <c r="I1188" s="341"/>
    </row>
    <row r="1189" spans="9:9">
      <c r="I1189" s="341"/>
    </row>
    <row r="1190" spans="9:9">
      <c r="I1190" s="341"/>
    </row>
    <row r="1191" spans="9:9">
      <c r="I1191" s="341"/>
    </row>
    <row r="1192" spans="9:9">
      <c r="I1192" s="341"/>
    </row>
    <row r="1193" spans="9:9">
      <c r="I1193" s="341"/>
    </row>
    <row r="1194" spans="9:9">
      <c r="I1194" s="341"/>
    </row>
  </sheetData>
  <autoFilter ref="A1:V1146" xr:uid="{00000000-0009-0000-0000-000001000000}">
    <filterColumn colId="3">
      <filters>
        <dateGroupItem year="2025" dateTimeGrouping="year"/>
      </filters>
    </filterColumn>
  </autoFilter>
  <sortState xmlns:xlrd2="http://schemas.microsoft.com/office/spreadsheetml/2017/richdata2" ref="A2:V974">
    <sortCondition ref="A2:A974"/>
  </sortState>
  <conditionalFormatting sqref="L431:L432">
    <cfRule type="duplicateValues" dxfId="0" priority="1"/>
  </conditionalFormatting>
  <dataValidations count="1">
    <dataValidation type="list" allowBlank="1" showInputMessage="1" showErrorMessage="1" sqref="L99:L100" xr:uid="{00000000-0002-0000-0100-000000000000}"/>
  </dataValidations>
  <pageMargins left="0.23622047244094491" right="0.23622047244094491" top="0.74803149606299213" bottom="0.23622047244094491" header="0.31496062992125984" footer="0.31496062992125984"/>
  <pageSetup paperSize="9" scale="45" orientation="landscape" r:id="rId1"/>
  <headerFooter>
    <oddHeader>&amp;L&amp;G&amp;C&amp;12FO 487 - Planilha Ocorrências</oddHeader>
    <oddFooter>&amp;LRef. IT 015&amp;CRev.:01 - 01/01/2020</oddFooter>
  </headerFooter>
  <rowBreaks count="1" manualBreakCount="1">
    <brk id="973" max="21" man="1"/>
  </rowBreaks>
  <legacyDrawingHF r:id="rId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100-000001000000}">
          <x14:formula1>
            <xm:f>Dados!$A$60:$A$87</xm:f>
          </x14:formula1>
          <xm:sqref>I337:I341 I484:I486 I402:I482 I395:I400 I374:I393 I343:I372 I2:I335 I530:I1133</xm:sqref>
        </x14:dataValidation>
        <x14:dataValidation type="list" allowBlank="1" showInputMessage="1" showErrorMessage="1" xr:uid="{00000000-0002-0000-0100-000002000000}">
          <x14:formula1>
            <xm:f>Dados!$A$60:$A$94</xm:f>
          </x14:formula1>
          <xm:sqref>I487:I529 I336 I342 I373 I394 I401 I483</xm:sqref>
        </x14:dataValidation>
        <x14:dataValidation type="list" allowBlank="1" showInputMessage="1" showErrorMessage="1" xr:uid="{00000000-0002-0000-0100-000003000000}">
          <x14:formula1>
            <xm:f>Dados!$A$2:$A$10</xm:f>
          </x14:formula1>
          <xm:sqref>M1:M1134</xm:sqref>
        </x14:dataValidation>
        <x14:dataValidation type="list" allowBlank="1" showInputMessage="1" showErrorMessage="1" xr:uid="{00000000-0002-0000-0100-000004000000}">
          <x14:formula1>
            <xm:f>Dados!$A$13:$A$24</xm:f>
          </x14:formula1>
          <xm:sqref>N1:N1048576</xm:sqref>
        </x14:dataValidation>
        <x14:dataValidation type="list" allowBlank="1" showInputMessage="1" showErrorMessage="1" xr:uid="{00000000-0002-0000-0100-000005000000}">
          <x14:formula1>
            <xm:f>Dados!$A$139:$A$141</xm:f>
          </x14:formula1>
          <xm:sqref>O1:O1048576</xm:sqref>
        </x14:dataValidation>
        <x14:dataValidation type="list" allowBlank="1" showInputMessage="1" showErrorMessage="1" xr:uid="{00000000-0002-0000-0100-000006000000}">
          <x14:formula1>
            <xm:f>Dados!$A$28:$A$42</xm:f>
          </x14:formula1>
          <xm:sqref>P1:P1048576</xm:sqref>
        </x14:dataValidation>
        <x14:dataValidation type="list" allowBlank="1" showInputMessage="1" showErrorMessage="1" xr:uid="{00000000-0002-0000-0100-000007000000}">
          <x14:formula1>
            <xm:f>Dados!$A$2:$A$9</xm:f>
          </x14:formula1>
          <xm:sqref>M1135:M1048576</xm:sqref>
        </x14:dataValidation>
        <x14:dataValidation type="list" allowBlank="1" showInputMessage="1" showErrorMessage="1" xr:uid="{00000000-0002-0000-0100-000008000000}">
          <x14:formula1>
            <xm:f>Dados!$A$60:$A$79</xm:f>
          </x14:formula1>
          <xm:sqref>I1134:I1048576</xm:sqref>
        </x14:dataValidation>
        <x14:dataValidation type="list" allowBlank="1" showInputMessage="1" showErrorMessage="1" xr:uid="{00000000-0002-0000-0100-000009000000}">
          <x14:formula1>
            <xm:f>Dados!$A$99:$A$135</xm:f>
          </x14:formula1>
          <xm:sqref>K1:K1048576</xm:sqref>
        </x14:dataValidation>
        <x14:dataValidation type="list" allowBlank="1" showInputMessage="1" showErrorMessage="1" xr:uid="{00000000-0002-0000-0100-00000A000000}">
          <x14:formula1>
            <xm:f>Dados!$A$45:$A$57</xm:f>
          </x14:formula1>
          <xm:sqref>Q1:Q1048576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2"/>
  <sheetViews>
    <sheetView workbookViewId="0">
      <pane ySplit="1" topLeftCell="A2" activePane="bottomLeft" state="frozen"/>
      <selection pane="bottomLeft" activeCell="A141" sqref="A141:G142"/>
    </sheetView>
  </sheetViews>
  <sheetFormatPr defaultRowHeight="14.45"/>
  <cols>
    <col min="1" max="1" width="11.5703125" style="85" customWidth="1"/>
    <col min="2" max="2" width="9.140625" style="85"/>
    <col min="3" max="3" width="25.42578125" style="84" customWidth="1"/>
    <col min="4" max="4" width="14.85546875" style="13" customWidth="1"/>
    <col min="5" max="5" width="14.28515625" style="13" customWidth="1"/>
    <col min="6" max="6" width="13.42578125" style="13" customWidth="1"/>
    <col min="7" max="7" width="48.140625" style="84" bestFit="1" customWidth="1"/>
  </cols>
  <sheetData>
    <row r="1" spans="1:7" s="13" customFormat="1" ht="26.1">
      <c r="A1" s="92" t="s">
        <v>10</v>
      </c>
      <c r="B1" s="93" t="s">
        <v>12</v>
      </c>
      <c r="C1" s="93" t="s">
        <v>2446</v>
      </c>
      <c r="D1" s="94" t="s">
        <v>2447</v>
      </c>
      <c r="E1" s="94" t="s">
        <v>2448</v>
      </c>
      <c r="F1" s="94" t="s">
        <v>2449</v>
      </c>
      <c r="G1" s="93" t="s">
        <v>2450</v>
      </c>
    </row>
    <row r="2" spans="1:7">
      <c r="A2" s="95">
        <v>44562</v>
      </c>
      <c r="B2" s="96">
        <v>18461</v>
      </c>
      <c r="C2" s="97" t="s">
        <v>2451</v>
      </c>
      <c r="D2" s="111" t="s">
        <v>2452</v>
      </c>
      <c r="E2" s="112">
        <v>44593</v>
      </c>
      <c r="F2" s="119">
        <v>31</v>
      </c>
      <c r="G2" s="98" t="s">
        <v>2452</v>
      </c>
    </row>
    <row r="3" spans="1:7">
      <c r="A3" s="95">
        <v>44573</v>
      </c>
      <c r="B3" s="96">
        <v>29364</v>
      </c>
      <c r="C3" s="97" t="s">
        <v>2453</v>
      </c>
      <c r="D3" s="113" t="s">
        <v>2452</v>
      </c>
      <c r="E3" s="114">
        <v>44575</v>
      </c>
      <c r="F3" s="120">
        <v>1</v>
      </c>
      <c r="G3" s="99" t="s">
        <v>2452</v>
      </c>
    </row>
    <row r="4" spans="1:7">
      <c r="A4" s="100">
        <v>44599</v>
      </c>
      <c r="B4" s="101">
        <v>38827</v>
      </c>
      <c r="C4" s="102" t="s">
        <v>2454</v>
      </c>
      <c r="D4" s="115" t="s">
        <v>2452</v>
      </c>
      <c r="E4" s="116">
        <v>44606</v>
      </c>
      <c r="F4" s="121">
        <v>6</v>
      </c>
      <c r="G4" s="103" t="s">
        <v>2452</v>
      </c>
    </row>
    <row r="5" spans="1:7">
      <c r="A5" s="100">
        <v>44602</v>
      </c>
      <c r="B5" s="101">
        <v>38195</v>
      </c>
      <c r="C5" s="102" t="s">
        <v>2455</v>
      </c>
      <c r="D5" s="115" t="s">
        <v>2452</v>
      </c>
      <c r="E5" s="116">
        <v>44606</v>
      </c>
      <c r="F5" s="121">
        <v>3</v>
      </c>
      <c r="G5" s="103" t="s">
        <v>2452</v>
      </c>
    </row>
    <row r="6" spans="1:7">
      <c r="A6" s="100">
        <v>44608</v>
      </c>
      <c r="B6" s="101">
        <v>40243</v>
      </c>
      <c r="C6" s="102" t="s">
        <v>2456</v>
      </c>
      <c r="D6" s="115" t="s">
        <v>2452</v>
      </c>
      <c r="E6" s="116">
        <v>44613</v>
      </c>
      <c r="F6" s="121">
        <v>3</v>
      </c>
      <c r="G6" s="103" t="s">
        <v>2457</v>
      </c>
    </row>
    <row r="7" spans="1:7">
      <c r="A7" s="100">
        <v>44609</v>
      </c>
      <c r="B7" s="101">
        <v>29042</v>
      </c>
      <c r="C7" s="102" t="s">
        <v>2458</v>
      </c>
      <c r="D7" s="116">
        <v>44620</v>
      </c>
      <c r="E7" s="115" t="s">
        <v>2452</v>
      </c>
      <c r="F7" s="121">
        <v>11</v>
      </c>
      <c r="G7" s="110" t="s">
        <v>2459</v>
      </c>
    </row>
    <row r="8" spans="1:7">
      <c r="A8" s="100">
        <v>44619</v>
      </c>
      <c r="B8" s="101">
        <v>39930</v>
      </c>
      <c r="C8" s="102" t="s">
        <v>2460</v>
      </c>
      <c r="D8" s="116">
        <v>44620</v>
      </c>
      <c r="E8" s="115" t="s">
        <v>2452</v>
      </c>
      <c r="F8" s="121">
        <v>0</v>
      </c>
      <c r="G8" s="103" t="s">
        <v>2461</v>
      </c>
    </row>
    <row r="9" spans="1:7">
      <c r="A9" s="100">
        <v>44620</v>
      </c>
      <c r="B9" s="101">
        <v>40705</v>
      </c>
      <c r="C9" s="102" t="s">
        <v>2462</v>
      </c>
      <c r="D9" s="116">
        <v>44620</v>
      </c>
      <c r="E9" s="115" t="s">
        <v>2452</v>
      </c>
      <c r="F9" s="121">
        <v>0</v>
      </c>
      <c r="G9" s="103" t="s">
        <v>2452</v>
      </c>
    </row>
    <row r="10" spans="1:7">
      <c r="A10" s="95">
        <v>44621</v>
      </c>
      <c r="B10" s="96">
        <v>29042</v>
      </c>
      <c r="C10" s="97" t="s">
        <v>2458</v>
      </c>
      <c r="D10" s="114">
        <v>44651</v>
      </c>
      <c r="E10" s="113" t="s">
        <v>2452</v>
      </c>
      <c r="F10" s="120">
        <v>31</v>
      </c>
      <c r="G10" s="99" t="s">
        <v>2452</v>
      </c>
    </row>
    <row r="11" spans="1:7">
      <c r="A11" s="95">
        <v>44621</v>
      </c>
      <c r="B11" s="96">
        <v>39930</v>
      </c>
      <c r="C11" s="97" t="s">
        <v>2460</v>
      </c>
      <c r="D11" s="113" t="s">
        <v>2452</v>
      </c>
      <c r="E11" s="114">
        <v>44631</v>
      </c>
      <c r="F11" s="120">
        <v>10</v>
      </c>
      <c r="G11" s="99" t="s">
        <v>2452</v>
      </c>
    </row>
    <row r="12" spans="1:7">
      <c r="A12" s="95">
        <v>44621</v>
      </c>
      <c r="B12" s="96">
        <v>40705</v>
      </c>
      <c r="C12" s="97" t="s">
        <v>2462</v>
      </c>
      <c r="D12" s="113" t="s">
        <v>2452</v>
      </c>
      <c r="E12" s="114">
        <v>44628</v>
      </c>
      <c r="F12" s="120">
        <v>7</v>
      </c>
      <c r="G12" s="99" t="s">
        <v>2452</v>
      </c>
    </row>
    <row r="13" spans="1:7">
      <c r="A13" s="95">
        <v>44623</v>
      </c>
      <c r="B13" s="96">
        <v>31478</v>
      </c>
      <c r="C13" s="97" t="s">
        <v>1192</v>
      </c>
      <c r="D13" s="113" t="s">
        <v>2452</v>
      </c>
      <c r="E13" s="114">
        <v>44634</v>
      </c>
      <c r="F13" s="120">
        <v>10</v>
      </c>
      <c r="G13" s="99" t="s">
        <v>2452</v>
      </c>
    </row>
    <row r="14" spans="1:7">
      <c r="A14" s="95">
        <v>44627</v>
      </c>
      <c r="B14" s="96">
        <v>40169</v>
      </c>
      <c r="C14" s="97" t="s">
        <v>1185</v>
      </c>
      <c r="D14" s="113" t="s">
        <v>2452</v>
      </c>
      <c r="E14" s="114">
        <v>44634</v>
      </c>
      <c r="F14" s="120">
        <v>6</v>
      </c>
      <c r="G14" s="99" t="s">
        <v>2452</v>
      </c>
    </row>
    <row r="15" spans="1:7" ht="24">
      <c r="A15" s="95">
        <v>44631</v>
      </c>
      <c r="B15" s="96">
        <v>39812</v>
      </c>
      <c r="C15" s="97" t="s">
        <v>2463</v>
      </c>
      <c r="D15" s="113" t="s">
        <v>2452</v>
      </c>
      <c r="E15" s="114">
        <v>44645</v>
      </c>
      <c r="F15" s="120">
        <v>6</v>
      </c>
      <c r="G15" s="99" t="s">
        <v>2464</v>
      </c>
    </row>
    <row r="16" spans="1:7">
      <c r="A16" s="95">
        <v>44641</v>
      </c>
      <c r="B16" s="96">
        <v>31816</v>
      </c>
      <c r="C16" s="97" t="s">
        <v>239</v>
      </c>
      <c r="D16" s="114">
        <v>44651</v>
      </c>
      <c r="E16" s="113" t="s">
        <v>2452</v>
      </c>
      <c r="F16" s="120">
        <v>9</v>
      </c>
      <c r="G16" s="99" t="s">
        <v>2465</v>
      </c>
    </row>
    <row r="17" spans="1:7">
      <c r="A17" s="95">
        <v>44642</v>
      </c>
      <c r="B17" s="96">
        <v>25229</v>
      </c>
      <c r="C17" s="97" t="s">
        <v>2466</v>
      </c>
      <c r="D17" s="113" t="s">
        <v>2452</v>
      </c>
      <c r="E17" s="114">
        <v>44649</v>
      </c>
      <c r="F17" s="120">
        <v>6</v>
      </c>
      <c r="G17" s="99" t="s">
        <v>2452</v>
      </c>
    </row>
    <row r="18" spans="1:7">
      <c r="A18" s="95">
        <v>44645</v>
      </c>
      <c r="B18" s="96">
        <v>35025</v>
      </c>
      <c r="C18" s="97" t="s">
        <v>1031</v>
      </c>
      <c r="D18" s="114">
        <v>44651</v>
      </c>
      <c r="E18" s="113" t="s">
        <v>2452</v>
      </c>
      <c r="F18" s="120">
        <v>7</v>
      </c>
      <c r="G18" s="99" t="s">
        <v>2452</v>
      </c>
    </row>
    <row r="19" spans="1:7">
      <c r="A19" s="95">
        <v>44649</v>
      </c>
      <c r="B19" s="96">
        <v>28908</v>
      </c>
      <c r="C19" s="97" t="s">
        <v>2467</v>
      </c>
      <c r="D19" s="114">
        <v>44651</v>
      </c>
      <c r="E19" s="113" t="s">
        <v>2452</v>
      </c>
      <c r="F19" s="120">
        <v>2</v>
      </c>
      <c r="G19" s="99" t="s">
        <v>2452</v>
      </c>
    </row>
    <row r="20" spans="1:7">
      <c r="A20" s="100">
        <v>44652</v>
      </c>
      <c r="B20" s="101">
        <v>29042</v>
      </c>
      <c r="C20" s="102" t="s">
        <v>2458</v>
      </c>
      <c r="D20" s="116">
        <v>44681</v>
      </c>
      <c r="E20" s="115" t="s">
        <v>2452</v>
      </c>
      <c r="F20" s="121">
        <v>30</v>
      </c>
      <c r="G20" s="103" t="s">
        <v>2452</v>
      </c>
    </row>
    <row r="21" spans="1:7">
      <c r="A21" s="100">
        <v>44652</v>
      </c>
      <c r="B21" s="101">
        <v>31816</v>
      </c>
      <c r="C21" s="102" t="s">
        <v>239</v>
      </c>
      <c r="D21" s="115" t="s">
        <v>2452</v>
      </c>
      <c r="E21" s="116">
        <v>44656</v>
      </c>
      <c r="F21" s="121">
        <v>4</v>
      </c>
      <c r="G21" s="104" t="s">
        <v>2468</v>
      </c>
    </row>
    <row r="22" spans="1:7">
      <c r="A22" s="100">
        <v>44652</v>
      </c>
      <c r="B22" s="101">
        <v>35025</v>
      </c>
      <c r="C22" s="102" t="s">
        <v>1031</v>
      </c>
      <c r="D22" s="115" t="s">
        <v>2452</v>
      </c>
      <c r="E22" s="116">
        <v>44662</v>
      </c>
      <c r="F22" s="121">
        <v>10</v>
      </c>
      <c r="G22" s="103" t="s">
        <v>2452</v>
      </c>
    </row>
    <row r="23" spans="1:7">
      <c r="A23" s="100">
        <v>44652</v>
      </c>
      <c r="B23" s="101">
        <v>28908</v>
      </c>
      <c r="C23" s="102" t="s">
        <v>2467</v>
      </c>
      <c r="D23" s="115" t="s">
        <v>2452</v>
      </c>
      <c r="E23" s="116">
        <v>44662</v>
      </c>
      <c r="F23" s="121">
        <v>10</v>
      </c>
      <c r="G23" s="103" t="s">
        <v>2452</v>
      </c>
    </row>
    <row r="24" spans="1:7">
      <c r="A24" s="100">
        <v>44656</v>
      </c>
      <c r="B24" s="101">
        <v>39701</v>
      </c>
      <c r="C24" s="102" t="s">
        <v>2469</v>
      </c>
      <c r="D24" s="115" t="s">
        <v>2452</v>
      </c>
      <c r="E24" s="116">
        <v>44658</v>
      </c>
      <c r="F24" s="121">
        <v>1</v>
      </c>
      <c r="G24" s="103" t="s">
        <v>2452</v>
      </c>
    </row>
    <row r="25" spans="1:7">
      <c r="A25" s="100">
        <v>44657</v>
      </c>
      <c r="B25" s="101">
        <v>39812</v>
      </c>
      <c r="C25" s="102" t="s">
        <v>2463</v>
      </c>
      <c r="D25" s="116">
        <v>44681</v>
      </c>
      <c r="E25" s="115" t="s">
        <v>2452</v>
      </c>
      <c r="F25" s="121">
        <v>24</v>
      </c>
      <c r="G25" s="110" t="s">
        <v>2470</v>
      </c>
    </row>
    <row r="26" spans="1:7">
      <c r="A26" s="100">
        <v>44659</v>
      </c>
      <c r="B26" s="101">
        <v>29894</v>
      </c>
      <c r="C26" s="102" t="s">
        <v>224</v>
      </c>
      <c r="D26" s="115" t="s">
        <v>2452</v>
      </c>
      <c r="E26" s="116">
        <v>44670</v>
      </c>
      <c r="F26" s="121">
        <v>10</v>
      </c>
      <c r="G26" s="103" t="s">
        <v>2471</v>
      </c>
    </row>
    <row r="27" spans="1:7">
      <c r="A27" s="100">
        <v>44662</v>
      </c>
      <c r="B27" s="101">
        <v>31816</v>
      </c>
      <c r="C27" s="102" t="s">
        <v>239</v>
      </c>
      <c r="D27" s="116">
        <v>44681</v>
      </c>
      <c r="E27" s="115" t="s">
        <v>2452</v>
      </c>
      <c r="F27" s="121">
        <v>19</v>
      </c>
      <c r="G27" s="104" t="s">
        <v>2472</v>
      </c>
    </row>
    <row r="28" spans="1:7">
      <c r="A28" s="100">
        <v>44665</v>
      </c>
      <c r="B28" s="101">
        <v>36453</v>
      </c>
      <c r="C28" s="102" t="s">
        <v>2473</v>
      </c>
      <c r="D28" s="115" t="s">
        <v>2452</v>
      </c>
      <c r="E28" s="116">
        <v>44670</v>
      </c>
      <c r="F28" s="121">
        <v>4</v>
      </c>
      <c r="G28" s="103" t="s">
        <v>2452</v>
      </c>
    </row>
    <row r="29" spans="1:7">
      <c r="A29" s="106">
        <v>44678</v>
      </c>
      <c r="B29" s="107">
        <v>38904</v>
      </c>
      <c r="C29" s="108" t="s">
        <v>2474</v>
      </c>
      <c r="D29" s="117">
        <v>44681</v>
      </c>
      <c r="E29" s="118" t="s">
        <v>2452</v>
      </c>
      <c r="F29" s="122">
        <v>1</v>
      </c>
      <c r="G29" s="109" t="s">
        <v>2475</v>
      </c>
    </row>
    <row r="30" spans="1:7">
      <c r="A30" s="95">
        <v>44682</v>
      </c>
      <c r="B30" s="96">
        <v>29042</v>
      </c>
      <c r="C30" s="97" t="s">
        <v>2458</v>
      </c>
      <c r="D30" s="114">
        <v>44712</v>
      </c>
      <c r="E30" s="113" t="s">
        <v>2452</v>
      </c>
      <c r="F30" s="120">
        <v>31</v>
      </c>
      <c r="G30" s="99" t="s">
        <v>2452</v>
      </c>
    </row>
    <row r="31" spans="1:7">
      <c r="A31" s="95">
        <v>44682</v>
      </c>
      <c r="B31" s="96">
        <v>39812</v>
      </c>
      <c r="C31" s="97" t="s">
        <v>2463</v>
      </c>
      <c r="D31" s="114">
        <v>44712</v>
      </c>
      <c r="E31" s="113" t="s">
        <v>2452</v>
      </c>
      <c r="F31" s="120">
        <v>31</v>
      </c>
      <c r="G31" s="99" t="s">
        <v>2452</v>
      </c>
    </row>
    <row r="32" spans="1:7">
      <c r="A32" s="95">
        <v>44682</v>
      </c>
      <c r="B32" s="96">
        <v>31816</v>
      </c>
      <c r="C32" s="97" t="s">
        <v>239</v>
      </c>
      <c r="D32" s="114">
        <v>44712</v>
      </c>
      <c r="E32" s="113" t="s">
        <v>2452</v>
      </c>
      <c r="F32" s="120">
        <v>31</v>
      </c>
      <c r="G32" s="99" t="s">
        <v>2452</v>
      </c>
    </row>
    <row r="33" spans="1:7">
      <c r="A33" s="95">
        <v>44682</v>
      </c>
      <c r="B33" s="96">
        <v>38904</v>
      </c>
      <c r="C33" s="97" t="s">
        <v>2474</v>
      </c>
      <c r="D33" s="113" t="s">
        <v>2452</v>
      </c>
      <c r="E33" s="114">
        <v>44694</v>
      </c>
      <c r="F33" s="120">
        <v>12</v>
      </c>
      <c r="G33" s="99" t="s">
        <v>2452</v>
      </c>
    </row>
    <row r="34" spans="1:7">
      <c r="A34" s="95">
        <v>44702</v>
      </c>
      <c r="B34" s="96">
        <v>37094</v>
      </c>
      <c r="C34" s="97" t="s">
        <v>680</v>
      </c>
      <c r="D34" s="114">
        <v>44712</v>
      </c>
      <c r="E34" s="113" t="s">
        <v>2452</v>
      </c>
      <c r="F34" s="120">
        <v>70</v>
      </c>
      <c r="G34" s="99" t="s">
        <v>2476</v>
      </c>
    </row>
    <row r="35" spans="1:7">
      <c r="A35" s="95">
        <v>44707</v>
      </c>
      <c r="B35" s="96">
        <v>27915</v>
      </c>
      <c r="C35" s="97" t="s">
        <v>2477</v>
      </c>
      <c r="D35" s="113" t="s">
        <v>2452</v>
      </c>
      <c r="E35" s="114">
        <v>44711</v>
      </c>
      <c r="F35" s="120">
        <v>1</v>
      </c>
      <c r="G35" s="99" t="s">
        <v>2452</v>
      </c>
    </row>
    <row r="36" spans="1:7">
      <c r="A36" s="100">
        <v>44713</v>
      </c>
      <c r="B36" s="101">
        <v>29042</v>
      </c>
      <c r="C36" s="102" t="s">
        <v>2458</v>
      </c>
      <c r="D36" s="123">
        <v>44742</v>
      </c>
      <c r="E36" s="124" t="s">
        <v>2452</v>
      </c>
      <c r="F36" s="138">
        <v>30</v>
      </c>
      <c r="G36" s="103" t="s">
        <v>2452</v>
      </c>
    </row>
    <row r="37" spans="1:7">
      <c r="A37" s="100">
        <v>44713</v>
      </c>
      <c r="B37" s="101">
        <v>39812</v>
      </c>
      <c r="C37" s="102" t="s">
        <v>2463</v>
      </c>
      <c r="D37" s="125" t="s">
        <v>2452</v>
      </c>
      <c r="E37" s="126">
        <v>44728</v>
      </c>
      <c r="F37" s="121">
        <v>15</v>
      </c>
      <c r="G37" s="103" t="s">
        <v>2452</v>
      </c>
    </row>
    <row r="38" spans="1:7">
      <c r="A38" s="100">
        <v>44713</v>
      </c>
      <c r="B38" s="101">
        <v>31816</v>
      </c>
      <c r="C38" s="102" t="s">
        <v>239</v>
      </c>
      <c r="D38" s="126">
        <v>44742</v>
      </c>
      <c r="E38" s="125" t="s">
        <v>2452</v>
      </c>
      <c r="F38" s="121">
        <v>30</v>
      </c>
      <c r="G38" s="103" t="s">
        <v>2452</v>
      </c>
    </row>
    <row r="39" spans="1:7">
      <c r="A39" s="100">
        <v>44713</v>
      </c>
      <c r="B39" s="101">
        <v>37094</v>
      </c>
      <c r="C39" s="102" t="s">
        <v>680</v>
      </c>
      <c r="D39" s="126">
        <v>44742</v>
      </c>
      <c r="E39" s="125" t="s">
        <v>2452</v>
      </c>
      <c r="F39" s="121">
        <v>30</v>
      </c>
      <c r="G39" s="110" t="s">
        <v>2478</v>
      </c>
    </row>
    <row r="40" spans="1:7">
      <c r="A40" s="100">
        <v>44725</v>
      </c>
      <c r="B40" s="101">
        <v>30798</v>
      </c>
      <c r="C40" s="102" t="s">
        <v>1314</v>
      </c>
      <c r="D40" s="125" t="s">
        <v>2452</v>
      </c>
      <c r="E40" s="126">
        <v>44740</v>
      </c>
      <c r="F40" s="121">
        <v>14</v>
      </c>
      <c r="G40" s="103" t="s">
        <v>2452</v>
      </c>
    </row>
    <row r="41" spans="1:7">
      <c r="A41" s="127">
        <v>44731</v>
      </c>
      <c r="B41" s="128">
        <v>11432</v>
      </c>
      <c r="C41" s="129" t="s">
        <v>502</v>
      </c>
      <c r="D41" s="136">
        <v>44742</v>
      </c>
      <c r="E41" s="137" t="s">
        <v>2452</v>
      </c>
      <c r="F41" s="138">
        <v>11</v>
      </c>
      <c r="G41" s="103"/>
    </row>
    <row r="42" spans="1:7">
      <c r="A42" s="130">
        <v>44732</v>
      </c>
      <c r="B42" s="131">
        <v>42172</v>
      </c>
      <c r="C42" s="132" t="s">
        <v>1325</v>
      </c>
      <c r="D42" s="115" t="s">
        <v>2452</v>
      </c>
      <c r="E42" s="116">
        <v>44736</v>
      </c>
      <c r="F42" s="121">
        <v>3</v>
      </c>
      <c r="G42" s="103" t="s">
        <v>2452</v>
      </c>
    </row>
    <row r="43" spans="1:7">
      <c r="A43" s="130">
        <v>44738</v>
      </c>
      <c r="B43" s="131">
        <v>29009</v>
      </c>
      <c r="C43" s="132" t="s">
        <v>1329</v>
      </c>
      <c r="D43" s="116">
        <v>44742</v>
      </c>
      <c r="E43" s="115" t="s">
        <v>2452</v>
      </c>
      <c r="F43" s="121">
        <v>4</v>
      </c>
      <c r="G43" s="103" t="s">
        <v>2452</v>
      </c>
    </row>
    <row r="44" spans="1:7">
      <c r="A44" s="133">
        <v>44743</v>
      </c>
      <c r="B44" s="134">
        <v>29042</v>
      </c>
      <c r="C44" s="135" t="s">
        <v>2458</v>
      </c>
      <c r="D44" s="113" t="s">
        <v>2452</v>
      </c>
      <c r="E44" s="114">
        <v>44747</v>
      </c>
      <c r="F44" s="119">
        <v>4</v>
      </c>
      <c r="G44" s="105" t="s">
        <v>2452</v>
      </c>
    </row>
    <row r="45" spans="1:7">
      <c r="A45" s="133">
        <v>44743</v>
      </c>
      <c r="B45" s="134">
        <v>31816</v>
      </c>
      <c r="C45" s="135" t="s">
        <v>239</v>
      </c>
      <c r="D45" s="113" t="s">
        <v>2452</v>
      </c>
      <c r="E45" s="114">
        <v>44746</v>
      </c>
      <c r="F45" s="120">
        <v>3</v>
      </c>
      <c r="G45" s="105" t="s">
        <v>2452</v>
      </c>
    </row>
    <row r="46" spans="1:7">
      <c r="A46" s="133">
        <v>44743</v>
      </c>
      <c r="B46" s="134">
        <v>37094</v>
      </c>
      <c r="C46" s="135" t="s">
        <v>680</v>
      </c>
      <c r="D46" s="113" t="s">
        <v>2452</v>
      </c>
      <c r="E46" s="113" t="s">
        <v>2452</v>
      </c>
      <c r="F46" s="120">
        <v>31</v>
      </c>
      <c r="G46" s="105" t="s">
        <v>2452</v>
      </c>
    </row>
    <row r="47" spans="1:7">
      <c r="A47" s="133">
        <v>44743</v>
      </c>
      <c r="B47" s="134">
        <v>29009</v>
      </c>
      <c r="C47" s="135" t="s">
        <v>1329</v>
      </c>
      <c r="D47" s="114" t="s">
        <v>2452</v>
      </c>
      <c r="E47" s="114">
        <v>44746</v>
      </c>
      <c r="F47" s="120">
        <v>3</v>
      </c>
      <c r="G47" s="105" t="s">
        <v>2452</v>
      </c>
    </row>
    <row r="48" spans="1:7">
      <c r="A48" s="133">
        <v>44743</v>
      </c>
      <c r="B48" s="134">
        <v>11432</v>
      </c>
      <c r="C48" s="135" t="s">
        <v>502</v>
      </c>
      <c r="D48" s="114">
        <v>44773</v>
      </c>
      <c r="E48" s="147" t="s">
        <v>2452</v>
      </c>
      <c r="F48" s="120">
        <v>31</v>
      </c>
      <c r="G48" s="139" t="s">
        <v>2479</v>
      </c>
    </row>
    <row r="49" spans="1:7">
      <c r="A49" s="141">
        <v>44768</v>
      </c>
      <c r="B49" s="142">
        <v>2966</v>
      </c>
      <c r="C49" s="143" t="s">
        <v>2480</v>
      </c>
      <c r="D49" s="148" t="s">
        <v>2452</v>
      </c>
      <c r="E49" s="148" t="s">
        <v>2452</v>
      </c>
      <c r="F49" s="119">
        <v>0</v>
      </c>
      <c r="G49" s="144" t="s">
        <v>2481</v>
      </c>
    </row>
    <row r="50" spans="1:7">
      <c r="A50" s="133">
        <v>44771</v>
      </c>
      <c r="B50" s="134">
        <v>36274</v>
      </c>
      <c r="C50" s="135" t="s">
        <v>1376</v>
      </c>
      <c r="D50" s="147" t="s">
        <v>2452</v>
      </c>
      <c r="E50" s="147" t="s">
        <v>2452</v>
      </c>
      <c r="F50" s="120">
        <v>0</v>
      </c>
      <c r="G50" s="145" t="s">
        <v>2481</v>
      </c>
    </row>
    <row r="51" spans="1:7">
      <c r="A51" s="127">
        <v>44774</v>
      </c>
      <c r="B51" s="128">
        <v>37094</v>
      </c>
      <c r="C51" s="129" t="s">
        <v>680</v>
      </c>
      <c r="D51" s="150">
        <v>44804</v>
      </c>
      <c r="E51" s="149" t="s">
        <v>2452</v>
      </c>
      <c r="F51" s="209">
        <v>31</v>
      </c>
      <c r="G51" s="151" t="s">
        <v>2452</v>
      </c>
    </row>
    <row r="52" spans="1:7">
      <c r="A52" s="130">
        <v>44774</v>
      </c>
      <c r="B52" s="131">
        <v>11432</v>
      </c>
      <c r="C52" s="132" t="s">
        <v>502</v>
      </c>
      <c r="D52" s="152" t="s">
        <v>2452</v>
      </c>
      <c r="E52" s="153">
        <v>44790</v>
      </c>
      <c r="F52" s="210">
        <v>16</v>
      </c>
      <c r="G52" s="146" t="s">
        <v>2452</v>
      </c>
    </row>
    <row r="53" spans="1:7">
      <c r="A53" s="130">
        <v>44774</v>
      </c>
      <c r="B53" s="131">
        <v>2966</v>
      </c>
      <c r="C53" s="132" t="s">
        <v>2480</v>
      </c>
      <c r="D53" s="152" t="s">
        <v>2452</v>
      </c>
      <c r="E53" s="153">
        <v>44781</v>
      </c>
      <c r="F53" s="210">
        <v>7</v>
      </c>
      <c r="G53" s="146" t="s">
        <v>2452</v>
      </c>
    </row>
    <row r="54" spans="1:7">
      <c r="A54" s="130">
        <v>44774</v>
      </c>
      <c r="B54" s="131">
        <v>36274</v>
      </c>
      <c r="C54" s="132" t="s">
        <v>1376</v>
      </c>
      <c r="D54" s="152" t="s">
        <v>2452</v>
      </c>
      <c r="E54" s="153">
        <v>44781</v>
      </c>
      <c r="F54" s="210">
        <v>7</v>
      </c>
      <c r="G54" s="146" t="s">
        <v>2452</v>
      </c>
    </row>
    <row r="55" spans="1:7">
      <c r="A55" s="130">
        <v>44774</v>
      </c>
      <c r="B55" s="131">
        <v>38828</v>
      </c>
      <c r="C55" s="154" t="s">
        <v>963</v>
      </c>
      <c r="D55" s="152" t="s">
        <v>2452</v>
      </c>
      <c r="E55" s="153">
        <v>44781</v>
      </c>
      <c r="F55" s="210">
        <v>7</v>
      </c>
      <c r="G55" s="146" t="s">
        <v>2452</v>
      </c>
    </row>
    <row r="56" spans="1:7">
      <c r="A56" s="130">
        <v>44776</v>
      </c>
      <c r="B56" s="131">
        <v>28713</v>
      </c>
      <c r="C56" s="132" t="s">
        <v>2482</v>
      </c>
      <c r="D56" s="152" t="s">
        <v>2452</v>
      </c>
      <c r="E56" s="155">
        <v>44791</v>
      </c>
      <c r="F56" s="210">
        <v>15</v>
      </c>
      <c r="G56" s="146" t="s">
        <v>2452</v>
      </c>
    </row>
    <row r="57" spans="1:7">
      <c r="A57" s="130">
        <v>44783</v>
      </c>
      <c r="B57" s="131">
        <v>29042</v>
      </c>
      <c r="C57" s="132" t="s">
        <v>2458</v>
      </c>
      <c r="D57" s="152" t="s">
        <v>2452</v>
      </c>
      <c r="E57" s="155">
        <v>44802</v>
      </c>
      <c r="F57" s="210">
        <v>19</v>
      </c>
      <c r="G57" s="146" t="s">
        <v>2452</v>
      </c>
    </row>
    <row r="58" spans="1:7">
      <c r="A58" s="130">
        <v>44790</v>
      </c>
      <c r="B58" s="131">
        <v>40356</v>
      </c>
      <c r="C58" s="132" t="s">
        <v>2483</v>
      </c>
      <c r="D58" s="152" t="s">
        <v>2452</v>
      </c>
      <c r="E58" s="155">
        <v>44802</v>
      </c>
      <c r="F58" s="210">
        <v>11</v>
      </c>
      <c r="G58" s="146" t="s">
        <v>2452</v>
      </c>
    </row>
    <row r="59" spans="1:7">
      <c r="A59" s="130">
        <v>44797</v>
      </c>
      <c r="B59" s="131">
        <v>41994</v>
      </c>
      <c r="C59" s="132" t="s">
        <v>1417</v>
      </c>
      <c r="D59" s="153">
        <v>44804</v>
      </c>
      <c r="E59" s="156" t="s">
        <v>2452</v>
      </c>
      <c r="F59" s="210">
        <v>7</v>
      </c>
      <c r="G59" s="146" t="s">
        <v>2452</v>
      </c>
    </row>
    <row r="60" spans="1:7">
      <c r="A60" s="133">
        <v>44805</v>
      </c>
      <c r="B60" s="134">
        <v>37094</v>
      </c>
      <c r="C60" s="135" t="s">
        <v>680</v>
      </c>
      <c r="D60" s="158">
        <v>44834</v>
      </c>
      <c r="E60" s="157" t="s">
        <v>2452</v>
      </c>
      <c r="F60" s="211">
        <v>30</v>
      </c>
      <c r="G60" s="145" t="s">
        <v>2452</v>
      </c>
    </row>
    <row r="61" spans="1:7">
      <c r="A61" s="133">
        <v>44805</v>
      </c>
      <c r="B61" s="134">
        <v>41994</v>
      </c>
      <c r="C61" s="135" t="s">
        <v>1417</v>
      </c>
      <c r="D61" s="157" t="s">
        <v>2452</v>
      </c>
      <c r="E61" s="159">
        <v>44812</v>
      </c>
      <c r="F61" s="211">
        <v>8</v>
      </c>
      <c r="G61" s="145" t="s">
        <v>2452</v>
      </c>
    </row>
    <row r="62" spans="1:7">
      <c r="A62" s="133">
        <v>44809</v>
      </c>
      <c r="B62" s="134">
        <v>41554</v>
      </c>
      <c r="C62" s="135" t="s">
        <v>1438</v>
      </c>
      <c r="D62" s="157"/>
      <c r="E62" s="159">
        <v>44823</v>
      </c>
      <c r="F62" s="212">
        <v>13</v>
      </c>
      <c r="G62" s="145"/>
    </row>
    <row r="63" spans="1:7">
      <c r="A63" s="141">
        <v>44818</v>
      </c>
      <c r="B63" s="142">
        <v>41994</v>
      </c>
      <c r="C63" s="143" t="s">
        <v>1417</v>
      </c>
      <c r="D63" s="158">
        <v>44834</v>
      </c>
      <c r="E63" s="160" t="s">
        <v>2452</v>
      </c>
      <c r="F63" s="213">
        <v>16</v>
      </c>
      <c r="G63" s="161" t="s">
        <v>2484</v>
      </c>
    </row>
    <row r="64" spans="1:7">
      <c r="A64" s="141">
        <v>44818</v>
      </c>
      <c r="B64" s="142">
        <v>38729</v>
      </c>
      <c r="C64" s="143" t="s">
        <v>1259</v>
      </c>
      <c r="D64" s="162" t="s">
        <v>2452</v>
      </c>
      <c r="E64" s="163">
        <v>44792</v>
      </c>
      <c r="F64" s="213">
        <v>4</v>
      </c>
      <c r="G64" s="161" t="s">
        <v>2452</v>
      </c>
    </row>
    <row r="65" spans="1:7">
      <c r="A65" s="127">
        <v>44835</v>
      </c>
      <c r="B65" s="128">
        <v>37094</v>
      </c>
      <c r="C65" s="129" t="s">
        <v>680</v>
      </c>
      <c r="D65" s="153" t="s">
        <v>2452</v>
      </c>
      <c r="E65" s="164">
        <v>44855</v>
      </c>
      <c r="F65" s="209">
        <v>20</v>
      </c>
      <c r="G65" s="151" t="s">
        <v>2452</v>
      </c>
    </row>
    <row r="66" spans="1:7">
      <c r="A66" s="130">
        <v>44835</v>
      </c>
      <c r="B66" s="131">
        <v>41994</v>
      </c>
      <c r="C66" s="132" t="s">
        <v>1417</v>
      </c>
      <c r="D66" s="153">
        <v>44865</v>
      </c>
      <c r="E66" s="165"/>
      <c r="F66" s="210">
        <v>31</v>
      </c>
      <c r="G66" s="146" t="s">
        <v>2452</v>
      </c>
    </row>
    <row r="67" spans="1:7">
      <c r="A67" s="130">
        <v>44855</v>
      </c>
      <c r="B67" s="131">
        <v>35514</v>
      </c>
      <c r="C67" s="132" t="s">
        <v>572</v>
      </c>
      <c r="D67" s="153">
        <v>44865</v>
      </c>
      <c r="E67" s="156" t="s">
        <v>2452</v>
      </c>
      <c r="F67" s="210">
        <v>10</v>
      </c>
      <c r="G67" s="146" t="s">
        <v>2452</v>
      </c>
    </row>
    <row r="68" spans="1:7">
      <c r="A68" s="133">
        <v>44866</v>
      </c>
      <c r="B68" s="134">
        <v>41994</v>
      </c>
      <c r="C68" s="135" t="s">
        <v>1417</v>
      </c>
      <c r="D68" s="157"/>
      <c r="E68" s="158">
        <v>44886</v>
      </c>
      <c r="F68" s="211">
        <v>20</v>
      </c>
      <c r="G68" s="166" t="s">
        <v>2452</v>
      </c>
    </row>
    <row r="69" spans="1:7">
      <c r="A69" s="133">
        <v>44866</v>
      </c>
      <c r="B69" s="134">
        <v>35514</v>
      </c>
      <c r="C69" s="135" t="s">
        <v>572</v>
      </c>
      <c r="D69" s="157" t="s">
        <v>2452</v>
      </c>
      <c r="E69" s="158">
        <v>44870</v>
      </c>
      <c r="F69" s="211">
        <v>5</v>
      </c>
      <c r="G69" s="166" t="s">
        <v>2452</v>
      </c>
    </row>
    <row r="70" spans="1:7">
      <c r="A70" s="133">
        <v>44891</v>
      </c>
      <c r="B70" s="134">
        <v>37103</v>
      </c>
      <c r="C70" s="135" t="s">
        <v>958</v>
      </c>
      <c r="D70" s="158">
        <v>44895</v>
      </c>
      <c r="E70" s="167" t="s">
        <v>2452</v>
      </c>
      <c r="F70" s="211">
        <v>4</v>
      </c>
      <c r="G70" s="166" t="s">
        <v>2452</v>
      </c>
    </row>
    <row r="71" spans="1:7">
      <c r="A71" s="133">
        <v>44891</v>
      </c>
      <c r="B71" s="134">
        <v>38827</v>
      </c>
      <c r="C71" s="135" t="s">
        <v>1128</v>
      </c>
      <c r="D71" s="158">
        <v>44895</v>
      </c>
      <c r="E71" s="158">
        <v>44896</v>
      </c>
      <c r="F71" s="211">
        <v>4</v>
      </c>
      <c r="G71" s="166"/>
    </row>
    <row r="72" spans="1:7">
      <c r="A72" s="127">
        <v>44896</v>
      </c>
      <c r="B72" s="128">
        <v>37103</v>
      </c>
      <c r="C72" s="129" t="s">
        <v>958</v>
      </c>
      <c r="D72" s="149" t="s">
        <v>2452</v>
      </c>
      <c r="E72" s="164">
        <v>44900</v>
      </c>
      <c r="F72" s="209">
        <v>4</v>
      </c>
      <c r="G72" s="170" t="s">
        <v>2452</v>
      </c>
    </row>
    <row r="73" spans="1:7">
      <c r="A73" s="130">
        <v>44896</v>
      </c>
      <c r="B73" s="131">
        <v>42167</v>
      </c>
      <c r="C73" s="132" t="s">
        <v>2485</v>
      </c>
      <c r="D73" s="152" t="s">
        <v>2452</v>
      </c>
      <c r="E73" s="155">
        <v>44907</v>
      </c>
      <c r="F73" s="210">
        <v>10</v>
      </c>
      <c r="G73" s="146" t="s">
        <v>2452</v>
      </c>
    </row>
    <row r="74" spans="1:7">
      <c r="A74" s="130">
        <v>44904</v>
      </c>
      <c r="B74" s="131">
        <v>17372</v>
      </c>
      <c r="C74" s="132" t="s">
        <v>1558</v>
      </c>
      <c r="D74" s="152" t="s">
        <v>2452</v>
      </c>
      <c r="E74" s="155">
        <v>44907</v>
      </c>
      <c r="F74" s="210">
        <v>4</v>
      </c>
      <c r="G74" s="146" t="s">
        <v>2452</v>
      </c>
    </row>
    <row r="75" spans="1:7" s="85" customFormat="1">
      <c r="A75" s="95">
        <v>44961</v>
      </c>
      <c r="B75" s="96">
        <v>39535</v>
      </c>
      <c r="C75" s="97" t="s">
        <v>1366</v>
      </c>
      <c r="D75" s="172"/>
      <c r="E75" s="172">
        <v>44977</v>
      </c>
      <c r="F75" s="120">
        <v>15</v>
      </c>
      <c r="G75" s="173"/>
    </row>
    <row r="76" spans="1:7" s="85" customFormat="1">
      <c r="A76" s="141">
        <v>44975</v>
      </c>
      <c r="B76" s="142">
        <v>42218</v>
      </c>
      <c r="C76" s="143" t="s">
        <v>2486</v>
      </c>
      <c r="D76" s="163">
        <v>44985</v>
      </c>
      <c r="E76" s="174" t="s">
        <v>2452</v>
      </c>
      <c r="F76" s="214">
        <v>9</v>
      </c>
      <c r="G76" s="175" t="s">
        <v>2452</v>
      </c>
    </row>
    <row r="77" spans="1:7">
      <c r="A77" s="133">
        <v>44980</v>
      </c>
      <c r="B77" s="134">
        <v>28984</v>
      </c>
      <c r="C77" s="135" t="s">
        <v>2487</v>
      </c>
      <c r="D77" s="158">
        <v>44985</v>
      </c>
      <c r="E77" s="157" t="s">
        <v>2452</v>
      </c>
      <c r="F77" s="211">
        <v>2</v>
      </c>
      <c r="G77" s="176" t="s">
        <v>2488</v>
      </c>
    </row>
    <row r="78" spans="1:7">
      <c r="A78" s="130">
        <v>44986</v>
      </c>
      <c r="B78" s="131">
        <v>28984</v>
      </c>
      <c r="C78" s="132" t="s">
        <v>2487</v>
      </c>
      <c r="D78" s="152" t="s">
        <v>2452</v>
      </c>
      <c r="E78" s="153">
        <v>44991</v>
      </c>
      <c r="F78" s="210">
        <v>5</v>
      </c>
      <c r="G78" s="146" t="s">
        <v>2452</v>
      </c>
    </row>
    <row r="79" spans="1:7">
      <c r="A79" s="130">
        <v>44986</v>
      </c>
      <c r="B79" s="131">
        <v>42218</v>
      </c>
      <c r="C79" s="132" t="s">
        <v>2486</v>
      </c>
      <c r="D79" s="152" t="s">
        <v>2452</v>
      </c>
      <c r="E79" s="153">
        <v>44991</v>
      </c>
      <c r="F79" s="210">
        <v>5</v>
      </c>
      <c r="G79" s="146" t="s">
        <v>2452</v>
      </c>
    </row>
    <row r="80" spans="1:7">
      <c r="A80" s="130">
        <v>44991</v>
      </c>
      <c r="B80" s="131">
        <v>28995</v>
      </c>
      <c r="C80" s="132" t="s">
        <v>2489</v>
      </c>
      <c r="D80" s="152" t="s">
        <v>2452</v>
      </c>
      <c r="E80" s="155">
        <v>45005</v>
      </c>
      <c r="F80" s="210">
        <v>13</v>
      </c>
      <c r="G80" s="146" t="s">
        <v>2452</v>
      </c>
    </row>
    <row r="81" spans="1:7">
      <c r="A81" s="130">
        <v>44999</v>
      </c>
      <c r="B81" s="131">
        <v>42404</v>
      </c>
      <c r="C81" s="132" t="s">
        <v>1691</v>
      </c>
      <c r="D81" s="152" t="s">
        <v>2452</v>
      </c>
      <c r="E81" s="153">
        <v>45006</v>
      </c>
      <c r="F81" s="210">
        <v>7</v>
      </c>
      <c r="G81" s="146" t="s">
        <v>2490</v>
      </c>
    </row>
    <row r="82" spans="1:7">
      <c r="A82" s="141">
        <v>45044</v>
      </c>
      <c r="B82" s="142">
        <v>23562</v>
      </c>
      <c r="C82" s="143" t="s">
        <v>1745</v>
      </c>
      <c r="D82" s="163">
        <v>45046</v>
      </c>
      <c r="E82" s="162" t="s">
        <v>2452</v>
      </c>
      <c r="F82" s="214">
        <v>2</v>
      </c>
      <c r="G82" s="179" t="s">
        <v>2452</v>
      </c>
    </row>
    <row r="83" spans="1:7">
      <c r="A83" s="141">
        <v>45046</v>
      </c>
      <c r="B83" s="142">
        <v>36513</v>
      </c>
      <c r="C83" s="143" t="s">
        <v>2491</v>
      </c>
      <c r="D83" s="163">
        <v>45046</v>
      </c>
      <c r="E83" s="162" t="s">
        <v>2452</v>
      </c>
      <c r="F83" s="215" t="s">
        <v>2492</v>
      </c>
      <c r="G83" s="179" t="s">
        <v>2452</v>
      </c>
    </row>
    <row r="84" spans="1:7">
      <c r="A84" s="130">
        <v>45047</v>
      </c>
      <c r="B84" s="131">
        <v>23562</v>
      </c>
      <c r="C84" s="132" t="s">
        <v>1745</v>
      </c>
      <c r="D84" s="152" t="s">
        <v>2452</v>
      </c>
      <c r="E84" s="153">
        <v>45049</v>
      </c>
      <c r="F84" s="210">
        <v>2</v>
      </c>
      <c r="G84" s="146" t="s">
        <v>2452</v>
      </c>
    </row>
    <row r="85" spans="1:7">
      <c r="A85" s="130">
        <v>45047</v>
      </c>
      <c r="B85" s="131">
        <v>36513</v>
      </c>
      <c r="C85" s="132" t="s">
        <v>2491</v>
      </c>
      <c r="D85" s="153">
        <v>45077</v>
      </c>
      <c r="E85" s="152" t="s">
        <v>2452</v>
      </c>
      <c r="F85" s="210">
        <v>31</v>
      </c>
      <c r="G85" s="146" t="s">
        <v>2452</v>
      </c>
    </row>
    <row r="86" spans="1:7">
      <c r="A86" s="133">
        <v>45078</v>
      </c>
      <c r="B86" s="134">
        <v>36513</v>
      </c>
      <c r="C86" s="135" t="s">
        <v>2491</v>
      </c>
      <c r="D86" s="158">
        <v>45107</v>
      </c>
      <c r="E86" s="157" t="s">
        <v>2452</v>
      </c>
      <c r="F86" s="211">
        <v>30</v>
      </c>
      <c r="G86" s="176" t="s">
        <v>2452</v>
      </c>
    </row>
    <row r="87" spans="1:7">
      <c r="A87" s="127">
        <v>45108</v>
      </c>
      <c r="B87" s="128">
        <v>36513</v>
      </c>
      <c r="C87" s="129" t="s">
        <v>690</v>
      </c>
      <c r="D87" s="150">
        <v>45138</v>
      </c>
      <c r="E87" s="149" t="s">
        <v>2452</v>
      </c>
      <c r="F87" s="209">
        <v>31</v>
      </c>
      <c r="G87" s="170" t="s">
        <v>2452</v>
      </c>
    </row>
    <row r="88" spans="1:7">
      <c r="A88" s="130">
        <v>45113</v>
      </c>
      <c r="B88" s="131">
        <v>42577</v>
      </c>
      <c r="C88" s="132" t="s">
        <v>1805</v>
      </c>
      <c r="D88" s="152" t="s">
        <v>2452</v>
      </c>
      <c r="E88" s="153">
        <v>45128</v>
      </c>
      <c r="F88" s="210">
        <v>14</v>
      </c>
      <c r="G88" s="146" t="s">
        <v>2452</v>
      </c>
    </row>
    <row r="89" spans="1:7">
      <c r="A89" s="130">
        <v>45113</v>
      </c>
      <c r="B89" s="131">
        <v>45140</v>
      </c>
      <c r="C89" s="132" t="s">
        <v>1807</v>
      </c>
      <c r="D89" s="152" t="s">
        <v>2452</v>
      </c>
      <c r="E89" s="153">
        <v>45118</v>
      </c>
      <c r="F89" s="210">
        <v>4</v>
      </c>
      <c r="G89" s="146" t="s">
        <v>2452</v>
      </c>
    </row>
    <row r="90" spans="1:7">
      <c r="A90" s="130">
        <v>45130</v>
      </c>
      <c r="B90" s="131">
        <v>42230</v>
      </c>
      <c r="C90" s="132" t="s">
        <v>1338</v>
      </c>
      <c r="D90" s="153">
        <v>45138</v>
      </c>
      <c r="E90" s="156" t="s">
        <v>2452</v>
      </c>
      <c r="F90" s="210">
        <v>8</v>
      </c>
      <c r="G90" s="146" t="s">
        <v>2452</v>
      </c>
    </row>
    <row r="91" spans="1:7">
      <c r="A91" s="141">
        <v>45139</v>
      </c>
      <c r="B91" s="142">
        <v>36513</v>
      </c>
      <c r="C91" s="143" t="s">
        <v>690</v>
      </c>
      <c r="D91" s="162" t="s">
        <v>2452</v>
      </c>
      <c r="E91" s="163">
        <v>45141</v>
      </c>
      <c r="F91" s="214">
        <v>2</v>
      </c>
      <c r="G91" s="179" t="s">
        <v>2452</v>
      </c>
    </row>
    <row r="92" spans="1:7">
      <c r="A92" s="133">
        <v>45139</v>
      </c>
      <c r="B92" s="134">
        <v>42230</v>
      </c>
      <c r="C92" s="135" t="s">
        <v>1338</v>
      </c>
      <c r="D92" s="158">
        <v>45169</v>
      </c>
      <c r="E92" s="167" t="s">
        <v>2452</v>
      </c>
      <c r="F92" s="211">
        <v>31</v>
      </c>
      <c r="G92" s="176" t="s">
        <v>2452</v>
      </c>
    </row>
    <row r="93" spans="1:7">
      <c r="A93" s="133">
        <v>45155</v>
      </c>
      <c r="B93" s="134">
        <v>42847</v>
      </c>
      <c r="C93" s="135" t="s">
        <v>2493</v>
      </c>
      <c r="D93" s="157" t="s">
        <v>2452</v>
      </c>
      <c r="E93" s="158">
        <v>45159</v>
      </c>
      <c r="F93" s="211">
        <v>3</v>
      </c>
      <c r="G93" s="176" t="s">
        <v>2452</v>
      </c>
    </row>
    <row r="94" spans="1:7">
      <c r="A94" s="133">
        <v>45168</v>
      </c>
      <c r="B94" s="134">
        <v>42848</v>
      </c>
      <c r="C94" s="135" t="s">
        <v>2493</v>
      </c>
      <c r="D94" s="158">
        <v>45169</v>
      </c>
      <c r="E94" s="167" t="s">
        <v>2452</v>
      </c>
      <c r="F94" s="211">
        <v>2</v>
      </c>
      <c r="G94" s="176" t="s">
        <v>2452</v>
      </c>
    </row>
    <row r="95" spans="1:7">
      <c r="A95" s="127">
        <v>45170</v>
      </c>
      <c r="B95" s="128">
        <v>42848</v>
      </c>
      <c r="C95" s="129" t="s">
        <v>2493</v>
      </c>
      <c r="D95" s="149" t="s">
        <v>2452</v>
      </c>
      <c r="E95" s="150">
        <v>45173</v>
      </c>
      <c r="F95" s="209">
        <v>3</v>
      </c>
      <c r="G95" s="170" t="s">
        <v>2452</v>
      </c>
    </row>
    <row r="96" spans="1:7">
      <c r="A96" s="130">
        <v>45170</v>
      </c>
      <c r="B96" s="131">
        <v>42230</v>
      </c>
      <c r="C96" s="132" t="s">
        <v>1338</v>
      </c>
      <c r="D96" s="153">
        <v>45199</v>
      </c>
      <c r="E96" s="152" t="s">
        <v>2452</v>
      </c>
      <c r="F96" s="210">
        <v>30</v>
      </c>
      <c r="G96" s="146" t="s">
        <v>2452</v>
      </c>
    </row>
    <row r="97" spans="1:7">
      <c r="A97" s="130">
        <v>45182</v>
      </c>
      <c r="B97" s="131">
        <v>37106</v>
      </c>
      <c r="C97" s="132" t="s">
        <v>699</v>
      </c>
      <c r="D97" s="152" t="s">
        <v>2452</v>
      </c>
      <c r="E97" s="153">
        <v>45197</v>
      </c>
      <c r="F97" s="210">
        <v>14</v>
      </c>
      <c r="G97" s="146" t="s">
        <v>2452</v>
      </c>
    </row>
    <row r="98" spans="1:7">
      <c r="A98" s="130">
        <v>45196</v>
      </c>
      <c r="B98" s="131">
        <v>19257</v>
      </c>
      <c r="C98" s="132" t="s">
        <v>2494</v>
      </c>
      <c r="D98" s="153">
        <v>45199</v>
      </c>
      <c r="E98" s="152" t="s">
        <v>2452</v>
      </c>
      <c r="F98" s="210">
        <v>3</v>
      </c>
      <c r="G98" s="146" t="s">
        <v>2452</v>
      </c>
    </row>
    <row r="99" spans="1:7">
      <c r="A99" s="141">
        <v>45200</v>
      </c>
      <c r="B99" s="142">
        <v>19257</v>
      </c>
      <c r="C99" s="143" t="s">
        <v>2494</v>
      </c>
      <c r="D99" s="162" t="s">
        <v>2452</v>
      </c>
      <c r="E99" s="199">
        <v>45201</v>
      </c>
      <c r="F99" s="214">
        <v>1</v>
      </c>
      <c r="G99" s="179" t="s">
        <v>2452</v>
      </c>
    </row>
    <row r="100" spans="1:7">
      <c r="A100" s="133">
        <v>45200</v>
      </c>
      <c r="B100" s="134">
        <v>42230</v>
      </c>
      <c r="C100" s="135" t="s">
        <v>1338</v>
      </c>
      <c r="D100" s="157" t="s">
        <v>2452</v>
      </c>
      <c r="E100" s="188">
        <v>45201</v>
      </c>
      <c r="F100" s="211">
        <v>1</v>
      </c>
      <c r="G100" s="176" t="s">
        <v>2452</v>
      </c>
    </row>
    <row r="101" spans="1:7">
      <c r="A101" s="133">
        <v>45216</v>
      </c>
      <c r="B101" s="134">
        <v>43108</v>
      </c>
      <c r="C101" s="135" t="s">
        <v>2495</v>
      </c>
      <c r="D101" s="158">
        <v>45230</v>
      </c>
      <c r="E101" s="200" t="s">
        <v>2452</v>
      </c>
      <c r="F101" s="211">
        <v>14</v>
      </c>
      <c r="G101" s="176" t="s">
        <v>2452</v>
      </c>
    </row>
    <row r="102" spans="1:7">
      <c r="A102" s="133">
        <v>45226</v>
      </c>
      <c r="B102" s="134">
        <v>46001</v>
      </c>
      <c r="C102" s="135" t="s">
        <v>1897</v>
      </c>
      <c r="D102" s="158">
        <v>45230</v>
      </c>
      <c r="E102" s="200" t="s">
        <v>2452</v>
      </c>
      <c r="F102" s="211">
        <v>5</v>
      </c>
      <c r="G102" s="176" t="s">
        <v>2452</v>
      </c>
    </row>
    <row r="103" spans="1:7">
      <c r="A103" s="127">
        <v>45231</v>
      </c>
      <c r="B103" s="128">
        <v>43108</v>
      </c>
      <c r="C103" s="129" t="s">
        <v>2496</v>
      </c>
      <c r="D103" s="149" t="s">
        <v>2452</v>
      </c>
      <c r="E103" s="164">
        <v>45232</v>
      </c>
      <c r="F103" s="209">
        <v>1</v>
      </c>
      <c r="G103" s="170" t="s">
        <v>2452</v>
      </c>
    </row>
    <row r="104" spans="1:7">
      <c r="A104" s="130">
        <v>45231</v>
      </c>
      <c r="B104" s="131">
        <v>46001</v>
      </c>
      <c r="C104" s="132" t="s">
        <v>1897</v>
      </c>
      <c r="D104" s="152" t="s">
        <v>2452</v>
      </c>
      <c r="E104" s="155">
        <v>45231</v>
      </c>
      <c r="F104" s="210">
        <v>0</v>
      </c>
      <c r="G104" s="146" t="s">
        <v>2452</v>
      </c>
    </row>
    <row r="105" spans="1:7">
      <c r="A105" s="130">
        <v>45237</v>
      </c>
      <c r="B105" s="131">
        <v>28456</v>
      </c>
      <c r="C105" s="132" t="s">
        <v>2497</v>
      </c>
      <c r="D105" s="152" t="s">
        <v>2452</v>
      </c>
      <c r="E105" s="155">
        <v>45239</v>
      </c>
      <c r="F105" s="210">
        <v>1</v>
      </c>
      <c r="G105" s="146" t="s">
        <v>2452</v>
      </c>
    </row>
    <row r="106" spans="1:7">
      <c r="A106" s="130">
        <v>45237</v>
      </c>
      <c r="B106" s="131">
        <v>43108</v>
      </c>
      <c r="C106" s="132" t="s">
        <v>2496</v>
      </c>
      <c r="D106" s="152" t="s">
        <v>2452</v>
      </c>
      <c r="E106" s="155">
        <v>45239</v>
      </c>
      <c r="F106" s="210">
        <v>1</v>
      </c>
      <c r="G106" s="146" t="s">
        <v>2452</v>
      </c>
    </row>
    <row r="107" spans="1:7" ht="26.45">
      <c r="A107" s="130">
        <v>45239</v>
      </c>
      <c r="B107" s="131">
        <v>39456</v>
      </c>
      <c r="C107" s="132" t="s">
        <v>1920</v>
      </c>
      <c r="D107" s="152" t="s">
        <v>2452</v>
      </c>
      <c r="E107" s="155">
        <v>45243</v>
      </c>
      <c r="F107" s="210">
        <v>4</v>
      </c>
      <c r="G107" s="146" t="s">
        <v>2452</v>
      </c>
    </row>
    <row r="108" spans="1:7">
      <c r="A108" s="130">
        <v>45250</v>
      </c>
      <c r="B108" s="131">
        <v>40563</v>
      </c>
      <c r="C108" s="132" t="s">
        <v>1756</v>
      </c>
      <c r="D108" s="153">
        <v>45260</v>
      </c>
      <c r="E108" s="201" t="s">
        <v>2452</v>
      </c>
      <c r="F108" s="210">
        <v>10</v>
      </c>
      <c r="G108" s="146" t="s">
        <v>2452</v>
      </c>
    </row>
    <row r="109" spans="1:7">
      <c r="A109" s="141">
        <v>45261</v>
      </c>
      <c r="B109" s="142">
        <v>40563</v>
      </c>
      <c r="C109" s="143" t="s">
        <v>1756</v>
      </c>
      <c r="D109" s="162" t="s">
        <v>2452</v>
      </c>
      <c r="E109" s="162" t="s">
        <v>2452</v>
      </c>
      <c r="F109" s="214">
        <v>31</v>
      </c>
      <c r="G109" s="179" t="s">
        <v>2498</v>
      </c>
    </row>
    <row r="110" spans="1:7">
      <c r="A110" s="133">
        <v>45272</v>
      </c>
      <c r="B110" s="134">
        <v>46294</v>
      </c>
      <c r="C110" s="135" t="s">
        <v>1819</v>
      </c>
      <c r="D110" s="157" t="s">
        <v>2452</v>
      </c>
      <c r="E110" s="188">
        <v>45282</v>
      </c>
      <c r="F110" s="211">
        <v>9</v>
      </c>
      <c r="G110" s="176" t="s">
        <v>2499</v>
      </c>
    </row>
    <row r="111" spans="1:7" ht="24.6">
      <c r="A111" s="133">
        <v>45275</v>
      </c>
      <c r="B111" s="134">
        <v>41711</v>
      </c>
      <c r="C111" s="135" t="s">
        <v>1955</v>
      </c>
      <c r="D111" s="157" t="s">
        <v>2452</v>
      </c>
      <c r="E111" s="188">
        <v>45279</v>
      </c>
      <c r="F111" s="211">
        <v>3</v>
      </c>
      <c r="G111" s="176" t="s">
        <v>2500</v>
      </c>
    </row>
    <row r="112" spans="1:7">
      <c r="A112" s="127">
        <v>44927</v>
      </c>
      <c r="B112" s="128">
        <v>40563</v>
      </c>
      <c r="C112" s="129" t="s">
        <v>1756</v>
      </c>
      <c r="D112" s="150">
        <v>45322</v>
      </c>
      <c r="E112" s="149" t="s">
        <v>2452</v>
      </c>
      <c r="F112" s="209">
        <v>31</v>
      </c>
      <c r="G112" s="170" t="s">
        <v>2452</v>
      </c>
    </row>
    <row r="113" spans="1:7">
      <c r="A113" s="130">
        <v>45309</v>
      </c>
      <c r="B113" s="131">
        <v>45497</v>
      </c>
      <c r="C113" s="132" t="s">
        <v>1973</v>
      </c>
      <c r="D113" s="152" t="s">
        <v>2452</v>
      </c>
      <c r="E113" s="153">
        <v>45322</v>
      </c>
      <c r="F113" s="210">
        <v>12</v>
      </c>
      <c r="G113" s="146" t="s">
        <v>2452</v>
      </c>
    </row>
    <row r="114" spans="1:7">
      <c r="A114" s="130">
        <v>45311</v>
      </c>
      <c r="B114" s="131">
        <v>36274</v>
      </c>
      <c r="C114" s="132" t="s">
        <v>1376</v>
      </c>
      <c r="D114" s="152" t="s">
        <v>2452</v>
      </c>
      <c r="E114" s="153">
        <v>45321</v>
      </c>
      <c r="F114" s="210">
        <v>9</v>
      </c>
      <c r="G114" s="146" t="s">
        <v>2452</v>
      </c>
    </row>
    <row r="115" spans="1:7">
      <c r="A115" s="130">
        <v>45318</v>
      </c>
      <c r="B115" s="131">
        <v>30584</v>
      </c>
      <c r="C115" s="132" t="s">
        <v>2501</v>
      </c>
      <c r="D115" s="152" t="s">
        <v>2452</v>
      </c>
      <c r="E115" s="153">
        <v>45321</v>
      </c>
      <c r="F115" s="210">
        <v>2</v>
      </c>
      <c r="G115" s="146" t="s">
        <v>2452</v>
      </c>
    </row>
    <row r="116" spans="1:7">
      <c r="A116" s="127">
        <v>45322</v>
      </c>
      <c r="B116" s="128">
        <v>45140</v>
      </c>
      <c r="C116" s="129" t="s">
        <v>2502</v>
      </c>
      <c r="D116" s="150">
        <v>45322</v>
      </c>
      <c r="E116" s="149" t="s">
        <v>2452</v>
      </c>
      <c r="F116" s="209">
        <v>0</v>
      </c>
      <c r="G116" s="146" t="s">
        <v>2452</v>
      </c>
    </row>
    <row r="117" spans="1:7">
      <c r="A117" s="141">
        <v>45323</v>
      </c>
      <c r="B117" s="142">
        <v>40563</v>
      </c>
      <c r="C117" s="143" t="s">
        <v>1756</v>
      </c>
      <c r="D117" s="199">
        <v>45351</v>
      </c>
      <c r="E117" s="174" t="s">
        <v>2452</v>
      </c>
      <c r="F117" s="214">
        <v>29</v>
      </c>
      <c r="G117" s="179" t="s">
        <v>2452</v>
      </c>
    </row>
    <row r="118" spans="1:7">
      <c r="A118" s="133">
        <v>45323</v>
      </c>
      <c r="B118" s="134">
        <v>45140</v>
      </c>
      <c r="C118" s="135" t="s">
        <v>2502</v>
      </c>
      <c r="D118" s="200" t="s">
        <v>2452</v>
      </c>
      <c r="E118" s="199">
        <v>45324</v>
      </c>
      <c r="F118" s="211">
        <v>1</v>
      </c>
      <c r="G118" s="145" t="s">
        <v>2452</v>
      </c>
    </row>
    <row r="119" spans="1:7">
      <c r="A119" s="127">
        <v>45352</v>
      </c>
      <c r="B119" s="128">
        <v>40563</v>
      </c>
      <c r="C119" s="129" t="s">
        <v>1756</v>
      </c>
      <c r="D119" s="149" t="s">
        <v>2452</v>
      </c>
      <c r="E119" s="150">
        <v>45371</v>
      </c>
      <c r="F119" s="209">
        <v>19</v>
      </c>
      <c r="G119" s="170" t="s">
        <v>2452</v>
      </c>
    </row>
    <row r="120" spans="1:7">
      <c r="A120" s="130">
        <v>45352</v>
      </c>
      <c r="B120" s="131">
        <v>47973</v>
      </c>
      <c r="C120" s="132" t="s">
        <v>2030</v>
      </c>
      <c r="D120" s="152" t="s">
        <v>2452</v>
      </c>
      <c r="E120" s="153">
        <v>45357</v>
      </c>
      <c r="F120" s="210">
        <v>5</v>
      </c>
      <c r="G120" s="146" t="s">
        <v>2452</v>
      </c>
    </row>
    <row r="121" spans="1:7">
      <c r="A121" s="130">
        <v>45365</v>
      </c>
      <c r="B121" s="131">
        <v>47969</v>
      </c>
      <c r="C121" s="132" t="s">
        <v>2042</v>
      </c>
      <c r="D121" s="152" t="s">
        <v>2452</v>
      </c>
      <c r="E121" s="153">
        <v>45376</v>
      </c>
      <c r="F121" s="210">
        <v>10</v>
      </c>
      <c r="G121" s="146" t="s">
        <v>2452</v>
      </c>
    </row>
    <row r="122" spans="1:7">
      <c r="A122" s="130">
        <v>45371</v>
      </c>
      <c r="B122" s="131">
        <v>46962</v>
      </c>
      <c r="C122" s="132" t="s">
        <v>2047</v>
      </c>
      <c r="D122" s="152" t="s">
        <v>2452</v>
      </c>
      <c r="E122" s="153">
        <v>45376</v>
      </c>
      <c r="F122" s="210">
        <v>3</v>
      </c>
      <c r="G122" s="146" t="s">
        <v>2503</v>
      </c>
    </row>
    <row r="123" spans="1:7" ht="21.95">
      <c r="A123" s="141">
        <v>45392</v>
      </c>
      <c r="B123" s="142">
        <v>48889</v>
      </c>
      <c r="C123" s="143" t="s">
        <v>2504</v>
      </c>
      <c r="D123" s="162" t="s">
        <v>2452</v>
      </c>
      <c r="E123" s="199">
        <v>45406</v>
      </c>
      <c r="F123" s="214">
        <v>7</v>
      </c>
      <c r="G123" s="144" t="s">
        <v>2505</v>
      </c>
    </row>
    <row r="124" spans="1:7">
      <c r="A124" s="133">
        <v>45395</v>
      </c>
      <c r="B124" s="134">
        <v>29718</v>
      </c>
      <c r="C124" s="135" t="s">
        <v>2506</v>
      </c>
      <c r="D124" s="157" t="s">
        <v>2452</v>
      </c>
      <c r="E124" s="188">
        <v>45404</v>
      </c>
      <c r="F124" s="211">
        <v>8</v>
      </c>
      <c r="G124" s="145" t="s">
        <v>2452</v>
      </c>
    </row>
    <row r="125" spans="1:7">
      <c r="A125" s="133">
        <v>45400</v>
      </c>
      <c r="B125" s="134">
        <v>48796</v>
      </c>
      <c r="C125" s="135" t="s">
        <v>2507</v>
      </c>
      <c r="D125" s="157" t="s">
        <v>2452</v>
      </c>
      <c r="E125" s="188">
        <v>45404</v>
      </c>
      <c r="F125" s="211">
        <v>3</v>
      </c>
      <c r="G125" s="145" t="s">
        <v>2452</v>
      </c>
    </row>
    <row r="126" spans="1:7">
      <c r="A126" s="127">
        <v>45442</v>
      </c>
      <c r="B126" s="128">
        <v>48135</v>
      </c>
      <c r="C126" s="129" t="s">
        <v>2508</v>
      </c>
      <c r="D126" s="149" t="s">
        <v>2452</v>
      </c>
      <c r="E126" s="150">
        <v>45442</v>
      </c>
      <c r="F126" s="209">
        <v>0</v>
      </c>
      <c r="G126" s="151" t="s">
        <v>2509</v>
      </c>
    </row>
    <row r="127" spans="1:7">
      <c r="A127" s="133">
        <v>45446</v>
      </c>
      <c r="B127" s="134">
        <v>48135</v>
      </c>
      <c r="C127" s="135" t="s">
        <v>2508</v>
      </c>
      <c r="D127" s="157" t="s">
        <v>2452</v>
      </c>
      <c r="E127" s="188">
        <v>45447</v>
      </c>
      <c r="F127" s="211">
        <v>1</v>
      </c>
      <c r="G127" s="145" t="s">
        <v>2452</v>
      </c>
    </row>
    <row r="128" spans="1:7">
      <c r="A128" s="127">
        <v>45500</v>
      </c>
      <c r="B128" s="128">
        <v>50945</v>
      </c>
      <c r="C128" s="129" t="s">
        <v>2204</v>
      </c>
      <c r="D128" s="149"/>
      <c r="E128" s="150">
        <v>45505</v>
      </c>
      <c r="F128" s="209">
        <v>4</v>
      </c>
      <c r="G128" s="151"/>
    </row>
    <row r="129" spans="1:7">
      <c r="A129" s="141">
        <v>45547</v>
      </c>
      <c r="B129" s="142">
        <v>45997</v>
      </c>
      <c r="C129" s="143" t="s">
        <v>2071</v>
      </c>
      <c r="D129" s="162" t="s">
        <v>2452</v>
      </c>
      <c r="E129" s="199">
        <v>45558</v>
      </c>
      <c r="F129" s="214">
        <v>10</v>
      </c>
      <c r="G129" s="144" t="s">
        <v>2452</v>
      </c>
    </row>
    <row r="130" spans="1:7">
      <c r="A130" s="133">
        <v>45551</v>
      </c>
      <c r="B130" s="134">
        <v>49573</v>
      </c>
      <c r="C130" s="135" t="s">
        <v>2274</v>
      </c>
      <c r="D130" s="157" t="s">
        <v>2452</v>
      </c>
      <c r="E130" s="199">
        <v>45560</v>
      </c>
      <c r="F130" s="211">
        <v>8</v>
      </c>
      <c r="G130" s="145" t="s">
        <v>2452</v>
      </c>
    </row>
    <row r="131" spans="1:7">
      <c r="A131" s="127">
        <v>45571</v>
      </c>
      <c r="B131" s="128">
        <v>27354</v>
      </c>
      <c r="C131" s="129" t="s">
        <v>2305</v>
      </c>
      <c r="D131" s="150">
        <v>45596</v>
      </c>
      <c r="E131" s="334" t="s">
        <v>2452</v>
      </c>
      <c r="F131" s="209">
        <v>25</v>
      </c>
      <c r="G131" s="151" t="s">
        <v>2452</v>
      </c>
    </row>
    <row r="132" spans="1:7">
      <c r="A132" s="130">
        <v>45576</v>
      </c>
      <c r="B132" s="131">
        <v>39611</v>
      </c>
      <c r="C132" s="132" t="s">
        <v>1188</v>
      </c>
      <c r="D132" s="152" t="s">
        <v>2452</v>
      </c>
      <c r="E132" s="153">
        <v>45579</v>
      </c>
      <c r="F132" s="210">
        <v>1</v>
      </c>
      <c r="G132" s="333" t="s">
        <v>2510</v>
      </c>
    </row>
    <row r="133" spans="1:7">
      <c r="A133" s="130">
        <v>45581</v>
      </c>
      <c r="B133" s="131">
        <v>24740</v>
      </c>
      <c r="C133" s="132" t="s">
        <v>2511</v>
      </c>
      <c r="D133" s="152" t="s">
        <v>2452</v>
      </c>
      <c r="E133" s="153">
        <v>45595</v>
      </c>
      <c r="F133" s="210">
        <v>14</v>
      </c>
      <c r="G133" s="146" t="s">
        <v>2452</v>
      </c>
    </row>
    <row r="134" spans="1:7">
      <c r="A134" s="130">
        <v>45591</v>
      </c>
      <c r="B134" s="131">
        <v>50886</v>
      </c>
      <c r="C134" s="132" t="s">
        <v>2337</v>
      </c>
      <c r="D134" s="152" t="s">
        <v>2452</v>
      </c>
      <c r="E134" s="155">
        <v>45593</v>
      </c>
      <c r="F134" s="210">
        <v>2</v>
      </c>
      <c r="G134" s="146" t="s">
        <v>2452</v>
      </c>
    </row>
    <row r="135" spans="1:7">
      <c r="A135" s="141">
        <v>45597</v>
      </c>
      <c r="B135" s="142">
        <v>27354</v>
      </c>
      <c r="C135" s="143" t="s">
        <v>2305</v>
      </c>
      <c r="D135" s="163">
        <v>45626</v>
      </c>
      <c r="E135" s="162" t="s">
        <v>2452</v>
      </c>
      <c r="F135" s="214">
        <v>30</v>
      </c>
      <c r="G135" s="144" t="s">
        <v>2452</v>
      </c>
    </row>
    <row r="136" spans="1:7" ht="26.45">
      <c r="A136" s="133">
        <v>45603</v>
      </c>
      <c r="B136" s="134">
        <v>46854</v>
      </c>
      <c r="C136" s="135" t="s">
        <v>1854</v>
      </c>
      <c r="D136" s="157" t="s">
        <v>2452</v>
      </c>
      <c r="E136" s="158">
        <v>45607</v>
      </c>
      <c r="F136" s="211">
        <v>3</v>
      </c>
      <c r="G136" s="145" t="s">
        <v>2512</v>
      </c>
    </row>
    <row r="137" spans="1:7">
      <c r="A137" s="133">
        <v>45605</v>
      </c>
      <c r="B137" s="134">
        <v>36684</v>
      </c>
      <c r="C137" s="135" t="s">
        <v>2354</v>
      </c>
      <c r="D137" s="157" t="s">
        <v>2452</v>
      </c>
      <c r="E137" s="188">
        <v>45618</v>
      </c>
      <c r="F137" s="211">
        <v>11</v>
      </c>
      <c r="G137" s="166" t="s">
        <v>2452</v>
      </c>
    </row>
    <row r="138" spans="1:7">
      <c r="A138" s="133">
        <v>45608</v>
      </c>
      <c r="B138" s="134">
        <v>42404</v>
      </c>
      <c r="C138" s="135" t="s">
        <v>2358</v>
      </c>
      <c r="D138" s="157" t="s">
        <v>2452</v>
      </c>
      <c r="E138" s="188">
        <v>45611</v>
      </c>
      <c r="F138" s="211">
        <v>2</v>
      </c>
      <c r="G138" s="166" t="s">
        <v>2452</v>
      </c>
    </row>
    <row r="139" spans="1:7">
      <c r="A139" s="133">
        <v>45608</v>
      </c>
      <c r="B139" s="134">
        <v>49625</v>
      </c>
      <c r="C139" s="135" t="s">
        <v>2365</v>
      </c>
      <c r="D139" s="157" t="s">
        <v>2452</v>
      </c>
      <c r="E139" s="188">
        <v>45614</v>
      </c>
      <c r="F139" s="211">
        <v>5</v>
      </c>
      <c r="G139" s="166" t="s">
        <v>2452</v>
      </c>
    </row>
    <row r="140" spans="1:7">
      <c r="A140" s="133">
        <v>45612</v>
      </c>
      <c r="B140" s="134">
        <v>50886</v>
      </c>
      <c r="C140" s="135" t="s">
        <v>2337</v>
      </c>
      <c r="D140" s="157" t="s">
        <v>2452</v>
      </c>
      <c r="E140" s="158">
        <v>45617</v>
      </c>
      <c r="F140" s="211">
        <v>2</v>
      </c>
      <c r="G140" s="166" t="s">
        <v>2452</v>
      </c>
    </row>
    <row r="141" spans="1:7" ht="15" thickBot="1">
      <c r="A141" s="127">
        <v>45627</v>
      </c>
      <c r="B141" s="128">
        <v>27354</v>
      </c>
      <c r="C141" s="129" t="s">
        <v>2305</v>
      </c>
      <c r="D141" s="150"/>
      <c r="E141" s="150">
        <v>45628</v>
      </c>
      <c r="F141" s="209">
        <v>0</v>
      </c>
      <c r="G141" s="151" t="s">
        <v>2452</v>
      </c>
    </row>
    <row r="142" spans="1:7" ht="15" thickBot="1">
      <c r="A142" s="133">
        <v>45639</v>
      </c>
      <c r="B142" s="134">
        <v>43931</v>
      </c>
      <c r="C142" s="135" t="s">
        <v>2392</v>
      </c>
      <c r="D142" s="157"/>
      <c r="E142" s="158">
        <v>45643</v>
      </c>
      <c r="F142" s="211">
        <v>4</v>
      </c>
      <c r="G142" s="16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77"/>
  <sheetViews>
    <sheetView workbookViewId="0">
      <pane ySplit="1" topLeftCell="A51" activePane="bottomLeft" state="frozen"/>
      <selection pane="bottomLeft" activeCell="D61" sqref="D61"/>
    </sheetView>
  </sheetViews>
  <sheetFormatPr defaultRowHeight="14.45"/>
  <cols>
    <col min="1" max="1" width="11.42578125" bestFit="1" customWidth="1"/>
    <col min="2" max="2" width="10.42578125" style="4" bestFit="1" customWidth="1"/>
    <col min="3" max="3" width="13.140625" style="4" bestFit="1" customWidth="1"/>
    <col min="4" max="4" width="14.28515625" style="4" bestFit="1" customWidth="1"/>
  </cols>
  <sheetData>
    <row r="1" spans="1:4">
      <c r="A1" s="29" t="s">
        <v>11</v>
      </c>
      <c r="B1" s="29" t="s">
        <v>2513</v>
      </c>
      <c r="C1" s="29" t="s">
        <v>2514</v>
      </c>
      <c r="D1" s="44" t="s">
        <v>2515</v>
      </c>
    </row>
    <row r="2" spans="1:4">
      <c r="A2" s="24">
        <v>43831</v>
      </c>
      <c r="B2" s="41">
        <f>90772.19+7713.18</f>
        <v>98485.37</v>
      </c>
      <c r="C2" s="41">
        <v>34</v>
      </c>
      <c r="D2" s="4">
        <v>22.5</v>
      </c>
    </row>
    <row r="3" spans="1:4">
      <c r="A3" s="24">
        <v>43862</v>
      </c>
      <c r="B3" s="42">
        <v>120237.77</v>
      </c>
      <c r="C3" s="42">
        <v>2</v>
      </c>
      <c r="D3" s="4">
        <v>16</v>
      </c>
    </row>
    <row r="4" spans="1:4">
      <c r="A4" s="24">
        <v>43891</v>
      </c>
      <c r="B4" s="41">
        <f>73673.64+13290.69</f>
        <v>86964.33</v>
      </c>
      <c r="C4" s="41">
        <f>15+22</f>
        <v>37</v>
      </c>
      <c r="D4" s="4">
        <v>16</v>
      </c>
    </row>
    <row r="5" spans="1:4">
      <c r="A5" s="24">
        <v>43922</v>
      </c>
      <c r="B5" s="42">
        <v>59771.7</v>
      </c>
      <c r="C5" s="42">
        <v>60</v>
      </c>
      <c r="D5" s="4">
        <v>15</v>
      </c>
    </row>
    <row r="6" spans="1:4">
      <c r="A6" s="24">
        <v>43952</v>
      </c>
      <c r="B6" s="41">
        <f>80266.75+1640.43</f>
        <v>81907.179999999993</v>
      </c>
      <c r="C6" s="41">
        <v>62</v>
      </c>
      <c r="D6" s="4">
        <v>15</v>
      </c>
    </row>
    <row r="7" spans="1:4">
      <c r="A7" s="24">
        <v>43983</v>
      </c>
      <c r="B7" s="42">
        <f>90633.61+3069.03</f>
        <v>93702.64</v>
      </c>
      <c r="C7" s="42">
        <v>45</v>
      </c>
      <c r="D7" s="4">
        <v>15</v>
      </c>
    </row>
    <row r="8" spans="1:4">
      <c r="A8" s="24">
        <v>44013</v>
      </c>
      <c r="B8" s="41">
        <f>98375.86+9595.8</f>
        <v>107971.66</v>
      </c>
      <c r="C8" s="41">
        <v>46</v>
      </c>
      <c r="D8" s="4">
        <v>15</v>
      </c>
    </row>
    <row r="9" spans="1:4">
      <c r="A9" s="24">
        <v>44044</v>
      </c>
      <c r="B9" s="42">
        <v>113720.38</v>
      </c>
      <c r="C9" s="42">
        <v>7</v>
      </c>
      <c r="D9" s="4">
        <v>15</v>
      </c>
    </row>
    <row r="10" spans="1:4">
      <c r="A10" s="24">
        <v>44075</v>
      </c>
      <c r="B10" s="41">
        <v>126273.17</v>
      </c>
      <c r="C10" s="41">
        <v>55</v>
      </c>
      <c r="D10" s="4">
        <v>14</v>
      </c>
    </row>
    <row r="11" spans="1:4">
      <c r="A11" s="24">
        <v>44105</v>
      </c>
      <c r="B11" s="42">
        <v>126859.52</v>
      </c>
      <c r="C11" s="42">
        <v>62</v>
      </c>
      <c r="D11" s="4">
        <v>14</v>
      </c>
    </row>
    <row r="12" spans="1:4">
      <c r="A12" s="24">
        <v>44136</v>
      </c>
      <c r="B12" s="41">
        <v>126575.38</v>
      </c>
      <c r="C12" s="41">
        <v>56</v>
      </c>
      <c r="D12" s="4">
        <v>13</v>
      </c>
    </row>
    <row r="13" spans="1:4">
      <c r="A13" s="24">
        <v>44166</v>
      </c>
      <c r="B13" s="42">
        <v>125557.67</v>
      </c>
      <c r="C13" s="42">
        <v>65</v>
      </c>
      <c r="D13" s="4">
        <v>12</v>
      </c>
    </row>
    <row r="14" spans="1:4">
      <c r="A14" s="24">
        <v>44197</v>
      </c>
      <c r="B14" s="41">
        <v>123619.89</v>
      </c>
      <c r="C14" s="41">
        <v>16</v>
      </c>
      <c r="D14" s="43">
        <v>15</v>
      </c>
    </row>
    <row r="15" spans="1:4">
      <c r="A15" s="24">
        <v>44228</v>
      </c>
      <c r="B15" s="42">
        <v>136695.66</v>
      </c>
      <c r="C15" s="42">
        <v>7</v>
      </c>
      <c r="D15" s="4">
        <v>15</v>
      </c>
    </row>
    <row r="16" spans="1:4">
      <c r="A16" s="24">
        <v>44256</v>
      </c>
      <c r="B16" s="41">
        <v>136517.54</v>
      </c>
      <c r="C16" s="41">
        <v>1</v>
      </c>
      <c r="D16" s="4">
        <v>15</v>
      </c>
    </row>
    <row r="17" spans="1:4">
      <c r="A17" s="24">
        <v>44287</v>
      </c>
      <c r="B17" s="42">
        <v>134239.25</v>
      </c>
      <c r="C17" s="42">
        <v>17</v>
      </c>
      <c r="D17" s="4">
        <v>15</v>
      </c>
    </row>
    <row r="18" spans="1:4">
      <c r="A18" s="24">
        <v>44317</v>
      </c>
      <c r="B18" s="41">
        <v>139567.04999999999</v>
      </c>
      <c r="C18" s="41">
        <v>61</v>
      </c>
      <c r="D18" s="4">
        <v>15</v>
      </c>
    </row>
    <row r="19" spans="1:4">
      <c r="A19" s="24">
        <v>44348</v>
      </c>
      <c r="B19" s="42">
        <v>152922.35999999999</v>
      </c>
      <c r="C19" s="42">
        <v>76</v>
      </c>
      <c r="D19" s="4">
        <v>15</v>
      </c>
    </row>
    <row r="20" spans="1:4">
      <c r="A20" s="24">
        <v>44378</v>
      </c>
      <c r="B20" s="41">
        <v>152597.99</v>
      </c>
      <c r="C20" s="41">
        <v>98</v>
      </c>
      <c r="D20" s="4">
        <v>15</v>
      </c>
    </row>
    <row r="21" spans="1:4">
      <c r="A21" s="24">
        <v>44409</v>
      </c>
      <c r="B21" s="42">
        <v>152558.84</v>
      </c>
      <c r="C21" s="42">
        <v>72</v>
      </c>
      <c r="D21" s="4">
        <v>15</v>
      </c>
    </row>
    <row r="22" spans="1:4">
      <c r="A22" s="24">
        <v>44440</v>
      </c>
      <c r="B22" s="41">
        <v>156807.94</v>
      </c>
      <c r="C22" s="41">
        <v>39</v>
      </c>
      <c r="D22" s="4">
        <v>15</v>
      </c>
    </row>
    <row r="23" spans="1:4">
      <c r="A23" s="24">
        <v>44470</v>
      </c>
      <c r="B23" s="42">
        <v>157026.53</v>
      </c>
      <c r="C23" s="42">
        <v>76</v>
      </c>
      <c r="D23" s="4">
        <v>15</v>
      </c>
    </row>
    <row r="24" spans="1:4">
      <c r="A24" s="24">
        <v>44501</v>
      </c>
      <c r="B24" s="41">
        <v>161463.92000000001</v>
      </c>
      <c r="C24" s="41">
        <v>43</v>
      </c>
      <c r="D24" s="4">
        <v>15</v>
      </c>
    </row>
    <row r="25" spans="1:4">
      <c r="A25" s="24">
        <v>44531</v>
      </c>
      <c r="B25" s="42">
        <v>122766.01</v>
      </c>
      <c r="C25" s="42">
        <v>41</v>
      </c>
      <c r="D25" s="4">
        <v>15</v>
      </c>
    </row>
    <row r="26" spans="1:4">
      <c r="A26" s="24">
        <v>44562</v>
      </c>
      <c r="B26" s="41">
        <v>129314.91</v>
      </c>
      <c r="C26" s="41">
        <v>32</v>
      </c>
      <c r="D26" s="51">
        <v>21.074999999999999</v>
      </c>
    </row>
    <row r="27" spans="1:4">
      <c r="A27" s="24">
        <v>44593</v>
      </c>
      <c r="B27" s="42">
        <v>168895.44</v>
      </c>
      <c r="C27" s="42">
        <v>23</v>
      </c>
      <c r="D27" s="51">
        <v>21.074999999999999</v>
      </c>
    </row>
    <row r="28" spans="1:4">
      <c r="A28" s="24">
        <v>44621</v>
      </c>
      <c r="B28" s="41">
        <v>177139.74</v>
      </c>
      <c r="C28" s="41">
        <v>94</v>
      </c>
      <c r="D28" s="51">
        <v>21.074999999999999</v>
      </c>
    </row>
    <row r="29" spans="1:4">
      <c r="A29" s="24">
        <v>44652</v>
      </c>
      <c r="B29" s="42">
        <v>155312.74</v>
      </c>
      <c r="C29" s="42">
        <v>113</v>
      </c>
      <c r="D29" s="51">
        <v>21.074999999999999</v>
      </c>
    </row>
    <row r="30" spans="1:4">
      <c r="A30" s="24">
        <v>44682</v>
      </c>
      <c r="B30" s="41">
        <v>154173.78</v>
      </c>
      <c r="C30" s="41">
        <v>176</v>
      </c>
      <c r="D30" s="51">
        <v>21.074999999999999</v>
      </c>
    </row>
    <row r="31" spans="1:4">
      <c r="A31" s="24">
        <v>44713</v>
      </c>
      <c r="B31" s="42">
        <v>166510.26999999999</v>
      </c>
      <c r="C31" s="42">
        <v>137</v>
      </c>
      <c r="D31" s="51">
        <v>21.074999999999999</v>
      </c>
    </row>
    <row r="32" spans="1:4">
      <c r="A32" s="24">
        <v>44743</v>
      </c>
      <c r="B32" s="41">
        <v>157751.57999999999</v>
      </c>
      <c r="C32" s="41">
        <v>72</v>
      </c>
      <c r="D32" s="51">
        <v>21.074999999999999</v>
      </c>
    </row>
    <row r="33" spans="1:4">
      <c r="A33" s="24">
        <v>44774</v>
      </c>
      <c r="B33" s="42">
        <v>168065.44</v>
      </c>
      <c r="C33" s="42">
        <v>120</v>
      </c>
      <c r="D33" s="51">
        <v>21.074999999999999</v>
      </c>
    </row>
    <row r="34" spans="1:4">
      <c r="A34" s="24">
        <v>44805</v>
      </c>
      <c r="B34" s="41">
        <v>160999.01999999999</v>
      </c>
      <c r="C34" s="41">
        <v>71</v>
      </c>
      <c r="D34" s="51">
        <v>21.074999999999999</v>
      </c>
    </row>
    <row r="35" spans="1:4">
      <c r="A35" s="24">
        <v>44835</v>
      </c>
      <c r="B35" s="42">
        <v>155420.82</v>
      </c>
      <c r="C35" s="42">
        <v>61</v>
      </c>
      <c r="D35" s="51">
        <v>21.074999999999999</v>
      </c>
    </row>
    <row r="36" spans="1:4">
      <c r="A36" s="24">
        <v>44866</v>
      </c>
      <c r="B36" s="41">
        <f>130400.26+26000.16</f>
        <v>156400.41999999998</v>
      </c>
      <c r="C36" s="41">
        <v>33</v>
      </c>
      <c r="D36" s="51">
        <v>21.074999999999999</v>
      </c>
    </row>
    <row r="37" spans="1:4">
      <c r="A37" s="24">
        <v>44896</v>
      </c>
      <c r="B37" s="42">
        <v>129611.48</v>
      </c>
      <c r="C37" s="42">
        <v>18</v>
      </c>
      <c r="D37" s="51">
        <v>21.074999999999999</v>
      </c>
    </row>
    <row r="38" spans="1:4">
      <c r="A38" s="24">
        <v>44927</v>
      </c>
      <c r="B38" s="171">
        <v>124537.8</v>
      </c>
      <c r="C38" s="41">
        <v>0</v>
      </c>
      <c r="D38" s="4">
        <v>23</v>
      </c>
    </row>
    <row r="39" spans="1:4">
      <c r="A39" s="24">
        <v>44958</v>
      </c>
      <c r="B39" s="42">
        <v>135320.34</v>
      </c>
      <c r="C39" s="42">
        <v>26</v>
      </c>
      <c r="D39" s="4">
        <v>23</v>
      </c>
    </row>
    <row r="40" spans="1:4">
      <c r="A40" s="24">
        <v>44986</v>
      </c>
      <c r="B40" s="41">
        <f>125214.98+10401.6</f>
        <v>135616.57999999999</v>
      </c>
      <c r="C40" s="41">
        <v>30</v>
      </c>
      <c r="D40" s="4">
        <v>23</v>
      </c>
    </row>
    <row r="41" spans="1:4">
      <c r="A41" s="24">
        <v>45017</v>
      </c>
      <c r="B41" s="178">
        <f>113671.38+15054.43</f>
        <v>128725.81</v>
      </c>
      <c r="C41" s="42">
        <v>2</v>
      </c>
      <c r="D41" s="4">
        <v>23</v>
      </c>
    </row>
    <row r="42" spans="1:4">
      <c r="A42" s="24">
        <v>45047</v>
      </c>
      <c r="B42" s="41">
        <f>117205.44+16944.01</f>
        <v>134149.45000000001</v>
      </c>
      <c r="C42" s="41">
        <v>33</v>
      </c>
      <c r="D42" s="4">
        <v>23</v>
      </c>
    </row>
    <row r="43" spans="1:4">
      <c r="A43" s="24">
        <v>45078</v>
      </c>
      <c r="B43" s="42">
        <f>122123.52+4805.34</f>
        <v>126928.86</v>
      </c>
      <c r="C43" s="42">
        <v>30</v>
      </c>
      <c r="D43" s="4">
        <v>23</v>
      </c>
    </row>
    <row r="44" spans="1:4">
      <c r="A44" s="24">
        <v>45108</v>
      </c>
      <c r="B44" s="41">
        <f>113260.45+10421.23</f>
        <v>123681.68</v>
      </c>
      <c r="C44" s="41">
        <v>57</v>
      </c>
      <c r="D44" s="4">
        <v>23</v>
      </c>
    </row>
    <row r="45" spans="1:4">
      <c r="A45" s="24">
        <v>45139</v>
      </c>
      <c r="B45" s="42">
        <f>122731.71+9924.47</f>
        <v>132656.18</v>
      </c>
      <c r="C45" s="42">
        <v>38</v>
      </c>
      <c r="D45" s="4">
        <v>23</v>
      </c>
    </row>
    <row r="46" spans="1:4">
      <c r="A46" s="24">
        <v>45170</v>
      </c>
      <c r="B46" s="41">
        <f>111214.42+15193.84</f>
        <v>126408.26</v>
      </c>
      <c r="C46" s="41">
        <v>50</v>
      </c>
      <c r="D46" s="4">
        <v>23</v>
      </c>
    </row>
    <row r="47" spans="1:4">
      <c r="A47" s="24">
        <v>45200</v>
      </c>
      <c r="B47" s="42">
        <f>116818.53+17983.46</f>
        <v>134801.99</v>
      </c>
      <c r="C47" s="42">
        <v>21</v>
      </c>
      <c r="D47" s="4">
        <v>23</v>
      </c>
    </row>
    <row r="48" spans="1:4">
      <c r="A48" s="24">
        <v>45231</v>
      </c>
      <c r="B48" s="41">
        <f>116555.68+15825.17</f>
        <v>132380.85</v>
      </c>
      <c r="C48" s="41">
        <v>17</v>
      </c>
      <c r="D48" s="4">
        <v>23</v>
      </c>
    </row>
    <row r="49" spans="1:4">
      <c r="A49" s="24">
        <v>45261</v>
      </c>
      <c r="B49" s="42">
        <f>86084.55+12001.12</f>
        <v>98085.67</v>
      </c>
      <c r="C49" s="42">
        <v>43</v>
      </c>
      <c r="D49" s="4">
        <v>23</v>
      </c>
    </row>
    <row r="50" spans="1:4">
      <c r="A50" s="24">
        <v>45292</v>
      </c>
      <c r="B50" s="41">
        <f>102109.55+11925.55</f>
        <v>114035.1</v>
      </c>
      <c r="C50" s="41">
        <v>54</v>
      </c>
      <c r="D50" s="4">
        <v>38</v>
      </c>
    </row>
    <row r="51" spans="1:4">
      <c r="A51" s="24">
        <v>45323</v>
      </c>
      <c r="B51" s="42">
        <v>150401.76</v>
      </c>
      <c r="C51" s="42">
        <v>30</v>
      </c>
      <c r="D51" s="4">
        <v>38</v>
      </c>
    </row>
    <row r="52" spans="1:4">
      <c r="A52" s="24">
        <v>45352</v>
      </c>
      <c r="B52" s="41">
        <f>120408.26+22854.67</f>
        <v>143262.93</v>
      </c>
      <c r="C52" s="41">
        <v>37</v>
      </c>
      <c r="D52" s="4">
        <v>38</v>
      </c>
    </row>
    <row r="53" spans="1:4">
      <c r="A53" s="24">
        <v>45383</v>
      </c>
      <c r="B53" s="42">
        <f>139388.74+26918.98</f>
        <v>166307.72</v>
      </c>
      <c r="C53" s="42">
        <v>18</v>
      </c>
      <c r="D53" s="4">
        <v>38</v>
      </c>
    </row>
    <row r="54" spans="1:4">
      <c r="A54" s="24">
        <v>45413</v>
      </c>
      <c r="B54" s="41">
        <f>135826.41+21195.96</f>
        <v>157022.37</v>
      </c>
      <c r="C54" s="41">
        <v>0</v>
      </c>
      <c r="D54" s="4">
        <v>38</v>
      </c>
    </row>
    <row r="55" spans="1:4">
      <c r="A55" s="24">
        <v>45444</v>
      </c>
      <c r="B55" s="42">
        <f>145346.8+21490.47</f>
        <v>166837.26999999999</v>
      </c>
      <c r="C55" s="42">
        <v>1</v>
      </c>
      <c r="D55" s="4">
        <v>38</v>
      </c>
    </row>
    <row r="56" spans="1:4">
      <c r="A56" s="24">
        <v>45474</v>
      </c>
      <c r="B56" s="41">
        <f>146959.95+15177.93</f>
        <v>162137.88</v>
      </c>
      <c r="C56" s="41">
        <v>4</v>
      </c>
      <c r="D56" s="4">
        <v>38</v>
      </c>
    </row>
    <row r="57" spans="1:4">
      <c r="A57" s="24">
        <v>45505</v>
      </c>
      <c r="B57" s="42">
        <f>146824.13+12401.29</f>
        <v>159225.42000000001</v>
      </c>
      <c r="C57" s="42">
        <v>0</v>
      </c>
      <c r="D57" s="4">
        <v>38</v>
      </c>
    </row>
    <row r="58" spans="1:4">
      <c r="A58" s="24">
        <v>45536</v>
      </c>
      <c r="B58" s="41">
        <f>131825.9+16075.64</f>
        <v>147901.53999999998</v>
      </c>
      <c r="C58" s="41">
        <v>18</v>
      </c>
      <c r="D58" s="4">
        <v>38</v>
      </c>
    </row>
    <row r="59" spans="1:4">
      <c r="A59" s="24">
        <v>45566</v>
      </c>
      <c r="B59" s="42">
        <f>146980.91+15316.97</f>
        <v>162297.88</v>
      </c>
      <c r="C59" s="42">
        <v>42</v>
      </c>
      <c r="D59" s="4">
        <v>38</v>
      </c>
    </row>
    <row r="60" spans="1:4">
      <c r="A60" s="24">
        <v>45597</v>
      </c>
      <c r="B60" s="41">
        <f>134846.84+18945.07</f>
        <v>153791.91</v>
      </c>
      <c r="C60" s="41">
        <v>53</v>
      </c>
      <c r="D60" s="4">
        <v>38</v>
      </c>
    </row>
    <row r="61" spans="1:4">
      <c r="A61" s="24">
        <v>45627</v>
      </c>
      <c r="B61" s="42">
        <f>95973.29+14261.88</f>
        <v>110235.17</v>
      </c>
      <c r="C61" s="42">
        <v>4</v>
      </c>
      <c r="D61" s="4">
        <v>38</v>
      </c>
    </row>
    <row r="62" spans="1:4">
      <c r="A62" s="24">
        <v>45658</v>
      </c>
      <c r="B62" s="41"/>
      <c r="C62" s="41"/>
      <c r="D62" s="4">
        <v>35</v>
      </c>
    </row>
    <row r="63" spans="1:4">
      <c r="A63" s="24">
        <v>45689</v>
      </c>
      <c r="B63" s="42"/>
      <c r="C63" s="42"/>
      <c r="D63" s="4">
        <v>35</v>
      </c>
    </row>
    <row r="64" spans="1:4">
      <c r="A64" s="24">
        <v>45717</v>
      </c>
      <c r="B64" s="41"/>
      <c r="C64" s="41"/>
      <c r="D64" s="4">
        <v>35</v>
      </c>
    </row>
    <row r="65" spans="1:4">
      <c r="A65" s="24">
        <v>45748</v>
      </c>
      <c r="B65" s="42"/>
      <c r="C65" s="42"/>
      <c r="D65" s="4">
        <v>35</v>
      </c>
    </row>
    <row r="66" spans="1:4">
      <c r="A66" s="24">
        <v>45778</v>
      </c>
      <c r="B66" s="41"/>
      <c r="C66" s="41"/>
      <c r="D66" s="4">
        <v>35</v>
      </c>
    </row>
    <row r="67" spans="1:4">
      <c r="A67" s="24">
        <v>45809</v>
      </c>
      <c r="B67" s="42"/>
      <c r="C67" s="42"/>
      <c r="D67" s="4">
        <v>35</v>
      </c>
    </row>
    <row r="68" spans="1:4">
      <c r="A68" s="24">
        <v>45839</v>
      </c>
      <c r="B68" s="41"/>
      <c r="C68" s="41"/>
      <c r="D68" s="4">
        <v>35</v>
      </c>
    </row>
    <row r="69" spans="1:4">
      <c r="A69" s="24">
        <v>45870</v>
      </c>
      <c r="B69" s="42"/>
      <c r="C69" s="42"/>
      <c r="D69" s="4">
        <v>35</v>
      </c>
    </row>
    <row r="70" spans="1:4">
      <c r="A70" s="24">
        <v>45901</v>
      </c>
      <c r="B70" s="41"/>
      <c r="C70" s="41"/>
      <c r="D70" s="4">
        <v>35</v>
      </c>
    </row>
    <row r="71" spans="1:4">
      <c r="A71" s="24">
        <v>45931</v>
      </c>
      <c r="B71" s="42"/>
      <c r="C71" s="42"/>
      <c r="D71" s="4">
        <v>35</v>
      </c>
    </row>
    <row r="72" spans="1:4">
      <c r="A72" s="24">
        <v>45962</v>
      </c>
      <c r="B72" s="41"/>
      <c r="C72" s="41"/>
      <c r="D72" s="4">
        <v>35</v>
      </c>
    </row>
    <row r="73" spans="1:4">
      <c r="A73" s="24">
        <v>45992</v>
      </c>
      <c r="B73" s="42"/>
      <c r="C73" s="42"/>
      <c r="D73" s="4">
        <v>35</v>
      </c>
    </row>
    <row r="74" spans="1:4">
      <c r="A74" s="24"/>
    </row>
    <row r="75" spans="1:4">
      <c r="A75" s="24"/>
    </row>
    <row r="76" spans="1:4">
      <c r="A76" s="24"/>
    </row>
    <row r="77" spans="1:4">
      <c r="A77" s="24"/>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3"/>
  <sheetViews>
    <sheetView workbookViewId="0">
      <pane ySplit="1" topLeftCell="A48" activePane="bottomLeft" state="frozen"/>
      <selection pane="bottomLeft" activeCell="F62" sqref="F62"/>
    </sheetView>
  </sheetViews>
  <sheetFormatPr defaultRowHeight="14.45"/>
  <cols>
    <col min="1" max="1" width="11.42578125" bestFit="1" customWidth="1"/>
  </cols>
  <sheetData>
    <row r="1" spans="1:9">
      <c r="A1" s="29" t="s">
        <v>11</v>
      </c>
      <c r="B1" s="29" t="s">
        <v>2516</v>
      </c>
      <c r="C1" s="29" t="s">
        <v>2517</v>
      </c>
      <c r="D1" s="29" t="s">
        <v>2518</v>
      </c>
      <c r="F1" s="29" t="s">
        <v>2519</v>
      </c>
      <c r="G1" s="29" t="s">
        <v>2516</v>
      </c>
      <c r="H1" s="29" t="s">
        <v>2517</v>
      </c>
      <c r="I1" s="29" t="s">
        <v>2518</v>
      </c>
    </row>
    <row r="2" spans="1:9">
      <c r="A2" s="83">
        <v>43831</v>
      </c>
      <c r="B2">
        <v>25</v>
      </c>
      <c r="C2">
        <v>300</v>
      </c>
      <c r="F2">
        <v>2020</v>
      </c>
      <c r="G2">
        <v>15.4</v>
      </c>
      <c r="H2">
        <v>300</v>
      </c>
    </row>
    <row r="3" spans="1:9">
      <c r="A3" s="83">
        <v>43862</v>
      </c>
      <c r="B3">
        <v>16</v>
      </c>
      <c r="C3">
        <v>300</v>
      </c>
      <c r="F3">
        <v>2021</v>
      </c>
      <c r="G3">
        <v>15</v>
      </c>
      <c r="H3">
        <v>400</v>
      </c>
      <c r="I3">
        <v>20</v>
      </c>
    </row>
    <row r="4" spans="1:9">
      <c r="A4" s="83">
        <v>43891</v>
      </c>
      <c r="B4">
        <v>16</v>
      </c>
      <c r="C4">
        <v>300</v>
      </c>
      <c r="F4">
        <v>2022</v>
      </c>
      <c r="G4">
        <v>21.1</v>
      </c>
      <c r="H4">
        <v>308.39999999999998</v>
      </c>
      <c r="I4">
        <v>13.7</v>
      </c>
    </row>
    <row r="5" spans="1:9">
      <c r="A5" s="83">
        <v>43922</v>
      </c>
      <c r="B5">
        <v>15</v>
      </c>
      <c r="C5">
        <v>300</v>
      </c>
      <c r="F5">
        <v>2023</v>
      </c>
      <c r="G5">
        <v>22.7</v>
      </c>
      <c r="H5">
        <v>440</v>
      </c>
      <c r="I5">
        <v>2.8</v>
      </c>
    </row>
    <row r="6" spans="1:9">
      <c r="A6" s="83">
        <v>43952</v>
      </c>
      <c r="B6">
        <v>15</v>
      </c>
      <c r="C6">
        <v>300</v>
      </c>
      <c r="F6">
        <v>2024</v>
      </c>
      <c r="G6">
        <v>38</v>
      </c>
      <c r="H6">
        <v>400</v>
      </c>
      <c r="I6">
        <v>3.2</v>
      </c>
    </row>
    <row r="7" spans="1:9">
      <c r="A7" s="83">
        <v>43983</v>
      </c>
      <c r="B7">
        <v>15</v>
      </c>
      <c r="C7">
        <v>300</v>
      </c>
      <c r="F7">
        <v>2025</v>
      </c>
      <c r="G7">
        <v>35</v>
      </c>
      <c r="I7">
        <v>2.72</v>
      </c>
    </row>
    <row r="8" spans="1:9">
      <c r="A8" s="83">
        <v>44013</v>
      </c>
      <c r="B8">
        <v>15</v>
      </c>
      <c r="C8">
        <v>300</v>
      </c>
    </row>
    <row r="9" spans="1:9">
      <c r="A9" s="83">
        <v>44044</v>
      </c>
      <c r="B9">
        <v>15</v>
      </c>
      <c r="C9">
        <v>300</v>
      </c>
    </row>
    <row r="10" spans="1:9">
      <c r="A10" s="83">
        <v>44075</v>
      </c>
      <c r="B10">
        <v>14</v>
      </c>
      <c r="C10">
        <v>300</v>
      </c>
    </row>
    <row r="11" spans="1:9">
      <c r="A11" s="83">
        <v>44105</v>
      </c>
      <c r="B11">
        <v>14</v>
      </c>
      <c r="C11">
        <v>300</v>
      </c>
    </row>
    <row r="12" spans="1:9">
      <c r="A12" s="83">
        <v>44136</v>
      </c>
      <c r="B12">
        <v>13</v>
      </c>
      <c r="C12">
        <v>300</v>
      </c>
    </row>
    <row r="13" spans="1:9">
      <c r="A13" s="83">
        <v>44166</v>
      </c>
      <c r="B13">
        <v>12</v>
      </c>
      <c r="C13">
        <v>300</v>
      </c>
    </row>
    <row r="14" spans="1:9">
      <c r="A14" s="83">
        <v>44197</v>
      </c>
      <c r="B14">
        <v>15</v>
      </c>
      <c r="C14">
        <v>400</v>
      </c>
      <c r="D14">
        <v>20</v>
      </c>
    </row>
    <row r="15" spans="1:9">
      <c r="A15" s="83">
        <v>44228</v>
      </c>
      <c r="B15">
        <v>15</v>
      </c>
      <c r="C15">
        <v>400</v>
      </c>
      <c r="D15">
        <v>20</v>
      </c>
    </row>
    <row r="16" spans="1:9">
      <c r="A16" s="83">
        <v>44256</v>
      </c>
      <c r="B16">
        <v>15</v>
      </c>
      <c r="C16">
        <v>400</v>
      </c>
      <c r="D16">
        <v>20</v>
      </c>
    </row>
    <row r="17" spans="1:4">
      <c r="A17" s="83">
        <v>44287</v>
      </c>
      <c r="B17">
        <v>15</v>
      </c>
      <c r="C17">
        <v>400</v>
      </c>
      <c r="D17">
        <v>20</v>
      </c>
    </row>
    <row r="18" spans="1:4">
      <c r="A18" s="83">
        <v>44317</v>
      </c>
      <c r="B18">
        <v>15</v>
      </c>
      <c r="C18">
        <v>400</v>
      </c>
      <c r="D18">
        <v>20</v>
      </c>
    </row>
    <row r="19" spans="1:4">
      <c r="A19" s="83">
        <v>44348</v>
      </c>
      <c r="B19">
        <v>15</v>
      </c>
      <c r="C19">
        <v>400</v>
      </c>
      <c r="D19">
        <v>20</v>
      </c>
    </row>
    <row r="20" spans="1:4">
      <c r="A20" s="83">
        <v>44378</v>
      </c>
      <c r="B20">
        <v>15</v>
      </c>
      <c r="C20">
        <v>400</v>
      </c>
      <c r="D20">
        <v>20</v>
      </c>
    </row>
    <row r="21" spans="1:4">
      <c r="A21" s="83">
        <v>44409</v>
      </c>
      <c r="B21">
        <v>15</v>
      </c>
      <c r="C21">
        <v>400</v>
      </c>
      <c r="D21">
        <v>20</v>
      </c>
    </row>
    <row r="22" spans="1:4">
      <c r="A22" s="83">
        <v>44440</v>
      </c>
      <c r="B22">
        <v>15</v>
      </c>
      <c r="C22">
        <v>400</v>
      </c>
      <c r="D22">
        <v>20</v>
      </c>
    </row>
    <row r="23" spans="1:4">
      <c r="A23" s="83">
        <v>44470</v>
      </c>
      <c r="B23">
        <v>15</v>
      </c>
      <c r="C23">
        <v>400</v>
      </c>
      <c r="D23">
        <v>20</v>
      </c>
    </row>
    <row r="24" spans="1:4">
      <c r="A24" s="83">
        <v>44501</v>
      </c>
      <c r="B24">
        <v>15</v>
      </c>
      <c r="C24">
        <v>400</v>
      </c>
      <c r="D24">
        <v>20</v>
      </c>
    </row>
    <row r="25" spans="1:4">
      <c r="A25" s="83">
        <v>44531</v>
      </c>
      <c r="B25">
        <v>15</v>
      </c>
      <c r="C25">
        <v>400</v>
      </c>
      <c r="D25">
        <v>20</v>
      </c>
    </row>
    <row r="26" spans="1:4">
      <c r="A26" s="83">
        <v>44562</v>
      </c>
      <c r="B26">
        <v>21.1</v>
      </c>
      <c r="C26">
        <v>308.39999999999998</v>
      </c>
      <c r="D26">
        <v>13.7</v>
      </c>
    </row>
    <row r="27" spans="1:4">
      <c r="A27" s="83">
        <v>44593</v>
      </c>
      <c r="B27">
        <v>21.1</v>
      </c>
      <c r="C27">
        <v>308.39999999999998</v>
      </c>
      <c r="D27">
        <v>13.7</v>
      </c>
    </row>
    <row r="28" spans="1:4">
      <c r="A28" s="83">
        <v>44621</v>
      </c>
      <c r="B28">
        <v>21.1</v>
      </c>
      <c r="C28">
        <v>308.39999999999998</v>
      </c>
      <c r="D28">
        <v>13.7</v>
      </c>
    </row>
    <row r="29" spans="1:4">
      <c r="A29" s="83">
        <v>44652</v>
      </c>
      <c r="B29">
        <v>21.1</v>
      </c>
      <c r="C29">
        <v>308.39999999999998</v>
      </c>
      <c r="D29">
        <v>13.7</v>
      </c>
    </row>
    <row r="30" spans="1:4">
      <c r="A30" s="83">
        <v>44682</v>
      </c>
      <c r="B30">
        <v>21.1</v>
      </c>
      <c r="C30">
        <v>308.39999999999998</v>
      </c>
      <c r="D30">
        <v>13.7</v>
      </c>
    </row>
    <row r="31" spans="1:4">
      <c r="A31" s="83">
        <v>44713</v>
      </c>
      <c r="B31">
        <v>21.1</v>
      </c>
      <c r="C31">
        <v>308.39999999999998</v>
      </c>
      <c r="D31">
        <v>13.7</v>
      </c>
    </row>
    <row r="32" spans="1:4">
      <c r="A32" s="83">
        <v>44743</v>
      </c>
      <c r="B32">
        <v>21.1</v>
      </c>
      <c r="C32">
        <v>308.39999999999998</v>
      </c>
      <c r="D32">
        <v>13.7</v>
      </c>
    </row>
    <row r="33" spans="1:4">
      <c r="A33" s="83">
        <v>44774</v>
      </c>
      <c r="B33">
        <v>21.1</v>
      </c>
      <c r="C33">
        <v>308.39999999999998</v>
      </c>
      <c r="D33">
        <v>13.7</v>
      </c>
    </row>
    <row r="34" spans="1:4">
      <c r="A34" s="83">
        <v>44805</v>
      </c>
      <c r="B34">
        <v>21.1</v>
      </c>
      <c r="C34">
        <v>308.39999999999998</v>
      </c>
      <c r="D34">
        <v>13.7</v>
      </c>
    </row>
    <row r="35" spans="1:4">
      <c r="A35" s="83">
        <v>44835</v>
      </c>
      <c r="B35">
        <v>21.1</v>
      </c>
      <c r="C35">
        <v>308.39999999999998</v>
      </c>
      <c r="D35">
        <v>13.7</v>
      </c>
    </row>
    <row r="36" spans="1:4">
      <c r="A36" s="83">
        <v>44866</v>
      </c>
      <c r="B36">
        <v>21.1</v>
      </c>
      <c r="C36">
        <v>308.39999999999998</v>
      </c>
      <c r="D36">
        <v>13.7</v>
      </c>
    </row>
    <row r="37" spans="1:4">
      <c r="A37" s="83">
        <v>44896</v>
      </c>
      <c r="B37">
        <v>21.1</v>
      </c>
      <c r="C37">
        <v>308.39999999999998</v>
      </c>
      <c r="D37">
        <v>13.7</v>
      </c>
    </row>
    <row r="38" spans="1:4">
      <c r="A38" s="83">
        <v>44927</v>
      </c>
      <c r="B38">
        <v>23</v>
      </c>
      <c r="C38">
        <v>440</v>
      </c>
      <c r="D38">
        <v>2.8</v>
      </c>
    </row>
    <row r="39" spans="1:4">
      <c r="A39" s="83">
        <v>44958</v>
      </c>
      <c r="B39">
        <v>23</v>
      </c>
      <c r="C39">
        <v>440</v>
      </c>
      <c r="D39">
        <v>2.8</v>
      </c>
    </row>
    <row r="40" spans="1:4">
      <c r="A40" s="83">
        <v>44986</v>
      </c>
      <c r="B40">
        <v>23</v>
      </c>
      <c r="C40">
        <v>440</v>
      </c>
      <c r="D40">
        <v>2.8</v>
      </c>
    </row>
    <row r="41" spans="1:4">
      <c r="A41" s="83">
        <v>45017</v>
      </c>
      <c r="B41">
        <v>23</v>
      </c>
      <c r="C41">
        <v>440</v>
      </c>
      <c r="D41">
        <v>2.8</v>
      </c>
    </row>
    <row r="42" spans="1:4">
      <c r="A42" s="83">
        <v>45047</v>
      </c>
      <c r="B42">
        <v>23</v>
      </c>
      <c r="C42">
        <v>440</v>
      </c>
      <c r="D42">
        <v>2.8</v>
      </c>
    </row>
    <row r="43" spans="1:4">
      <c r="A43" s="83">
        <v>45078</v>
      </c>
      <c r="B43">
        <v>23</v>
      </c>
      <c r="C43">
        <v>440</v>
      </c>
      <c r="D43">
        <v>2.8</v>
      </c>
    </row>
    <row r="44" spans="1:4">
      <c r="A44" s="83">
        <v>45108</v>
      </c>
      <c r="B44">
        <v>23</v>
      </c>
      <c r="C44">
        <v>440</v>
      </c>
      <c r="D44">
        <v>2.8</v>
      </c>
    </row>
    <row r="45" spans="1:4">
      <c r="A45" s="83">
        <v>45139</v>
      </c>
      <c r="B45">
        <v>23</v>
      </c>
      <c r="C45">
        <v>440</v>
      </c>
      <c r="D45">
        <v>2.8</v>
      </c>
    </row>
    <row r="46" spans="1:4">
      <c r="A46" s="83">
        <v>45170</v>
      </c>
      <c r="B46">
        <v>23</v>
      </c>
      <c r="C46">
        <v>440</v>
      </c>
      <c r="D46">
        <v>2.8</v>
      </c>
    </row>
    <row r="47" spans="1:4">
      <c r="A47" s="83">
        <v>45200</v>
      </c>
      <c r="B47">
        <v>23</v>
      </c>
      <c r="C47">
        <v>440</v>
      </c>
      <c r="D47">
        <v>2.8</v>
      </c>
    </row>
    <row r="48" spans="1:4">
      <c r="A48" s="83">
        <v>45231</v>
      </c>
      <c r="B48">
        <v>23</v>
      </c>
      <c r="C48">
        <v>440</v>
      </c>
      <c r="D48">
        <v>2.8</v>
      </c>
    </row>
    <row r="49" spans="1:4">
      <c r="A49" s="83">
        <v>45261</v>
      </c>
      <c r="B49">
        <v>23</v>
      </c>
      <c r="C49">
        <v>440</v>
      </c>
      <c r="D49">
        <v>2.8</v>
      </c>
    </row>
    <row r="50" spans="1:4">
      <c r="A50" s="83">
        <v>45292</v>
      </c>
      <c r="B50">
        <v>38</v>
      </c>
      <c r="C50">
        <v>400</v>
      </c>
      <c r="D50">
        <v>3.2</v>
      </c>
    </row>
    <row r="51" spans="1:4">
      <c r="A51" s="83">
        <v>45323</v>
      </c>
      <c r="B51">
        <v>38</v>
      </c>
      <c r="C51">
        <v>400</v>
      </c>
      <c r="D51">
        <v>3.2</v>
      </c>
    </row>
    <row r="52" spans="1:4">
      <c r="A52" s="83">
        <v>45352</v>
      </c>
      <c r="B52">
        <v>38</v>
      </c>
      <c r="C52">
        <v>400</v>
      </c>
      <c r="D52">
        <v>3.2</v>
      </c>
    </row>
    <row r="53" spans="1:4">
      <c r="A53" s="83">
        <v>45383</v>
      </c>
      <c r="B53">
        <v>38</v>
      </c>
      <c r="C53">
        <v>400</v>
      </c>
      <c r="D53">
        <v>3.2</v>
      </c>
    </row>
    <row r="54" spans="1:4">
      <c r="A54" s="83">
        <v>45413</v>
      </c>
      <c r="B54">
        <v>38</v>
      </c>
      <c r="C54">
        <v>400</v>
      </c>
      <c r="D54">
        <v>3.2</v>
      </c>
    </row>
    <row r="55" spans="1:4">
      <c r="A55" s="83">
        <v>45444</v>
      </c>
      <c r="B55">
        <v>38</v>
      </c>
      <c r="C55">
        <v>400</v>
      </c>
      <c r="D55">
        <v>3.2</v>
      </c>
    </row>
    <row r="56" spans="1:4">
      <c r="A56" s="83">
        <v>45474</v>
      </c>
      <c r="B56">
        <v>38</v>
      </c>
      <c r="C56">
        <v>400</v>
      </c>
      <c r="D56">
        <v>3.2</v>
      </c>
    </row>
    <row r="57" spans="1:4">
      <c r="A57" s="83">
        <v>45505</v>
      </c>
      <c r="B57">
        <v>38</v>
      </c>
      <c r="C57">
        <v>400</v>
      </c>
      <c r="D57">
        <v>3.2</v>
      </c>
    </row>
    <row r="58" spans="1:4">
      <c r="A58" s="83">
        <v>45536</v>
      </c>
      <c r="B58">
        <v>38</v>
      </c>
      <c r="C58">
        <v>400</v>
      </c>
      <c r="D58">
        <v>3.2</v>
      </c>
    </row>
    <row r="59" spans="1:4">
      <c r="A59" s="83">
        <v>45566</v>
      </c>
      <c r="B59">
        <v>38</v>
      </c>
      <c r="C59">
        <v>400</v>
      </c>
      <c r="D59">
        <v>3.2</v>
      </c>
    </row>
    <row r="60" spans="1:4">
      <c r="A60" s="83">
        <v>45597</v>
      </c>
      <c r="B60">
        <v>38</v>
      </c>
      <c r="C60">
        <v>400</v>
      </c>
      <c r="D60">
        <v>3.2</v>
      </c>
    </row>
    <row r="61" spans="1:4">
      <c r="A61" s="83">
        <v>45627</v>
      </c>
      <c r="B61">
        <v>38</v>
      </c>
      <c r="C61">
        <v>400</v>
      </c>
      <c r="D61">
        <v>3.2</v>
      </c>
    </row>
    <row r="62" spans="1:4">
      <c r="A62" s="83">
        <v>45658</v>
      </c>
      <c r="B62">
        <v>35</v>
      </c>
      <c r="D62">
        <v>2.72</v>
      </c>
    </row>
    <row r="63" spans="1:4">
      <c r="A63" s="83">
        <v>45689</v>
      </c>
      <c r="B63">
        <v>35</v>
      </c>
      <c r="D63">
        <v>2.72</v>
      </c>
    </row>
    <row r="64" spans="1:4">
      <c r="A64" s="83">
        <v>45717</v>
      </c>
      <c r="B64">
        <v>35</v>
      </c>
      <c r="D64">
        <v>2.72</v>
      </c>
    </row>
    <row r="65" spans="1:4">
      <c r="A65" s="83">
        <v>45748</v>
      </c>
      <c r="B65">
        <v>35</v>
      </c>
      <c r="D65">
        <v>2.72</v>
      </c>
    </row>
    <row r="66" spans="1:4">
      <c r="A66" s="83">
        <v>45778</v>
      </c>
      <c r="B66">
        <v>35</v>
      </c>
      <c r="D66">
        <v>2.72</v>
      </c>
    </row>
    <row r="67" spans="1:4">
      <c r="A67" s="83">
        <v>45809</v>
      </c>
      <c r="B67">
        <v>35</v>
      </c>
      <c r="D67">
        <v>2.72</v>
      </c>
    </row>
    <row r="68" spans="1:4">
      <c r="A68" s="83">
        <v>45839</v>
      </c>
      <c r="B68">
        <v>35</v>
      </c>
      <c r="D68">
        <v>2.72</v>
      </c>
    </row>
    <row r="69" spans="1:4">
      <c r="A69" s="83">
        <v>45870</v>
      </c>
      <c r="B69">
        <v>35</v>
      </c>
      <c r="D69">
        <v>2.72</v>
      </c>
    </row>
    <row r="70" spans="1:4">
      <c r="A70" s="83">
        <v>45901</v>
      </c>
      <c r="B70">
        <v>35</v>
      </c>
      <c r="D70">
        <v>2.72</v>
      </c>
    </row>
    <row r="71" spans="1:4">
      <c r="A71" s="83">
        <v>45931</v>
      </c>
      <c r="B71">
        <v>35</v>
      </c>
      <c r="D71">
        <v>2.72</v>
      </c>
    </row>
    <row r="72" spans="1:4">
      <c r="A72" s="83">
        <v>45962</v>
      </c>
      <c r="B72">
        <v>35</v>
      </c>
      <c r="D72">
        <v>2.72</v>
      </c>
    </row>
    <row r="73" spans="1:4">
      <c r="A73" s="83">
        <v>45992</v>
      </c>
      <c r="B73">
        <v>35</v>
      </c>
      <c r="D73">
        <v>2.72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A11" sqref="A11"/>
    </sheetView>
  </sheetViews>
  <sheetFormatPr defaultRowHeight="14.45"/>
  <cols>
    <col min="1" max="1" width="19.140625" bestFit="1" customWidth="1"/>
    <col min="2" max="2" width="22.140625" bestFit="1" customWidth="1"/>
  </cols>
  <sheetData>
    <row r="3" spans="1:2">
      <c r="A3" s="14" t="s">
        <v>2</v>
      </c>
      <c r="B3" t="s">
        <v>0</v>
      </c>
    </row>
    <row r="4" spans="1:2">
      <c r="A4" s="45">
        <v>18424</v>
      </c>
      <c r="B4">
        <v>3</v>
      </c>
    </row>
    <row r="5" spans="1:2">
      <c r="A5" s="335" t="s">
        <v>34</v>
      </c>
      <c r="B5">
        <v>3</v>
      </c>
    </row>
    <row r="6" spans="1:2">
      <c r="A6" s="336">
        <v>44562</v>
      </c>
      <c r="B6">
        <v>1</v>
      </c>
    </row>
    <row r="7" spans="1:2">
      <c r="A7" s="336">
        <v>45017</v>
      </c>
      <c r="B7">
        <v>1</v>
      </c>
    </row>
    <row r="8" spans="1:2">
      <c r="A8" s="336">
        <v>45658</v>
      </c>
      <c r="B8">
        <v>1</v>
      </c>
    </row>
    <row r="9" spans="1:2">
      <c r="A9" s="45" t="s">
        <v>5</v>
      </c>
      <c r="B9">
        <v>3</v>
      </c>
    </row>
  </sheetData>
  <pageMargins left="0.511811024" right="0.511811024" top="0.78740157499999996" bottom="0.78740157499999996" header="0.31496062000000002" footer="0.31496062000000002"/>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
  <sheetViews>
    <sheetView workbookViewId="0">
      <selection activeCell="D13" sqref="D13"/>
    </sheetView>
  </sheetViews>
  <sheetFormatPr defaultRowHeight="14.45"/>
  <cols>
    <col min="1" max="1" width="25.140625" customWidth="1"/>
    <col min="2" max="2" width="40.42578125" customWidth="1"/>
    <col min="3" max="3" width="12" customWidth="1"/>
    <col min="4" max="4" width="12.5703125" style="13" customWidth="1"/>
    <col min="5" max="5" width="15.140625" customWidth="1"/>
    <col min="6" max="6" width="15.5703125" customWidth="1"/>
  </cols>
  <sheetData>
    <row r="1" spans="1:6" s="84" customFormat="1" ht="29.1">
      <c r="A1" s="86" t="s">
        <v>2520</v>
      </c>
      <c r="B1" s="86" t="s">
        <v>2521</v>
      </c>
      <c r="C1" s="86" t="s">
        <v>2522</v>
      </c>
      <c r="D1" s="86" t="s">
        <v>2523</v>
      </c>
      <c r="E1" s="87" t="s">
        <v>2524</v>
      </c>
      <c r="F1" s="87" t="s">
        <v>2525</v>
      </c>
    </row>
    <row r="2" spans="1:6" s="48" customFormat="1" ht="26.1">
      <c r="A2" s="88" t="s">
        <v>4</v>
      </c>
      <c r="B2" s="88" t="s">
        <v>2526</v>
      </c>
      <c r="C2" s="89" t="s">
        <v>2527</v>
      </c>
      <c r="D2" s="89" t="s">
        <v>2527</v>
      </c>
      <c r="E2" s="89" t="s">
        <v>2527</v>
      </c>
      <c r="F2" s="89" t="s">
        <v>2527</v>
      </c>
    </row>
    <row r="3" spans="1:6" ht="26.1">
      <c r="A3" s="90" t="s">
        <v>112</v>
      </c>
      <c r="B3" s="88" t="s">
        <v>2528</v>
      </c>
      <c r="C3" s="91" t="s">
        <v>2529</v>
      </c>
      <c r="D3" s="91" t="s">
        <v>2527</v>
      </c>
      <c r="E3" s="91" t="s">
        <v>2529</v>
      </c>
      <c r="F3" s="91" t="s">
        <v>2527</v>
      </c>
    </row>
    <row r="4" spans="1:6" ht="26.1">
      <c r="A4" s="90" t="s">
        <v>3</v>
      </c>
      <c r="B4" s="88" t="s">
        <v>2530</v>
      </c>
      <c r="C4" s="91" t="s">
        <v>2527</v>
      </c>
      <c r="D4" s="91" t="s">
        <v>2529</v>
      </c>
      <c r="E4" s="91" t="s">
        <v>2529</v>
      </c>
      <c r="F4" s="91" t="s">
        <v>2531</v>
      </c>
    </row>
    <row r="5" spans="1:6">
      <c r="A5" s="90" t="s">
        <v>2532</v>
      </c>
      <c r="B5" s="88" t="s">
        <v>2533</v>
      </c>
      <c r="C5" s="91" t="s">
        <v>2527</v>
      </c>
      <c r="D5" s="91" t="s">
        <v>2529</v>
      </c>
      <c r="E5" s="91" t="s">
        <v>2529</v>
      </c>
      <c r="F5" s="91" t="s">
        <v>2529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4.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J2193"/>
  <sheetViews>
    <sheetView topLeftCell="A98" workbookViewId="0">
      <selection activeCell="A99" sqref="A99"/>
    </sheetView>
  </sheetViews>
  <sheetFormatPr defaultRowHeight="14.45"/>
  <cols>
    <col min="1" max="1" width="36" bestFit="1" customWidth="1"/>
    <col min="7" max="7" width="10.7109375" bestFit="1" customWidth="1"/>
    <col min="8" max="8" width="10.7109375" style="25" bestFit="1" customWidth="1"/>
    <col min="10" max="10" width="13.85546875" bestFit="1" customWidth="1"/>
  </cols>
  <sheetData>
    <row r="1" spans="1:10" ht="18.600000000000001">
      <c r="A1" s="1" t="s">
        <v>2534</v>
      </c>
      <c r="G1" s="24">
        <v>43831</v>
      </c>
      <c r="H1" s="25">
        <v>43831</v>
      </c>
      <c r="I1">
        <v>1</v>
      </c>
      <c r="J1" t="s">
        <v>787</v>
      </c>
    </row>
    <row r="2" spans="1:10">
      <c r="A2" s="2" t="s">
        <v>80</v>
      </c>
      <c r="G2" s="24">
        <v>43832</v>
      </c>
      <c r="H2" s="25">
        <v>43831</v>
      </c>
      <c r="I2">
        <v>2</v>
      </c>
      <c r="J2" t="s">
        <v>923</v>
      </c>
    </row>
    <row r="3" spans="1:10">
      <c r="A3" s="2" t="s">
        <v>3</v>
      </c>
      <c r="G3" s="24">
        <v>43833</v>
      </c>
      <c r="H3" s="25">
        <v>43831</v>
      </c>
      <c r="I3">
        <v>3</v>
      </c>
      <c r="J3" t="s">
        <v>2535</v>
      </c>
    </row>
    <row r="4" spans="1:10">
      <c r="A4" s="2" t="s">
        <v>112</v>
      </c>
      <c r="G4" s="24">
        <v>43834</v>
      </c>
      <c r="H4" s="25">
        <v>43831</v>
      </c>
      <c r="I4">
        <v>4</v>
      </c>
      <c r="J4" t="s">
        <v>2536</v>
      </c>
    </row>
    <row r="5" spans="1:10">
      <c r="A5" s="2" t="s">
        <v>4</v>
      </c>
      <c r="G5" s="24">
        <v>43835</v>
      </c>
      <c r="H5" s="25">
        <v>43831</v>
      </c>
      <c r="I5">
        <v>5</v>
      </c>
      <c r="J5" t="s">
        <v>2537</v>
      </c>
    </row>
    <row r="6" spans="1:10">
      <c r="A6" s="2" t="s">
        <v>528</v>
      </c>
      <c r="G6" s="24">
        <v>43836</v>
      </c>
      <c r="H6" s="25">
        <v>43831</v>
      </c>
      <c r="I6">
        <v>6</v>
      </c>
      <c r="J6" t="s">
        <v>2538</v>
      </c>
    </row>
    <row r="7" spans="1:10">
      <c r="A7" s="2" t="s">
        <v>785</v>
      </c>
      <c r="G7" s="24">
        <v>43837</v>
      </c>
      <c r="H7" s="25">
        <v>43831</v>
      </c>
      <c r="I7">
        <v>7</v>
      </c>
      <c r="J7" t="s">
        <v>2539</v>
      </c>
    </row>
    <row r="8" spans="1:10">
      <c r="A8" s="2" t="s">
        <v>90</v>
      </c>
      <c r="G8" s="24">
        <v>43838</v>
      </c>
      <c r="H8" s="25">
        <v>43831</v>
      </c>
      <c r="I8">
        <v>8</v>
      </c>
      <c r="J8" t="s">
        <v>787</v>
      </c>
    </row>
    <row r="9" spans="1:10">
      <c r="A9" s="2" t="s">
        <v>2001</v>
      </c>
      <c r="G9" s="24">
        <v>43839</v>
      </c>
      <c r="H9" s="25">
        <v>43831</v>
      </c>
      <c r="I9">
        <v>9</v>
      </c>
      <c r="J9" t="s">
        <v>923</v>
      </c>
    </row>
    <row r="10" spans="1:10">
      <c r="A10" s="203" t="s">
        <v>1812</v>
      </c>
      <c r="B10" s="185" t="s">
        <v>2540</v>
      </c>
      <c r="G10" s="24">
        <v>43840</v>
      </c>
      <c r="H10" s="25">
        <v>43831</v>
      </c>
      <c r="I10">
        <v>10</v>
      </c>
      <c r="J10" t="s">
        <v>2535</v>
      </c>
    </row>
    <row r="11" spans="1:10">
      <c r="G11" s="24">
        <v>43841</v>
      </c>
      <c r="H11" s="25">
        <v>43831</v>
      </c>
      <c r="I11">
        <v>11</v>
      </c>
      <c r="J11" t="s">
        <v>2536</v>
      </c>
    </row>
    <row r="12" spans="1:10" ht="18.600000000000001">
      <c r="A12" s="1" t="s">
        <v>2541</v>
      </c>
      <c r="G12" s="24">
        <v>43842</v>
      </c>
      <c r="H12" s="25">
        <v>43831</v>
      </c>
      <c r="I12">
        <v>12</v>
      </c>
      <c r="J12" t="s">
        <v>2537</v>
      </c>
    </row>
    <row r="13" spans="1:10">
      <c r="A13" s="2" t="s">
        <v>95</v>
      </c>
      <c r="G13" s="24">
        <v>43843</v>
      </c>
      <c r="H13" s="25">
        <v>43831</v>
      </c>
      <c r="I13">
        <v>13</v>
      </c>
      <c r="J13" t="s">
        <v>2538</v>
      </c>
    </row>
    <row r="14" spans="1:10">
      <c r="A14" s="2" t="s">
        <v>568</v>
      </c>
      <c r="G14" s="24">
        <v>43844</v>
      </c>
      <c r="H14" s="25">
        <v>43831</v>
      </c>
      <c r="I14">
        <v>14</v>
      </c>
      <c r="J14" t="s">
        <v>2539</v>
      </c>
    </row>
    <row r="15" spans="1:10">
      <c r="A15" s="2" t="s">
        <v>385</v>
      </c>
      <c r="G15" s="24">
        <v>43845</v>
      </c>
      <c r="H15" s="25">
        <v>43831</v>
      </c>
      <c r="I15">
        <v>15</v>
      </c>
      <c r="J15" t="s">
        <v>787</v>
      </c>
    </row>
    <row r="16" spans="1:10">
      <c r="A16" s="2" t="s">
        <v>2542</v>
      </c>
      <c r="G16" s="24">
        <v>43846</v>
      </c>
      <c r="H16" s="25">
        <v>43831</v>
      </c>
      <c r="I16">
        <v>16</v>
      </c>
      <c r="J16" t="s">
        <v>923</v>
      </c>
    </row>
    <row r="17" spans="1:10">
      <c r="A17" s="2" t="s">
        <v>1118</v>
      </c>
      <c r="G17" s="24">
        <v>43847</v>
      </c>
      <c r="H17" s="25">
        <v>43831</v>
      </c>
      <c r="I17">
        <v>17</v>
      </c>
      <c r="J17" t="s">
        <v>2535</v>
      </c>
    </row>
    <row r="18" spans="1:10">
      <c r="A18" s="2" t="s">
        <v>116</v>
      </c>
      <c r="G18" s="24">
        <v>43848</v>
      </c>
      <c r="H18" s="25">
        <v>43831</v>
      </c>
      <c r="I18">
        <v>18</v>
      </c>
      <c r="J18" t="s">
        <v>2536</v>
      </c>
    </row>
    <row r="19" spans="1:10">
      <c r="A19" s="2" t="s">
        <v>178</v>
      </c>
      <c r="G19" s="24">
        <v>43849</v>
      </c>
      <c r="H19" s="25">
        <v>43831</v>
      </c>
      <c r="I19">
        <v>19</v>
      </c>
      <c r="J19" t="s">
        <v>2537</v>
      </c>
    </row>
    <row r="20" spans="1:10">
      <c r="A20" s="2" t="s">
        <v>1596</v>
      </c>
      <c r="G20" s="24">
        <v>43850</v>
      </c>
      <c r="H20" s="25">
        <v>43831</v>
      </c>
      <c r="I20">
        <v>20</v>
      </c>
      <c r="J20" t="s">
        <v>2538</v>
      </c>
    </row>
    <row r="21" spans="1:10">
      <c r="A21" s="2" t="s">
        <v>2111</v>
      </c>
      <c r="G21" s="24">
        <v>43851</v>
      </c>
      <c r="H21" s="25">
        <v>43831</v>
      </c>
      <c r="I21">
        <v>21</v>
      </c>
      <c r="J21" t="s">
        <v>2539</v>
      </c>
    </row>
    <row r="22" spans="1:10">
      <c r="A22" s="2" t="s">
        <v>271</v>
      </c>
      <c r="G22" s="24">
        <v>43852</v>
      </c>
      <c r="H22" s="25">
        <v>43831</v>
      </c>
      <c r="I22">
        <v>22</v>
      </c>
      <c r="J22" t="s">
        <v>787</v>
      </c>
    </row>
    <row r="23" spans="1:10">
      <c r="A23" s="2" t="s">
        <v>91</v>
      </c>
      <c r="G23" s="24">
        <v>43853</v>
      </c>
      <c r="H23" s="25">
        <v>43831</v>
      </c>
      <c r="I23">
        <v>23</v>
      </c>
      <c r="J23" t="s">
        <v>923</v>
      </c>
    </row>
    <row r="24" spans="1:10">
      <c r="A24" s="2" t="s">
        <v>36</v>
      </c>
      <c r="G24" s="24">
        <v>43854</v>
      </c>
      <c r="H24" s="25">
        <v>43831</v>
      </c>
      <c r="I24">
        <v>24</v>
      </c>
      <c r="J24" t="s">
        <v>2535</v>
      </c>
    </row>
    <row r="25" spans="1:10">
      <c r="G25" s="24">
        <v>43855</v>
      </c>
      <c r="H25" s="25">
        <v>43831</v>
      </c>
      <c r="I25">
        <v>25</v>
      </c>
      <c r="J25" t="s">
        <v>2536</v>
      </c>
    </row>
    <row r="26" spans="1:10">
      <c r="G26" s="24">
        <v>43856</v>
      </c>
      <c r="H26" s="25">
        <v>43831</v>
      </c>
      <c r="I26">
        <v>26</v>
      </c>
      <c r="J26" t="s">
        <v>2537</v>
      </c>
    </row>
    <row r="27" spans="1:10" ht="18.600000000000001">
      <c r="A27" s="1" t="s">
        <v>2543</v>
      </c>
      <c r="G27" s="24">
        <v>43857</v>
      </c>
      <c r="H27" s="25">
        <v>43831</v>
      </c>
      <c r="I27">
        <v>27</v>
      </c>
      <c r="J27" t="s">
        <v>2538</v>
      </c>
    </row>
    <row r="28" spans="1:10">
      <c r="A28" s="2" t="s">
        <v>91</v>
      </c>
      <c r="G28" s="24">
        <v>43858</v>
      </c>
      <c r="H28" s="25">
        <v>43831</v>
      </c>
      <c r="I28">
        <v>28</v>
      </c>
      <c r="J28" t="s">
        <v>2539</v>
      </c>
    </row>
    <row r="29" spans="1:10">
      <c r="A29" s="2" t="s">
        <v>117</v>
      </c>
      <c r="G29" s="24">
        <v>43859</v>
      </c>
      <c r="H29" s="25">
        <v>43831</v>
      </c>
      <c r="I29">
        <v>29</v>
      </c>
      <c r="J29" t="s">
        <v>787</v>
      </c>
    </row>
    <row r="30" spans="1:10">
      <c r="A30" s="2" t="s">
        <v>45</v>
      </c>
      <c r="G30" s="24">
        <v>43860</v>
      </c>
      <c r="H30" s="25">
        <v>43831</v>
      </c>
      <c r="I30">
        <v>30</v>
      </c>
      <c r="J30" t="s">
        <v>923</v>
      </c>
    </row>
    <row r="31" spans="1:10">
      <c r="A31" s="2" t="s">
        <v>96</v>
      </c>
      <c r="G31" s="24">
        <v>43861</v>
      </c>
      <c r="H31" s="25">
        <v>43831</v>
      </c>
      <c r="I31">
        <v>31</v>
      </c>
      <c r="J31" t="s">
        <v>2535</v>
      </c>
    </row>
    <row r="32" spans="1:10">
      <c r="A32" s="2" t="s">
        <v>180</v>
      </c>
      <c r="G32" s="24">
        <v>43862</v>
      </c>
      <c r="H32" s="25">
        <v>43862</v>
      </c>
      <c r="I32">
        <v>1</v>
      </c>
      <c r="J32" t="s">
        <v>2536</v>
      </c>
    </row>
    <row r="33" spans="1:10">
      <c r="A33" s="2" t="s">
        <v>58</v>
      </c>
      <c r="G33" s="24">
        <v>43863</v>
      </c>
      <c r="H33" s="25">
        <v>43862</v>
      </c>
      <c r="I33">
        <v>2</v>
      </c>
      <c r="J33" t="s">
        <v>2537</v>
      </c>
    </row>
    <row r="34" spans="1:10">
      <c r="A34" s="2" t="s">
        <v>1938</v>
      </c>
      <c r="G34" s="24">
        <v>43864</v>
      </c>
      <c r="H34" s="25">
        <v>43862</v>
      </c>
      <c r="I34">
        <v>3</v>
      </c>
      <c r="J34" t="s">
        <v>2538</v>
      </c>
    </row>
    <row r="35" spans="1:10">
      <c r="A35" s="2" t="s">
        <v>66</v>
      </c>
      <c r="G35" s="24">
        <v>43865</v>
      </c>
      <c r="H35" s="25">
        <v>43862</v>
      </c>
      <c r="I35">
        <v>4</v>
      </c>
      <c r="J35" t="s">
        <v>2539</v>
      </c>
    </row>
    <row r="36" spans="1:10">
      <c r="A36" s="2" t="s">
        <v>37</v>
      </c>
      <c r="G36" s="24">
        <v>43866</v>
      </c>
      <c r="H36" s="25">
        <v>43862</v>
      </c>
      <c r="I36">
        <v>5</v>
      </c>
      <c r="J36" t="s">
        <v>787</v>
      </c>
    </row>
    <row r="37" spans="1:10">
      <c r="A37" s="2" t="s">
        <v>123</v>
      </c>
      <c r="G37" s="24">
        <v>43867</v>
      </c>
      <c r="H37" s="25">
        <v>43862</v>
      </c>
      <c r="I37">
        <v>6</v>
      </c>
      <c r="J37" t="s">
        <v>923</v>
      </c>
    </row>
    <row r="38" spans="1:10">
      <c r="A38" s="2" t="s">
        <v>173</v>
      </c>
      <c r="G38" s="24">
        <v>43868</v>
      </c>
      <c r="H38" s="25">
        <v>43862</v>
      </c>
      <c r="I38">
        <v>7</v>
      </c>
      <c r="J38" t="s">
        <v>2535</v>
      </c>
    </row>
    <row r="39" spans="1:10">
      <c r="A39" s="2" t="s">
        <v>449</v>
      </c>
      <c r="G39" s="24">
        <v>43869</v>
      </c>
      <c r="H39" s="25">
        <v>43862</v>
      </c>
      <c r="I39">
        <v>8</v>
      </c>
      <c r="J39" t="s">
        <v>2536</v>
      </c>
    </row>
    <row r="40" spans="1:10">
      <c r="A40" s="2" t="s">
        <v>1464</v>
      </c>
      <c r="G40" s="24">
        <v>43870</v>
      </c>
      <c r="H40" s="25">
        <v>43862</v>
      </c>
      <c r="I40">
        <v>9</v>
      </c>
      <c r="J40" t="s">
        <v>2537</v>
      </c>
    </row>
    <row r="41" spans="1:10">
      <c r="A41" s="2" t="s">
        <v>1127</v>
      </c>
      <c r="G41" s="24">
        <v>43871</v>
      </c>
      <c r="H41" s="25">
        <v>43862</v>
      </c>
      <c r="I41">
        <v>10</v>
      </c>
      <c r="J41" t="s">
        <v>2538</v>
      </c>
    </row>
    <row r="42" spans="1:10">
      <c r="A42" s="2" t="s">
        <v>1883</v>
      </c>
      <c r="G42" s="24">
        <v>43872</v>
      </c>
      <c r="H42" s="25">
        <v>43862</v>
      </c>
      <c r="I42">
        <v>11</v>
      </c>
      <c r="J42" t="s">
        <v>2539</v>
      </c>
    </row>
    <row r="43" spans="1:10">
      <c r="G43" s="24">
        <v>43873</v>
      </c>
      <c r="H43" s="25">
        <v>43862</v>
      </c>
      <c r="I43">
        <v>12</v>
      </c>
      <c r="J43" t="s">
        <v>787</v>
      </c>
    </row>
    <row r="44" spans="1:10" ht="18.600000000000001">
      <c r="A44" s="1" t="s">
        <v>2544</v>
      </c>
      <c r="G44" s="24">
        <v>43874</v>
      </c>
      <c r="H44" s="25">
        <v>43862</v>
      </c>
      <c r="I44">
        <v>13</v>
      </c>
      <c r="J44" t="s">
        <v>923</v>
      </c>
    </row>
    <row r="45" spans="1:10">
      <c r="A45" s="3" t="s">
        <v>124</v>
      </c>
      <c r="G45" s="24">
        <v>43875</v>
      </c>
      <c r="H45" s="25">
        <v>43862</v>
      </c>
      <c r="I45">
        <v>14</v>
      </c>
      <c r="J45" t="s">
        <v>2535</v>
      </c>
    </row>
    <row r="46" spans="1:10">
      <c r="A46" s="3" t="s">
        <v>46</v>
      </c>
      <c r="G46" s="24">
        <v>43876</v>
      </c>
      <c r="H46" s="25">
        <v>43862</v>
      </c>
      <c r="I46">
        <v>15</v>
      </c>
      <c r="J46" t="s">
        <v>2536</v>
      </c>
    </row>
    <row r="47" spans="1:10">
      <c r="A47" s="3" t="s">
        <v>76</v>
      </c>
      <c r="G47" s="24">
        <v>43877</v>
      </c>
      <c r="H47" s="25">
        <v>43862</v>
      </c>
      <c r="I47">
        <v>16</v>
      </c>
      <c r="J47" t="s">
        <v>2537</v>
      </c>
    </row>
    <row r="48" spans="1:10">
      <c r="A48" s="3" t="s">
        <v>1598</v>
      </c>
      <c r="G48" s="24">
        <v>43878</v>
      </c>
      <c r="H48" s="25">
        <v>43862</v>
      </c>
      <c r="I48">
        <v>17</v>
      </c>
      <c r="J48" t="s">
        <v>2538</v>
      </c>
    </row>
    <row r="49" spans="1:10">
      <c r="A49" s="3" t="s">
        <v>107</v>
      </c>
      <c r="G49" s="24">
        <v>43879</v>
      </c>
      <c r="H49" s="25">
        <v>43862</v>
      </c>
      <c r="I49">
        <v>18</v>
      </c>
      <c r="J49" t="s">
        <v>2539</v>
      </c>
    </row>
    <row r="50" spans="1:10">
      <c r="A50" s="3" t="s">
        <v>174</v>
      </c>
      <c r="G50" s="24">
        <v>43880</v>
      </c>
      <c r="H50" s="25">
        <v>43862</v>
      </c>
      <c r="I50">
        <v>19</v>
      </c>
      <c r="J50" t="s">
        <v>787</v>
      </c>
    </row>
    <row r="51" spans="1:10">
      <c r="A51" s="3" t="s">
        <v>67</v>
      </c>
      <c r="G51" s="24">
        <v>43881</v>
      </c>
      <c r="H51" s="25">
        <v>43862</v>
      </c>
      <c r="I51">
        <v>20</v>
      </c>
      <c r="J51" t="s">
        <v>923</v>
      </c>
    </row>
    <row r="52" spans="1:10">
      <c r="A52" s="3" t="s">
        <v>118</v>
      </c>
      <c r="G52" s="24">
        <v>43882</v>
      </c>
      <c r="H52" s="25">
        <v>43862</v>
      </c>
      <c r="I52">
        <v>21</v>
      </c>
      <c r="J52" t="s">
        <v>2535</v>
      </c>
    </row>
    <row r="53" spans="1:10">
      <c r="A53" s="3" t="s">
        <v>217</v>
      </c>
      <c r="G53" s="24">
        <v>43883</v>
      </c>
      <c r="H53" s="25">
        <v>43862</v>
      </c>
      <c r="I53">
        <v>22</v>
      </c>
      <c r="J53" t="s">
        <v>2536</v>
      </c>
    </row>
    <row r="54" spans="1:10">
      <c r="A54" s="3" t="s">
        <v>189</v>
      </c>
      <c r="G54" s="24">
        <v>43884</v>
      </c>
      <c r="H54" s="25">
        <v>43862</v>
      </c>
      <c r="I54">
        <v>23</v>
      </c>
      <c r="J54" t="s">
        <v>2537</v>
      </c>
    </row>
    <row r="55" spans="1:10">
      <c r="A55" s="3" t="s">
        <v>38</v>
      </c>
      <c r="G55" s="24">
        <v>43885</v>
      </c>
      <c r="H55" s="25">
        <v>43862</v>
      </c>
      <c r="I55">
        <v>24</v>
      </c>
      <c r="J55" t="s">
        <v>2538</v>
      </c>
    </row>
    <row r="56" spans="1:10">
      <c r="A56" s="3" t="s">
        <v>59</v>
      </c>
      <c r="G56" s="24">
        <v>43886</v>
      </c>
      <c r="H56" s="25">
        <v>43862</v>
      </c>
      <c r="I56">
        <v>25</v>
      </c>
      <c r="J56" t="s">
        <v>2539</v>
      </c>
    </row>
    <row r="57" spans="1:10">
      <c r="A57" s="3" t="s">
        <v>1358</v>
      </c>
      <c r="G57" s="24">
        <v>43887</v>
      </c>
      <c r="H57" s="25">
        <v>43862</v>
      </c>
      <c r="I57">
        <v>26</v>
      </c>
      <c r="J57" t="s">
        <v>787</v>
      </c>
    </row>
    <row r="58" spans="1:10">
      <c r="G58" s="24">
        <v>43888</v>
      </c>
      <c r="H58" s="25">
        <v>43862</v>
      </c>
      <c r="I58">
        <v>27</v>
      </c>
      <c r="J58" t="s">
        <v>923</v>
      </c>
    </row>
    <row r="59" spans="1:10" ht="18.600000000000001">
      <c r="A59" s="1" t="s">
        <v>16</v>
      </c>
      <c r="G59" s="24">
        <v>43889</v>
      </c>
      <c r="H59" s="25">
        <v>43862</v>
      </c>
      <c r="I59">
        <v>28</v>
      </c>
      <c r="J59" t="s">
        <v>2535</v>
      </c>
    </row>
    <row r="60" spans="1:10">
      <c r="A60" s="3" t="s">
        <v>445</v>
      </c>
      <c r="G60" s="24">
        <v>43890</v>
      </c>
      <c r="H60" s="25">
        <v>43862</v>
      </c>
      <c r="I60">
        <v>29</v>
      </c>
      <c r="J60" t="s">
        <v>2536</v>
      </c>
    </row>
    <row r="61" spans="1:10">
      <c r="A61" s="3" t="s">
        <v>296</v>
      </c>
      <c r="G61" s="24">
        <v>43891</v>
      </c>
      <c r="H61" s="25">
        <v>43891</v>
      </c>
      <c r="I61">
        <v>1</v>
      </c>
      <c r="J61" t="s">
        <v>2537</v>
      </c>
    </row>
    <row r="62" spans="1:10">
      <c r="A62" s="3" t="s">
        <v>509</v>
      </c>
      <c r="G62" s="24">
        <v>43892</v>
      </c>
      <c r="H62" s="25">
        <v>43891</v>
      </c>
      <c r="I62">
        <v>2</v>
      </c>
      <c r="J62" t="s">
        <v>2538</v>
      </c>
    </row>
    <row r="63" spans="1:10">
      <c r="A63" s="3" t="s">
        <v>1980</v>
      </c>
      <c r="G63" s="24">
        <v>43893</v>
      </c>
      <c r="H63" s="25">
        <v>43891</v>
      </c>
      <c r="I63">
        <v>3</v>
      </c>
      <c r="J63" t="s">
        <v>2539</v>
      </c>
    </row>
    <row r="64" spans="1:10">
      <c r="A64" s="3" t="s">
        <v>2317</v>
      </c>
      <c r="G64" s="24">
        <v>43894</v>
      </c>
      <c r="H64" s="25">
        <v>43891</v>
      </c>
      <c r="I64">
        <v>4</v>
      </c>
      <c r="J64" t="s">
        <v>787</v>
      </c>
    </row>
    <row r="65" spans="1:10">
      <c r="A65" s="3" t="s">
        <v>87</v>
      </c>
      <c r="G65" s="24">
        <v>43895</v>
      </c>
      <c r="H65" s="25">
        <v>43891</v>
      </c>
      <c r="I65">
        <v>5</v>
      </c>
      <c r="J65" t="s">
        <v>923</v>
      </c>
    </row>
    <row r="66" spans="1:10">
      <c r="A66" s="3" t="s">
        <v>1160</v>
      </c>
      <c r="G66" s="24">
        <v>43896</v>
      </c>
      <c r="H66" s="25">
        <v>43891</v>
      </c>
      <c r="I66">
        <v>6</v>
      </c>
      <c r="J66" t="s">
        <v>2535</v>
      </c>
    </row>
    <row r="67" spans="1:10">
      <c r="A67" s="3" t="s">
        <v>2056</v>
      </c>
      <c r="G67" s="24">
        <v>43897</v>
      </c>
      <c r="H67" s="25">
        <v>43891</v>
      </c>
      <c r="I67">
        <v>7</v>
      </c>
      <c r="J67" t="s">
        <v>2536</v>
      </c>
    </row>
    <row r="68" spans="1:10">
      <c r="A68" s="3" t="s">
        <v>2039</v>
      </c>
      <c r="G68" s="24">
        <v>43898</v>
      </c>
      <c r="H68" s="25">
        <v>43891</v>
      </c>
      <c r="I68">
        <v>8</v>
      </c>
      <c r="J68" t="s">
        <v>2537</v>
      </c>
    </row>
    <row r="69" spans="1:10">
      <c r="A69" s="3" t="s">
        <v>33</v>
      </c>
      <c r="G69" s="24">
        <v>43899</v>
      </c>
      <c r="H69" s="25">
        <v>43891</v>
      </c>
      <c r="I69">
        <v>9</v>
      </c>
      <c r="J69" t="s">
        <v>2538</v>
      </c>
    </row>
    <row r="70" spans="1:10">
      <c r="A70" s="3" t="s">
        <v>633</v>
      </c>
      <c r="G70" s="24">
        <v>43900</v>
      </c>
      <c r="H70" s="25">
        <v>43891</v>
      </c>
      <c r="I70">
        <v>10</v>
      </c>
      <c r="J70" t="s">
        <v>2539</v>
      </c>
    </row>
    <row r="71" spans="1:10">
      <c r="A71" s="3" t="s">
        <v>2170</v>
      </c>
      <c r="G71" s="24">
        <v>43901</v>
      </c>
      <c r="H71" s="25">
        <v>43891</v>
      </c>
      <c r="I71">
        <v>11</v>
      </c>
      <c r="J71" t="s">
        <v>787</v>
      </c>
    </row>
    <row r="72" spans="1:10">
      <c r="A72" s="3" t="s">
        <v>324</v>
      </c>
      <c r="G72" s="24">
        <v>43902</v>
      </c>
      <c r="H72" s="25">
        <v>43891</v>
      </c>
      <c r="I72">
        <v>12</v>
      </c>
      <c r="J72" t="s">
        <v>923</v>
      </c>
    </row>
    <row r="73" spans="1:10">
      <c r="A73" s="140" t="s">
        <v>63</v>
      </c>
      <c r="G73" s="24">
        <v>43903</v>
      </c>
      <c r="H73" s="25">
        <v>43891</v>
      </c>
      <c r="I73">
        <v>13</v>
      </c>
      <c r="J73" t="s">
        <v>2535</v>
      </c>
    </row>
    <row r="74" spans="1:10">
      <c r="A74" s="3" t="s">
        <v>1281</v>
      </c>
      <c r="G74" s="24">
        <v>43904</v>
      </c>
      <c r="H74" s="25">
        <v>43891</v>
      </c>
      <c r="I74">
        <v>14</v>
      </c>
      <c r="J74" t="s">
        <v>2536</v>
      </c>
    </row>
    <row r="75" spans="1:10">
      <c r="A75" s="3" t="s">
        <v>1600</v>
      </c>
      <c r="G75" s="24">
        <v>43905</v>
      </c>
      <c r="H75" s="25">
        <v>43891</v>
      </c>
      <c r="I75">
        <v>15</v>
      </c>
      <c r="J75" t="s">
        <v>2537</v>
      </c>
    </row>
    <row r="76" spans="1:10">
      <c r="A76" s="3" t="s">
        <v>2125</v>
      </c>
      <c r="G76" s="24">
        <v>43906</v>
      </c>
      <c r="H76" s="25">
        <v>43891</v>
      </c>
      <c r="I76">
        <v>16</v>
      </c>
      <c r="J76" t="s">
        <v>2538</v>
      </c>
    </row>
    <row r="77" spans="1:10">
      <c r="A77" s="3" t="s">
        <v>2545</v>
      </c>
      <c r="G77" s="24">
        <v>43907</v>
      </c>
      <c r="H77" s="25">
        <v>43891</v>
      </c>
      <c r="I77">
        <v>17</v>
      </c>
      <c r="J77" t="s">
        <v>2539</v>
      </c>
    </row>
    <row r="78" spans="1:10">
      <c r="A78" s="3" t="s">
        <v>2410</v>
      </c>
      <c r="G78" s="24">
        <v>43908</v>
      </c>
      <c r="H78" s="25">
        <v>43891</v>
      </c>
      <c r="I78">
        <v>18</v>
      </c>
      <c r="J78" t="s">
        <v>787</v>
      </c>
    </row>
    <row r="79" spans="1:10">
      <c r="A79" s="3" t="s">
        <v>2546</v>
      </c>
      <c r="G79" s="24">
        <v>43909</v>
      </c>
      <c r="H79" s="25">
        <v>43891</v>
      </c>
      <c r="I79">
        <v>19</v>
      </c>
      <c r="J79" t="s">
        <v>923</v>
      </c>
    </row>
    <row r="80" spans="1:10">
      <c r="A80" s="3"/>
      <c r="G80" s="24">
        <v>43910</v>
      </c>
      <c r="H80" s="25">
        <v>43891</v>
      </c>
      <c r="I80">
        <v>20</v>
      </c>
      <c r="J80" t="s">
        <v>2535</v>
      </c>
    </row>
    <row r="81" spans="1:10">
      <c r="A81" s="60" t="s">
        <v>1924</v>
      </c>
      <c r="G81" s="24">
        <v>43911</v>
      </c>
      <c r="H81" s="25">
        <v>43891</v>
      </c>
      <c r="I81">
        <v>21</v>
      </c>
      <c r="J81" t="s">
        <v>2536</v>
      </c>
    </row>
    <row r="82" spans="1:10">
      <c r="A82" s="60" t="s">
        <v>356</v>
      </c>
      <c r="G82" s="24">
        <v>43912</v>
      </c>
      <c r="H82" s="25">
        <v>43891</v>
      </c>
      <c r="I82">
        <v>22</v>
      </c>
      <c r="J82" t="s">
        <v>2537</v>
      </c>
    </row>
    <row r="83" spans="1:10">
      <c r="A83" s="60" t="s">
        <v>811</v>
      </c>
      <c r="G83" s="24">
        <v>43913</v>
      </c>
      <c r="H83" s="25">
        <v>43891</v>
      </c>
      <c r="I83">
        <v>23</v>
      </c>
      <c r="J83" t="s">
        <v>2538</v>
      </c>
    </row>
    <row r="84" spans="1:10">
      <c r="A84" s="60" t="s">
        <v>99</v>
      </c>
      <c r="G84" s="24">
        <v>43914</v>
      </c>
      <c r="H84" s="25">
        <v>43891</v>
      </c>
      <c r="I84">
        <v>24</v>
      </c>
      <c r="J84" t="s">
        <v>2539</v>
      </c>
    </row>
    <row r="85" spans="1:10">
      <c r="A85" s="60" t="s">
        <v>2547</v>
      </c>
      <c r="G85" s="24">
        <v>43915</v>
      </c>
      <c r="H85" s="25">
        <v>43891</v>
      </c>
      <c r="I85">
        <v>25</v>
      </c>
      <c r="J85" t="s">
        <v>787</v>
      </c>
    </row>
    <row r="86" spans="1:10">
      <c r="A86" s="60" t="s">
        <v>137</v>
      </c>
      <c r="G86" s="24">
        <v>43916</v>
      </c>
      <c r="H86" s="25">
        <v>43891</v>
      </c>
      <c r="I86">
        <v>26</v>
      </c>
      <c r="J86" t="s">
        <v>923</v>
      </c>
    </row>
    <row r="87" spans="1:10">
      <c r="A87" s="60" t="s">
        <v>74</v>
      </c>
      <c r="G87" s="24">
        <v>43917</v>
      </c>
      <c r="H87" s="25">
        <v>43891</v>
      </c>
      <c r="I87">
        <v>27</v>
      </c>
      <c r="J87" t="s">
        <v>2535</v>
      </c>
    </row>
    <row r="88" spans="1:10">
      <c r="A88" s="60" t="s">
        <v>147</v>
      </c>
      <c r="G88" s="24">
        <v>43918</v>
      </c>
      <c r="H88" s="25">
        <v>43891</v>
      </c>
      <c r="I88">
        <v>28</v>
      </c>
      <c r="J88" t="s">
        <v>2536</v>
      </c>
    </row>
    <row r="89" spans="1:10">
      <c r="A89" s="60" t="s">
        <v>818</v>
      </c>
      <c r="G89" s="24">
        <v>43919</v>
      </c>
      <c r="H89" s="25">
        <v>43891</v>
      </c>
      <c r="I89">
        <v>29</v>
      </c>
      <c r="J89" t="s">
        <v>2537</v>
      </c>
    </row>
    <row r="90" spans="1:10">
      <c r="A90" s="60" t="s">
        <v>540</v>
      </c>
      <c r="G90" s="24">
        <v>43920</v>
      </c>
      <c r="H90" s="25">
        <v>43891</v>
      </c>
      <c r="I90">
        <v>30</v>
      </c>
      <c r="J90" t="s">
        <v>2538</v>
      </c>
    </row>
    <row r="91" spans="1:10">
      <c r="A91" s="60" t="s">
        <v>2548</v>
      </c>
      <c r="G91" s="24">
        <v>43921</v>
      </c>
      <c r="H91" s="25">
        <v>43891</v>
      </c>
      <c r="I91">
        <v>31</v>
      </c>
      <c r="J91" t="s">
        <v>2539</v>
      </c>
    </row>
    <row r="92" spans="1:10">
      <c r="A92" s="60" t="s">
        <v>1233</v>
      </c>
      <c r="G92" s="24">
        <v>43922</v>
      </c>
      <c r="H92" s="25">
        <v>43922</v>
      </c>
      <c r="I92">
        <v>1</v>
      </c>
      <c r="J92" t="s">
        <v>787</v>
      </c>
    </row>
    <row r="93" spans="1:10">
      <c r="A93" s="60" t="s">
        <v>312</v>
      </c>
      <c r="G93" s="24">
        <v>43923</v>
      </c>
      <c r="H93" s="25">
        <v>43922</v>
      </c>
      <c r="I93">
        <v>2</v>
      </c>
      <c r="J93" t="s">
        <v>923</v>
      </c>
    </row>
    <row r="94" spans="1:10">
      <c r="A94" s="60" t="s">
        <v>42</v>
      </c>
      <c r="G94" s="24">
        <v>43924</v>
      </c>
      <c r="H94" s="25">
        <v>43922</v>
      </c>
      <c r="I94">
        <v>3</v>
      </c>
      <c r="J94" t="s">
        <v>2535</v>
      </c>
    </row>
    <row r="95" spans="1:10">
      <c r="A95" s="60" t="s">
        <v>2549</v>
      </c>
      <c r="G95" s="24">
        <v>43925</v>
      </c>
      <c r="H95" s="25">
        <v>43922</v>
      </c>
      <c r="I95">
        <v>4</v>
      </c>
      <c r="J95" t="s">
        <v>2536</v>
      </c>
    </row>
    <row r="96" spans="1:10">
      <c r="A96" s="60" t="s">
        <v>1810</v>
      </c>
      <c r="G96" s="24">
        <v>43926</v>
      </c>
      <c r="H96" s="25">
        <v>43922</v>
      </c>
      <c r="I96">
        <v>5</v>
      </c>
      <c r="J96" t="s">
        <v>2537</v>
      </c>
    </row>
    <row r="97" spans="1:10">
      <c r="A97" s="204"/>
      <c r="G97" s="24">
        <v>43927</v>
      </c>
      <c r="H97" s="25">
        <v>43922</v>
      </c>
      <c r="I97">
        <v>6</v>
      </c>
      <c r="J97" t="s">
        <v>2538</v>
      </c>
    </row>
    <row r="98" spans="1:10" ht="18.600000000000001">
      <c r="A98" s="1" t="s">
        <v>2550</v>
      </c>
      <c r="G98" s="24">
        <v>43928</v>
      </c>
      <c r="H98" s="25">
        <v>43922</v>
      </c>
      <c r="I98">
        <v>7</v>
      </c>
      <c r="J98" t="s">
        <v>2539</v>
      </c>
    </row>
    <row r="99" spans="1:10" ht="15">
      <c r="A99" s="3" t="s">
        <v>2438</v>
      </c>
      <c r="G99" s="24">
        <v>43929</v>
      </c>
      <c r="H99" s="25">
        <v>43922</v>
      </c>
      <c r="I99">
        <v>8</v>
      </c>
      <c r="J99" t="s">
        <v>787</v>
      </c>
    </row>
    <row r="100" spans="1:10" ht="15">
      <c r="A100" s="3" t="s">
        <v>171</v>
      </c>
      <c r="G100" s="24">
        <v>43930</v>
      </c>
      <c r="H100" s="25">
        <v>43922</v>
      </c>
      <c r="I100">
        <v>9</v>
      </c>
      <c r="J100" t="s">
        <v>923</v>
      </c>
    </row>
    <row r="101" spans="1:10" ht="15">
      <c r="A101" s="3" t="s">
        <v>152</v>
      </c>
      <c r="G101" s="24">
        <v>43931</v>
      </c>
      <c r="H101" s="25">
        <v>43922</v>
      </c>
      <c r="I101">
        <v>10</v>
      </c>
      <c r="J101" t="s">
        <v>2535</v>
      </c>
    </row>
    <row r="102" spans="1:10" ht="15">
      <c r="A102" s="3" t="s">
        <v>121</v>
      </c>
      <c r="G102" s="24">
        <v>43932</v>
      </c>
      <c r="H102" s="25">
        <v>43922</v>
      </c>
      <c r="I102">
        <v>11</v>
      </c>
      <c r="J102" t="s">
        <v>2536</v>
      </c>
    </row>
    <row r="103" spans="1:10" ht="15">
      <c r="A103" s="3" t="s">
        <v>1116</v>
      </c>
      <c r="G103" s="24">
        <v>43933</v>
      </c>
      <c r="H103" s="25">
        <v>43922</v>
      </c>
      <c r="I103">
        <v>12</v>
      </c>
      <c r="J103" t="s">
        <v>2537</v>
      </c>
    </row>
    <row r="104" spans="1:10" ht="15">
      <c r="A104" s="3" t="s">
        <v>161</v>
      </c>
      <c r="G104" s="24">
        <v>43934</v>
      </c>
      <c r="H104" s="25">
        <v>43922</v>
      </c>
      <c r="I104">
        <v>13</v>
      </c>
      <c r="J104" t="s">
        <v>2538</v>
      </c>
    </row>
    <row r="105" spans="1:10" ht="15">
      <c r="A105" s="3" t="s">
        <v>110</v>
      </c>
      <c r="G105" s="24">
        <v>43935</v>
      </c>
      <c r="H105" s="25">
        <v>43922</v>
      </c>
      <c r="I105">
        <v>14</v>
      </c>
      <c r="J105" t="s">
        <v>2539</v>
      </c>
    </row>
    <row r="106" spans="1:10" ht="15">
      <c r="A106" s="3" t="s">
        <v>64</v>
      </c>
      <c r="G106" s="24">
        <v>43936</v>
      </c>
      <c r="H106" s="25">
        <v>43922</v>
      </c>
      <c r="I106">
        <v>15</v>
      </c>
      <c r="J106" t="s">
        <v>787</v>
      </c>
    </row>
    <row r="107" spans="1:10" ht="15">
      <c r="A107" s="3" t="s">
        <v>349</v>
      </c>
      <c r="G107" s="24">
        <v>43938</v>
      </c>
      <c r="H107" s="25">
        <v>43922</v>
      </c>
      <c r="I107">
        <v>17</v>
      </c>
      <c r="J107" t="s">
        <v>2535</v>
      </c>
    </row>
    <row r="108" spans="1:10" ht="15">
      <c r="A108" s="3" t="s">
        <v>2551</v>
      </c>
      <c r="G108" s="24">
        <v>43939</v>
      </c>
      <c r="H108" s="25">
        <v>43922</v>
      </c>
      <c r="I108">
        <v>18</v>
      </c>
      <c r="J108" t="s">
        <v>2536</v>
      </c>
    </row>
    <row r="109" spans="1:10" ht="15">
      <c r="A109" s="3" t="s">
        <v>1449</v>
      </c>
      <c r="G109" s="24">
        <v>43940</v>
      </c>
      <c r="H109" s="25">
        <v>43922</v>
      </c>
      <c r="I109">
        <v>19</v>
      </c>
      <c r="J109" t="s">
        <v>2537</v>
      </c>
    </row>
    <row r="110" spans="1:10" ht="15">
      <c r="A110" s="3" t="s">
        <v>1718</v>
      </c>
      <c r="G110" s="24">
        <v>43941</v>
      </c>
      <c r="H110" s="25">
        <v>43922</v>
      </c>
      <c r="I110">
        <v>20</v>
      </c>
      <c r="J110" t="s">
        <v>2538</v>
      </c>
    </row>
    <row r="111" spans="1:10" ht="15">
      <c r="A111" s="3" t="s">
        <v>2442</v>
      </c>
      <c r="G111" s="24">
        <v>43942</v>
      </c>
      <c r="H111" s="25">
        <v>43922</v>
      </c>
      <c r="I111">
        <v>21</v>
      </c>
      <c r="J111" t="s">
        <v>2539</v>
      </c>
    </row>
    <row r="112" spans="1:10" ht="15">
      <c r="A112" s="3" t="s">
        <v>2027</v>
      </c>
      <c r="G112" s="24">
        <v>43943</v>
      </c>
      <c r="H112" s="25">
        <v>43922</v>
      </c>
      <c r="I112">
        <v>22</v>
      </c>
      <c r="J112" t="s">
        <v>787</v>
      </c>
    </row>
    <row r="113" spans="1:10" ht="15">
      <c r="A113" s="3" t="s">
        <v>1060</v>
      </c>
      <c r="G113" s="24">
        <v>43944</v>
      </c>
      <c r="H113" s="25">
        <v>43922</v>
      </c>
      <c r="I113">
        <v>23</v>
      </c>
      <c r="J113" t="s">
        <v>923</v>
      </c>
    </row>
    <row r="114" spans="1:10" ht="15">
      <c r="A114" s="3" t="s">
        <v>2407</v>
      </c>
      <c r="G114" s="24">
        <v>43945</v>
      </c>
      <c r="H114" s="25">
        <v>43922</v>
      </c>
      <c r="I114">
        <v>24</v>
      </c>
      <c r="J114" t="s">
        <v>2535</v>
      </c>
    </row>
    <row r="115" spans="1:10" ht="15">
      <c r="A115" s="3" t="s">
        <v>2097</v>
      </c>
      <c r="G115" s="24">
        <v>43946</v>
      </c>
      <c r="H115" s="25">
        <v>43922</v>
      </c>
      <c r="I115">
        <v>25</v>
      </c>
      <c r="J115" t="s">
        <v>2536</v>
      </c>
    </row>
    <row r="116" spans="1:10" ht="15">
      <c r="A116" s="3" t="s">
        <v>43</v>
      </c>
      <c r="G116" s="24">
        <v>43947</v>
      </c>
      <c r="H116" s="25">
        <v>43922</v>
      </c>
      <c r="I116">
        <v>26</v>
      </c>
      <c r="J116" t="s">
        <v>2537</v>
      </c>
    </row>
    <row r="117" spans="1:10" ht="15">
      <c r="A117" s="3" t="s">
        <v>1170</v>
      </c>
      <c r="G117" s="24">
        <v>43948</v>
      </c>
      <c r="H117" s="25">
        <v>43922</v>
      </c>
      <c r="I117">
        <v>27</v>
      </c>
      <c r="J117" t="s">
        <v>2538</v>
      </c>
    </row>
    <row r="118" spans="1:10" ht="15">
      <c r="A118" s="3" t="s">
        <v>51</v>
      </c>
      <c r="G118" s="24">
        <v>43949</v>
      </c>
      <c r="H118" s="25">
        <v>43922</v>
      </c>
      <c r="I118">
        <v>28</v>
      </c>
      <c r="J118" t="s">
        <v>2539</v>
      </c>
    </row>
    <row r="119" spans="1:10" ht="15">
      <c r="A119" s="3" t="s">
        <v>6</v>
      </c>
      <c r="G119" s="24">
        <v>43950</v>
      </c>
      <c r="H119" s="25">
        <v>43922</v>
      </c>
      <c r="I119">
        <v>29</v>
      </c>
      <c r="J119" t="s">
        <v>787</v>
      </c>
    </row>
    <row r="120" spans="1:10" ht="15">
      <c r="A120" s="3" t="s">
        <v>176</v>
      </c>
      <c r="G120" s="24">
        <v>43951</v>
      </c>
      <c r="H120" s="25">
        <v>43922</v>
      </c>
      <c r="I120">
        <v>30</v>
      </c>
      <c r="J120" t="s">
        <v>923</v>
      </c>
    </row>
    <row r="121" spans="1:10" ht="15">
      <c r="A121" s="3" t="s">
        <v>126</v>
      </c>
      <c r="G121" s="24">
        <v>43952</v>
      </c>
      <c r="H121" s="25">
        <v>43952</v>
      </c>
      <c r="I121">
        <v>1</v>
      </c>
      <c r="J121" t="s">
        <v>2535</v>
      </c>
    </row>
    <row r="122" spans="1:10" ht="15">
      <c r="A122" s="3" t="s">
        <v>1975</v>
      </c>
      <c r="G122" s="24">
        <v>43953</v>
      </c>
      <c r="H122" s="25">
        <v>43952</v>
      </c>
      <c r="I122">
        <v>2</v>
      </c>
      <c r="J122" t="s">
        <v>2536</v>
      </c>
    </row>
    <row r="123" spans="1:10" ht="15">
      <c r="A123" s="3" t="s">
        <v>2552</v>
      </c>
      <c r="G123" s="24">
        <v>43954</v>
      </c>
      <c r="H123" s="25">
        <v>43952</v>
      </c>
      <c r="I123">
        <v>3</v>
      </c>
      <c r="J123" t="s">
        <v>2537</v>
      </c>
    </row>
    <row r="124" spans="1:10" ht="15">
      <c r="A124" s="3" t="s">
        <v>7</v>
      </c>
      <c r="G124" s="24">
        <v>43955</v>
      </c>
      <c r="H124" s="25">
        <v>43952</v>
      </c>
      <c r="I124">
        <v>4</v>
      </c>
      <c r="J124" t="s">
        <v>2538</v>
      </c>
    </row>
    <row r="125" spans="1:10" ht="15">
      <c r="A125" s="3" t="s">
        <v>1543</v>
      </c>
      <c r="G125" s="24">
        <v>43956</v>
      </c>
      <c r="H125" s="25">
        <v>43952</v>
      </c>
      <c r="I125">
        <v>5</v>
      </c>
      <c r="J125" t="s">
        <v>2539</v>
      </c>
    </row>
    <row r="126" spans="1:10" ht="15">
      <c r="A126" s="3" t="s">
        <v>278</v>
      </c>
      <c r="G126" s="24">
        <v>43957</v>
      </c>
      <c r="H126" s="25">
        <v>43952</v>
      </c>
      <c r="I126">
        <v>6</v>
      </c>
      <c r="J126" t="s">
        <v>787</v>
      </c>
    </row>
    <row r="127" spans="1:10" ht="15">
      <c r="A127" s="3" t="s">
        <v>148</v>
      </c>
      <c r="G127" s="24">
        <v>43958</v>
      </c>
      <c r="H127" s="25">
        <v>43952</v>
      </c>
      <c r="I127">
        <v>7</v>
      </c>
      <c r="J127" t="s">
        <v>923</v>
      </c>
    </row>
    <row r="128" spans="1:10" ht="15">
      <c r="A128" s="3" t="s">
        <v>1180</v>
      </c>
      <c r="G128" s="24">
        <v>43959</v>
      </c>
      <c r="H128" s="25">
        <v>43952</v>
      </c>
      <c r="I128">
        <v>8</v>
      </c>
      <c r="J128" t="s">
        <v>2535</v>
      </c>
    </row>
    <row r="129" spans="1:10" ht="15">
      <c r="A129" s="3" t="s">
        <v>313</v>
      </c>
      <c r="G129" s="24">
        <v>43960</v>
      </c>
      <c r="H129" s="25">
        <v>43952</v>
      </c>
      <c r="I129">
        <v>9</v>
      </c>
      <c r="J129" t="s">
        <v>2536</v>
      </c>
    </row>
    <row r="130" spans="1:10" ht="15">
      <c r="A130" s="3" t="s">
        <v>56</v>
      </c>
      <c r="G130" s="24">
        <v>43961</v>
      </c>
      <c r="H130" s="25">
        <v>43952</v>
      </c>
      <c r="I130">
        <v>10</v>
      </c>
      <c r="J130" t="s">
        <v>2537</v>
      </c>
    </row>
    <row r="131" spans="1:10" ht="15">
      <c r="A131" s="3" t="s">
        <v>1097</v>
      </c>
      <c r="G131" s="24">
        <v>43962</v>
      </c>
      <c r="H131" s="25">
        <v>43952</v>
      </c>
      <c r="I131">
        <v>11</v>
      </c>
      <c r="J131" t="s">
        <v>2538</v>
      </c>
    </row>
    <row r="132" spans="1:10" ht="15">
      <c r="A132" s="3" t="s">
        <v>1621</v>
      </c>
      <c r="G132" s="24">
        <v>43963</v>
      </c>
      <c r="H132" s="25">
        <v>43952</v>
      </c>
      <c r="I132">
        <v>12</v>
      </c>
      <c r="J132" t="s">
        <v>2539</v>
      </c>
    </row>
    <row r="133" spans="1:10" ht="15">
      <c r="A133" s="3" t="s">
        <v>2081</v>
      </c>
      <c r="G133" s="24">
        <v>43964</v>
      </c>
      <c r="H133" s="25">
        <v>43952</v>
      </c>
      <c r="I133">
        <v>13</v>
      </c>
      <c r="J133" t="s">
        <v>787</v>
      </c>
    </row>
    <row r="134" spans="1:10" ht="15">
      <c r="A134" s="3" t="s">
        <v>1457</v>
      </c>
      <c r="G134" s="24">
        <v>43965</v>
      </c>
      <c r="H134" s="25">
        <v>43952</v>
      </c>
      <c r="I134">
        <v>14</v>
      </c>
      <c r="J134" t="s">
        <v>923</v>
      </c>
    </row>
    <row r="135" spans="1:10" ht="15">
      <c r="A135" s="3" t="s">
        <v>526</v>
      </c>
      <c r="G135" s="24">
        <v>43966</v>
      </c>
      <c r="H135" s="25">
        <v>43952</v>
      </c>
      <c r="I135">
        <v>15</v>
      </c>
      <c r="J135" t="s">
        <v>2535</v>
      </c>
    </row>
    <row r="136" spans="1:10" ht="15">
      <c r="A136" s="60" t="s">
        <v>2553</v>
      </c>
      <c r="G136" s="24">
        <v>43967</v>
      </c>
      <c r="H136" s="25">
        <v>43952</v>
      </c>
      <c r="I136">
        <v>16</v>
      </c>
      <c r="J136" t="s">
        <v>2536</v>
      </c>
    </row>
    <row r="137" spans="1:10" ht="15">
      <c r="G137" s="24">
        <v>43968</v>
      </c>
      <c r="H137" s="25">
        <v>43952</v>
      </c>
      <c r="I137">
        <v>17</v>
      </c>
      <c r="J137" t="s">
        <v>2537</v>
      </c>
    </row>
    <row r="138" spans="1:10" ht="18.75">
      <c r="A138" s="1" t="s">
        <v>22</v>
      </c>
      <c r="G138" s="24">
        <v>43969</v>
      </c>
      <c r="H138" s="25">
        <v>43952</v>
      </c>
      <c r="I138">
        <v>18</v>
      </c>
      <c r="J138" t="s">
        <v>2538</v>
      </c>
    </row>
    <row r="139" spans="1:10" ht="15">
      <c r="A139" s="3" t="s">
        <v>1291</v>
      </c>
      <c r="G139" s="24">
        <v>43970</v>
      </c>
      <c r="H139" s="25">
        <v>43952</v>
      </c>
      <c r="I139">
        <v>19</v>
      </c>
      <c r="J139" t="s">
        <v>2539</v>
      </c>
    </row>
    <row r="140" spans="1:10" ht="15">
      <c r="A140" s="3" t="s">
        <v>179</v>
      </c>
      <c r="G140" s="24">
        <v>43971</v>
      </c>
      <c r="H140" s="25">
        <v>43952</v>
      </c>
      <c r="I140">
        <v>20</v>
      </c>
      <c r="J140" t="s">
        <v>787</v>
      </c>
    </row>
    <row r="141" spans="1:10" ht="15">
      <c r="A141" s="3" t="s">
        <v>36</v>
      </c>
      <c r="G141" s="24">
        <v>43972</v>
      </c>
      <c r="H141" s="25">
        <v>43952</v>
      </c>
      <c r="I141">
        <v>21</v>
      </c>
      <c r="J141" t="s">
        <v>923</v>
      </c>
    </row>
    <row r="142" spans="1:10" ht="15">
      <c r="G142" s="24">
        <v>43973</v>
      </c>
      <c r="H142" s="25">
        <v>43952</v>
      </c>
      <c r="I142">
        <v>22</v>
      </c>
      <c r="J142" t="s">
        <v>2535</v>
      </c>
    </row>
    <row r="143" spans="1:10" ht="15">
      <c r="G143" s="24">
        <v>43974</v>
      </c>
      <c r="H143" s="25">
        <v>43952</v>
      </c>
      <c r="I143">
        <v>23</v>
      </c>
      <c r="J143" t="s">
        <v>2536</v>
      </c>
    </row>
    <row r="144" spans="1:10" ht="15">
      <c r="G144" s="24">
        <v>43975</v>
      </c>
      <c r="H144" s="25">
        <v>43952</v>
      </c>
      <c r="I144">
        <v>24</v>
      </c>
      <c r="J144" t="s">
        <v>2537</v>
      </c>
    </row>
    <row r="145" spans="7:10" ht="15">
      <c r="G145" s="24">
        <v>43976</v>
      </c>
      <c r="H145" s="25">
        <v>43952</v>
      </c>
      <c r="I145">
        <v>25</v>
      </c>
      <c r="J145" t="s">
        <v>2538</v>
      </c>
    </row>
    <row r="146" spans="7:10" ht="15">
      <c r="G146" s="24">
        <v>43977</v>
      </c>
      <c r="H146" s="25">
        <v>43952</v>
      </c>
      <c r="I146">
        <v>26</v>
      </c>
      <c r="J146" t="s">
        <v>2539</v>
      </c>
    </row>
    <row r="147" spans="7:10" ht="15">
      <c r="G147" s="24">
        <v>43978</v>
      </c>
      <c r="H147" s="25">
        <v>43952</v>
      </c>
      <c r="I147">
        <v>27</v>
      </c>
      <c r="J147" t="s">
        <v>787</v>
      </c>
    </row>
    <row r="148" spans="7:10" ht="15">
      <c r="G148" s="24">
        <v>43979</v>
      </c>
      <c r="H148" s="25">
        <v>43952</v>
      </c>
      <c r="I148">
        <v>28</v>
      </c>
      <c r="J148" t="s">
        <v>923</v>
      </c>
    </row>
    <row r="149" spans="7:10" ht="15">
      <c r="G149" s="24">
        <v>43980</v>
      </c>
      <c r="H149" s="25">
        <v>43952</v>
      </c>
      <c r="I149">
        <v>29</v>
      </c>
      <c r="J149" t="s">
        <v>2535</v>
      </c>
    </row>
    <row r="150" spans="7:10" ht="15">
      <c r="G150" s="24">
        <v>43981</v>
      </c>
      <c r="H150" s="25">
        <v>43952</v>
      </c>
      <c r="I150">
        <v>30</v>
      </c>
      <c r="J150" t="s">
        <v>2536</v>
      </c>
    </row>
    <row r="151" spans="7:10" ht="15">
      <c r="G151" s="24">
        <v>43982</v>
      </c>
      <c r="H151" s="25">
        <v>43952</v>
      </c>
      <c r="I151">
        <v>31</v>
      </c>
      <c r="J151" t="s">
        <v>2537</v>
      </c>
    </row>
    <row r="152" spans="7:10" ht="15">
      <c r="G152" s="24">
        <v>43983</v>
      </c>
      <c r="H152" s="25">
        <v>43983</v>
      </c>
      <c r="I152">
        <v>1</v>
      </c>
      <c r="J152" t="s">
        <v>2538</v>
      </c>
    </row>
    <row r="153" spans="7:10" ht="15">
      <c r="G153" s="24">
        <v>43984</v>
      </c>
      <c r="H153" s="25">
        <v>43983</v>
      </c>
      <c r="I153">
        <v>2</v>
      </c>
      <c r="J153" t="s">
        <v>2539</v>
      </c>
    </row>
    <row r="154" spans="7:10" ht="15">
      <c r="G154" s="24">
        <v>43985</v>
      </c>
      <c r="H154" s="25">
        <v>43983</v>
      </c>
      <c r="I154">
        <v>3</v>
      </c>
      <c r="J154" t="s">
        <v>787</v>
      </c>
    </row>
    <row r="155" spans="7:10" ht="15">
      <c r="G155" s="24">
        <v>43986</v>
      </c>
      <c r="H155" s="25">
        <v>43983</v>
      </c>
      <c r="I155">
        <v>4</v>
      </c>
      <c r="J155" t="s">
        <v>923</v>
      </c>
    </row>
    <row r="156" spans="7:10" ht="15">
      <c r="G156" s="24">
        <v>43987</v>
      </c>
      <c r="H156" s="25">
        <v>43983</v>
      </c>
      <c r="I156">
        <v>5</v>
      </c>
      <c r="J156" t="s">
        <v>2535</v>
      </c>
    </row>
    <row r="157" spans="7:10" ht="15">
      <c r="G157" s="24">
        <v>43988</v>
      </c>
      <c r="H157" s="25">
        <v>43983</v>
      </c>
      <c r="I157">
        <v>6</v>
      </c>
      <c r="J157" t="s">
        <v>2536</v>
      </c>
    </row>
    <row r="158" spans="7:10" ht="15">
      <c r="G158" s="24">
        <v>43989</v>
      </c>
      <c r="H158" s="25">
        <v>43983</v>
      </c>
      <c r="I158">
        <v>7</v>
      </c>
      <c r="J158" t="s">
        <v>2537</v>
      </c>
    </row>
    <row r="159" spans="7:10" ht="15">
      <c r="G159" s="24">
        <v>43990</v>
      </c>
      <c r="H159" s="25">
        <v>43983</v>
      </c>
      <c r="I159">
        <v>8</v>
      </c>
      <c r="J159" t="s">
        <v>2538</v>
      </c>
    </row>
    <row r="160" spans="7:10" ht="15">
      <c r="G160" s="24">
        <v>43991</v>
      </c>
      <c r="H160" s="25">
        <v>43983</v>
      </c>
      <c r="I160">
        <v>9</v>
      </c>
      <c r="J160" t="s">
        <v>2539</v>
      </c>
    </row>
    <row r="161" spans="7:10" ht="15">
      <c r="G161" s="24">
        <v>43992</v>
      </c>
      <c r="H161" s="25">
        <v>43983</v>
      </c>
      <c r="I161">
        <v>10</v>
      </c>
      <c r="J161" t="s">
        <v>787</v>
      </c>
    </row>
    <row r="162" spans="7:10" ht="15">
      <c r="G162" s="24">
        <v>43993</v>
      </c>
      <c r="H162" s="25">
        <v>43983</v>
      </c>
      <c r="I162">
        <v>11</v>
      </c>
      <c r="J162" t="s">
        <v>923</v>
      </c>
    </row>
    <row r="163" spans="7:10" ht="15">
      <c r="G163" s="24">
        <v>43994</v>
      </c>
      <c r="H163" s="25">
        <v>43983</v>
      </c>
      <c r="I163">
        <v>12</v>
      </c>
      <c r="J163" t="s">
        <v>2535</v>
      </c>
    </row>
    <row r="164" spans="7:10" ht="15">
      <c r="G164" s="24">
        <v>43995</v>
      </c>
      <c r="H164" s="25">
        <v>43983</v>
      </c>
      <c r="I164">
        <v>13</v>
      </c>
      <c r="J164" t="s">
        <v>2536</v>
      </c>
    </row>
    <row r="165" spans="7:10" ht="15">
      <c r="G165" s="24">
        <v>43996</v>
      </c>
      <c r="H165" s="25">
        <v>43983</v>
      </c>
      <c r="I165">
        <v>14</v>
      </c>
      <c r="J165" t="s">
        <v>2537</v>
      </c>
    </row>
    <row r="166" spans="7:10" ht="15">
      <c r="G166" s="24">
        <v>43997</v>
      </c>
      <c r="H166" s="25">
        <v>43983</v>
      </c>
      <c r="I166">
        <v>15</v>
      </c>
      <c r="J166" t="s">
        <v>2538</v>
      </c>
    </row>
    <row r="167" spans="7:10" ht="15">
      <c r="G167" s="24">
        <v>43998</v>
      </c>
      <c r="H167" s="25">
        <v>43983</v>
      </c>
      <c r="I167">
        <v>16</v>
      </c>
      <c r="J167" t="s">
        <v>2539</v>
      </c>
    </row>
    <row r="168" spans="7:10" ht="15">
      <c r="G168" s="24">
        <v>43999</v>
      </c>
      <c r="H168" s="25">
        <v>43983</v>
      </c>
      <c r="I168">
        <v>17</v>
      </c>
      <c r="J168" t="s">
        <v>787</v>
      </c>
    </row>
    <row r="169" spans="7:10" ht="15">
      <c r="G169" s="24">
        <v>44000</v>
      </c>
      <c r="H169" s="25">
        <v>43983</v>
      </c>
      <c r="I169">
        <v>18</v>
      </c>
      <c r="J169" t="s">
        <v>923</v>
      </c>
    </row>
    <row r="170" spans="7:10" ht="15">
      <c r="G170" s="24">
        <v>44001</v>
      </c>
      <c r="H170" s="25">
        <v>43983</v>
      </c>
      <c r="I170">
        <v>19</v>
      </c>
      <c r="J170" t="s">
        <v>2535</v>
      </c>
    </row>
    <row r="171" spans="7:10" ht="15">
      <c r="G171" s="24">
        <v>44002</v>
      </c>
      <c r="H171" s="25">
        <v>43983</v>
      </c>
      <c r="I171">
        <v>20</v>
      </c>
      <c r="J171" t="s">
        <v>2536</v>
      </c>
    </row>
    <row r="172" spans="7:10" ht="15">
      <c r="G172" s="24">
        <v>44003</v>
      </c>
      <c r="H172" s="25">
        <v>43983</v>
      </c>
      <c r="I172">
        <v>21</v>
      </c>
      <c r="J172" t="s">
        <v>2537</v>
      </c>
    </row>
    <row r="173" spans="7:10" ht="15">
      <c r="G173" s="24">
        <v>44004</v>
      </c>
      <c r="H173" s="25">
        <v>43983</v>
      </c>
      <c r="I173">
        <v>22</v>
      </c>
      <c r="J173" t="s">
        <v>2538</v>
      </c>
    </row>
    <row r="174" spans="7:10" ht="15">
      <c r="G174" s="24">
        <v>44005</v>
      </c>
      <c r="H174" s="25">
        <v>43983</v>
      </c>
      <c r="I174">
        <v>23</v>
      </c>
      <c r="J174" t="s">
        <v>2539</v>
      </c>
    </row>
    <row r="175" spans="7:10" ht="15">
      <c r="G175" s="24">
        <v>44006</v>
      </c>
      <c r="H175" s="25">
        <v>43983</v>
      </c>
      <c r="I175">
        <v>24</v>
      </c>
      <c r="J175" t="s">
        <v>787</v>
      </c>
    </row>
    <row r="176" spans="7:10" ht="15">
      <c r="G176" s="24">
        <v>44007</v>
      </c>
      <c r="H176" s="25">
        <v>43983</v>
      </c>
      <c r="I176">
        <v>25</v>
      </c>
      <c r="J176" t="s">
        <v>923</v>
      </c>
    </row>
    <row r="177" spans="7:10" ht="15">
      <c r="G177" s="24">
        <v>44008</v>
      </c>
      <c r="H177" s="25">
        <v>43983</v>
      </c>
      <c r="I177">
        <v>26</v>
      </c>
      <c r="J177" t="s">
        <v>2535</v>
      </c>
    </row>
    <row r="178" spans="7:10" ht="15">
      <c r="G178" s="24">
        <v>44009</v>
      </c>
      <c r="H178" s="25">
        <v>43983</v>
      </c>
      <c r="I178">
        <v>27</v>
      </c>
      <c r="J178" t="s">
        <v>2536</v>
      </c>
    </row>
    <row r="179" spans="7:10" ht="15">
      <c r="G179" s="24">
        <v>44010</v>
      </c>
      <c r="H179" s="25">
        <v>43983</v>
      </c>
      <c r="I179">
        <v>28</v>
      </c>
      <c r="J179" t="s">
        <v>2537</v>
      </c>
    </row>
    <row r="180" spans="7:10" ht="15">
      <c r="G180" s="24">
        <v>44011</v>
      </c>
      <c r="H180" s="25">
        <v>43983</v>
      </c>
      <c r="I180">
        <v>29</v>
      </c>
      <c r="J180" t="s">
        <v>2538</v>
      </c>
    </row>
    <row r="181" spans="7:10" ht="15">
      <c r="G181" s="24">
        <v>44012</v>
      </c>
      <c r="H181" s="25">
        <v>43983</v>
      </c>
      <c r="I181">
        <v>30</v>
      </c>
      <c r="J181" t="s">
        <v>2539</v>
      </c>
    </row>
    <row r="182" spans="7:10" ht="15">
      <c r="G182" s="24">
        <v>44013</v>
      </c>
      <c r="H182" s="25">
        <v>44013</v>
      </c>
      <c r="I182">
        <v>1</v>
      </c>
      <c r="J182" t="s">
        <v>787</v>
      </c>
    </row>
    <row r="183" spans="7:10" ht="15">
      <c r="G183" s="24">
        <v>44014</v>
      </c>
      <c r="H183" s="25">
        <v>44013</v>
      </c>
      <c r="I183">
        <v>2</v>
      </c>
      <c r="J183" t="s">
        <v>923</v>
      </c>
    </row>
    <row r="184" spans="7:10" ht="15">
      <c r="G184" s="24">
        <v>44015</v>
      </c>
      <c r="H184" s="25">
        <v>44013</v>
      </c>
      <c r="I184">
        <v>3</v>
      </c>
      <c r="J184" t="s">
        <v>2535</v>
      </c>
    </row>
    <row r="185" spans="7:10" ht="15">
      <c r="G185" s="24">
        <v>44016</v>
      </c>
      <c r="H185" s="25">
        <v>44013</v>
      </c>
      <c r="I185">
        <v>4</v>
      </c>
      <c r="J185" t="s">
        <v>2536</v>
      </c>
    </row>
    <row r="186" spans="7:10" ht="15">
      <c r="G186" s="24">
        <v>44017</v>
      </c>
      <c r="H186" s="25">
        <v>44013</v>
      </c>
      <c r="I186">
        <v>5</v>
      </c>
      <c r="J186" t="s">
        <v>2537</v>
      </c>
    </row>
    <row r="187" spans="7:10" ht="15">
      <c r="G187" s="24">
        <v>44018</v>
      </c>
      <c r="H187" s="25">
        <v>44013</v>
      </c>
      <c r="I187">
        <v>6</v>
      </c>
      <c r="J187" t="s">
        <v>2538</v>
      </c>
    </row>
    <row r="188" spans="7:10" ht="15">
      <c r="G188" s="24">
        <v>44019</v>
      </c>
      <c r="H188" s="25">
        <v>44013</v>
      </c>
      <c r="I188">
        <v>7</v>
      </c>
      <c r="J188" t="s">
        <v>2539</v>
      </c>
    </row>
    <row r="189" spans="7:10" ht="15">
      <c r="G189" s="24">
        <v>44020</v>
      </c>
      <c r="H189" s="25">
        <v>44013</v>
      </c>
      <c r="I189">
        <v>8</v>
      </c>
      <c r="J189" t="s">
        <v>787</v>
      </c>
    </row>
    <row r="190" spans="7:10" ht="15">
      <c r="G190" s="24">
        <v>44021</v>
      </c>
      <c r="H190" s="25">
        <v>44013</v>
      </c>
      <c r="I190">
        <v>9</v>
      </c>
      <c r="J190" t="s">
        <v>923</v>
      </c>
    </row>
    <row r="191" spans="7:10" ht="15">
      <c r="G191" s="24">
        <v>44022</v>
      </c>
      <c r="H191" s="25">
        <v>44013</v>
      </c>
      <c r="I191">
        <v>10</v>
      </c>
      <c r="J191" t="s">
        <v>2535</v>
      </c>
    </row>
    <row r="192" spans="7:10" ht="15">
      <c r="G192" s="24">
        <v>44023</v>
      </c>
      <c r="H192" s="25">
        <v>44013</v>
      </c>
      <c r="I192">
        <v>11</v>
      </c>
      <c r="J192" t="s">
        <v>2536</v>
      </c>
    </row>
    <row r="193" spans="7:10" ht="15">
      <c r="G193" s="24">
        <v>44024</v>
      </c>
      <c r="H193" s="25">
        <v>44013</v>
      </c>
      <c r="I193">
        <v>12</v>
      </c>
      <c r="J193" t="s">
        <v>2537</v>
      </c>
    </row>
    <row r="194" spans="7:10" ht="15">
      <c r="G194" s="24">
        <v>44025</v>
      </c>
      <c r="H194" s="25">
        <v>44013</v>
      </c>
      <c r="I194">
        <v>13</v>
      </c>
      <c r="J194" t="s">
        <v>2538</v>
      </c>
    </row>
    <row r="195" spans="7:10" ht="15">
      <c r="G195" s="24">
        <v>44026</v>
      </c>
      <c r="H195" s="25">
        <v>44013</v>
      </c>
      <c r="I195">
        <v>14</v>
      </c>
      <c r="J195" t="s">
        <v>2539</v>
      </c>
    </row>
    <row r="196" spans="7:10" ht="15">
      <c r="G196" s="24">
        <v>44027</v>
      </c>
      <c r="H196" s="25">
        <v>44013</v>
      </c>
      <c r="I196">
        <v>15</v>
      </c>
      <c r="J196" t="s">
        <v>787</v>
      </c>
    </row>
    <row r="197" spans="7:10" ht="15">
      <c r="G197" s="24">
        <v>44028</v>
      </c>
      <c r="H197" s="25">
        <v>44013</v>
      </c>
      <c r="I197">
        <v>16</v>
      </c>
      <c r="J197" t="s">
        <v>923</v>
      </c>
    </row>
    <row r="198" spans="7:10" ht="15">
      <c r="G198" s="24">
        <v>44029</v>
      </c>
      <c r="H198" s="25">
        <v>44013</v>
      </c>
      <c r="I198">
        <v>17</v>
      </c>
      <c r="J198" t="s">
        <v>2535</v>
      </c>
    </row>
    <row r="199" spans="7:10" ht="15">
      <c r="G199" s="24">
        <v>44030</v>
      </c>
      <c r="H199" s="25">
        <v>44013</v>
      </c>
      <c r="I199">
        <v>18</v>
      </c>
      <c r="J199" t="s">
        <v>2536</v>
      </c>
    </row>
    <row r="200" spans="7:10" ht="15">
      <c r="G200" s="24">
        <v>44031</v>
      </c>
      <c r="H200" s="25">
        <v>44013</v>
      </c>
      <c r="I200">
        <v>19</v>
      </c>
      <c r="J200" t="s">
        <v>2537</v>
      </c>
    </row>
    <row r="201" spans="7:10" ht="15">
      <c r="G201" s="24">
        <v>44032</v>
      </c>
      <c r="H201" s="25">
        <v>44013</v>
      </c>
      <c r="I201">
        <v>20</v>
      </c>
      <c r="J201" t="s">
        <v>2538</v>
      </c>
    </row>
    <row r="202" spans="7:10" ht="15">
      <c r="G202" s="24">
        <v>44033</v>
      </c>
      <c r="H202" s="25">
        <v>44013</v>
      </c>
      <c r="I202">
        <v>21</v>
      </c>
      <c r="J202" t="s">
        <v>2539</v>
      </c>
    </row>
    <row r="203" spans="7:10" ht="15">
      <c r="G203" s="24">
        <v>44034</v>
      </c>
      <c r="H203" s="25">
        <v>44013</v>
      </c>
      <c r="I203">
        <v>22</v>
      </c>
      <c r="J203" t="s">
        <v>787</v>
      </c>
    </row>
    <row r="204" spans="7:10" ht="15">
      <c r="G204" s="24">
        <v>44035</v>
      </c>
      <c r="H204" s="25">
        <v>44013</v>
      </c>
      <c r="I204">
        <v>23</v>
      </c>
      <c r="J204" t="s">
        <v>923</v>
      </c>
    </row>
    <row r="205" spans="7:10" ht="15">
      <c r="G205" s="24">
        <v>44036</v>
      </c>
      <c r="H205" s="25">
        <v>44013</v>
      </c>
      <c r="I205">
        <v>24</v>
      </c>
      <c r="J205" t="s">
        <v>2535</v>
      </c>
    </row>
    <row r="206" spans="7:10" ht="15">
      <c r="G206" s="24">
        <v>44037</v>
      </c>
      <c r="H206" s="25">
        <v>44013</v>
      </c>
      <c r="I206">
        <v>25</v>
      </c>
      <c r="J206" t="s">
        <v>2536</v>
      </c>
    </row>
    <row r="207" spans="7:10" ht="15">
      <c r="G207" s="24">
        <v>44038</v>
      </c>
      <c r="H207" s="25">
        <v>44013</v>
      </c>
      <c r="I207">
        <v>26</v>
      </c>
      <c r="J207" t="s">
        <v>2537</v>
      </c>
    </row>
    <row r="208" spans="7:10" ht="15">
      <c r="G208" s="24">
        <v>44039</v>
      </c>
      <c r="H208" s="25">
        <v>44013</v>
      </c>
      <c r="I208">
        <v>27</v>
      </c>
      <c r="J208" t="s">
        <v>2538</v>
      </c>
    </row>
    <row r="209" spans="7:10" ht="15">
      <c r="G209" s="24">
        <v>44040</v>
      </c>
      <c r="H209" s="25">
        <v>44013</v>
      </c>
      <c r="I209">
        <v>28</v>
      </c>
      <c r="J209" t="s">
        <v>2539</v>
      </c>
    </row>
    <row r="210" spans="7:10" ht="15">
      <c r="G210" s="24">
        <v>44041</v>
      </c>
      <c r="H210" s="25">
        <v>44013</v>
      </c>
      <c r="I210">
        <v>29</v>
      </c>
      <c r="J210" t="s">
        <v>787</v>
      </c>
    </row>
    <row r="211" spans="7:10" ht="15">
      <c r="G211" s="24">
        <v>44042</v>
      </c>
      <c r="H211" s="25">
        <v>44013</v>
      </c>
      <c r="I211">
        <v>30</v>
      </c>
      <c r="J211" t="s">
        <v>923</v>
      </c>
    </row>
    <row r="212" spans="7:10" ht="15">
      <c r="G212" s="24">
        <v>44043</v>
      </c>
      <c r="H212" s="25">
        <v>44013</v>
      </c>
      <c r="I212">
        <v>31</v>
      </c>
      <c r="J212" t="s">
        <v>2535</v>
      </c>
    </row>
    <row r="213" spans="7:10" ht="15">
      <c r="G213" s="24">
        <v>44044</v>
      </c>
      <c r="H213" s="25">
        <v>44044</v>
      </c>
      <c r="I213">
        <v>1</v>
      </c>
      <c r="J213" t="s">
        <v>2536</v>
      </c>
    </row>
    <row r="214" spans="7:10" ht="15">
      <c r="G214" s="24">
        <v>44045</v>
      </c>
      <c r="H214" s="25">
        <v>44044</v>
      </c>
      <c r="I214">
        <v>2</v>
      </c>
      <c r="J214" t="s">
        <v>2537</v>
      </c>
    </row>
    <row r="215" spans="7:10" ht="15">
      <c r="G215" s="24">
        <v>44046</v>
      </c>
      <c r="H215" s="25">
        <v>44044</v>
      </c>
      <c r="I215">
        <v>3</v>
      </c>
      <c r="J215" t="s">
        <v>2538</v>
      </c>
    </row>
    <row r="216" spans="7:10" ht="15">
      <c r="G216" s="24">
        <v>44047</v>
      </c>
      <c r="H216" s="25">
        <v>44044</v>
      </c>
      <c r="I216">
        <v>4</v>
      </c>
      <c r="J216" t="s">
        <v>2539</v>
      </c>
    </row>
    <row r="217" spans="7:10" ht="15">
      <c r="G217" s="24">
        <v>44048</v>
      </c>
      <c r="H217" s="25">
        <v>44044</v>
      </c>
      <c r="I217">
        <v>5</v>
      </c>
      <c r="J217" t="s">
        <v>787</v>
      </c>
    </row>
    <row r="218" spans="7:10" ht="15">
      <c r="G218" s="24">
        <v>44049</v>
      </c>
      <c r="H218" s="25">
        <v>44044</v>
      </c>
      <c r="I218">
        <v>6</v>
      </c>
      <c r="J218" t="s">
        <v>923</v>
      </c>
    </row>
    <row r="219" spans="7:10" ht="15">
      <c r="G219" s="24">
        <v>44050</v>
      </c>
      <c r="H219" s="25">
        <v>44044</v>
      </c>
      <c r="I219">
        <v>7</v>
      </c>
      <c r="J219" t="s">
        <v>2535</v>
      </c>
    </row>
    <row r="220" spans="7:10" ht="15">
      <c r="G220" s="24">
        <v>44051</v>
      </c>
      <c r="H220" s="25">
        <v>44044</v>
      </c>
      <c r="I220">
        <v>8</v>
      </c>
      <c r="J220" t="s">
        <v>2536</v>
      </c>
    </row>
    <row r="221" spans="7:10" ht="15">
      <c r="G221" s="24">
        <v>44052</v>
      </c>
      <c r="H221" s="25">
        <v>44044</v>
      </c>
      <c r="I221">
        <v>9</v>
      </c>
      <c r="J221" t="s">
        <v>2537</v>
      </c>
    </row>
    <row r="222" spans="7:10" ht="15">
      <c r="G222" s="24">
        <v>44053</v>
      </c>
      <c r="H222" s="25">
        <v>44044</v>
      </c>
      <c r="I222">
        <v>10</v>
      </c>
      <c r="J222" t="s">
        <v>2538</v>
      </c>
    </row>
    <row r="223" spans="7:10" ht="15">
      <c r="G223" s="24">
        <v>44054</v>
      </c>
      <c r="H223" s="25">
        <v>44044</v>
      </c>
      <c r="I223">
        <v>11</v>
      </c>
      <c r="J223" t="s">
        <v>2539</v>
      </c>
    </row>
    <row r="224" spans="7:10" ht="15">
      <c r="G224" s="24">
        <v>44055</v>
      </c>
      <c r="H224" s="25">
        <v>44044</v>
      </c>
      <c r="I224">
        <v>12</v>
      </c>
      <c r="J224" t="s">
        <v>787</v>
      </c>
    </row>
    <row r="225" spans="7:10" ht="15">
      <c r="G225" s="24">
        <v>44056</v>
      </c>
      <c r="H225" s="25">
        <v>44044</v>
      </c>
      <c r="I225">
        <v>13</v>
      </c>
      <c r="J225" t="s">
        <v>923</v>
      </c>
    </row>
    <row r="226" spans="7:10" ht="15">
      <c r="G226" s="24">
        <v>44057</v>
      </c>
      <c r="H226" s="25">
        <v>44044</v>
      </c>
      <c r="I226">
        <v>14</v>
      </c>
      <c r="J226" t="s">
        <v>2535</v>
      </c>
    </row>
    <row r="227" spans="7:10" ht="15">
      <c r="G227" s="24">
        <v>44058</v>
      </c>
      <c r="H227" s="25">
        <v>44044</v>
      </c>
      <c r="I227">
        <v>15</v>
      </c>
      <c r="J227" t="s">
        <v>2536</v>
      </c>
    </row>
    <row r="228" spans="7:10" ht="15">
      <c r="G228" s="24">
        <v>44059</v>
      </c>
      <c r="H228" s="25">
        <v>44044</v>
      </c>
      <c r="I228">
        <v>16</v>
      </c>
      <c r="J228" t="s">
        <v>2537</v>
      </c>
    </row>
    <row r="229" spans="7:10" ht="15">
      <c r="G229" s="24">
        <v>44060</v>
      </c>
      <c r="H229" s="25">
        <v>44044</v>
      </c>
      <c r="I229">
        <v>17</v>
      </c>
      <c r="J229" t="s">
        <v>2538</v>
      </c>
    </row>
    <row r="230" spans="7:10" ht="15">
      <c r="G230" s="24">
        <v>44061</v>
      </c>
      <c r="H230" s="25">
        <v>44044</v>
      </c>
      <c r="I230">
        <v>18</v>
      </c>
      <c r="J230" t="s">
        <v>2539</v>
      </c>
    </row>
    <row r="231" spans="7:10" ht="15">
      <c r="G231" s="24">
        <v>44062</v>
      </c>
      <c r="H231" s="25">
        <v>44044</v>
      </c>
      <c r="I231">
        <v>19</v>
      </c>
      <c r="J231" t="s">
        <v>787</v>
      </c>
    </row>
    <row r="232" spans="7:10" ht="15">
      <c r="G232" s="24">
        <v>44063</v>
      </c>
      <c r="H232" s="25">
        <v>44044</v>
      </c>
      <c r="I232">
        <v>20</v>
      </c>
      <c r="J232" t="s">
        <v>923</v>
      </c>
    </row>
    <row r="233" spans="7:10" ht="15">
      <c r="G233" s="24">
        <v>44064</v>
      </c>
      <c r="H233" s="25">
        <v>44044</v>
      </c>
      <c r="I233">
        <v>21</v>
      </c>
      <c r="J233" t="s">
        <v>2535</v>
      </c>
    </row>
    <row r="234" spans="7:10" ht="15">
      <c r="G234" s="24">
        <v>44065</v>
      </c>
      <c r="H234" s="25">
        <v>44044</v>
      </c>
      <c r="I234">
        <v>22</v>
      </c>
      <c r="J234" t="s">
        <v>2536</v>
      </c>
    </row>
    <row r="235" spans="7:10" ht="15">
      <c r="G235" s="24">
        <v>44066</v>
      </c>
      <c r="H235" s="25">
        <v>44044</v>
      </c>
      <c r="I235">
        <v>23</v>
      </c>
      <c r="J235" t="s">
        <v>2537</v>
      </c>
    </row>
    <row r="236" spans="7:10" ht="15">
      <c r="G236" s="24">
        <v>44067</v>
      </c>
      <c r="H236" s="25">
        <v>44044</v>
      </c>
      <c r="I236">
        <v>24</v>
      </c>
      <c r="J236" t="s">
        <v>2538</v>
      </c>
    </row>
    <row r="237" spans="7:10" ht="15">
      <c r="G237" s="24">
        <v>44068</v>
      </c>
      <c r="H237" s="25">
        <v>44044</v>
      </c>
      <c r="I237">
        <v>25</v>
      </c>
      <c r="J237" t="s">
        <v>2539</v>
      </c>
    </row>
    <row r="238" spans="7:10" ht="15">
      <c r="G238" s="24">
        <v>44069</v>
      </c>
      <c r="H238" s="25">
        <v>44044</v>
      </c>
      <c r="I238">
        <v>26</v>
      </c>
      <c r="J238" t="s">
        <v>787</v>
      </c>
    </row>
    <row r="239" spans="7:10" ht="15">
      <c r="G239" s="24">
        <v>44070</v>
      </c>
      <c r="H239" s="25">
        <v>44044</v>
      </c>
      <c r="I239">
        <v>27</v>
      </c>
      <c r="J239" t="s">
        <v>923</v>
      </c>
    </row>
    <row r="240" spans="7:10" ht="15">
      <c r="G240" s="24">
        <v>44071</v>
      </c>
      <c r="H240" s="25">
        <v>44044</v>
      </c>
      <c r="I240">
        <v>28</v>
      </c>
      <c r="J240" t="s">
        <v>2535</v>
      </c>
    </row>
    <row r="241" spans="7:10" ht="15">
      <c r="G241" s="24">
        <v>44072</v>
      </c>
      <c r="H241" s="25">
        <v>44044</v>
      </c>
      <c r="I241">
        <v>29</v>
      </c>
      <c r="J241" t="s">
        <v>2536</v>
      </c>
    </row>
    <row r="242" spans="7:10" ht="15">
      <c r="G242" s="24">
        <v>44073</v>
      </c>
      <c r="H242" s="25">
        <v>44044</v>
      </c>
      <c r="I242">
        <v>30</v>
      </c>
      <c r="J242" t="s">
        <v>2537</v>
      </c>
    </row>
    <row r="243" spans="7:10" ht="15">
      <c r="G243" s="24">
        <v>44074</v>
      </c>
      <c r="H243" s="25">
        <v>44044</v>
      </c>
      <c r="I243">
        <v>31</v>
      </c>
      <c r="J243" t="s">
        <v>2538</v>
      </c>
    </row>
    <row r="244" spans="7:10" ht="15">
      <c r="G244" s="24">
        <v>44075</v>
      </c>
      <c r="H244" s="25">
        <v>44075</v>
      </c>
      <c r="I244">
        <v>1</v>
      </c>
      <c r="J244" t="s">
        <v>2539</v>
      </c>
    </row>
    <row r="245" spans="7:10" ht="15">
      <c r="G245" s="24">
        <v>44076</v>
      </c>
      <c r="H245" s="25">
        <v>44075</v>
      </c>
      <c r="I245">
        <v>2</v>
      </c>
      <c r="J245" t="s">
        <v>787</v>
      </c>
    </row>
    <row r="246" spans="7:10" ht="15">
      <c r="G246" s="24">
        <v>44077</v>
      </c>
      <c r="H246" s="25">
        <v>44075</v>
      </c>
      <c r="I246">
        <v>3</v>
      </c>
      <c r="J246" t="s">
        <v>923</v>
      </c>
    </row>
    <row r="247" spans="7:10" ht="15">
      <c r="G247" s="24">
        <v>44078</v>
      </c>
      <c r="H247" s="25">
        <v>44075</v>
      </c>
      <c r="I247">
        <v>4</v>
      </c>
      <c r="J247" t="s">
        <v>2535</v>
      </c>
    </row>
    <row r="248" spans="7:10" ht="15">
      <c r="G248" s="24">
        <v>44079</v>
      </c>
      <c r="H248" s="25">
        <v>44075</v>
      </c>
      <c r="I248">
        <v>5</v>
      </c>
      <c r="J248" t="s">
        <v>2536</v>
      </c>
    </row>
    <row r="249" spans="7:10" ht="15">
      <c r="G249" s="24">
        <v>44080</v>
      </c>
      <c r="H249" s="25">
        <v>44075</v>
      </c>
      <c r="I249">
        <v>6</v>
      </c>
      <c r="J249" t="s">
        <v>2537</v>
      </c>
    </row>
    <row r="250" spans="7:10" ht="15">
      <c r="G250" s="24">
        <v>44081</v>
      </c>
      <c r="H250" s="25">
        <v>44075</v>
      </c>
      <c r="I250">
        <v>7</v>
      </c>
      <c r="J250" t="s">
        <v>2538</v>
      </c>
    </row>
    <row r="251" spans="7:10" ht="15">
      <c r="G251" s="24">
        <v>44082</v>
      </c>
      <c r="H251" s="25">
        <v>44075</v>
      </c>
      <c r="I251">
        <v>8</v>
      </c>
      <c r="J251" t="s">
        <v>2539</v>
      </c>
    </row>
    <row r="252" spans="7:10" ht="15">
      <c r="G252" s="24">
        <v>44083</v>
      </c>
      <c r="H252" s="25">
        <v>44075</v>
      </c>
      <c r="I252">
        <v>9</v>
      </c>
      <c r="J252" t="s">
        <v>787</v>
      </c>
    </row>
    <row r="253" spans="7:10" ht="15">
      <c r="G253" s="24">
        <v>44084</v>
      </c>
      <c r="H253" s="25">
        <v>44075</v>
      </c>
      <c r="I253">
        <v>10</v>
      </c>
      <c r="J253" t="s">
        <v>923</v>
      </c>
    </row>
    <row r="254" spans="7:10" ht="15">
      <c r="G254" s="24">
        <v>44085</v>
      </c>
      <c r="H254" s="25">
        <v>44075</v>
      </c>
      <c r="I254">
        <v>11</v>
      </c>
      <c r="J254" t="s">
        <v>2535</v>
      </c>
    </row>
    <row r="255" spans="7:10" ht="15">
      <c r="G255" s="24">
        <v>44086</v>
      </c>
      <c r="H255" s="25">
        <v>44075</v>
      </c>
      <c r="I255">
        <v>12</v>
      </c>
      <c r="J255" t="s">
        <v>2536</v>
      </c>
    </row>
    <row r="256" spans="7:10" ht="15">
      <c r="G256" s="24">
        <v>44087</v>
      </c>
      <c r="H256" s="25">
        <v>44075</v>
      </c>
      <c r="I256">
        <v>13</v>
      </c>
      <c r="J256" t="s">
        <v>2537</v>
      </c>
    </row>
    <row r="257" spans="7:10" ht="15">
      <c r="G257" s="24">
        <v>44088</v>
      </c>
      <c r="H257" s="25">
        <v>44075</v>
      </c>
      <c r="I257">
        <v>14</v>
      </c>
      <c r="J257" t="s">
        <v>2538</v>
      </c>
    </row>
    <row r="258" spans="7:10" ht="15">
      <c r="G258" s="24">
        <v>44089</v>
      </c>
      <c r="H258" s="25">
        <v>44075</v>
      </c>
      <c r="I258">
        <v>15</v>
      </c>
      <c r="J258" t="s">
        <v>2539</v>
      </c>
    </row>
    <row r="259" spans="7:10" ht="15">
      <c r="G259" s="24">
        <v>44090</v>
      </c>
      <c r="H259" s="25">
        <v>44075</v>
      </c>
      <c r="I259">
        <v>16</v>
      </c>
      <c r="J259" t="s">
        <v>787</v>
      </c>
    </row>
    <row r="260" spans="7:10" ht="15">
      <c r="G260" s="24">
        <v>44091</v>
      </c>
      <c r="H260" s="25">
        <v>44075</v>
      </c>
      <c r="I260">
        <v>17</v>
      </c>
      <c r="J260" t="s">
        <v>923</v>
      </c>
    </row>
    <row r="261" spans="7:10" ht="15">
      <c r="G261" s="24">
        <v>44092</v>
      </c>
      <c r="H261" s="25">
        <v>44075</v>
      </c>
      <c r="I261">
        <v>18</v>
      </c>
      <c r="J261" t="s">
        <v>2535</v>
      </c>
    </row>
    <row r="262" spans="7:10" ht="15">
      <c r="G262" s="24">
        <v>44093</v>
      </c>
      <c r="H262" s="25">
        <v>44075</v>
      </c>
      <c r="I262">
        <v>19</v>
      </c>
      <c r="J262" t="s">
        <v>2536</v>
      </c>
    </row>
    <row r="263" spans="7:10" ht="15">
      <c r="G263" s="24">
        <v>44094</v>
      </c>
      <c r="H263" s="25">
        <v>44075</v>
      </c>
      <c r="I263">
        <v>20</v>
      </c>
      <c r="J263" t="s">
        <v>2537</v>
      </c>
    </row>
    <row r="264" spans="7:10" ht="15">
      <c r="G264" s="24">
        <v>44095</v>
      </c>
      <c r="H264" s="25">
        <v>44075</v>
      </c>
      <c r="I264">
        <v>21</v>
      </c>
      <c r="J264" t="s">
        <v>2538</v>
      </c>
    </row>
    <row r="265" spans="7:10" ht="15">
      <c r="G265" s="24">
        <v>44096</v>
      </c>
      <c r="H265" s="25">
        <v>44075</v>
      </c>
      <c r="I265">
        <v>22</v>
      </c>
      <c r="J265" t="s">
        <v>2539</v>
      </c>
    </row>
    <row r="266" spans="7:10" ht="15">
      <c r="G266" s="24">
        <v>44097</v>
      </c>
      <c r="H266" s="25">
        <v>44075</v>
      </c>
      <c r="I266">
        <v>23</v>
      </c>
      <c r="J266" t="s">
        <v>787</v>
      </c>
    </row>
    <row r="267" spans="7:10" ht="15">
      <c r="G267" s="24">
        <v>44098</v>
      </c>
      <c r="H267" s="25">
        <v>44075</v>
      </c>
      <c r="I267">
        <v>24</v>
      </c>
      <c r="J267" t="s">
        <v>923</v>
      </c>
    </row>
    <row r="268" spans="7:10" ht="15">
      <c r="G268" s="24">
        <v>44099</v>
      </c>
      <c r="H268" s="25">
        <v>44075</v>
      </c>
      <c r="I268">
        <v>25</v>
      </c>
      <c r="J268" t="s">
        <v>2535</v>
      </c>
    </row>
    <row r="269" spans="7:10" ht="15">
      <c r="G269" s="24">
        <v>44100</v>
      </c>
      <c r="H269" s="25">
        <v>44075</v>
      </c>
      <c r="I269">
        <v>26</v>
      </c>
      <c r="J269" t="s">
        <v>2536</v>
      </c>
    </row>
    <row r="270" spans="7:10" ht="15">
      <c r="G270" s="24">
        <v>44101</v>
      </c>
      <c r="H270" s="25">
        <v>44075</v>
      </c>
      <c r="I270">
        <v>27</v>
      </c>
      <c r="J270" t="s">
        <v>2537</v>
      </c>
    </row>
    <row r="271" spans="7:10" ht="15">
      <c r="G271" s="24">
        <v>44102</v>
      </c>
      <c r="H271" s="25">
        <v>44075</v>
      </c>
      <c r="I271">
        <v>28</v>
      </c>
      <c r="J271" t="s">
        <v>2538</v>
      </c>
    </row>
    <row r="272" spans="7:10" ht="15">
      <c r="G272" s="24">
        <v>44103</v>
      </c>
      <c r="H272" s="25">
        <v>44075</v>
      </c>
      <c r="I272">
        <v>29</v>
      </c>
      <c r="J272" t="s">
        <v>2539</v>
      </c>
    </row>
    <row r="273" spans="7:10" ht="15">
      <c r="G273" s="24">
        <v>44104</v>
      </c>
      <c r="H273" s="25">
        <v>44075</v>
      </c>
      <c r="I273">
        <v>30</v>
      </c>
      <c r="J273" t="s">
        <v>787</v>
      </c>
    </row>
    <row r="274" spans="7:10" ht="15">
      <c r="G274" s="24">
        <v>44105</v>
      </c>
      <c r="H274" s="25">
        <v>44105</v>
      </c>
      <c r="I274">
        <v>1</v>
      </c>
      <c r="J274" t="s">
        <v>923</v>
      </c>
    </row>
    <row r="275" spans="7:10" ht="15">
      <c r="G275" s="24">
        <v>44106</v>
      </c>
      <c r="H275" s="25">
        <v>44105</v>
      </c>
      <c r="I275">
        <v>2</v>
      </c>
      <c r="J275" t="s">
        <v>2535</v>
      </c>
    </row>
    <row r="276" spans="7:10" ht="15">
      <c r="G276" s="24">
        <v>44107</v>
      </c>
      <c r="H276" s="25">
        <v>44105</v>
      </c>
      <c r="I276">
        <v>3</v>
      </c>
      <c r="J276" t="s">
        <v>2536</v>
      </c>
    </row>
    <row r="277" spans="7:10" ht="15">
      <c r="G277" s="24">
        <v>44108</v>
      </c>
      <c r="H277" s="25">
        <v>44105</v>
      </c>
      <c r="I277">
        <v>4</v>
      </c>
      <c r="J277" t="s">
        <v>2537</v>
      </c>
    </row>
    <row r="278" spans="7:10" ht="15">
      <c r="G278" s="24">
        <v>44109</v>
      </c>
      <c r="H278" s="25">
        <v>44105</v>
      </c>
      <c r="I278">
        <v>5</v>
      </c>
      <c r="J278" t="s">
        <v>2538</v>
      </c>
    </row>
    <row r="279" spans="7:10" ht="15">
      <c r="G279" s="24">
        <v>44110</v>
      </c>
      <c r="H279" s="25">
        <v>44105</v>
      </c>
      <c r="I279">
        <v>6</v>
      </c>
      <c r="J279" t="s">
        <v>2539</v>
      </c>
    </row>
    <row r="280" spans="7:10" ht="15">
      <c r="G280" s="24">
        <v>44111</v>
      </c>
      <c r="H280" s="25">
        <v>44105</v>
      </c>
      <c r="I280">
        <v>7</v>
      </c>
      <c r="J280" t="s">
        <v>787</v>
      </c>
    </row>
    <row r="281" spans="7:10" ht="15">
      <c r="G281" s="24">
        <v>44112</v>
      </c>
      <c r="H281" s="25">
        <v>44105</v>
      </c>
      <c r="I281">
        <v>8</v>
      </c>
      <c r="J281" t="s">
        <v>923</v>
      </c>
    </row>
    <row r="282" spans="7:10" ht="15">
      <c r="G282" s="24">
        <v>44113</v>
      </c>
      <c r="H282" s="25">
        <v>44105</v>
      </c>
      <c r="I282">
        <v>9</v>
      </c>
      <c r="J282" t="s">
        <v>2535</v>
      </c>
    </row>
    <row r="283" spans="7:10" ht="15">
      <c r="G283" s="24">
        <v>44114</v>
      </c>
      <c r="H283" s="25">
        <v>44105</v>
      </c>
      <c r="I283">
        <v>10</v>
      </c>
      <c r="J283" t="s">
        <v>2536</v>
      </c>
    </row>
    <row r="284" spans="7:10" ht="15">
      <c r="G284" s="24">
        <v>44115</v>
      </c>
      <c r="H284" s="25">
        <v>44105</v>
      </c>
      <c r="I284">
        <v>11</v>
      </c>
      <c r="J284" t="s">
        <v>2537</v>
      </c>
    </row>
    <row r="285" spans="7:10" ht="15">
      <c r="G285" s="24">
        <v>44116</v>
      </c>
      <c r="H285" s="25">
        <v>44105</v>
      </c>
      <c r="I285">
        <v>12</v>
      </c>
      <c r="J285" t="s">
        <v>2538</v>
      </c>
    </row>
    <row r="286" spans="7:10" ht="15">
      <c r="G286" s="24">
        <v>44117</v>
      </c>
      <c r="H286" s="25">
        <v>44105</v>
      </c>
      <c r="I286">
        <v>13</v>
      </c>
      <c r="J286" t="s">
        <v>2539</v>
      </c>
    </row>
    <row r="287" spans="7:10" ht="15">
      <c r="G287" s="24">
        <v>44118</v>
      </c>
      <c r="H287" s="25">
        <v>44105</v>
      </c>
      <c r="I287">
        <v>14</v>
      </c>
      <c r="J287" t="s">
        <v>787</v>
      </c>
    </row>
    <row r="288" spans="7:10" ht="15">
      <c r="G288" s="24">
        <v>44119</v>
      </c>
      <c r="H288" s="25">
        <v>44105</v>
      </c>
      <c r="I288">
        <v>15</v>
      </c>
      <c r="J288" t="s">
        <v>923</v>
      </c>
    </row>
    <row r="289" spans="7:10" ht="15">
      <c r="G289" s="24">
        <v>44120</v>
      </c>
      <c r="H289" s="25">
        <v>44105</v>
      </c>
      <c r="I289">
        <v>16</v>
      </c>
      <c r="J289" t="s">
        <v>2535</v>
      </c>
    </row>
    <row r="290" spans="7:10" ht="15">
      <c r="G290" s="24">
        <v>44121</v>
      </c>
      <c r="H290" s="25">
        <v>44105</v>
      </c>
      <c r="I290">
        <v>17</v>
      </c>
      <c r="J290" t="s">
        <v>2536</v>
      </c>
    </row>
    <row r="291" spans="7:10" ht="15">
      <c r="G291" s="24">
        <v>44122</v>
      </c>
      <c r="H291" s="25">
        <v>44105</v>
      </c>
      <c r="I291">
        <v>18</v>
      </c>
      <c r="J291" t="s">
        <v>2537</v>
      </c>
    </row>
    <row r="292" spans="7:10" ht="15">
      <c r="G292" s="24">
        <v>44123</v>
      </c>
      <c r="H292" s="25">
        <v>44105</v>
      </c>
      <c r="I292">
        <v>19</v>
      </c>
      <c r="J292" t="s">
        <v>2538</v>
      </c>
    </row>
    <row r="293" spans="7:10" ht="15">
      <c r="G293" s="24">
        <v>44124</v>
      </c>
      <c r="H293" s="25">
        <v>44105</v>
      </c>
      <c r="I293">
        <v>20</v>
      </c>
      <c r="J293" t="s">
        <v>2539</v>
      </c>
    </row>
    <row r="294" spans="7:10" ht="15">
      <c r="G294" s="24">
        <v>44125</v>
      </c>
      <c r="H294" s="25">
        <v>44105</v>
      </c>
      <c r="I294">
        <v>21</v>
      </c>
      <c r="J294" t="s">
        <v>787</v>
      </c>
    </row>
    <row r="295" spans="7:10" ht="15">
      <c r="G295" s="24">
        <v>44126</v>
      </c>
      <c r="H295" s="25">
        <v>44105</v>
      </c>
      <c r="I295">
        <v>22</v>
      </c>
      <c r="J295" t="s">
        <v>923</v>
      </c>
    </row>
    <row r="296" spans="7:10" ht="15">
      <c r="G296" s="24">
        <v>44127</v>
      </c>
      <c r="H296" s="25">
        <v>44105</v>
      </c>
      <c r="I296">
        <v>23</v>
      </c>
      <c r="J296" t="s">
        <v>2535</v>
      </c>
    </row>
    <row r="297" spans="7:10" ht="15">
      <c r="G297" s="24">
        <v>44128</v>
      </c>
      <c r="H297" s="25">
        <v>44105</v>
      </c>
      <c r="I297">
        <v>24</v>
      </c>
      <c r="J297" t="s">
        <v>2536</v>
      </c>
    </row>
    <row r="298" spans="7:10" ht="15">
      <c r="G298" s="24">
        <v>44129</v>
      </c>
      <c r="H298" s="25">
        <v>44105</v>
      </c>
      <c r="I298">
        <v>25</v>
      </c>
      <c r="J298" t="s">
        <v>2537</v>
      </c>
    </row>
    <row r="299" spans="7:10" ht="15">
      <c r="G299" s="24">
        <v>44130</v>
      </c>
      <c r="H299" s="25">
        <v>44105</v>
      </c>
      <c r="I299">
        <v>26</v>
      </c>
      <c r="J299" t="s">
        <v>2538</v>
      </c>
    </row>
    <row r="300" spans="7:10" ht="15">
      <c r="G300" s="24">
        <v>44131</v>
      </c>
      <c r="H300" s="25">
        <v>44105</v>
      </c>
      <c r="I300">
        <v>27</v>
      </c>
      <c r="J300" t="s">
        <v>2539</v>
      </c>
    </row>
    <row r="301" spans="7:10" ht="15">
      <c r="G301" s="24">
        <v>44132</v>
      </c>
      <c r="H301" s="25">
        <v>44105</v>
      </c>
      <c r="I301">
        <v>28</v>
      </c>
      <c r="J301" t="s">
        <v>787</v>
      </c>
    </row>
    <row r="302" spans="7:10" ht="15">
      <c r="G302" s="24">
        <v>44133</v>
      </c>
      <c r="H302" s="25">
        <v>44105</v>
      </c>
      <c r="I302">
        <v>29</v>
      </c>
      <c r="J302" t="s">
        <v>923</v>
      </c>
    </row>
    <row r="303" spans="7:10" ht="15">
      <c r="G303" s="24">
        <v>44134</v>
      </c>
      <c r="H303" s="25">
        <v>44105</v>
      </c>
      <c r="I303">
        <v>30</v>
      </c>
      <c r="J303" t="s">
        <v>2535</v>
      </c>
    </row>
    <row r="304" spans="7:10" ht="15">
      <c r="G304" s="24">
        <v>44135</v>
      </c>
      <c r="H304" s="25">
        <v>44105</v>
      </c>
      <c r="I304">
        <v>31</v>
      </c>
      <c r="J304" t="s">
        <v>2536</v>
      </c>
    </row>
    <row r="305" spans="7:10" ht="15">
      <c r="G305" s="24">
        <v>44136</v>
      </c>
      <c r="H305" s="25">
        <v>44136</v>
      </c>
      <c r="I305">
        <v>1</v>
      </c>
      <c r="J305" t="s">
        <v>2537</v>
      </c>
    </row>
    <row r="306" spans="7:10" ht="15">
      <c r="G306" s="24">
        <v>44137</v>
      </c>
      <c r="H306" s="25">
        <v>44136</v>
      </c>
      <c r="I306">
        <v>2</v>
      </c>
      <c r="J306" t="s">
        <v>2538</v>
      </c>
    </row>
    <row r="307" spans="7:10" ht="15">
      <c r="G307" s="24">
        <v>44138</v>
      </c>
      <c r="H307" s="25">
        <v>44136</v>
      </c>
      <c r="I307">
        <v>3</v>
      </c>
      <c r="J307" t="s">
        <v>2539</v>
      </c>
    </row>
    <row r="308" spans="7:10" ht="15">
      <c r="G308" s="24">
        <v>44139</v>
      </c>
      <c r="H308" s="25">
        <v>44136</v>
      </c>
      <c r="I308">
        <v>4</v>
      </c>
      <c r="J308" t="s">
        <v>787</v>
      </c>
    </row>
    <row r="309" spans="7:10" ht="15">
      <c r="G309" s="24">
        <v>44140</v>
      </c>
      <c r="H309" s="25">
        <v>44136</v>
      </c>
      <c r="I309">
        <v>5</v>
      </c>
      <c r="J309" t="s">
        <v>923</v>
      </c>
    </row>
    <row r="310" spans="7:10" ht="15">
      <c r="G310" s="24">
        <v>44141</v>
      </c>
      <c r="H310" s="25">
        <v>44136</v>
      </c>
      <c r="I310">
        <v>6</v>
      </c>
      <c r="J310" t="s">
        <v>2535</v>
      </c>
    </row>
    <row r="311" spans="7:10" ht="15">
      <c r="G311" s="24">
        <v>44142</v>
      </c>
      <c r="H311" s="25">
        <v>44136</v>
      </c>
      <c r="I311">
        <v>7</v>
      </c>
      <c r="J311" t="s">
        <v>2536</v>
      </c>
    </row>
    <row r="312" spans="7:10" ht="15">
      <c r="G312" s="24">
        <v>44143</v>
      </c>
      <c r="H312" s="25">
        <v>44136</v>
      </c>
      <c r="I312">
        <v>8</v>
      </c>
      <c r="J312" t="s">
        <v>2537</v>
      </c>
    </row>
    <row r="313" spans="7:10" ht="15">
      <c r="G313" s="24">
        <v>44144</v>
      </c>
      <c r="H313" s="25">
        <v>44136</v>
      </c>
      <c r="I313">
        <v>9</v>
      </c>
      <c r="J313" t="s">
        <v>2538</v>
      </c>
    </row>
    <row r="314" spans="7:10" ht="15">
      <c r="G314" s="24">
        <v>44145</v>
      </c>
      <c r="H314" s="25">
        <v>44136</v>
      </c>
      <c r="I314">
        <v>10</v>
      </c>
      <c r="J314" t="s">
        <v>2539</v>
      </c>
    </row>
    <row r="315" spans="7:10" ht="15">
      <c r="G315" s="24">
        <v>44146</v>
      </c>
      <c r="H315" s="25">
        <v>44136</v>
      </c>
      <c r="I315">
        <v>11</v>
      </c>
      <c r="J315" t="s">
        <v>787</v>
      </c>
    </row>
    <row r="316" spans="7:10" ht="15">
      <c r="G316" s="24">
        <v>44147</v>
      </c>
      <c r="H316" s="25">
        <v>44136</v>
      </c>
      <c r="I316">
        <v>12</v>
      </c>
      <c r="J316" t="s">
        <v>923</v>
      </c>
    </row>
    <row r="317" spans="7:10" ht="15">
      <c r="G317" s="24">
        <v>44148</v>
      </c>
      <c r="H317" s="25">
        <v>44136</v>
      </c>
      <c r="I317">
        <v>13</v>
      </c>
      <c r="J317" t="s">
        <v>2535</v>
      </c>
    </row>
    <row r="318" spans="7:10" ht="15">
      <c r="G318" s="24">
        <v>44149</v>
      </c>
      <c r="H318" s="25">
        <v>44136</v>
      </c>
      <c r="I318">
        <v>14</v>
      </c>
      <c r="J318" t="s">
        <v>2536</v>
      </c>
    </row>
    <row r="319" spans="7:10" ht="15">
      <c r="G319" s="24">
        <v>44150</v>
      </c>
      <c r="H319" s="25">
        <v>44136</v>
      </c>
      <c r="I319">
        <v>15</v>
      </c>
      <c r="J319" t="s">
        <v>2537</v>
      </c>
    </row>
    <row r="320" spans="7:10" ht="15">
      <c r="G320" s="24">
        <v>44151</v>
      </c>
      <c r="H320" s="25">
        <v>44136</v>
      </c>
      <c r="I320">
        <v>16</v>
      </c>
      <c r="J320" t="s">
        <v>2538</v>
      </c>
    </row>
    <row r="321" spans="7:10" ht="15">
      <c r="G321" s="24">
        <v>44152</v>
      </c>
      <c r="H321" s="25">
        <v>44136</v>
      </c>
      <c r="I321">
        <v>17</v>
      </c>
      <c r="J321" t="s">
        <v>2539</v>
      </c>
    </row>
    <row r="322" spans="7:10" ht="15">
      <c r="G322" s="24">
        <v>44153</v>
      </c>
      <c r="H322" s="25">
        <v>44136</v>
      </c>
      <c r="I322">
        <v>18</v>
      </c>
      <c r="J322" t="s">
        <v>787</v>
      </c>
    </row>
    <row r="323" spans="7:10" ht="15">
      <c r="G323" s="24">
        <v>44154</v>
      </c>
      <c r="H323" s="25">
        <v>44136</v>
      </c>
      <c r="I323">
        <v>19</v>
      </c>
      <c r="J323" t="s">
        <v>923</v>
      </c>
    </row>
    <row r="324" spans="7:10" ht="15">
      <c r="G324" s="24">
        <v>44155</v>
      </c>
      <c r="H324" s="25">
        <v>44136</v>
      </c>
      <c r="I324">
        <v>20</v>
      </c>
      <c r="J324" t="s">
        <v>2535</v>
      </c>
    </row>
    <row r="325" spans="7:10" ht="15">
      <c r="G325" s="24">
        <v>44156</v>
      </c>
      <c r="H325" s="25">
        <v>44136</v>
      </c>
      <c r="I325">
        <v>21</v>
      </c>
      <c r="J325" t="s">
        <v>2536</v>
      </c>
    </row>
    <row r="326" spans="7:10" ht="15">
      <c r="G326" s="24">
        <v>44157</v>
      </c>
      <c r="H326" s="25">
        <v>44136</v>
      </c>
      <c r="I326">
        <v>22</v>
      </c>
      <c r="J326" t="s">
        <v>2537</v>
      </c>
    </row>
    <row r="327" spans="7:10" ht="15">
      <c r="G327" s="24">
        <v>44158</v>
      </c>
      <c r="H327" s="25">
        <v>44136</v>
      </c>
      <c r="I327">
        <v>23</v>
      </c>
      <c r="J327" t="s">
        <v>2538</v>
      </c>
    </row>
    <row r="328" spans="7:10" ht="15">
      <c r="G328" s="24">
        <v>44159</v>
      </c>
      <c r="H328" s="25">
        <v>44136</v>
      </c>
      <c r="I328">
        <v>24</v>
      </c>
      <c r="J328" t="s">
        <v>2539</v>
      </c>
    </row>
    <row r="329" spans="7:10" ht="15">
      <c r="G329" s="24">
        <v>44160</v>
      </c>
      <c r="H329" s="25">
        <v>44136</v>
      </c>
      <c r="I329">
        <v>25</v>
      </c>
      <c r="J329" t="s">
        <v>787</v>
      </c>
    </row>
    <row r="330" spans="7:10" ht="15">
      <c r="G330" s="24">
        <v>44161</v>
      </c>
      <c r="H330" s="25">
        <v>44136</v>
      </c>
      <c r="I330">
        <v>26</v>
      </c>
      <c r="J330" t="s">
        <v>923</v>
      </c>
    </row>
    <row r="331" spans="7:10" ht="15">
      <c r="G331" s="24">
        <v>44162</v>
      </c>
      <c r="H331" s="25">
        <v>44136</v>
      </c>
      <c r="I331">
        <v>27</v>
      </c>
      <c r="J331" t="s">
        <v>2535</v>
      </c>
    </row>
    <row r="332" spans="7:10" ht="15">
      <c r="G332" s="24">
        <v>44163</v>
      </c>
      <c r="H332" s="25">
        <v>44136</v>
      </c>
      <c r="I332">
        <v>28</v>
      </c>
      <c r="J332" t="s">
        <v>2536</v>
      </c>
    </row>
    <row r="333" spans="7:10" ht="15">
      <c r="G333" s="24">
        <v>44164</v>
      </c>
      <c r="H333" s="25">
        <v>44136</v>
      </c>
      <c r="I333">
        <v>29</v>
      </c>
      <c r="J333" t="s">
        <v>2537</v>
      </c>
    </row>
    <row r="334" spans="7:10" ht="15">
      <c r="G334" s="24">
        <v>44165</v>
      </c>
      <c r="H334" s="25">
        <v>44136</v>
      </c>
      <c r="I334">
        <v>30</v>
      </c>
      <c r="J334" t="s">
        <v>2538</v>
      </c>
    </row>
    <row r="335" spans="7:10" ht="15">
      <c r="G335" s="24">
        <v>44166</v>
      </c>
      <c r="H335" s="25">
        <v>44166</v>
      </c>
      <c r="I335">
        <v>1</v>
      </c>
      <c r="J335" t="s">
        <v>2539</v>
      </c>
    </row>
    <row r="336" spans="7:10" ht="15">
      <c r="G336" s="24">
        <v>44167</v>
      </c>
      <c r="H336" s="25">
        <v>44166</v>
      </c>
      <c r="I336">
        <v>2</v>
      </c>
      <c r="J336" t="s">
        <v>787</v>
      </c>
    </row>
    <row r="337" spans="7:10" ht="15">
      <c r="G337" s="24">
        <v>44168</v>
      </c>
      <c r="H337" s="25">
        <v>44166</v>
      </c>
      <c r="I337">
        <v>3</v>
      </c>
      <c r="J337" t="s">
        <v>923</v>
      </c>
    </row>
    <row r="338" spans="7:10" ht="15">
      <c r="G338" s="24">
        <v>44169</v>
      </c>
      <c r="H338" s="25">
        <v>44166</v>
      </c>
      <c r="I338">
        <v>4</v>
      </c>
      <c r="J338" t="s">
        <v>2535</v>
      </c>
    </row>
    <row r="339" spans="7:10" ht="15">
      <c r="G339" s="24">
        <v>44170</v>
      </c>
      <c r="H339" s="25">
        <v>44166</v>
      </c>
      <c r="I339">
        <v>5</v>
      </c>
      <c r="J339" t="s">
        <v>2536</v>
      </c>
    </row>
    <row r="340" spans="7:10" ht="15">
      <c r="G340" s="24">
        <v>44171</v>
      </c>
      <c r="H340" s="25">
        <v>44166</v>
      </c>
      <c r="I340">
        <v>6</v>
      </c>
      <c r="J340" t="s">
        <v>2537</v>
      </c>
    </row>
    <row r="341" spans="7:10" ht="15">
      <c r="G341" s="24">
        <v>44172</v>
      </c>
      <c r="H341" s="25">
        <v>44166</v>
      </c>
      <c r="I341">
        <v>7</v>
      </c>
      <c r="J341" t="s">
        <v>2538</v>
      </c>
    </row>
    <row r="342" spans="7:10" ht="15">
      <c r="G342" s="24">
        <v>44173</v>
      </c>
      <c r="H342" s="25">
        <v>44166</v>
      </c>
      <c r="I342">
        <v>8</v>
      </c>
      <c r="J342" t="s">
        <v>2539</v>
      </c>
    </row>
    <row r="343" spans="7:10" ht="15">
      <c r="G343" s="24">
        <v>44174</v>
      </c>
      <c r="H343" s="25">
        <v>44166</v>
      </c>
      <c r="I343">
        <v>9</v>
      </c>
      <c r="J343" t="s">
        <v>787</v>
      </c>
    </row>
    <row r="344" spans="7:10" ht="15">
      <c r="G344" s="24">
        <v>44175</v>
      </c>
      <c r="H344" s="25">
        <v>44166</v>
      </c>
      <c r="I344">
        <v>10</v>
      </c>
      <c r="J344" t="s">
        <v>923</v>
      </c>
    </row>
    <row r="345" spans="7:10" ht="15">
      <c r="G345" s="24">
        <v>44176</v>
      </c>
      <c r="H345" s="25">
        <v>44166</v>
      </c>
      <c r="I345">
        <v>11</v>
      </c>
      <c r="J345" t="s">
        <v>2535</v>
      </c>
    </row>
    <row r="346" spans="7:10" ht="15">
      <c r="G346" s="24">
        <v>44177</v>
      </c>
      <c r="H346" s="25">
        <v>44166</v>
      </c>
      <c r="I346">
        <v>12</v>
      </c>
      <c r="J346" t="s">
        <v>2536</v>
      </c>
    </row>
    <row r="347" spans="7:10" ht="15">
      <c r="G347" s="24">
        <v>44178</v>
      </c>
      <c r="H347" s="25">
        <v>44166</v>
      </c>
      <c r="I347">
        <v>13</v>
      </c>
      <c r="J347" t="s">
        <v>2537</v>
      </c>
    </row>
    <row r="348" spans="7:10" ht="15">
      <c r="G348" s="24">
        <v>44179</v>
      </c>
      <c r="H348" s="25">
        <v>44166</v>
      </c>
      <c r="I348">
        <v>14</v>
      </c>
      <c r="J348" t="s">
        <v>2538</v>
      </c>
    </row>
    <row r="349" spans="7:10" ht="15">
      <c r="G349" s="24">
        <v>44180</v>
      </c>
      <c r="H349" s="25">
        <v>44166</v>
      </c>
      <c r="I349">
        <v>15</v>
      </c>
      <c r="J349" t="s">
        <v>2539</v>
      </c>
    </row>
    <row r="350" spans="7:10" ht="15">
      <c r="G350" s="24">
        <v>44181</v>
      </c>
      <c r="H350" s="25">
        <v>44166</v>
      </c>
      <c r="I350">
        <v>16</v>
      </c>
      <c r="J350" t="s">
        <v>787</v>
      </c>
    </row>
    <row r="351" spans="7:10" ht="15">
      <c r="G351" s="24">
        <v>44182</v>
      </c>
      <c r="H351" s="25">
        <v>44166</v>
      </c>
      <c r="I351">
        <v>17</v>
      </c>
      <c r="J351" t="s">
        <v>923</v>
      </c>
    </row>
    <row r="352" spans="7:10" ht="15">
      <c r="G352" s="24">
        <v>44183</v>
      </c>
      <c r="H352" s="25">
        <v>44166</v>
      </c>
      <c r="I352">
        <v>18</v>
      </c>
      <c r="J352" t="s">
        <v>2535</v>
      </c>
    </row>
    <row r="353" spans="7:10" ht="15">
      <c r="G353" s="24">
        <v>44184</v>
      </c>
      <c r="H353" s="25">
        <v>44166</v>
      </c>
      <c r="I353">
        <v>19</v>
      </c>
      <c r="J353" t="s">
        <v>2536</v>
      </c>
    </row>
    <row r="354" spans="7:10" ht="15">
      <c r="G354" s="24">
        <v>44185</v>
      </c>
      <c r="H354" s="25">
        <v>44166</v>
      </c>
      <c r="I354">
        <v>20</v>
      </c>
      <c r="J354" t="s">
        <v>2537</v>
      </c>
    </row>
    <row r="355" spans="7:10" ht="15">
      <c r="G355" s="24">
        <v>44186</v>
      </c>
      <c r="H355" s="25">
        <v>44166</v>
      </c>
      <c r="I355">
        <v>21</v>
      </c>
      <c r="J355" t="s">
        <v>2538</v>
      </c>
    </row>
    <row r="356" spans="7:10" ht="15">
      <c r="G356" s="24">
        <v>44187</v>
      </c>
      <c r="H356" s="25">
        <v>44166</v>
      </c>
      <c r="I356">
        <v>22</v>
      </c>
      <c r="J356" t="s">
        <v>2539</v>
      </c>
    </row>
    <row r="357" spans="7:10" ht="15">
      <c r="G357" s="24">
        <v>44188</v>
      </c>
      <c r="H357" s="25">
        <v>44166</v>
      </c>
      <c r="I357">
        <v>23</v>
      </c>
      <c r="J357" t="s">
        <v>787</v>
      </c>
    </row>
    <row r="358" spans="7:10" ht="15">
      <c r="G358" s="24">
        <v>44189</v>
      </c>
      <c r="H358" s="25">
        <v>44166</v>
      </c>
      <c r="I358">
        <v>24</v>
      </c>
      <c r="J358" t="s">
        <v>923</v>
      </c>
    </row>
    <row r="359" spans="7:10" ht="15">
      <c r="G359" s="24">
        <v>44190</v>
      </c>
      <c r="H359" s="25">
        <v>44166</v>
      </c>
      <c r="I359">
        <v>25</v>
      </c>
      <c r="J359" t="s">
        <v>2535</v>
      </c>
    </row>
    <row r="360" spans="7:10" ht="15">
      <c r="G360" s="24">
        <v>44191</v>
      </c>
      <c r="H360" s="25">
        <v>44166</v>
      </c>
      <c r="I360">
        <v>26</v>
      </c>
      <c r="J360" t="s">
        <v>2536</v>
      </c>
    </row>
    <row r="361" spans="7:10" ht="15">
      <c r="G361" s="24">
        <v>44192</v>
      </c>
      <c r="H361" s="25">
        <v>44166</v>
      </c>
      <c r="I361">
        <v>27</v>
      </c>
      <c r="J361" t="s">
        <v>2537</v>
      </c>
    </row>
    <row r="362" spans="7:10" ht="15">
      <c r="G362" s="24">
        <v>44193</v>
      </c>
      <c r="H362" s="25">
        <v>44166</v>
      </c>
      <c r="I362">
        <v>28</v>
      </c>
      <c r="J362" t="s">
        <v>2538</v>
      </c>
    </row>
    <row r="363" spans="7:10" ht="15">
      <c r="G363" s="24">
        <v>44194</v>
      </c>
      <c r="H363" s="25">
        <v>44166</v>
      </c>
      <c r="I363">
        <v>29</v>
      </c>
      <c r="J363" t="s">
        <v>2539</v>
      </c>
    </row>
    <row r="364" spans="7:10" ht="15">
      <c r="G364" s="24">
        <v>44195</v>
      </c>
      <c r="H364" s="25">
        <v>44166</v>
      </c>
      <c r="I364">
        <v>30</v>
      </c>
      <c r="J364" t="s">
        <v>787</v>
      </c>
    </row>
    <row r="365" spans="7:10" ht="15">
      <c r="G365" s="24">
        <v>44196</v>
      </c>
      <c r="H365" s="25">
        <v>44166</v>
      </c>
      <c r="I365">
        <v>31</v>
      </c>
      <c r="J365" t="s">
        <v>923</v>
      </c>
    </row>
    <row r="366" spans="7:10" ht="15">
      <c r="G366" s="24">
        <v>44197</v>
      </c>
      <c r="H366" s="25">
        <v>44197</v>
      </c>
      <c r="I366">
        <v>1</v>
      </c>
      <c r="J366" t="s">
        <v>2535</v>
      </c>
    </row>
    <row r="367" spans="7:10" ht="15">
      <c r="G367" s="24">
        <v>44198</v>
      </c>
      <c r="H367" s="25">
        <v>44197</v>
      </c>
      <c r="I367">
        <v>2</v>
      </c>
      <c r="J367" t="s">
        <v>2536</v>
      </c>
    </row>
    <row r="368" spans="7:10" ht="15">
      <c r="G368" s="24">
        <v>44199</v>
      </c>
      <c r="H368" s="25">
        <v>44197</v>
      </c>
      <c r="I368">
        <v>3</v>
      </c>
      <c r="J368" t="s">
        <v>2537</v>
      </c>
    </row>
    <row r="369" spans="7:10" ht="15">
      <c r="G369" s="24">
        <v>44200</v>
      </c>
      <c r="H369" s="25">
        <v>44197</v>
      </c>
      <c r="I369">
        <v>4</v>
      </c>
      <c r="J369" t="s">
        <v>2538</v>
      </c>
    </row>
    <row r="370" spans="7:10" ht="15">
      <c r="G370" s="24">
        <v>44201</v>
      </c>
      <c r="H370" s="25">
        <v>44197</v>
      </c>
      <c r="I370">
        <v>5</v>
      </c>
      <c r="J370" t="s">
        <v>2539</v>
      </c>
    </row>
    <row r="371" spans="7:10" ht="15">
      <c r="G371" s="24">
        <v>44202</v>
      </c>
      <c r="H371" s="25">
        <v>44197</v>
      </c>
      <c r="I371">
        <v>6</v>
      </c>
      <c r="J371" t="s">
        <v>787</v>
      </c>
    </row>
    <row r="372" spans="7:10" ht="15">
      <c r="G372" s="24">
        <v>44203</v>
      </c>
      <c r="H372" s="25">
        <v>44197</v>
      </c>
      <c r="I372">
        <v>7</v>
      </c>
      <c r="J372" t="s">
        <v>923</v>
      </c>
    </row>
    <row r="373" spans="7:10" ht="15">
      <c r="G373" s="24">
        <v>44204</v>
      </c>
      <c r="H373" s="25">
        <v>44197</v>
      </c>
      <c r="I373">
        <v>8</v>
      </c>
      <c r="J373" t="s">
        <v>2535</v>
      </c>
    </row>
    <row r="374" spans="7:10" ht="15">
      <c r="G374" s="24">
        <v>44205</v>
      </c>
      <c r="H374" s="25">
        <v>44197</v>
      </c>
      <c r="I374">
        <v>9</v>
      </c>
      <c r="J374" t="s">
        <v>2536</v>
      </c>
    </row>
    <row r="375" spans="7:10" ht="15">
      <c r="G375" s="24">
        <v>44206</v>
      </c>
      <c r="H375" s="25">
        <v>44197</v>
      </c>
      <c r="I375">
        <v>10</v>
      </c>
      <c r="J375" t="s">
        <v>2537</v>
      </c>
    </row>
    <row r="376" spans="7:10" ht="15">
      <c r="G376" s="24">
        <v>44207</v>
      </c>
      <c r="H376" s="25">
        <v>44197</v>
      </c>
      <c r="I376">
        <v>11</v>
      </c>
      <c r="J376" t="s">
        <v>2538</v>
      </c>
    </row>
    <row r="377" spans="7:10" ht="15">
      <c r="G377" s="24">
        <v>44208</v>
      </c>
      <c r="H377" s="25">
        <v>44197</v>
      </c>
      <c r="I377">
        <v>12</v>
      </c>
      <c r="J377" t="s">
        <v>2539</v>
      </c>
    </row>
    <row r="378" spans="7:10" ht="15">
      <c r="G378" s="24">
        <v>44209</v>
      </c>
      <c r="H378" s="25">
        <v>44197</v>
      </c>
      <c r="I378">
        <v>13</v>
      </c>
      <c r="J378" t="s">
        <v>787</v>
      </c>
    </row>
    <row r="379" spans="7:10" ht="15">
      <c r="G379" s="24">
        <v>44210</v>
      </c>
      <c r="H379" s="25">
        <v>44197</v>
      </c>
      <c r="I379">
        <v>14</v>
      </c>
      <c r="J379" t="s">
        <v>923</v>
      </c>
    </row>
    <row r="380" spans="7:10" ht="15">
      <c r="G380" s="24">
        <v>44211</v>
      </c>
      <c r="H380" s="25">
        <v>44197</v>
      </c>
      <c r="I380">
        <v>15</v>
      </c>
      <c r="J380" t="s">
        <v>2535</v>
      </c>
    </row>
    <row r="381" spans="7:10" ht="15">
      <c r="G381" s="24">
        <v>44212</v>
      </c>
      <c r="H381" s="25">
        <v>44197</v>
      </c>
      <c r="I381">
        <v>16</v>
      </c>
      <c r="J381" t="s">
        <v>2536</v>
      </c>
    </row>
    <row r="382" spans="7:10" ht="15">
      <c r="G382" s="24">
        <v>44213</v>
      </c>
      <c r="H382" s="25">
        <v>44197</v>
      </c>
      <c r="I382">
        <v>17</v>
      </c>
      <c r="J382" t="s">
        <v>2537</v>
      </c>
    </row>
    <row r="383" spans="7:10" ht="15">
      <c r="G383" s="24">
        <v>44214</v>
      </c>
      <c r="H383" s="25">
        <v>44197</v>
      </c>
      <c r="I383">
        <v>18</v>
      </c>
      <c r="J383" t="s">
        <v>2538</v>
      </c>
    </row>
    <row r="384" spans="7:10" ht="15">
      <c r="G384" s="24">
        <v>44215</v>
      </c>
      <c r="H384" s="25">
        <v>44197</v>
      </c>
      <c r="I384">
        <v>19</v>
      </c>
      <c r="J384" t="s">
        <v>2539</v>
      </c>
    </row>
    <row r="385" spans="7:10" ht="15">
      <c r="G385" s="24">
        <v>44216</v>
      </c>
      <c r="H385" s="25">
        <v>44197</v>
      </c>
      <c r="I385">
        <v>20</v>
      </c>
      <c r="J385" t="s">
        <v>787</v>
      </c>
    </row>
    <row r="386" spans="7:10" ht="15">
      <c r="G386" s="24">
        <v>44217</v>
      </c>
      <c r="H386" s="25">
        <v>44197</v>
      </c>
      <c r="I386">
        <v>21</v>
      </c>
      <c r="J386" t="s">
        <v>923</v>
      </c>
    </row>
    <row r="387" spans="7:10" ht="15">
      <c r="G387" s="24">
        <v>44218</v>
      </c>
      <c r="H387" s="25">
        <v>44197</v>
      </c>
      <c r="I387">
        <v>22</v>
      </c>
      <c r="J387" t="s">
        <v>2535</v>
      </c>
    </row>
    <row r="388" spans="7:10" ht="15">
      <c r="G388" s="24">
        <v>44219</v>
      </c>
      <c r="H388" s="25">
        <v>44197</v>
      </c>
      <c r="I388">
        <v>23</v>
      </c>
      <c r="J388" t="s">
        <v>2536</v>
      </c>
    </row>
    <row r="389" spans="7:10" ht="15">
      <c r="G389" s="24">
        <v>44220</v>
      </c>
      <c r="H389" s="25">
        <v>44197</v>
      </c>
      <c r="I389">
        <v>24</v>
      </c>
      <c r="J389" t="s">
        <v>2537</v>
      </c>
    </row>
    <row r="390" spans="7:10" ht="15">
      <c r="G390" s="24">
        <v>44221</v>
      </c>
      <c r="H390" s="25">
        <v>44197</v>
      </c>
      <c r="I390">
        <v>25</v>
      </c>
      <c r="J390" t="s">
        <v>2538</v>
      </c>
    </row>
    <row r="391" spans="7:10" ht="15">
      <c r="G391" s="24">
        <v>44222</v>
      </c>
      <c r="H391" s="25">
        <v>44197</v>
      </c>
      <c r="I391">
        <v>26</v>
      </c>
      <c r="J391" t="s">
        <v>2539</v>
      </c>
    </row>
    <row r="392" spans="7:10" ht="15">
      <c r="G392" s="24">
        <v>44223</v>
      </c>
      <c r="H392" s="25">
        <v>44197</v>
      </c>
      <c r="I392">
        <v>27</v>
      </c>
      <c r="J392" t="s">
        <v>787</v>
      </c>
    </row>
    <row r="393" spans="7:10" ht="15">
      <c r="G393" s="24">
        <v>44224</v>
      </c>
      <c r="H393" s="25">
        <v>44197</v>
      </c>
      <c r="I393">
        <v>28</v>
      </c>
      <c r="J393" t="s">
        <v>923</v>
      </c>
    </row>
    <row r="394" spans="7:10" ht="15">
      <c r="G394" s="24">
        <v>44225</v>
      </c>
      <c r="H394" s="25">
        <v>44197</v>
      </c>
      <c r="I394">
        <v>29</v>
      </c>
      <c r="J394" t="s">
        <v>2535</v>
      </c>
    </row>
    <row r="395" spans="7:10" ht="15">
      <c r="G395" s="24">
        <v>44226</v>
      </c>
      <c r="H395" s="25">
        <v>44197</v>
      </c>
      <c r="I395">
        <v>30</v>
      </c>
      <c r="J395" t="s">
        <v>2536</v>
      </c>
    </row>
    <row r="396" spans="7:10" ht="15">
      <c r="G396" s="24">
        <v>44227</v>
      </c>
      <c r="H396" s="25">
        <v>44197</v>
      </c>
      <c r="I396">
        <v>31</v>
      </c>
      <c r="J396" t="s">
        <v>2537</v>
      </c>
    </row>
    <row r="397" spans="7:10" ht="15">
      <c r="G397" s="24">
        <v>44228</v>
      </c>
      <c r="H397" s="25">
        <v>44228</v>
      </c>
      <c r="I397">
        <v>1</v>
      </c>
      <c r="J397" t="s">
        <v>2538</v>
      </c>
    </row>
    <row r="398" spans="7:10" ht="15">
      <c r="G398" s="24">
        <v>44229</v>
      </c>
      <c r="H398" s="25">
        <v>44228</v>
      </c>
      <c r="I398">
        <v>2</v>
      </c>
      <c r="J398" t="s">
        <v>2539</v>
      </c>
    </row>
    <row r="399" spans="7:10" ht="15">
      <c r="G399" s="24">
        <v>44230</v>
      </c>
      <c r="H399" s="25">
        <v>44228</v>
      </c>
      <c r="I399">
        <v>3</v>
      </c>
      <c r="J399" t="s">
        <v>787</v>
      </c>
    </row>
    <row r="400" spans="7:10" ht="15">
      <c r="G400" s="24">
        <v>44231</v>
      </c>
      <c r="H400" s="25">
        <v>44228</v>
      </c>
      <c r="I400">
        <v>4</v>
      </c>
      <c r="J400" t="s">
        <v>923</v>
      </c>
    </row>
    <row r="401" spans="7:10" ht="15">
      <c r="G401" s="24">
        <v>44232</v>
      </c>
      <c r="H401" s="25">
        <v>44228</v>
      </c>
      <c r="I401">
        <v>5</v>
      </c>
      <c r="J401" t="s">
        <v>2535</v>
      </c>
    </row>
    <row r="402" spans="7:10" ht="15">
      <c r="G402" s="24">
        <v>44233</v>
      </c>
      <c r="H402" s="25">
        <v>44228</v>
      </c>
      <c r="I402">
        <v>6</v>
      </c>
      <c r="J402" t="s">
        <v>2536</v>
      </c>
    </row>
    <row r="403" spans="7:10" ht="15">
      <c r="G403" s="24">
        <v>44234</v>
      </c>
      <c r="H403" s="25">
        <v>44228</v>
      </c>
      <c r="I403">
        <v>7</v>
      </c>
      <c r="J403" t="s">
        <v>2537</v>
      </c>
    </row>
    <row r="404" spans="7:10" ht="15">
      <c r="G404" s="24">
        <v>44235</v>
      </c>
      <c r="H404" s="25">
        <v>44228</v>
      </c>
      <c r="I404">
        <v>8</v>
      </c>
      <c r="J404" t="s">
        <v>2538</v>
      </c>
    </row>
    <row r="405" spans="7:10" ht="15">
      <c r="G405" s="24">
        <v>44236</v>
      </c>
      <c r="H405" s="25">
        <v>44228</v>
      </c>
      <c r="I405">
        <v>9</v>
      </c>
      <c r="J405" t="s">
        <v>2539</v>
      </c>
    </row>
    <row r="406" spans="7:10" ht="15">
      <c r="G406" s="24">
        <v>44237</v>
      </c>
      <c r="H406" s="25">
        <v>44228</v>
      </c>
      <c r="I406">
        <v>10</v>
      </c>
      <c r="J406" t="s">
        <v>787</v>
      </c>
    </row>
    <row r="407" spans="7:10" ht="15">
      <c r="G407" s="24">
        <v>44238</v>
      </c>
      <c r="H407" s="25">
        <v>44228</v>
      </c>
      <c r="I407">
        <v>11</v>
      </c>
      <c r="J407" t="s">
        <v>923</v>
      </c>
    </row>
    <row r="408" spans="7:10" ht="15">
      <c r="G408" s="24">
        <v>44239</v>
      </c>
      <c r="H408" s="25">
        <v>44228</v>
      </c>
      <c r="I408">
        <v>12</v>
      </c>
      <c r="J408" t="s">
        <v>2535</v>
      </c>
    </row>
    <row r="409" spans="7:10" ht="15">
      <c r="G409" s="24">
        <v>44240</v>
      </c>
      <c r="H409" s="25">
        <v>44228</v>
      </c>
      <c r="I409">
        <v>13</v>
      </c>
      <c r="J409" t="s">
        <v>2536</v>
      </c>
    </row>
    <row r="410" spans="7:10" ht="15">
      <c r="G410" s="24">
        <v>44241</v>
      </c>
      <c r="H410" s="25">
        <v>44228</v>
      </c>
      <c r="I410">
        <v>14</v>
      </c>
      <c r="J410" t="s">
        <v>2537</v>
      </c>
    </row>
    <row r="411" spans="7:10" ht="15">
      <c r="G411" s="24">
        <v>44242</v>
      </c>
      <c r="H411" s="25">
        <v>44228</v>
      </c>
      <c r="I411">
        <v>15</v>
      </c>
      <c r="J411" t="s">
        <v>2538</v>
      </c>
    </row>
    <row r="412" spans="7:10" ht="15">
      <c r="G412" s="24">
        <v>44243</v>
      </c>
      <c r="H412" s="25">
        <v>44228</v>
      </c>
      <c r="I412">
        <v>16</v>
      </c>
      <c r="J412" t="s">
        <v>2539</v>
      </c>
    </row>
    <row r="413" spans="7:10" ht="15">
      <c r="G413" s="24">
        <v>44244</v>
      </c>
      <c r="H413" s="25">
        <v>44228</v>
      </c>
      <c r="I413">
        <v>17</v>
      </c>
      <c r="J413" t="s">
        <v>787</v>
      </c>
    </row>
    <row r="414" spans="7:10" ht="15">
      <c r="G414" s="24">
        <v>44245</v>
      </c>
      <c r="H414" s="25">
        <v>44228</v>
      </c>
      <c r="I414">
        <v>18</v>
      </c>
      <c r="J414" t="s">
        <v>923</v>
      </c>
    </row>
    <row r="415" spans="7:10" ht="15">
      <c r="G415" s="24">
        <v>44246</v>
      </c>
      <c r="H415" s="25">
        <v>44228</v>
      </c>
      <c r="I415">
        <v>19</v>
      </c>
      <c r="J415" t="s">
        <v>2535</v>
      </c>
    </row>
    <row r="416" spans="7:10" ht="15">
      <c r="G416" s="24">
        <v>44247</v>
      </c>
      <c r="H416" s="25">
        <v>44228</v>
      </c>
      <c r="I416">
        <v>20</v>
      </c>
      <c r="J416" t="s">
        <v>2536</v>
      </c>
    </row>
    <row r="417" spans="7:10" ht="15">
      <c r="G417" s="24">
        <v>44248</v>
      </c>
      <c r="H417" s="25">
        <v>44228</v>
      </c>
      <c r="I417">
        <v>21</v>
      </c>
      <c r="J417" t="s">
        <v>2537</v>
      </c>
    </row>
    <row r="418" spans="7:10" ht="15">
      <c r="G418" s="24">
        <v>44249</v>
      </c>
      <c r="H418" s="25">
        <v>44228</v>
      </c>
      <c r="I418">
        <v>22</v>
      </c>
      <c r="J418" t="s">
        <v>2538</v>
      </c>
    </row>
    <row r="419" spans="7:10" ht="15">
      <c r="G419" s="24">
        <v>44250</v>
      </c>
      <c r="H419" s="25">
        <v>44228</v>
      </c>
      <c r="I419">
        <v>23</v>
      </c>
      <c r="J419" t="s">
        <v>2539</v>
      </c>
    </row>
    <row r="420" spans="7:10" ht="15">
      <c r="G420" s="24">
        <v>44251</v>
      </c>
      <c r="H420" s="25">
        <v>44228</v>
      </c>
      <c r="I420">
        <v>24</v>
      </c>
      <c r="J420" t="s">
        <v>787</v>
      </c>
    </row>
    <row r="421" spans="7:10" ht="15">
      <c r="G421" s="24">
        <v>44252</v>
      </c>
      <c r="H421" s="25">
        <v>44228</v>
      </c>
      <c r="I421">
        <v>25</v>
      </c>
      <c r="J421" t="s">
        <v>923</v>
      </c>
    </row>
    <row r="422" spans="7:10" ht="15">
      <c r="G422" s="24">
        <v>44253</v>
      </c>
      <c r="H422" s="25">
        <v>44228</v>
      </c>
      <c r="I422">
        <v>26</v>
      </c>
      <c r="J422" t="s">
        <v>2535</v>
      </c>
    </row>
    <row r="423" spans="7:10" ht="15">
      <c r="G423" s="24">
        <v>44254</v>
      </c>
      <c r="H423" s="25">
        <v>44228</v>
      </c>
      <c r="I423">
        <v>27</v>
      </c>
      <c r="J423" t="s">
        <v>2536</v>
      </c>
    </row>
    <row r="424" spans="7:10" ht="15">
      <c r="G424" s="24">
        <v>44255</v>
      </c>
      <c r="H424" s="25">
        <v>44228</v>
      </c>
      <c r="I424">
        <v>28</v>
      </c>
      <c r="J424" t="s">
        <v>2537</v>
      </c>
    </row>
    <row r="425" spans="7:10" ht="15">
      <c r="G425" s="24">
        <v>44256</v>
      </c>
      <c r="H425" s="25">
        <v>44256</v>
      </c>
      <c r="I425">
        <v>1</v>
      </c>
      <c r="J425" t="s">
        <v>2538</v>
      </c>
    </row>
    <row r="426" spans="7:10" ht="15">
      <c r="G426" s="24">
        <v>44257</v>
      </c>
      <c r="H426" s="25">
        <v>44256</v>
      </c>
      <c r="I426">
        <v>2</v>
      </c>
      <c r="J426" t="s">
        <v>2539</v>
      </c>
    </row>
    <row r="427" spans="7:10" ht="15">
      <c r="G427" s="24">
        <v>44258</v>
      </c>
      <c r="H427" s="25">
        <v>44256</v>
      </c>
      <c r="I427">
        <v>3</v>
      </c>
      <c r="J427" t="s">
        <v>787</v>
      </c>
    </row>
    <row r="428" spans="7:10" ht="15">
      <c r="G428" s="24">
        <v>44259</v>
      </c>
      <c r="H428" s="25">
        <v>44256</v>
      </c>
      <c r="I428">
        <v>4</v>
      </c>
      <c r="J428" t="s">
        <v>923</v>
      </c>
    </row>
    <row r="429" spans="7:10" ht="15">
      <c r="G429" s="24">
        <v>44260</v>
      </c>
      <c r="H429" s="25">
        <v>44256</v>
      </c>
      <c r="I429">
        <v>5</v>
      </c>
      <c r="J429" t="s">
        <v>2535</v>
      </c>
    </row>
    <row r="430" spans="7:10" ht="15">
      <c r="G430" s="24">
        <v>44261</v>
      </c>
      <c r="H430" s="25">
        <v>44256</v>
      </c>
      <c r="I430">
        <v>6</v>
      </c>
      <c r="J430" t="s">
        <v>2536</v>
      </c>
    </row>
    <row r="431" spans="7:10" ht="15">
      <c r="G431" s="24">
        <v>44262</v>
      </c>
      <c r="H431" s="25">
        <v>44256</v>
      </c>
      <c r="I431">
        <v>7</v>
      </c>
      <c r="J431" t="s">
        <v>2537</v>
      </c>
    </row>
    <row r="432" spans="7:10" ht="15">
      <c r="G432" s="24">
        <v>44263</v>
      </c>
      <c r="H432" s="25">
        <v>44256</v>
      </c>
      <c r="I432">
        <v>8</v>
      </c>
      <c r="J432" t="s">
        <v>2538</v>
      </c>
    </row>
    <row r="433" spans="7:10" ht="15">
      <c r="G433" s="24">
        <v>44264</v>
      </c>
      <c r="H433" s="25">
        <v>44256</v>
      </c>
      <c r="I433">
        <v>9</v>
      </c>
      <c r="J433" t="s">
        <v>2539</v>
      </c>
    </row>
    <row r="434" spans="7:10" ht="15">
      <c r="G434" s="24">
        <v>44265</v>
      </c>
      <c r="H434" s="25">
        <v>44256</v>
      </c>
      <c r="I434">
        <v>10</v>
      </c>
      <c r="J434" t="s">
        <v>787</v>
      </c>
    </row>
    <row r="435" spans="7:10" ht="15">
      <c r="G435" s="24">
        <v>44266</v>
      </c>
      <c r="H435" s="25">
        <v>44256</v>
      </c>
      <c r="I435">
        <v>11</v>
      </c>
      <c r="J435" t="s">
        <v>923</v>
      </c>
    </row>
    <row r="436" spans="7:10" ht="15">
      <c r="G436" s="24">
        <v>44267</v>
      </c>
      <c r="H436" s="25">
        <v>44256</v>
      </c>
      <c r="I436">
        <v>12</v>
      </c>
      <c r="J436" t="s">
        <v>2535</v>
      </c>
    </row>
    <row r="437" spans="7:10" ht="15">
      <c r="G437" s="24">
        <v>44268</v>
      </c>
      <c r="H437" s="25">
        <v>44256</v>
      </c>
      <c r="I437">
        <v>13</v>
      </c>
      <c r="J437" t="s">
        <v>2536</v>
      </c>
    </row>
    <row r="438" spans="7:10" ht="15">
      <c r="G438" s="24">
        <v>44269</v>
      </c>
      <c r="H438" s="25">
        <v>44256</v>
      </c>
      <c r="I438">
        <v>14</v>
      </c>
      <c r="J438" t="s">
        <v>2537</v>
      </c>
    </row>
    <row r="439" spans="7:10" ht="15">
      <c r="G439" s="24">
        <v>44270</v>
      </c>
      <c r="H439" s="25">
        <v>44256</v>
      </c>
      <c r="I439">
        <v>15</v>
      </c>
      <c r="J439" t="s">
        <v>2538</v>
      </c>
    </row>
    <row r="440" spans="7:10" ht="15">
      <c r="G440" s="24">
        <v>44271</v>
      </c>
      <c r="H440" s="25">
        <v>44256</v>
      </c>
      <c r="I440">
        <v>16</v>
      </c>
      <c r="J440" t="s">
        <v>2539</v>
      </c>
    </row>
    <row r="441" spans="7:10" ht="15">
      <c r="G441" s="24">
        <v>44272</v>
      </c>
      <c r="H441" s="25">
        <v>44256</v>
      </c>
      <c r="I441">
        <v>17</v>
      </c>
      <c r="J441" t="s">
        <v>787</v>
      </c>
    </row>
    <row r="442" spans="7:10" ht="15">
      <c r="G442" s="24">
        <v>44273</v>
      </c>
      <c r="H442" s="25">
        <v>44256</v>
      </c>
      <c r="I442">
        <v>18</v>
      </c>
      <c r="J442" t="s">
        <v>923</v>
      </c>
    </row>
    <row r="443" spans="7:10" ht="15">
      <c r="G443" s="24">
        <v>44274</v>
      </c>
      <c r="H443" s="25">
        <v>44256</v>
      </c>
      <c r="I443">
        <v>19</v>
      </c>
      <c r="J443" t="s">
        <v>2535</v>
      </c>
    </row>
    <row r="444" spans="7:10" ht="15">
      <c r="G444" s="24">
        <v>44275</v>
      </c>
      <c r="H444" s="25">
        <v>44256</v>
      </c>
      <c r="I444">
        <v>20</v>
      </c>
      <c r="J444" t="s">
        <v>2536</v>
      </c>
    </row>
    <row r="445" spans="7:10" ht="15">
      <c r="G445" s="24">
        <v>44276</v>
      </c>
      <c r="H445" s="25">
        <v>44256</v>
      </c>
      <c r="I445">
        <v>21</v>
      </c>
      <c r="J445" t="s">
        <v>2537</v>
      </c>
    </row>
    <row r="446" spans="7:10" ht="15">
      <c r="G446" s="24">
        <v>44277</v>
      </c>
      <c r="H446" s="25">
        <v>44256</v>
      </c>
      <c r="I446">
        <v>22</v>
      </c>
      <c r="J446" t="s">
        <v>2538</v>
      </c>
    </row>
    <row r="447" spans="7:10" ht="15">
      <c r="G447" s="24">
        <v>44278</v>
      </c>
      <c r="H447" s="25">
        <v>44256</v>
      </c>
      <c r="I447">
        <v>23</v>
      </c>
      <c r="J447" t="s">
        <v>2539</v>
      </c>
    </row>
    <row r="448" spans="7:10" ht="15">
      <c r="G448" s="24">
        <v>44279</v>
      </c>
      <c r="H448" s="25">
        <v>44256</v>
      </c>
      <c r="I448">
        <v>24</v>
      </c>
      <c r="J448" t="s">
        <v>787</v>
      </c>
    </row>
    <row r="449" spans="7:10" ht="15">
      <c r="G449" s="24">
        <v>44280</v>
      </c>
      <c r="H449" s="25">
        <v>44256</v>
      </c>
      <c r="I449">
        <v>25</v>
      </c>
      <c r="J449" t="s">
        <v>923</v>
      </c>
    </row>
    <row r="450" spans="7:10" ht="15">
      <c r="G450" s="24">
        <v>44281</v>
      </c>
      <c r="H450" s="25">
        <v>44256</v>
      </c>
      <c r="I450">
        <v>26</v>
      </c>
      <c r="J450" t="s">
        <v>2535</v>
      </c>
    </row>
    <row r="451" spans="7:10" ht="15">
      <c r="G451" s="24">
        <v>44282</v>
      </c>
      <c r="H451" s="25">
        <v>44256</v>
      </c>
      <c r="I451">
        <v>27</v>
      </c>
      <c r="J451" t="s">
        <v>2536</v>
      </c>
    </row>
    <row r="452" spans="7:10" ht="15">
      <c r="G452" s="24">
        <v>44283</v>
      </c>
      <c r="H452" s="25">
        <v>44256</v>
      </c>
      <c r="I452">
        <v>28</v>
      </c>
      <c r="J452" t="s">
        <v>2537</v>
      </c>
    </row>
    <row r="453" spans="7:10" ht="15">
      <c r="G453" s="24">
        <v>44284</v>
      </c>
      <c r="H453" s="25">
        <v>44256</v>
      </c>
      <c r="I453">
        <v>29</v>
      </c>
      <c r="J453" t="s">
        <v>2538</v>
      </c>
    </row>
    <row r="454" spans="7:10" ht="15">
      <c r="G454" s="24">
        <v>44285</v>
      </c>
      <c r="H454" s="25">
        <v>44256</v>
      </c>
      <c r="I454">
        <v>30</v>
      </c>
      <c r="J454" t="s">
        <v>2539</v>
      </c>
    </row>
    <row r="455" spans="7:10" ht="15">
      <c r="G455" s="24">
        <v>44286</v>
      </c>
      <c r="H455" s="25">
        <v>44256</v>
      </c>
      <c r="I455">
        <v>31</v>
      </c>
      <c r="J455" t="s">
        <v>787</v>
      </c>
    </row>
    <row r="456" spans="7:10" ht="15">
      <c r="G456" s="24">
        <v>44287</v>
      </c>
      <c r="H456" s="25">
        <v>44287</v>
      </c>
      <c r="I456">
        <v>1</v>
      </c>
      <c r="J456" t="s">
        <v>923</v>
      </c>
    </row>
    <row r="457" spans="7:10" ht="15">
      <c r="G457" s="24">
        <v>44288</v>
      </c>
      <c r="H457" s="25">
        <v>44287</v>
      </c>
      <c r="I457">
        <v>2</v>
      </c>
      <c r="J457" t="s">
        <v>2535</v>
      </c>
    </row>
    <row r="458" spans="7:10" ht="15">
      <c r="G458" s="24">
        <v>44289</v>
      </c>
      <c r="H458" s="25">
        <v>44287</v>
      </c>
      <c r="I458">
        <v>3</v>
      </c>
      <c r="J458" t="s">
        <v>2536</v>
      </c>
    </row>
    <row r="459" spans="7:10" ht="15">
      <c r="G459" s="24">
        <v>44290</v>
      </c>
      <c r="H459" s="25">
        <v>44287</v>
      </c>
      <c r="I459">
        <v>4</v>
      </c>
      <c r="J459" t="s">
        <v>2537</v>
      </c>
    </row>
    <row r="460" spans="7:10" ht="15">
      <c r="G460" s="24">
        <v>44291</v>
      </c>
      <c r="H460" s="25">
        <v>44287</v>
      </c>
      <c r="I460">
        <v>5</v>
      </c>
      <c r="J460" t="s">
        <v>2538</v>
      </c>
    </row>
    <row r="461" spans="7:10" ht="15">
      <c r="G461" s="24">
        <v>44292</v>
      </c>
      <c r="H461" s="25">
        <v>44287</v>
      </c>
      <c r="I461">
        <v>6</v>
      </c>
      <c r="J461" t="s">
        <v>2539</v>
      </c>
    </row>
    <row r="462" spans="7:10" ht="15">
      <c r="G462" s="24">
        <v>44293</v>
      </c>
      <c r="H462" s="25">
        <v>44287</v>
      </c>
      <c r="I462">
        <v>7</v>
      </c>
      <c r="J462" t="s">
        <v>787</v>
      </c>
    </row>
    <row r="463" spans="7:10" ht="15">
      <c r="G463" s="24">
        <v>44294</v>
      </c>
      <c r="H463" s="25">
        <v>44287</v>
      </c>
      <c r="I463">
        <v>8</v>
      </c>
      <c r="J463" t="s">
        <v>923</v>
      </c>
    </row>
    <row r="464" spans="7:10" ht="15">
      <c r="G464" s="24">
        <v>44295</v>
      </c>
      <c r="H464" s="25">
        <v>44287</v>
      </c>
      <c r="I464">
        <v>9</v>
      </c>
      <c r="J464" t="s">
        <v>2535</v>
      </c>
    </row>
    <row r="465" spans="7:10" ht="15">
      <c r="G465" s="24">
        <v>44296</v>
      </c>
      <c r="H465" s="25">
        <v>44287</v>
      </c>
      <c r="I465">
        <v>10</v>
      </c>
      <c r="J465" t="s">
        <v>2536</v>
      </c>
    </row>
    <row r="466" spans="7:10" ht="15">
      <c r="G466" s="24">
        <v>44297</v>
      </c>
      <c r="H466" s="25">
        <v>44287</v>
      </c>
      <c r="I466">
        <v>11</v>
      </c>
      <c r="J466" t="s">
        <v>2537</v>
      </c>
    </row>
    <row r="467" spans="7:10" ht="15">
      <c r="G467" s="24">
        <v>44298</v>
      </c>
      <c r="H467" s="25">
        <v>44287</v>
      </c>
      <c r="I467">
        <v>12</v>
      </c>
      <c r="J467" t="s">
        <v>2538</v>
      </c>
    </row>
    <row r="468" spans="7:10" ht="15">
      <c r="G468" s="24">
        <v>44299</v>
      </c>
      <c r="H468" s="25">
        <v>44287</v>
      </c>
      <c r="I468">
        <v>13</v>
      </c>
      <c r="J468" t="s">
        <v>2539</v>
      </c>
    </row>
    <row r="469" spans="7:10" ht="15">
      <c r="G469" s="24">
        <v>44300</v>
      </c>
      <c r="H469" s="25">
        <v>44287</v>
      </c>
      <c r="I469">
        <v>14</v>
      </c>
      <c r="J469" t="s">
        <v>787</v>
      </c>
    </row>
    <row r="470" spans="7:10" ht="15">
      <c r="G470" s="24">
        <v>44301</v>
      </c>
      <c r="H470" s="25">
        <v>44287</v>
      </c>
      <c r="I470">
        <v>15</v>
      </c>
      <c r="J470" t="s">
        <v>923</v>
      </c>
    </row>
    <row r="471" spans="7:10" ht="15">
      <c r="G471" s="24">
        <v>44302</v>
      </c>
      <c r="H471" s="25">
        <v>44287</v>
      </c>
      <c r="I471">
        <v>16</v>
      </c>
      <c r="J471" t="s">
        <v>2535</v>
      </c>
    </row>
    <row r="472" spans="7:10" ht="15">
      <c r="G472" s="24">
        <v>44303</v>
      </c>
      <c r="H472" s="25">
        <v>44287</v>
      </c>
      <c r="I472">
        <v>17</v>
      </c>
      <c r="J472" t="s">
        <v>2536</v>
      </c>
    </row>
    <row r="473" spans="7:10" ht="15">
      <c r="G473" s="24">
        <v>44304</v>
      </c>
      <c r="H473" s="25">
        <v>44287</v>
      </c>
      <c r="I473">
        <v>18</v>
      </c>
      <c r="J473" t="s">
        <v>2537</v>
      </c>
    </row>
    <row r="474" spans="7:10" ht="15">
      <c r="G474" s="24">
        <v>44305</v>
      </c>
      <c r="H474" s="25">
        <v>44287</v>
      </c>
      <c r="I474">
        <v>19</v>
      </c>
      <c r="J474" t="s">
        <v>2538</v>
      </c>
    </row>
    <row r="475" spans="7:10" ht="15">
      <c r="G475" s="24">
        <v>44306</v>
      </c>
      <c r="H475" s="25">
        <v>44287</v>
      </c>
      <c r="I475">
        <v>20</v>
      </c>
      <c r="J475" t="s">
        <v>2539</v>
      </c>
    </row>
    <row r="476" spans="7:10" ht="15">
      <c r="G476" s="24">
        <v>44307</v>
      </c>
      <c r="H476" s="25">
        <v>44287</v>
      </c>
      <c r="I476">
        <v>21</v>
      </c>
      <c r="J476" t="s">
        <v>787</v>
      </c>
    </row>
    <row r="477" spans="7:10" ht="15">
      <c r="G477" s="24">
        <v>44308</v>
      </c>
      <c r="H477" s="25">
        <v>44287</v>
      </c>
      <c r="I477">
        <v>22</v>
      </c>
      <c r="J477" t="s">
        <v>923</v>
      </c>
    </row>
    <row r="478" spans="7:10" ht="15">
      <c r="G478" s="24">
        <v>44309</v>
      </c>
      <c r="H478" s="25">
        <v>44287</v>
      </c>
      <c r="I478">
        <v>23</v>
      </c>
      <c r="J478" t="s">
        <v>2535</v>
      </c>
    </row>
    <row r="479" spans="7:10" ht="15">
      <c r="G479" s="24">
        <v>44310</v>
      </c>
      <c r="H479" s="25">
        <v>44287</v>
      </c>
      <c r="I479">
        <v>24</v>
      </c>
      <c r="J479" t="s">
        <v>2536</v>
      </c>
    </row>
    <row r="480" spans="7:10" ht="15">
      <c r="G480" s="24">
        <v>44311</v>
      </c>
      <c r="H480" s="25">
        <v>44287</v>
      </c>
      <c r="I480">
        <v>25</v>
      </c>
      <c r="J480" t="s">
        <v>2537</v>
      </c>
    </row>
    <row r="481" spans="7:10" ht="15">
      <c r="G481" s="24">
        <v>44312</v>
      </c>
      <c r="H481" s="25">
        <v>44287</v>
      </c>
      <c r="I481">
        <v>26</v>
      </c>
      <c r="J481" t="s">
        <v>2538</v>
      </c>
    </row>
    <row r="482" spans="7:10" ht="15">
      <c r="G482" s="24">
        <v>44313</v>
      </c>
      <c r="H482" s="25">
        <v>44287</v>
      </c>
      <c r="I482">
        <v>27</v>
      </c>
      <c r="J482" t="s">
        <v>2539</v>
      </c>
    </row>
    <row r="483" spans="7:10" ht="15">
      <c r="G483" s="24">
        <v>44314</v>
      </c>
      <c r="H483" s="25">
        <v>44287</v>
      </c>
      <c r="I483">
        <v>28</v>
      </c>
      <c r="J483" t="s">
        <v>787</v>
      </c>
    </row>
    <row r="484" spans="7:10" ht="15">
      <c r="G484" s="24">
        <v>44315</v>
      </c>
      <c r="H484" s="25">
        <v>44287</v>
      </c>
      <c r="I484">
        <v>29</v>
      </c>
      <c r="J484" t="s">
        <v>923</v>
      </c>
    </row>
    <row r="485" spans="7:10" ht="15">
      <c r="G485" s="24">
        <v>44316</v>
      </c>
      <c r="H485" s="25">
        <v>44287</v>
      </c>
      <c r="I485">
        <v>30</v>
      </c>
      <c r="J485" t="s">
        <v>2535</v>
      </c>
    </row>
    <row r="486" spans="7:10" ht="15">
      <c r="G486" s="24">
        <v>44317</v>
      </c>
      <c r="H486" s="25">
        <v>44317</v>
      </c>
      <c r="I486">
        <v>1</v>
      </c>
      <c r="J486" t="s">
        <v>2536</v>
      </c>
    </row>
    <row r="487" spans="7:10" ht="15">
      <c r="G487" s="24">
        <v>44318</v>
      </c>
      <c r="H487" s="25">
        <v>44317</v>
      </c>
      <c r="I487">
        <v>2</v>
      </c>
      <c r="J487" t="s">
        <v>2537</v>
      </c>
    </row>
    <row r="488" spans="7:10" ht="15">
      <c r="G488" s="24">
        <v>44319</v>
      </c>
      <c r="H488" s="25">
        <v>44317</v>
      </c>
      <c r="I488">
        <v>3</v>
      </c>
      <c r="J488" t="s">
        <v>2538</v>
      </c>
    </row>
    <row r="489" spans="7:10" ht="15">
      <c r="G489" s="24">
        <v>44320</v>
      </c>
      <c r="H489" s="25">
        <v>44317</v>
      </c>
      <c r="I489">
        <v>4</v>
      </c>
      <c r="J489" t="s">
        <v>2539</v>
      </c>
    </row>
    <row r="490" spans="7:10" ht="15">
      <c r="G490" s="24">
        <v>44321</v>
      </c>
      <c r="H490" s="25">
        <v>44317</v>
      </c>
      <c r="I490">
        <v>5</v>
      </c>
      <c r="J490" t="s">
        <v>787</v>
      </c>
    </row>
    <row r="491" spans="7:10" ht="15">
      <c r="G491" s="24">
        <v>44322</v>
      </c>
      <c r="H491" s="25">
        <v>44317</v>
      </c>
      <c r="I491">
        <v>6</v>
      </c>
      <c r="J491" t="s">
        <v>923</v>
      </c>
    </row>
    <row r="492" spans="7:10" ht="15">
      <c r="G492" s="24">
        <v>44323</v>
      </c>
      <c r="H492" s="25">
        <v>44317</v>
      </c>
      <c r="I492">
        <v>7</v>
      </c>
      <c r="J492" t="s">
        <v>2535</v>
      </c>
    </row>
    <row r="493" spans="7:10" ht="15">
      <c r="G493" s="24">
        <v>44324</v>
      </c>
      <c r="H493" s="25">
        <v>44317</v>
      </c>
      <c r="I493">
        <v>8</v>
      </c>
      <c r="J493" t="s">
        <v>2536</v>
      </c>
    </row>
    <row r="494" spans="7:10" ht="15">
      <c r="G494" s="24">
        <v>44325</v>
      </c>
      <c r="H494" s="25">
        <v>44317</v>
      </c>
      <c r="I494">
        <v>9</v>
      </c>
      <c r="J494" t="s">
        <v>2537</v>
      </c>
    </row>
    <row r="495" spans="7:10" ht="15">
      <c r="G495" s="24">
        <v>44326</v>
      </c>
      <c r="H495" s="25">
        <v>44317</v>
      </c>
      <c r="I495">
        <v>10</v>
      </c>
      <c r="J495" t="s">
        <v>2538</v>
      </c>
    </row>
    <row r="496" spans="7:10" ht="15">
      <c r="G496" s="24">
        <v>44327</v>
      </c>
      <c r="H496" s="25">
        <v>44317</v>
      </c>
      <c r="I496">
        <v>11</v>
      </c>
      <c r="J496" t="s">
        <v>2539</v>
      </c>
    </row>
    <row r="497" spans="7:10" ht="15">
      <c r="G497" s="24">
        <v>44328</v>
      </c>
      <c r="H497" s="25">
        <v>44317</v>
      </c>
      <c r="I497">
        <v>12</v>
      </c>
      <c r="J497" t="s">
        <v>787</v>
      </c>
    </row>
    <row r="498" spans="7:10" ht="15">
      <c r="G498" s="24">
        <v>44329</v>
      </c>
      <c r="H498" s="25">
        <v>44317</v>
      </c>
      <c r="I498">
        <v>13</v>
      </c>
      <c r="J498" t="s">
        <v>923</v>
      </c>
    </row>
    <row r="499" spans="7:10" ht="15">
      <c r="G499" s="24">
        <v>44330</v>
      </c>
      <c r="H499" s="25">
        <v>44317</v>
      </c>
      <c r="I499">
        <v>14</v>
      </c>
      <c r="J499" t="s">
        <v>2535</v>
      </c>
    </row>
    <row r="500" spans="7:10" ht="15">
      <c r="G500" s="24">
        <v>44331</v>
      </c>
      <c r="H500" s="25">
        <v>44317</v>
      </c>
      <c r="I500">
        <v>15</v>
      </c>
      <c r="J500" t="s">
        <v>2536</v>
      </c>
    </row>
    <row r="501" spans="7:10" ht="15">
      <c r="G501" s="24">
        <v>44332</v>
      </c>
      <c r="H501" s="25">
        <v>44317</v>
      </c>
      <c r="I501">
        <v>16</v>
      </c>
      <c r="J501" t="s">
        <v>2537</v>
      </c>
    </row>
    <row r="502" spans="7:10" ht="15">
      <c r="G502" s="24">
        <v>44333</v>
      </c>
      <c r="H502" s="25">
        <v>44317</v>
      </c>
      <c r="I502">
        <v>17</v>
      </c>
      <c r="J502" t="s">
        <v>2538</v>
      </c>
    </row>
    <row r="503" spans="7:10" ht="15">
      <c r="G503" s="24">
        <v>44334</v>
      </c>
      <c r="H503" s="25">
        <v>44317</v>
      </c>
      <c r="I503">
        <v>18</v>
      </c>
      <c r="J503" t="s">
        <v>2539</v>
      </c>
    </row>
    <row r="504" spans="7:10" ht="15">
      <c r="G504" s="24">
        <v>44335</v>
      </c>
      <c r="H504" s="25">
        <v>44317</v>
      </c>
      <c r="I504">
        <v>19</v>
      </c>
      <c r="J504" t="s">
        <v>787</v>
      </c>
    </row>
    <row r="505" spans="7:10" ht="15">
      <c r="G505" s="24">
        <v>44336</v>
      </c>
      <c r="H505" s="25">
        <v>44317</v>
      </c>
      <c r="I505">
        <v>20</v>
      </c>
      <c r="J505" t="s">
        <v>923</v>
      </c>
    </row>
    <row r="506" spans="7:10" ht="15">
      <c r="G506" s="24">
        <v>44337</v>
      </c>
      <c r="H506" s="25">
        <v>44317</v>
      </c>
      <c r="I506">
        <v>21</v>
      </c>
      <c r="J506" t="s">
        <v>2535</v>
      </c>
    </row>
    <row r="507" spans="7:10" ht="15">
      <c r="G507" s="24">
        <v>44338</v>
      </c>
      <c r="H507" s="25">
        <v>44317</v>
      </c>
      <c r="I507">
        <v>22</v>
      </c>
      <c r="J507" t="s">
        <v>2536</v>
      </c>
    </row>
    <row r="508" spans="7:10" ht="15">
      <c r="G508" s="24">
        <v>44339</v>
      </c>
      <c r="H508" s="25">
        <v>44317</v>
      </c>
      <c r="I508">
        <v>23</v>
      </c>
      <c r="J508" t="s">
        <v>2537</v>
      </c>
    </row>
    <row r="509" spans="7:10" ht="15">
      <c r="G509" s="24">
        <v>44340</v>
      </c>
      <c r="H509" s="25">
        <v>44317</v>
      </c>
      <c r="I509">
        <v>24</v>
      </c>
      <c r="J509" t="s">
        <v>2538</v>
      </c>
    </row>
    <row r="510" spans="7:10" ht="15">
      <c r="G510" s="24">
        <v>44341</v>
      </c>
      <c r="H510" s="25">
        <v>44317</v>
      </c>
      <c r="I510">
        <v>25</v>
      </c>
      <c r="J510" t="s">
        <v>2539</v>
      </c>
    </row>
    <row r="511" spans="7:10" ht="15">
      <c r="G511" s="24">
        <v>44342</v>
      </c>
      <c r="H511" s="25">
        <v>44317</v>
      </c>
      <c r="I511">
        <v>26</v>
      </c>
      <c r="J511" t="s">
        <v>787</v>
      </c>
    </row>
    <row r="512" spans="7:10" ht="15">
      <c r="G512" s="24">
        <v>44343</v>
      </c>
      <c r="H512" s="25">
        <v>44317</v>
      </c>
      <c r="I512">
        <v>27</v>
      </c>
      <c r="J512" t="s">
        <v>923</v>
      </c>
    </row>
    <row r="513" spans="7:10" ht="15">
      <c r="G513" s="24">
        <v>44344</v>
      </c>
      <c r="H513" s="25">
        <v>44317</v>
      </c>
      <c r="I513">
        <v>28</v>
      </c>
      <c r="J513" t="s">
        <v>2535</v>
      </c>
    </row>
    <row r="514" spans="7:10" ht="15">
      <c r="G514" s="24">
        <v>44345</v>
      </c>
      <c r="H514" s="25">
        <v>44317</v>
      </c>
      <c r="I514">
        <v>29</v>
      </c>
      <c r="J514" t="s">
        <v>2536</v>
      </c>
    </row>
    <row r="515" spans="7:10" ht="15">
      <c r="G515" s="24">
        <v>44346</v>
      </c>
      <c r="H515" s="25">
        <v>44317</v>
      </c>
      <c r="I515">
        <v>30</v>
      </c>
      <c r="J515" t="s">
        <v>2537</v>
      </c>
    </row>
    <row r="516" spans="7:10" ht="15">
      <c r="G516" s="24">
        <v>44347</v>
      </c>
      <c r="H516" s="25">
        <v>44317</v>
      </c>
      <c r="I516">
        <v>31</v>
      </c>
      <c r="J516" t="s">
        <v>2538</v>
      </c>
    </row>
    <row r="517" spans="7:10" ht="15">
      <c r="G517" s="24">
        <v>44348</v>
      </c>
      <c r="H517" s="25">
        <v>44348</v>
      </c>
      <c r="I517">
        <v>1</v>
      </c>
      <c r="J517" t="s">
        <v>2539</v>
      </c>
    </row>
    <row r="518" spans="7:10" ht="15">
      <c r="G518" s="24">
        <v>44349</v>
      </c>
      <c r="H518" s="25">
        <v>44348</v>
      </c>
      <c r="I518">
        <v>2</v>
      </c>
      <c r="J518" t="s">
        <v>787</v>
      </c>
    </row>
    <row r="519" spans="7:10" ht="15">
      <c r="G519" s="24">
        <v>44350</v>
      </c>
      <c r="H519" s="25">
        <v>44348</v>
      </c>
      <c r="I519">
        <v>3</v>
      </c>
      <c r="J519" t="s">
        <v>923</v>
      </c>
    </row>
    <row r="520" spans="7:10" ht="15">
      <c r="G520" s="24">
        <v>44351</v>
      </c>
      <c r="H520" s="25">
        <v>44348</v>
      </c>
      <c r="I520">
        <v>4</v>
      </c>
      <c r="J520" t="s">
        <v>2535</v>
      </c>
    </row>
    <row r="521" spans="7:10" ht="15">
      <c r="G521" s="24">
        <v>44352</v>
      </c>
      <c r="H521" s="25">
        <v>44348</v>
      </c>
      <c r="I521">
        <v>5</v>
      </c>
      <c r="J521" t="s">
        <v>2536</v>
      </c>
    </row>
    <row r="522" spans="7:10" ht="15">
      <c r="G522" s="24">
        <v>44353</v>
      </c>
      <c r="H522" s="25">
        <v>44348</v>
      </c>
      <c r="I522">
        <v>6</v>
      </c>
      <c r="J522" t="s">
        <v>2537</v>
      </c>
    </row>
    <row r="523" spans="7:10" ht="15">
      <c r="G523" s="24">
        <v>44354</v>
      </c>
      <c r="H523" s="25">
        <v>44348</v>
      </c>
      <c r="I523">
        <v>7</v>
      </c>
      <c r="J523" t="s">
        <v>2538</v>
      </c>
    </row>
    <row r="524" spans="7:10" ht="15">
      <c r="G524" s="24">
        <v>44355</v>
      </c>
      <c r="H524" s="25">
        <v>44348</v>
      </c>
      <c r="I524">
        <v>8</v>
      </c>
      <c r="J524" t="s">
        <v>2539</v>
      </c>
    </row>
    <row r="525" spans="7:10" ht="15">
      <c r="G525" s="24">
        <v>44356</v>
      </c>
      <c r="H525" s="25">
        <v>44348</v>
      </c>
      <c r="I525">
        <v>9</v>
      </c>
      <c r="J525" t="s">
        <v>787</v>
      </c>
    </row>
    <row r="526" spans="7:10" ht="15">
      <c r="G526" s="24">
        <v>44357</v>
      </c>
      <c r="H526" s="25">
        <v>44348</v>
      </c>
      <c r="I526">
        <v>10</v>
      </c>
      <c r="J526" t="s">
        <v>923</v>
      </c>
    </row>
    <row r="527" spans="7:10" ht="15">
      <c r="G527" s="24">
        <v>44358</v>
      </c>
      <c r="H527" s="25">
        <v>44348</v>
      </c>
      <c r="I527">
        <v>11</v>
      </c>
      <c r="J527" t="s">
        <v>2535</v>
      </c>
    </row>
    <row r="528" spans="7:10" ht="15">
      <c r="G528" s="24">
        <v>44359</v>
      </c>
      <c r="H528" s="25">
        <v>44348</v>
      </c>
      <c r="I528">
        <v>12</v>
      </c>
      <c r="J528" t="s">
        <v>2536</v>
      </c>
    </row>
    <row r="529" spans="7:10" ht="15">
      <c r="G529" s="24">
        <v>44360</v>
      </c>
      <c r="H529" s="25">
        <v>44348</v>
      </c>
      <c r="I529">
        <v>13</v>
      </c>
      <c r="J529" t="s">
        <v>2537</v>
      </c>
    </row>
    <row r="530" spans="7:10" ht="15">
      <c r="G530" s="24">
        <v>44361</v>
      </c>
      <c r="H530" s="25">
        <v>44348</v>
      </c>
      <c r="I530">
        <v>14</v>
      </c>
      <c r="J530" t="s">
        <v>2538</v>
      </c>
    </row>
    <row r="531" spans="7:10" ht="15">
      <c r="G531" s="24">
        <v>44362</v>
      </c>
      <c r="H531" s="25">
        <v>44348</v>
      </c>
      <c r="I531">
        <v>15</v>
      </c>
      <c r="J531" t="s">
        <v>2539</v>
      </c>
    </row>
    <row r="532" spans="7:10" ht="15">
      <c r="G532" s="24">
        <v>44363</v>
      </c>
      <c r="H532" s="25">
        <v>44348</v>
      </c>
      <c r="I532">
        <v>16</v>
      </c>
      <c r="J532" t="s">
        <v>787</v>
      </c>
    </row>
    <row r="533" spans="7:10" ht="15">
      <c r="G533" s="24">
        <v>44364</v>
      </c>
      <c r="H533" s="25">
        <v>44348</v>
      </c>
      <c r="I533">
        <v>17</v>
      </c>
      <c r="J533" t="s">
        <v>923</v>
      </c>
    </row>
    <row r="534" spans="7:10" ht="15">
      <c r="G534" s="24">
        <v>44365</v>
      </c>
      <c r="H534" s="25">
        <v>44348</v>
      </c>
      <c r="I534">
        <v>18</v>
      </c>
      <c r="J534" t="s">
        <v>2535</v>
      </c>
    </row>
    <row r="535" spans="7:10" ht="15">
      <c r="G535" s="24">
        <v>44366</v>
      </c>
      <c r="H535" s="25">
        <v>44348</v>
      </c>
      <c r="I535">
        <v>19</v>
      </c>
      <c r="J535" t="s">
        <v>2536</v>
      </c>
    </row>
    <row r="536" spans="7:10" ht="15">
      <c r="G536" s="24">
        <v>44367</v>
      </c>
      <c r="H536" s="25">
        <v>44348</v>
      </c>
      <c r="I536">
        <v>20</v>
      </c>
      <c r="J536" t="s">
        <v>2537</v>
      </c>
    </row>
    <row r="537" spans="7:10" ht="15">
      <c r="G537" s="24">
        <v>44368</v>
      </c>
      <c r="H537" s="25">
        <v>44348</v>
      </c>
      <c r="I537">
        <v>21</v>
      </c>
      <c r="J537" t="s">
        <v>2538</v>
      </c>
    </row>
    <row r="538" spans="7:10" ht="15">
      <c r="G538" s="24">
        <v>44369</v>
      </c>
      <c r="H538" s="25">
        <v>44348</v>
      </c>
      <c r="I538">
        <v>22</v>
      </c>
      <c r="J538" t="s">
        <v>2539</v>
      </c>
    </row>
    <row r="539" spans="7:10" ht="15">
      <c r="G539" s="24">
        <v>44370</v>
      </c>
      <c r="H539" s="25">
        <v>44348</v>
      </c>
      <c r="I539">
        <v>23</v>
      </c>
      <c r="J539" t="s">
        <v>787</v>
      </c>
    </row>
    <row r="540" spans="7:10" ht="15">
      <c r="G540" s="24">
        <v>44371</v>
      </c>
      <c r="H540" s="25">
        <v>44348</v>
      </c>
      <c r="I540">
        <v>24</v>
      </c>
      <c r="J540" t="s">
        <v>923</v>
      </c>
    </row>
    <row r="541" spans="7:10" ht="15">
      <c r="G541" s="24">
        <v>44372</v>
      </c>
      <c r="H541" s="25">
        <v>44348</v>
      </c>
      <c r="I541">
        <v>25</v>
      </c>
      <c r="J541" t="s">
        <v>2535</v>
      </c>
    </row>
    <row r="542" spans="7:10" ht="15">
      <c r="G542" s="24">
        <v>44373</v>
      </c>
      <c r="H542" s="25">
        <v>44348</v>
      </c>
      <c r="I542">
        <v>26</v>
      </c>
      <c r="J542" t="s">
        <v>2536</v>
      </c>
    </row>
    <row r="543" spans="7:10" ht="15">
      <c r="G543" s="24">
        <v>44374</v>
      </c>
      <c r="H543" s="25">
        <v>44348</v>
      </c>
      <c r="I543">
        <v>27</v>
      </c>
      <c r="J543" t="s">
        <v>2537</v>
      </c>
    </row>
    <row r="544" spans="7:10" ht="15">
      <c r="G544" s="24">
        <v>44375</v>
      </c>
      <c r="H544" s="25">
        <v>44348</v>
      </c>
      <c r="I544">
        <v>28</v>
      </c>
      <c r="J544" t="s">
        <v>2538</v>
      </c>
    </row>
    <row r="545" spans="7:10" ht="15">
      <c r="G545" s="24">
        <v>44376</v>
      </c>
      <c r="H545" s="25">
        <v>44348</v>
      </c>
      <c r="I545">
        <v>29</v>
      </c>
      <c r="J545" t="s">
        <v>2539</v>
      </c>
    </row>
    <row r="546" spans="7:10" ht="15">
      <c r="G546" s="24">
        <v>44377</v>
      </c>
      <c r="H546" s="25">
        <v>44348</v>
      </c>
      <c r="I546">
        <v>30</v>
      </c>
      <c r="J546" t="s">
        <v>787</v>
      </c>
    </row>
    <row r="547" spans="7:10" ht="15">
      <c r="G547" s="24">
        <v>44378</v>
      </c>
      <c r="H547" s="25">
        <v>44378</v>
      </c>
      <c r="I547">
        <v>1</v>
      </c>
      <c r="J547" t="s">
        <v>923</v>
      </c>
    </row>
    <row r="548" spans="7:10" ht="15">
      <c r="G548" s="24">
        <v>44379</v>
      </c>
      <c r="H548" s="25">
        <v>44378</v>
      </c>
      <c r="I548">
        <v>2</v>
      </c>
      <c r="J548" t="s">
        <v>2535</v>
      </c>
    </row>
    <row r="549" spans="7:10" ht="15">
      <c r="G549" s="24">
        <v>44380</v>
      </c>
      <c r="H549" s="25">
        <v>44378</v>
      </c>
      <c r="I549">
        <v>3</v>
      </c>
      <c r="J549" t="s">
        <v>2536</v>
      </c>
    </row>
    <row r="550" spans="7:10" ht="15">
      <c r="G550" s="24">
        <v>44381</v>
      </c>
      <c r="H550" s="25">
        <v>44378</v>
      </c>
      <c r="I550">
        <v>4</v>
      </c>
      <c r="J550" t="s">
        <v>2537</v>
      </c>
    </row>
    <row r="551" spans="7:10" ht="15">
      <c r="G551" s="24">
        <v>44382</v>
      </c>
      <c r="H551" s="25">
        <v>44378</v>
      </c>
      <c r="I551">
        <v>5</v>
      </c>
      <c r="J551" t="s">
        <v>2538</v>
      </c>
    </row>
    <row r="552" spans="7:10" ht="15">
      <c r="G552" s="24">
        <v>44383</v>
      </c>
      <c r="H552" s="25">
        <v>44378</v>
      </c>
      <c r="I552">
        <v>6</v>
      </c>
      <c r="J552" t="s">
        <v>2539</v>
      </c>
    </row>
    <row r="553" spans="7:10" ht="15">
      <c r="G553" s="24">
        <v>44384</v>
      </c>
      <c r="H553" s="25">
        <v>44378</v>
      </c>
      <c r="I553">
        <v>7</v>
      </c>
      <c r="J553" t="s">
        <v>787</v>
      </c>
    </row>
    <row r="554" spans="7:10" ht="15">
      <c r="G554" s="24">
        <v>44385</v>
      </c>
      <c r="H554" s="25">
        <v>44378</v>
      </c>
      <c r="I554">
        <v>8</v>
      </c>
      <c r="J554" t="s">
        <v>923</v>
      </c>
    </row>
    <row r="555" spans="7:10" ht="15">
      <c r="G555" s="24">
        <v>44386</v>
      </c>
      <c r="H555" s="25">
        <v>44378</v>
      </c>
      <c r="I555">
        <v>9</v>
      </c>
      <c r="J555" t="s">
        <v>2535</v>
      </c>
    </row>
    <row r="556" spans="7:10" ht="15">
      <c r="G556" s="24">
        <v>44387</v>
      </c>
      <c r="H556" s="25">
        <v>44378</v>
      </c>
      <c r="I556">
        <v>10</v>
      </c>
      <c r="J556" t="s">
        <v>2536</v>
      </c>
    </row>
    <row r="557" spans="7:10" ht="15">
      <c r="G557" s="24">
        <v>44388</v>
      </c>
      <c r="H557" s="25">
        <v>44378</v>
      </c>
      <c r="I557">
        <v>11</v>
      </c>
      <c r="J557" t="s">
        <v>2537</v>
      </c>
    </row>
    <row r="558" spans="7:10" ht="15">
      <c r="G558" s="24">
        <v>44389</v>
      </c>
      <c r="H558" s="25">
        <v>44378</v>
      </c>
      <c r="I558">
        <v>12</v>
      </c>
      <c r="J558" t="s">
        <v>2538</v>
      </c>
    </row>
    <row r="559" spans="7:10" ht="15">
      <c r="G559" s="24">
        <v>44390</v>
      </c>
      <c r="H559" s="25">
        <v>44378</v>
      </c>
      <c r="I559">
        <v>13</v>
      </c>
      <c r="J559" t="s">
        <v>2539</v>
      </c>
    </row>
    <row r="560" spans="7:10" ht="15">
      <c r="G560" s="24">
        <v>44391</v>
      </c>
      <c r="H560" s="25">
        <v>44378</v>
      </c>
      <c r="I560">
        <v>14</v>
      </c>
      <c r="J560" t="s">
        <v>787</v>
      </c>
    </row>
    <row r="561" spans="7:10" ht="15">
      <c r="G561" s="24">
        <v>44392</v>
      </c>
      <c r="H561" s="25">
        <v>44378</v>
      </c>
      <c r="I561">
        <v>15</v>
      </c>
      <c r="J561" t="s">
        <v>923</v>
      </c>
    </row>
    <row r="562" spans="7:10" ht="15">
      <c r="G562" s="24">
        <v>44393</v>
      </c>
      <c r="H562" s="25">
        <v>44378</v>
      </c>
      <c r="I562">
        <v>16</v>
      </c>
      <c r="J562" t="s">
        <v>2535</v>
      </c>
    </row>
    <row r="563" spans="7:10" ht="15">
      <c r="G563" s="24">
        <v>44394</v>
      </c>
      <c r="H563" s="25">
        <v>44378</v>
      </c>
      <c r="I563">
        <v>17</v>
      </c>
      <c r="J563" t="s">
        <v>2536</v>
      </c>
    </row>
    <row r="564" spans="7:10" ht="15">
      <c r="G564" s="24">
        <v>44395</v>
      </c>
      <c r="H564" s="25">
        <v>44378</v>
      </c>
      <c r="I564">
        <v>18</v>
      </c>
      <c r="J564" t="s">
        <v>2537</v>
      </c>
    </row>
    <row r="565" spans="7:10" ht="15">
      <c r="G565" s="24">
        <v>44396</v>
      </c>
      <c r="H565" s="25">
        <v>44378</v>
      </c>
      <c r="I565">
        <v>19</v>
      </c>
      <c r="J565" t="s">
        <v>2538</v>
      </c>
    </row>
    <row r="566" spans="7:10" ht="15">
      <c r="G566" s="24">
        <v>44397</v>
      </c>
      <c r="H566" s="25">
        <v>44378</v>
      </c>
      <c r="I566">
        <v>20</v>
      </c>
      <c r="J566" t="s">
        <v>2539</v>
      </c>
    </row>
    <row r="567" spans="7:10" ht="15">
      <c r="G567" s="24">
        <v>44398</v>
      </c>
      <c r="H567" s="25">
        <v>44378</v>
      </c>
      <c r="I567">
        <v>21</v>
      </c>
      <c r="J567" t="s">
        <v>787</v>
      </c>
    </row>
    <row r="568" spans="7:10" ht="15">
      <c r="G568" s="24">
        <v>44399</v>
      </c>
      <c r="H568" s="25">
        <v>44378</v>
      </c>
      <c r="I568">
        <v>22</v>
      </c>
      <c r="J568" t="s">
        <v>923</v>
      </c>
    </row>
    <row r="569" spans="7:10" ht="15">
      <c r="G569" s="24">
        <v>44400</v>
      </c>
      <c r="H569" s="25">
        <v>44378</v>
      </c>
      <c r="I569">
        <v>23</v>
      </c>
      <c r="J569" t="s">
        <v>2535</v>
      </c>
    </row>
    <row r="570" spans="7:10" ht="15">
      <c r="G570" s="24">
        <v>44401</v>
      </c>
      <c r="H570" s="25">
        <v>44378</v>
      </c>
      <c r="I570">
        <v>24</v>
      </c>
      <c r="J570" t="s">
        <v>2536</v>
      </c>
    </row>
    <row r="571" spans="7:10" ht="15">
      <c r="G571" s="24">
        <v>44402</v>
      </c>
      <c r="H571" s="25">
        <v>44378</v>
      </c>
      <c r="I571">
        <v>25</v>
      </c>
      <c r="J571" t="s">
        <v>2537</v>
      </c>
    </row>
    <row r="572" spans="7:10" ht="15">
      <c r="G572" s="24">
        <v>44403</v>
      </c>
      <c r="H572" s="25">
        <v>44378</v>
      </c>
      <c r="I572">
        <v>26</v>
      </c>
      <c r="J572" t="s">
        <v>2538</v>
      </c>
    </row>
    <row r="573" spans="7:10" ht="15">
      <c r="G573" s="24">
        <v>44404</v>
      </c>
      <c r="H573" s="25">
        <v>44378</v>
      </c>
      <c r="I573">
        <v>27</v>
      </c>
      <c r="J573" t="s">
        <v>2539</v>
      </c>
    </row>
    <row r="574" spans="7:10" ht="15">
      <c r="G574" s="24">
        <v>44405</v>
      </c>
      <c r="H574" s="25">
        <v>44378</v>
      </c>
      <c r="I574">
        <v>28</v>
      </c>
      <c r="J574" t="s">
        <v>787</v>
      </c>
    </row>
    <row r="575" spans="7:10" ht="15">
      <c r="G575" s="24">
        <v>44406</v>
      </c>
      <c r="H575" s="25">
        <v>44378</v>
      </c>
      <c r="I575">
        <v>29</v>
      </c>
      <c r="J575" t="s">
        <v>923</v>
      </c>
    </row>
    <row r="576" spans="7:10" ht="15">
      <c r="G576" s="24">
        <v>44407</v>
      </c>
      <c r="H576" s="25">
        <v>44378</v>
      </c>
      <c r="I576">
        <v>30</v>
      </c>
      <c r="J576" t="s">
        <v>2535</v>
      </c>
    </row>
    <row r="577" spans="7:10" ht="15">
      <c r="G577" s="24">
        <v>44408</v>
      </c>
      <c r="H577" s="25">
        <v>44378</v>
      </c>
      <c r="I577">
        <v>31</v>
      </c>
      <c r="J577" t="s">
        <v>2536</v>
      </c>
    </row>
    <row r="578" spans="7:10" ht="15">
      <c r="G578" s="24">
        <v>44409</v>
      </c>
      <c r="H578" s="25">
        <v>44409</v>
      </c>
      <c r="I578">
        <v>1</v>
      </c>
      <c r="J578" t="s">
        <v>2537</v>
      </c>
    </row>
    <row r="579" spans="7:10" ht="15">
      <c r="G579" s="24">
        <v>44410</v>
      </c>
      <c r="H579" s="25">
        <v>44409</v>
      </c>
      <c r="I579">
        <v>2</v>
      </c>
      <c r="J579" t="s">
        <v>2538</v>
      </c>
    </row>
    <row r="580" spans="7:10" ht="15">
      <c r="G580" s="24">
        <v>44411</v>
      </c>
      <c r="H580" s="25">
        <v>44409</v>
      </c>
      <c r="I580">
        <v>3</v>
      </c>
      <c r="J580" t="s">
        <v>2539</v>
      </c>
    </row>
    <row r="581" spans="7:10" ht="15">
      <c r="G581" s="24">
        <v>44412</v>
      </c>
      <c r="H581" s="25">
        <v>44409</v>
      </c>
      <c r="I581">
        <v>4</v>
      </c>
      <c r="J581" t="s">
        <v>787</v>
      </c>
    </row>
    <row r="582" spans="7:10" ht="15">
      <c r="G582" s="24">
        <v>44413</v>
      </c>
      <c r="H582" s="25">
        <v>44409</v>
      </c>
      <c r="I582">
        <v>5</v>
      </c>
      <c r="J582" t="s">
        <v>923</v>
      </c>
    </row>
    <row r="583" spans="7:10" ht="15">
      <c r="G583" s="24">
        <v>44414</v>
      </c>
      <c r="H583" s="25">
        <v>44409</v>
      </c>
      <c r="I583">
        <v>6</v>
      </c>
      <c r="J583" t="s">
        <v>2535</v>
      </c>
    </row>
    <row r="584" spans="7:10" ht="15">
      <c r="G584" s="24">
        <v>44415</v>
      </c>
      <c r="H584" s="25">
        <v>44409</v>
      </c>
      <c r="I584">
        <v>7</v>
      </c>
      <c r="J584" t="s">
        <v>2536</v>
      </c>
    </row>
    <row r="585" spans="7:10" ht="15">
      <c r="G585" s="24">
        <v>44416</v>
      </c>
      <c r="H585" s="25">
        <v>44409</v>
      </c>
      <c r="I585">
        <v>8</v>
      </c>
      <c r="J585" t="s">
        <v>2537</v>
      </c>
    </row>
    <row r="586" spans="7:10" ht="15">
      <c r="G586" s="24">
        <v>44417</v>
      </c>
      <c r="H586" s="25">
        <v>44409</v>
      </c>
      <c r="I586">
        <v>9</v>
      </c>
      <c r="J586" t="s">
        <v>2538</v>
      </c>
    </row>
    <row r="587" spans="7:10" ht="15">
      <c r="G587" s="24">
        <v>44418</v>
      </c>
      <c r="H587" s="25">
        <v>44409</v>
      </c>
      <c r="I587">
        <v>10</v>
      </c>
      <c r="J587" t="s">
        <v>2539</v>
      </c>
    </row>
    <row r="588" spans="7:10" ht="15">
      <c r="G588" s="24">
        <v>44419</v>
      </c>
      <c r="H588" s="25">
        <v>44409</v>
      </c>
      <c r="I588">
        <v>11</v>
      </c>
      <c r="J588" t="s">
        <v>787</v>
      </c>
    </row>
    <row r="589" spans="7:10" ht="15">
      <c r="G589" s="24">
        <v>44420</v>
      </c>
      <c r="H589" s="25">
        <v>44409</v>
      </c>
      <c r="I589">
        <v>12</v>
      </c>
      <c r="J589" t="s">
        <v>923</v>
      </c>
    </row>
    <row r="590" spans="7:10" ht="15">
      <c r="G590" s="24">
        <v>44421</v>
      </c>
      <c r="H590" s="25">
        <v>44409</v>
      </c>
      <c r="I590">
        <v>13</v>
      </c>
      <c r="J590" t="s">
        <v>2535</v>
      </c>
    </row>
    <row r="591" spans="7:10" ht="15">
      <c r="G591" s="24">
        <v>44422</v>
      </c>
      <c r="H591" s="25">
        <v>44409</v>
      </c>
      <c r="I591">
        <v>14</v>
      </c>
      <c r="J591" t="s">
        <v>2536</v>
      </c>
    </row>
    <row r="592" spans="7:10" ht="15">
      <c r="G592" s="24">
        <v>44423</v>
      </c>
      <c r="H592" s="25">
        <v>44409</v>
      </c>
      <c r="I592">
        <v>15</v>
      </c>
      <c r="J592" t="s">
        <v>2537</v>
      </c>
    </row>
    <row r="593" spans="7:10" ht="15">
      <c r="G593" s="24">
        <v>44424</v>
      </c>
      <c r="H593" s="25">
        <v>44409</v>
      </c>
      <c r="I593">
        <v>16</v>
      </c>
      <c r="J593" t="s">
        <v>2538</v>
      </c>
    </row>
    <row r="594" spans="7:10" ht="15">
      <c r="G594" s="24">
        <v>44425</v>
      </c>
      <c r="H594" s="25">
        <v>44409</v>
      </c>
      <c r="I594">
        <v>17</v>
      </c>
      <c r="J594" t="s">
        <v>2539</v>
      </c>
    </row>
    <row r="595" spans="7:10" ht="15">
      <c r="G595" s="24">
        <v>44426</v>
      </c>
      <c r="H595" s="25">
        <v>44409</v>
      </c>
      <c r="I595">
        <v>18</v>
      </c>
      <c r="J595" t="s">
        <v>787</v>
      </c>
    </row>
    <row r="596" spans="7:10" ht="15">
      <c r="G596" s="24">
        <v>44427</v>
      </c>
      <c r="H596" s="25">
        <v>44409</v>
      </c>
      <c r="I596">
        <v>19</v>
      </c>
      <c r="J596" t="s">
        <v>923</v>
      </c>
    </row>
    <row r="597" spans="7:10" ht="15">
      <c r="G597" s="24">
        <v>44428</v>
      </c>
      <c r="H597" s="25">
        <v>44409</v>
      </c>
      <c r="I597">
        <v>20</v>
      </c>
      <c r="J597" t="s">
        <v>2535</v>
      </c>
    </row>
    <row r="598" spans="7:10" ht="15">
      <c r="G598" s="24">
        <v>44429</v>
      </c>
      <c r="H598" s="25">
        <v>44409</v>
      </c>
      <c r="I598">
        <v>21</v>
      </c>
      <c r="J598" t="s">
        <v>2536</v>
      </c>
    </row>
    <row r="599" spans="7:10" ht="15">
      <c r="G599" s="24">
        <v>44430</v>
      </c>
      <c r="H599" s="25">
        <v>44409</v>
      </c>
      <c r="I599">
        <v>22</v>
      </c>
      <c r="J599" t="s">
        <v>2537</v>
      </c>
    </row>
    <row r="600" spans="7:10" ht="15">
      <c r="G600" s="24">
        <v>44431</v>
      </c>
      <c r="H600" s="25">
        <v>44409</v>
      </c>
      <c r="I600">
        <v>23</v>
      </c>
      <c r="J600" t="s">
        <v>2538</v>
      </c>
    </row>
    <row r="601" spans="7:10" ht="15">
      <c r="G601" s="24">
        <v>44432</v>
      </c>
      <c r="H601" s="25">
        <v>44409</v>
      </c>
      <c r="I601">
        <v>24</v>
      </c>
      <c r="J601" t="s">
        <v>2539</v>
      </c>
    </row>
    <row r="602" spans="7:10" ht="15">
      <c r="G602" s="24">
        <v>44433</v>
      </c>
      <c r="H602" s="25">
        <v>44409</v>
      </c>
      <c r="I602">
        <v>25</v>
      </c>
      <c r="J602" t="s">
        <v>787</v>
      </c>
    </row>
    <row r="603" spans="7:10" ht="15">
      <c r="G603" s="24">
        <v>44434</v>
      </c>
      <c r="H603" s="25">
        <v>44409</v>
      </c>
      <c r="I603">
        <v>26</v>
      </c>
      <c r="J603" t="s">
        <v>923</v>
      </c>
    </row>
    <row r="604" spans="7:10" ht="15">
      <c r="G604" s="24">
        <v>44435</v>
      </c>
      <c r="H604" s="25">
        <v>44409</v>
      </c>
      <c r="I604">
        <v>27</v>
      </c>
      <c r="J604" t="s">
        <v>2535</v>
      </c>
    </row>
    <row r="605" spans="7:10" ht="15">
      <c r="G605" s="24">
        <v>44436</v>
      </c>
      <c r="H605" s="25">
        <v>44409</v>
      </c>
      <c r="I605">
        <v>28</v>
      </c>
      <c r="J605" t="s">
        <v>2536</v>
      </c>
    </row>
    <row r="606" spans="7:10" ht="15">
      <c r="G606" s="24">
        <v>44437</v>
      </c>
      <c r="H606" s="25">
        <v>44409</v>
      </c>
      <c r="I606">
        <v>29</v>
      </c>
      <c r="J606" t="s">
        <v>2537</v>
      </c>
    </row>
    <row r="607" spans="7:10" ht="15">
      <c r="G607" s="24">
        <v>44438</v>
      </c>
      <c r="H607" s="25">
        <v>44409</v>
      </c>
      <c r="I607">
        <v>30</v>
      </c>
      <c r="J607" t="s">
        <v>2538</v>
      </c>
    </row>
    <row r="608" spans="7:10" ht="15">
      <c r="G608" s="24">
        <v>44439</v>
      </c>
      <c r="H608" s="25">
        <v>44409</v>
      </c>
      <c r="I608">
        <v>31</v>
      </c>
      <c r="J608" t="s">
        <v>2539</v>
      </c>
    </row>
    <row r="609" spans="7:10" ht="15">
      <c r="G609" s="24">
        <v>44440</v>
      </c>
      <c r="H609" s="25">
        <v>44440</v>
      </c>
      <c r="I609">
        <v>1</v>
      </c>
      <c r="J609" t="s">
        <v>787</v>
      </c>
    </row>
    <row r="610" spans="7:10" ht="15">
      <c r="G610" s="24">
        <v>44441</v>
      </c>
      <c r="H610" s="25">
        <v>44440</v>
      </c>
      <c r="I610">
        <v>2</v>
      </c>
      <c r="J610" t="s">
        <v>923</v>
      </c>
    </row>
    <row r="611" spans="7:10" ht="15">
      <c r="G611" s="24">
        <v>44442</v>
      </c>
      <c r="H611" s="25">
        <v>44440</v>
      </c>
      <c r="I611">
        <v>3</v>
      </c>
      <c r="J611" t="s">
        <v>2535</v>
      </c>
    </row>
    <row r="612" spans="7:10" ht="15">
      <c r="G612" s="24">
        <v>44443</v>
      </c>
      <c r="H612" s="25">
        <v>44440</v>
      </c>
      <c r="I612">
        <v>4</v>
      </c>
      <c r="J612" t="s">
        <v>2536</v>
      </c>
    </row>
    <row r="613" spans="7:10" ht="15">
      <c r="G613" s="24">
        <v>44444</v>
      </c>
      <c r="H613" s="25">
        <v>44440</v>
      </c>
      <c r="I613">
        <v>5</v>
      </c>
      <c r="J613" t="s">
        <v>2537</v>
      </c>
    </row>
    <row r="614" spans="7:10" ht="15">
      <c r="G614" s="24">
        <v>44445</v>
      </c>
      <c r="H614" s="25">
        <v>44440</v>
      </c>
      <c r="I614">
        <v>6</v>
      </c>
      <c r="J614" t="s">
        <v>2538</v>
      </c>
    </row>
    <row r="615" spans="7:10" ht="15">
      <c r="G615" s="24">
        <v>44446</v>
      </c>
      <c r="H615" s="25">
        <v>44440</v>
      </c>
      <c r="I615">
        <v>7</v>
      </c>
      <c r="J615" t="s">
        <v>2539</v>
      </c>
    </row>
    <row r="616" spans="7:10" ht="15">
      <c r="G616" s="24">
        <v>44447</v>
      </c>
      <c r="H616" s="25">
        <v>44440</v>
      </c>
      <c r="I616">
        <v>8</v>
      </c>
      <c r="J616" t="s">
        <v>787</v>
      </c>
    </row>
    <row r="617" spans="7:10" ht="15">
      <c r="G617" s="24">
        <v>44448</v>
      </c>
      <c r="H617" s="25">
        <v>44440</v>
      </c>
      <c r="I617">
        <v>9</v>
      </c>
      <c r="J617" t="s">
        <v>923</v>
      </c>
    </row>
    <row r="618" spans="7:10" ht="15">
      <c r="G618" s="24">
        <v>44449</v>
      </c>
      <c r="H618" s="25">
        <v>44440</v>
      </c>
      <c r="I618">
        <v>10</v>
      </c>
      <c r="J618" t="s">
        <v>2535</v>
      </c>
    </row>
    <row r="619" spans="7:10" ht="15">
      <c r="G619" s="24">
        <v>44450</v>
      </c>
      <c r="H619" s="25">
        <v>44440</v>
      </c>
      <c r="I619">
        <v>11</v>
      </c>
      <c r="J619" t="s">
        <v>2536</v>
      </c>
    </row>
    <row r="620" spans="7:10" ht="15">
      <c r="G620" s="24">
        <v>44451</v>
      </c>
      <c r="H620" s="25">
        <v>44440</v>
      </c>
      <c r="I620">
        <v>12</v>
      </c>
      <c r="J620" t="s">
        <v>2537</v>
      </c>
    </row>
    <row r="621" spans="7:10" ht="15">
      <c r="G621" s="24">
        <v>44452</v>
      </c>
      <c r="H621" s="25">
        <v>44440</v>
      </c>
      <c r="I621">
        <v>13</v>
      </c>
      <c r="J621" t="s">
        <v>2538</v>
      </c>
    </row>
    <row r="622" spans="7:10" ht="15">
      <c r="G622" s="24">
        <v>44453</v>
      </c>
      <c r="H622" s="25">
        <v>44440</v>
      </c>
      <c r="I622">
        <v>14</v>
      </c>
      <c r="J622" t="s">
        <v>2539</v>
      </c>
    </row>
    <row r="623" spans="7:10" ht="15">
      <c r="G623" s="24">
        <v>44454</v>
      </c>
      <c r="H623" s="25">
        <v>44440</v>
      </c>
      <c r="I623">
        <v>15</v>
      </c>
      <c r="J623" t="s">
        <v>787</v>
      </c>
    </row>
    <row r="624" spans="7:10" ht="15">
      <c r="G624" s="24">
        <v>44455</v>
      </c>
      <c r="H624" s="25">
        <v>44440</v>
      </c>
      <c r="I624">
        <v>16</v>
      </c>
      <c r="J624" t="s">
        <v>923</v>
      </c>
    </row>
    <row r="625" spans="7:10" ht="15">
      <c r="G625" s="24">
        <v>44456</v>
      </c>
      <c r="H625" s="25">
        <v>44440</v>
      </c>
      <c r="I625">
        <v>17</v>
      </c>
      <c r="J625" t="s">
        <v>2535</v>
      </c>
    </row>
    <row r="626" spans="7:10" ht="15">
      <c r="G626" s="24">
        <v>44457</v>
      </c>
      <c r="H626" s="25">
        <v>44440</v>
      </c>
      <c r="I626">
        <v>18</v>
      </c>
      <c r="J626" t="s">
        <v>2536</v>
      </c>
    </row>
    <row r="627" spans="7:10" ht="15">
      <c r="G627" s="24">
        <v>44458</v>
      </c>
      <c r="H627" s="25">
        <v>44440</v>
      </c>
      <c r="I627">
        <v>19</v>
      </c>
      <c r="J627" t="s">
        <v>2537</v>
      </c>
    </row>
    <row r="628" spans="7:10" ht="15">
      <c r="G628" s="24">
        <v>44459</v>
      </c>
      <c r="H628" s="25">
        <v>44440</v>
      </c>
      <c r="I628">
        <v>20</v>
      </c>
      <c r="J628" t="s">
        <v>2538</v>
      </c>
    </row>
    <row r="629" spans="7:10" ht="15">
      <c r="G629" s="24">
        <v>44460</v>
      </c>
      <c r="H629" s="25">
        <v>44440</v>
      </c>
      <c r="I629">
        <v>21</v>
      </c>
      <c r="J629" t="s">
        <v>2539</v>
      </c>
    </row>
    <row r="630" spans="7:10" ht="15">
      <c r="G630" s="24">
        <v>44461</v>
      </c>
      <c r="H630" s="25">
        <v>44440</v>
      </c>
      <c r="I630">
        <v>22</v>
      </c>
      <c r="J630" t="s">
        <v>787</v>
      </c>
    </row>
    <row r="631" spans="7:10" ht="15">
      <c r="G631" s="24">
        <v>44462</v>
      </c>
      <c r="H631" s="25">
        <v>44440</v>
      </c>
      <c r="I631">
        <v>23</v>
      </c>
      <c r="J631" t="s">
        <v>923</v>
      </c>
    </row>
    <row r="632" spans="7:10" ht="15">
      <c r="G632" s="24">
        <v>44463</v>
      </c>
      <c r="H632" s="25">
        <v>44440</v>
      </c>
      <c r="I632">
        <v>24</v>
      </c>
      <c r="J632" t="s">
        <v>2535</v>
      </c>
    </row>
    <row r="633" spans="7:10" ht="15">
      <c r="G633" s="24">
        <v>44464</v>
      </c>
      <c r="H633" s="25">
        <v>44440</v>
      </c>
      <c r="I633">
        <v>25</v>
      </c>
      <c r="J633" t="s">
        <v>2536</v>
      </c>
    </row>
    <row r="634" spans="7:10" ht="15">
      <c r="G634" s="24">
        <v>44465</v>
      </c>
      <c r="H634" s="25">
        <v>44440</v>
      </c>
      <c r="I634">
        <v>26</v>
      </c>
      <c r="J634" t="s">
        <v>2537</v>
      </c>
    </row>
    <row r="635" spans="7:10" ht="15">
      <c r="G635" s="24">
        <v>44466</v>
      </c>
      <c r="H635" s="25">
        <v>44440</v>
      </c>
      <c r="I635">
        <v>27</v>
      </c>
      <c r="J635" t="s">
        <v>2538</v>
      </c>
    </row>
    <row r="636" spans="7:10" ht="15">
      <c r="G636" s="24">
        <v>44467</v>
      </c>
      <c r="H636" s="25">
        <v>44440</v>
      </c>
      <c r="I636">
        <v>28</v>
      </c>
      <c r="J636" t="s">
        <v>2539</v>
      </c>
    </row>
    <row r="637" spans="7:10" ht="15">
      <c r="G637" s="24">
        <v>44468</v>
      </c>
      <c r="H637" s="25">
        <v>44440</v>
      </c>
      <c r="I637">
        <v>29</v>
      </c>
      <c r="J637" t="s">
        <v>787</v>
      </c>
    </row>
    <row r="638" spans="7:10" ht="15">
      <c r="G638" s="24">
        <v>44469</v>
      </c>
      <c r="H638" s="25">
        <v>44440</v>
      </c>
      <c r="I638">
        <v>30</v>
      </c>
      <c r="J638" t="s">
        <v>923</v>
      </c>
    </row>
    <row r="639" spans="7:10" ht="15">
      <c r="G639" s="24">
        <v>44470</v>
      </c>
      <c r="H639" s="25">
        <v>44470</v>
      </c>
      <c r="I639">
        <v>1</v>
      </c>
      <c r="J639" t="s">
        <v>2535</v>
      </c>
    </row>
    <row r="640" spans="7:10" ht="15">
      <c r="G640" s="24">
        <v>44471</v>
      </c>
      <c r="H640" s="25">
        <v>44470</v>
      </c>
      <c r="I640">
        <v>2</v>
      </c>
      <c r="J640" t="s">
        <v>2536</v>
      </c>
    </row>
    <row r="641" spans="7:10" ht="15">
      <c r="G641" s="24">
        <v>44472</v>
      </c>
      <c r="H641" s="25">
        <v>44470</v>
      </c>
      <c r="I641">
        <v>3</v>
      </c>
      <c r="J641" t="s">
        <v>2537</v>
      </c>
    </row>
    <row r="642" spans="7:10" ht="15">
      <c r="G642" s="24">
        <v>44473</v>
      </c>
      <c r="H642" s="25">
        <v>44470</v>
      </c>
      <c r="I642">
        <v>4</v>
      </c>
      <c r="J642" t="s">
        <v>2538</v>
      </c>
    </row>
    <row r="643" spans="7:10" ht="15">
      <c r="G643" s="24">
        <v>44474</v>
      </c>
      <c r="H643" s="25">
        <v>44470</v>
      </c>
      <c r="I643">
        <v>5</v>
      </c>
      <c r="J643" t="s">
        <v>2539</v>
      </c>
    </row>
    <row r="644" spans="7:10" ht="15">
      <c r="G644" s="24">
        <v>44475</v>
      </c>
      <c r="H644" s="25">
        <v>44470</v>
      </c>
      <c r="I644">
        <v>6</v>
      </c>
      <c r="J644" t="s">
        <v>787</v>
      </c>
    </row>
    <row r="645" spans="7:10" ht="15">
      <c r="G645" s="24">
        <v>44476</v>
      </c>
      <c r="H645" s="25">
        <v>44470</v>
      </c>
      <c r="I645">
        <v>7</v>
      </c>
      <c r="J645" t="s">
        <v>923</v>
      </c>
    </row>
    <row r="646" spans="7:10" ht="15">
      <c r="G646" s="24">
        <v>44477</v>
      </c>
      <c r="H646" s="25">
        <v>44470</v>
      </c>
      <c r="I646">
        <v>8</v>
      </c>
      <c r="J646" t="s">
        <v>2535</v>
      </c>
    </row>
    <row r="647" spans="7:10" ht="15">
      <c r="G647" s="24">
        <v>44478</v>
      </c>
      <c r="H647" s="25">
        <v>44470</v>
      </c>
      <c r="I647">
        <v>9</v>
      </c>
      <c r="J647" t="s">
        <v>2536</v>
      </c>
    </row>
    <row r="648" spans="7:10" ht="15">
      <c r="G648" s="24">
        <v>44479</v>
      </c>
      <c r="H648" s="25">
        <v>44470</v>
      </c>
      <c r="I648">
        <v>10</v>
      </c>
      <c r="J648" t="s">
        <v>2537</v>
      </c>
    </row>
    <row r="649" spans="7:10" ht="15">
      <c r="G649" s="24">
        <v>44480</v>
      </c>
      <c r="H649" s="25">
        <v>44470</v>
      </c>
      <c r="I649">
        <v>11</v>
      </c>
      <c r="J649" t="s">
        <v>2538</v>
      </c>
    </row>
    <row r="650" spans="7:10" ht="15">
      <c r="G650" s="24">
        <v>44481</v>
      </c>
      <c r="H650" s="25">
        <v>44470</v>
      </c>
      <c r="I650">
        <v>12</v>
      </c>
      <c r="J650" t="s">
        <v>2539</v>
      </c>
    </row>
    <row r="651" spans="7:10" ht="15">
      <c r="G651" s="24">
        <v>44482</v>
      </c>
      <c r="H651" s="25">
        <v>44470</v>
      </c>
      <c r="I651">
        <v>13</v>
      </c>
      <c r="J651" t="s">
        <v>787</v>
      </c>
    </row>
    <row r="652" spans="7:10" ht="15">
      <c r="G652" s="24">
        <v>44483</v>
      </c>
      <c r="H652" s="25">
        <v>44470</v>
      </c>
      <c r="I652">
        <v>14</v>
      </c>
      <c r="J652" t="s">
        <v>923</v>
      </c>
    </row>
    <row r="653" spans="7:10" ht="15">
      <c r="G653" s="24">
        <v>44484</v>
      </c>
      <c r="H653" s="25">
        <v>44470</v>
      </c>
      <c r="I653">
        <v>15</v>
      </c>
      <c r="J653" t="s">
        <v>2535</v>
      </c>
    </row>
    <row r="654" spans="7:10" ht="15">
      <c r="G654" s="24">
        <v>44485</v>
      </c>
      <c r="H654" s="25">
        <v>44470</v>
      </c>
      <c r="I654">
        <v>16</v>
      </c>
      <c r="J654" t="s">
        <v>2536</v>
      </c>
    </row>
    <row r="655" spans="7:10" ht="15">
      <c r="G655" s="24">
        <v>44486</v>
      </c>
      <c r="H655" s="25">
        <v>44470</v>
      </c>
      <c r="I655">
        <v>17</v>
      </c>
      <c r="J655" t="s">
        <v>2537</v>
      </c>
    </row>
    <row r="656" spans="7:10" ht="15">
      <c r="G656" s="24">
        <v>44487</v>
      </c>
      <c r="H656" s="25">
        <v>44470</v>
      </c>
      <c r="I656">
        <v>18</v>
      </c>
      <c r="J656" t="s">
        <v>2538</v>
      </c>
    </row>
    <row r="657" spans="7:10" ht="15">
      <c r="G657" s="24">
        <v>44488</v>
      </c>
      <c r="H657" s="25">
        <v>44470</v>
      </c>
      <c r="I657">
        <v>19</v>
      </c>
      <c r="J657" t="s">
        <v>2539</v>
      </c>
    </row>
    <row r="658" spans="7:10" ht="15">
      <c r="G658" s="24">
        <v>44489</v>
      </c>
      <c r="H658" s="25">
        <v>44470</v>
      </c>
      <c r="I658">
        <v>20</v>
      </c>
      <c r="J658" t="s">
        <v>787</v>
      </c>
    </row>
    <row r="659" spans="7:10" ht="15">
      <c r="G659" s="24">
        <v>44490</v>
      </c>
      <c r="H659" s="25">
        <v>44470</v>
      </c>
      <c r="I659">
        <v>21</v>
      </c>
      <c r="J659" t="s">
        <v>923</v>
      </c>
    </row>
    <row r="660" spans="7:10" ht="15">
      <c r="G660" s="24">
        <v>44491</v>
      </c>
      <c r="H660" s="25">
        <v>44470</v>
      </c>
      <c r="I660">
        <v>22</v>
      </c>
      <c r="J660" t="s">
        <v>2535</v>
      </c>
    </row>
    <row r="661" spans="7:10" ht="15">
      <c r="G661" s="24">
        <v>44492</v>
      </c>
      <c r="H661" s="25">
        <v>44470</v>
      </c>
      <c r="I661">
        <v>23</v>
      </c>
      <c r="J661" t="s">
        <v>2536</v>
      </c>
    </row>
    <row r="662" spans="7:10" ht="15">
      <c r="G662" s="24">
        <v>44493</v>
      </c>
      <c r="H662" s="25">
        <v>44470</v>
      </c>
      <c r="I662">
        <v>24</v>
      </c>
      <c r="J662" t="s">
        <v>2537</v>
      </c>
    </row>
    <row r="663" spans="7:10" ht="15">
      <c r="G663" s="24">
        <v>44494</v>
      </c>
      <c r="H663" s="25">
        <v>44470</v>
      </c>
      <c r="I663">
        <v>25</v>
      </c>
      <c r="J663" t="s">
        <v>2538</v>
      </c>
    </row>
    <row r="664" spans="7:10" ht="15">
      <c r="G664" s="24">
        <v>44495</v>
      </c>
      <c r="H664" s="25">
        <v>44470</v>
      </c>
      <c r="I664">
        <v>26</v>
      </c>
      <c r="J664" t="s">
        <v>2539</v>
      </c>
    </row>
    <row r="665" spans="7:10" ht="15">
      <c r="G665" s="24">
        <v>44496</v>
      </c>
      <c r="H665" s="25">
        <v>44470</v>
      </c>
      <c r="I665">
        <v>27</v>
      </c>
      <c r="J665" t="s">
        <v>787</v>
      </c>
    </row>
    <row r="666" spans="7:10" ht="15">
      <c r="G666" s="24">
        <v>44497</v>
      </c>
      <c r="H666" s="25">
        <v>44470</v>
      </c>
      <c r="I666">
        <v>28</v>
      </c>
      <c r="J666" t="s">
        <v>923</v>
      </c>
    </row>
    <row r="667" spans="7:10" ht="15">
      <c r="G667" s="24">
        <v>44498</v>
      </c>
      <c r="H667" s="25">
        <v>44470</v>
      </c>
      <c r="I667">
        <v>29</v>
      </c>
      <c r="J667" t="s">
        <v>2535</v>
      </c>
    </row>
    <row r="668" spans="7:10" ht="15">
      <c r="G668" s="24">
        <v>44499</v>
      </c>
      <c r="H668" s="25">
        <v>44470</v>
      </c>
      <c r="I668">
        <v>30</v>
      </c>
      <c r="J668" t="s">
        <v>2536</v>
      </c>
    </row>
    <row r="669" spans="7:10" ht="15">
      <c r="G669" s="24">
        <v>44500</v>
      </c>
      <c r="H669" s="25">
        <v>44470</v>
      </c>
      <c r="I669">
        <v>31</v>
      </c>
      <c r="J669" t="s">
        <v>2537</v>
      </c>
    </row>
    <row r="670" spans="7:10" ht="15">
      <c r="G670" s="24">
        <v>44501</v>
      </c>
      <c r="H670" s="25">
        <v>44501</v>
      </c>
      <c r="I670">
        <v>1</v>
      </c>
      <c r="J670" t="s">
        <v>2538</v>
      </c>
    </row>
    <row r="671" spans="7:10" ht="15">
      <c r="G671" s="24">
        <v>44502</v>
      </c>
      <c r="H671" s="25">
        <v>44501</v>
      </c>
      <c r="I671">
        <v>2</v>
      </c>
      <c r="J671" t="s">
        <v>2539</v>
      </c>
    </row>
    <row r="672" spans="7:10" ht="15">
      <c r="G672" s="24">
        <v>44503</v>
      </c>
      <c r="H672" s="25">
        <v>44501</v>
      </c>
      <c r="I672">
        <v>3</v>
      </c>
      <c r="J672" t="s">
        <v>787</v>
      </c>
    </row>
    <row r="673" spans="7:10" ht="15">
      <c r="G673" s="24">
        <v>44504</v>
      </c>
      <c r="H673" s="25">
        <v>44501</v>
      </c>
      <c r="I673">
        <v>4</v>
      </c>
      <c r="J673" t="s">
        <v>923</v>
      </c>
    </row>
    <row r="674" spans="7:10" ht="15">
      <c r="G674" s="24">
        <v>44505</v>
      </c>
      <c r="H674" s="25">
        <v>44501</v>
      </c>
      <c r="I674">
        <v>5</v>
      </c>
      <c r="J674" t="s">
        <v>2535</v>
      </c>
    </row>
    <row r="675" spans="7:10" ht="15">
      <c r="G675" s="24">
        <v>44506</v>
      </c>
      <c r="H675" s="25">
        <v>44501</v>
      </c>
      <c r="I675">
        <v>6</v>
      </c>
      <c r="J675" t="s">
        <v>2536</v>
      </c>
    </row>
    <row r="676" spans="7:10" ht="15">
      <c r="G676" s="24">
        <v>44507</v>
      </c>
      <c r="H676" s="25">
        <v>44501</v>
      </c>
      <c r="I676">
        <v>7</v>
      </c>
      <c r="J676" t="s">
        <v>2537</v>
      </c>
    </row>
    <row r="677" spans="7:10" ht="15">
      <c r="G677" s="24">
        <v>44508</v>
      </c>
      <c r="H677" s="25">
        <v>44501</v>
      </c>
      <c r="I677">
        <v>8</v>
      </c>
      <c r="J677" t="s">
        <v>2538</v>
      </c>
    </row>
    <row r="678" spans="7:10" ht="15">
      <c r="G678" s="24">
        <v>44509</v>
      </c>
      <c r="H678" s="25">
        <v>44501</v>
      </c>
      <c r="I678">
        <v>9</v>
      </c>
      <c r="J678" t="s">
        <v>2539</v>
      </c>
    </row>
    <row r="679" spans="7:10" ht="15">
      <c r="G679" s="24">
        <v>44510</v>
      </c>
      <c r="H679" s="25">
        <v>44501</v>
      </c>
      <c r="I679">
        <v>10</v>
      </c>
      <c r="J679" t="s">
        <v>787</v>
      </c>
    </row>
    <row r="680" spans="7:10" ht="15">
      <c r="G680" s="24">
        <v>44511</v>
      </c>
      <c r="H680" s="25">
        <v>44501</v>
      </c>
      <c r="I680">
        <v>11</v>
      </c>
      <c r="J680" t="s">
        <v>923</v>
      </c>
    </row>
    <row r="681" spans="7:10" ht="15">
      <c r="G681" s="24">
        <v>44512</v>
      </c>
      <c r="H681" s="25">
        <v>44501</v>
      </c>
      <c r="I681">
        <v>12</v>
      </c>
      <c r="J681" t="s">
        <v>2535</v>
      </c>
    </row>
    <row r="682" spans="7:10" ht="15">
      <c r="G682" s="24">
        <v>44513</v>
      </c>
      <c r="H682" s="25">
        <v>44501</v>
      </c>
      <c r="I682">
        <v>13</v>
      </c>
      <c r="J682" t="s">
        <v>2536</v>
      </c>
    </row>
    <row r="683" spans="7:10" ht="15">
      <c r="G683" s="24">
        <v>44514</v>
      </c>
      <c r="H683" s="25">
        <v>44501</v>
      </c>
      <c r="I683">
        <v>14</v>
      </c>
      <c r="J683" t="s">
        <v>2537</v>
      </c>
    </row>
    <row r="684" spans="7:10" ht="15">
      <c r="G684" s="24">
        <v>44515</v>
      </c>
      <c r="H684" s="25">
        <v>44501</v>
      </c>
      <c r="I684">
        <v>15</v>
      </c>
      <c r="J684" t="s">
        <v>2538</v>
      </c>
    </row>
    <row r="685" spans="7:10" ht="15">
      <c r="G685" s="24">
        <v>44516</v>
      </c>
      <c r="H685" s="25">
        <v>44501</v>
      </c>
      <c r="I685">
        <v>16</v>
      </c>
      <c r="J685" t="s">
        <v>2539</v>
      </c>
    </row>
    <row r="686" spans="7:10" ht="15">
      <c r="G686" s="24">
        <v>44517</v>
      </c>
      <c r="H686" s="25">
        <v>44501</v>
      </c>
      <c r="I686">
        <v>17</v>
      </c>
      <c r="J686" t="s">
        <v>787</v>
      </c>
    </row>
    <row r="687" spans="7:10" ht="15">
      <c r="G687" s="24">
        <v>44518</v>
      </c>
      <c r="H687" s="25">
        <v>44501</v>
      </c>
      <c r="I687">
        <v>18</v>
      </c>
      <c r="J687" t="s">
        <v>923</v>
      </c>
    </row>
    <row r="688" spans="7:10" ht="15">
      <c r="G688" s="24">
        <v>44519</v>
      </c>
      <c r="H688" s="25">
        <v>44501</v>
      </c>
      <c r="I688">
        <v>19</v>
      </c>
      <c r="J688" t="s">
        <v>2535</v>
      </c>
    </row>
    <row r="689" spans="7:10" ht="15">
      <c r="G689" s="24">
        <v>44520</v>
      </c>
      <c r="H689" s="25">
        <v>44501</v>
      </c>
      <c r="I689">
        <v>20</v>
      </c>
      <c r="J689" t="s">
        <v>2536</v>
      </c>
    </row>
    <row r="690" spans="7:10" ht="15">
      <c r="G690" s="24">
        <v>44521</v>
      </c>
      <c r="H690" s="25">
        <v>44501</v>
      </c>
      <c r="I690">
        <v>21</v>
      </c>
      <c r="J690" t="s">
        <v>2537</v>
      </c>
    </row>
    <row r="691" spans="7:10" ht="15">
      <c r="G691" s="24">
        <v>44522</v>
      </c>
      <c r="H691" s="25">
        <v>44501</v>
      </c>
      <c r="I691">
        <v>22</v>
      </c>
      <c r="J691" t="s">
        <v>2538</v>
      </c>
    </row>
    <row r="692" spans="7:10" ht="15">
      <c r="G692" s="24">
        <v>44523</v>
      </c>
      <c r="H692" s="25">
        <v>44501</v>
      </c>
      <c r="I692">
        <v>23</v>
      </c>
      <c r="J692" t="s">
        <v>2539</v>
      </c>
    </row>
    <row r="693" spans="7:10" ht="15">
      <c r="G693" s="24">
        <v>44524</v>
      </c>
      <c r="H693" s="25">
        <v>44501</v>
      </c>
      <c r="I693">
        <v>24</v>
      </c>
      <c r="J693" t="s">
        <v>787</v>
      </c>
    </row>
    <row r="694" spans="7:10" ht="15">
      <c r="G694" s="24">
        <v>44525</v>
      </c>
      <c r="H694" s="25">
        <v>44501</v>
      </c>
      <c r="I694">
        <v>25</v>
      </c>
      <c r="J694" t="s">
        <v>923</v>
      </c>
    </row>
    <row r="695" spans="7:10" ht="15">
      <c r="G695" s="24">
        <v>44526</v>
      </c>
      <c r="H695" s="25">
        <v>44501</v>
      </c>
      <c r="I695">
        <v>26</v>
      </c>
      <c r="J695" t="s">
        <v>2535</v>
      </c>
    </row>
    <row r="696" spans="7:10" ht="15">
      <c r="G696" s="24">
        <v>44527</v>
      </c>
      <c r="H696" s="25">
        <v>44501</v>
      </c>
      <c r="I696">
        <v>27</v>
      </c>
      <c r="J696" t="s">
        <v>2536</v>
      </c>
    </row>
    <row r="697" spans="7:10" ht="15">
      <c r="G697" s="24">
        <v>44528</v>
      </c>
      <c r="H697" s="25">
        <v>44501</v>
      </c>
      <c r="I697">
        <v>28</v>
      </c>
      <c r="J697" t="s">
        <v>2537</v>
      </c>
    </row>
    <row r="698" spans="7:10" ht="15">
      <c r="G698" s="24">
        <v>44529</v>
      </c>
      <c r="H698" s="25">
        <v>44501</v>
      </c>
      <c r="I698">
        <v>29</v>
      </c>
      <c r="J698" t="s">
        <v>2538</v>
      </c>
    </row>
    <row r="699" spans="7:10" ht="15">
      <c r="G699" s="24">
        <v>44530</v>
      </c>
      <c r="H699" s="25">
        <v>44501</v>
      </c>
      <c r="I699">
        <v>30</v>
      </c>
      <c r="J699" t="s">
        <v>2539</v>
      </c>
    </row>
    <row r="700" spans="7:10" ht="15">
      <c r="G700" s="24">
        <v>44531</v>
      </c>
      <c r="H700" s="25">
        <v>44531</v>
      </c>
      <c r="I700">
        <v>1</v>
      </c>
      <c r="J700" t="s">
        <v>787</v>
      </c>
    </row>
    <row r="701" spans="7:10" ht="15">
      <c r="G701" s="24">
        <v>44532</v>
      </c>
      <c r="H701" s="25">
        <v>44531</v>
      </c>
      <c r="I701">
        <v>2</v>
      </c>
      <c r="J701" t="s">
        <v>923</v>
      </c>
    </row>
    <row r="702" spans="7:10" ht="15">
      <c r="G702" s="24">
        <v>44533</v>
      </c>
      <c r="H702" s="25">
        <v>44531</v>
      </c>
      <c r="I702">
        <v>3</v>
      </c>
      <c r="J702" t="s">
        <v>2535</v>
      </c>
    </row>
    <row r="703" spans="7:10" ht="15">
      <c r="G703" s="24">
        <v>44534</v>
      </c>
      <c r="H703" s="25">
        <v>44531</v>
      </c>
      <c r="I703">
        <v>4</v>
      </c>
      <c r="J703" t="s">
        <v>2536</v>
      </c>
    </row>
    <row r="704" spans="7:10" ht="15">
      <c r="G704" s="24">
        <v>44535</v>
      </c>
      <c r="H704" s="25">
        <v>44531</v>
      </c>
      <c r="I704">
        <v>5</v>
      </c>
      <c r="J704" t="s">
        <v>2537</v>
      </c>
    </row>
    <row r="705" spans="7:10" ht="15">
      <c r="G705" s="24">
        <v>44536</v>
      </c>
      <c r="H705" s="25">
        <v>44531</v>
      </c>
      <c r="I705">
        <v>6</v>
      </c>
      <c r="J705" t="s">
        <v>2538</v>
      </c>
    </row>
    <row r="706" spans="7:10" ht="15">
      <c r="G706" s="24">
        <v>44537</v>
      </c>
      <c r="H706" s="25">
        <v>44531</v>
      </c>
      <c r="I706">
        <v>7</v>
      </c>
      <c r="J706" t="s">
        <v>2539</v>
      </c>
    </row>
    <row r="707" spans="7:10" ht="15">
      <c r="G707" s="24">
        <v>44538</v>
      </c>
      <c r="H707" s="25">
        <v>44531</v>
      </c>
      <c r="I707">
        <v>8</v>
      </c>
      <c r="J707" t="s">
        <v>787</v>
      </c>
    </row>
    <row r="708" spans="7:10" ht="15">
      <c r="G708" s="24">
        <v>44539</v>
      </c>
      <c r="H708" s="25">
        <v>44531</v>
      </c>
      <c r="I708">
        <v>9</v>
      </c>
      <c r="J708" t="s">
        <v>923</v>
      </c>
    </row>
    <row r="709" spans="7:10" ht="15">
      <c r="G709" s="24">
        <v>44540</v>
      </c>
      <c r="H709" s="25">
        <v>44531</v>
      </c>
      <c r="I709">
        <v>10</v>
      </c>
      <c r="J709" t="s">
        <v>2535</v>
      </c>
    </row>
    <row r="710" spans="7:10" ht="15">
      <c r="G710" s="24">
        <v>44541</v>
      </c>
      <c r="H710" s="25">
        <v>44531</v>
      </c>
      <c r="I710">
        <v>11</v>
      </c>
      <c r="J710" t="s">
        <v>2536</v>
      </c>
    </row>
    <row r="711" spans="7:10" ht="15">
      <c r="G711" s="24">
        <v>44542</v>
      </c>
      <c r="H711" s="25">
        <v>44531</v>
      </c>
      <c r="I711">
        <v>12</v>
      </c>
      <c r="J711" t="s">
        <v>2537</v>
      </c>
    </row>
    <row r="712" spans="7:10" ht="15">
      <c r="G712" s="24">
        <v>44543</v>
      </c>
      <c r="H712" s="25">
        <v>44531</v>
      </c>
      <c r="I712">
        <v>13</v>
      </c>
      <c r="J712" t="s">
        <v>2538</v>
      </c>
    </row>
    <row r="713" spans="7:10" ht="15">
      <c r="G713" s="24">
        <v>44544</v>
      </c>
      <c r="H713" s="25">
        <v>44531</v>
      </c>
      <c r="I713">
        <v>14</v>
      </c>
      <c r="J713" t="s">
        <v>2539</v>
      </c>
    </row>
    <row r="714" spans="7:10" ht="15">
      <c r="G714" s="24">
        <v>44545</v>
      </c>
      <c r="H714" s="25">
        <v>44531</v>
      </c>
      <c r="I714">
        <v>15</v>
      </c>
      <c r="J714" t="s">
        <v>787</v>
      </c>
    </row>
    <row r="715" spans="7:10" ht="15">
      <c r="G715" s="24">
        <v>44546</v>
      </c>
      <c r="H715" s="25">
        <v>44531</v>
      </c>
      <c r="I715">
        <v>16</v>
      </c>
      <c r="J715" t="s">
        <v>923</v>
      </c>
    </row>
    <row r="716" spans="7:10" ht="15">
      <c r="G716" s="24">
        <v>44547</v>
      </c>
      <c r="H716" s="25">
        <v>44531</v>
      </c>
      <c r="I716">
        <v>17</v>
      </c>
      <c r="J716" t="s">
        <v>2535</v>
      </c>
    </row>
    <row r="717" spans="7:10" ht="15">
      <c r="G717" s="24">
        <v>44548</v>
      </c>
      <c r="H717" s="25">
        <v>44531</v>
      </c>
      <c r="I717">
        <v>18</v>
      </c>
      <c r="J717" t="s">
        <v>2536</v>
      </c>
    </row>
    <row r="718" spans="7:10" ht="15">
      <c r="G718" s="24">
        <v>44549</v>
      </c>
      <c r="H718" s="25">
        <v>44531</v>
      </c>
      <c r="I718">
        <v>19</v>
      </c>
      <c r="J718" t="s">
        <v>2537</v>
      </c>
    </row>
    <row r="719" spans="7:10" ht="15">
      <c r="G719" s="24">
        <v>44550</v>
      </c>
      <c r="H719" s="25">
        <v>44531</v>
      </c>
      <c r="I719">
        <v>20</v>
      </c>
      <c r="J719" t="s">
        <v>2538</v>
      </c>
    </row>
    <row r="720" spans="7:10" ht="15">
      <c r="G720" s="24">
        <v>44551</v>
      </c>
      <c r="H720" s="25">
        <v>44531</v>
      </c>
      <c r="I720">
        <v>21</v>
      </c>
      <c r="J720" t="s">
        <v>2539</v>
      </c>
    </row>
    <row r="721" spans="7:10" ht="15">
      <c r="G721" s="24">
        <v>44552</v>
      </c>
      <c r="H721" s="25">
        <v>44531</v>
      </c>
      <c r="I721">
        <v>22</v>
      </c>
      <c r="J721" t="s">
        <v>787</v>
      </c>
    </row>
    <row r="722" spans="7:10" ht="15">
      <c r="G722" s="24">
        <v>44553</v>
      </c>
      <c r="H722" s="25">
        <v>44531</v>
      </c>
      <c r="I722">
        <v>23</v>
      </c>
      <c r="J722" t="s">
        <v>923</v>
      </c>
    </row>
    <row r="723" spans="7:10" ht="15">
      <c r="G723" s="24">
        <v>44554</v>
      </c>
      <c r="H723" s="25">
        <v>44531</v>
      </c>
      <c r="I723">
        <v>24</v>
      </c>
      <c r="J723" t="s">
        <v>2535</v>
      </c>
    </row>
    <row r="724" spans="7:10" ht="15">
      <c r="G724" s="24">
        <v>44555</v>
      </c>
      <c r="H724" s="25">
        <v>44531</v>
      </c>
      <c r="I724">
        <v>25</v>
      </c>
      <c r="J724" t="s">
        <v>2536</v>
      </c>
    </row>
    <row r="725" spans="7:10" ht="15">
      <c r="G725" s="24">
        <v>44556</v>
      </c>
      <c r="H725" s="25">
        <v>44531</v>
      </c>
      <c r="I725">
        <v>26</v>
      </c>
      <c r="J725" t="s">
        <v>2537</v>
      </c>
    </row>
    <row r="726" spans="7:10" ht="15">
      <c r="G726" s="24">
        <v>44557</v>
      </c>
      <c r="H726" s="25">
        <v>44531</v>
      </c>
      <c r="I726">
        <v>27</v>
      </c>
      <c r="J726" t="s">
        <v>2538</v>
      </c>
    </row>
    <row r="727" spans="7:10" ht="15">
      <c r="G727" s="24">
        <v>44558</v>
      </c>
      <c r="H727" s="25">
        <v>44531</v>
      </c>
      <c r="I727">
        <v>28</v>
      </c>
      <c r="J727" t="s">
        <v>2539</v>
      </c>
    </row>
    <row r="728" spans="7:10" ht="15">
      <c r="G728" s="24">
        <v>44559</v>
      </c>
      <c r="H728" s="25">
        <v>44531</v>
      </c>
      <c r="I728">
        <v>29</v>
      </c>
      <c r="J728" t="s">
        <v>787</v>
      </c>
    </row>
    <row r="729" spans="7:10" ht="15">
      <c r="G729" s="24">
        <v>44560</v>
      </c>
      <c r="H729" s="25">
        <v>44531</v>
      </c>
      <c r="I729">
        <v>30</v>
      </c>
      <c r="J729" t="s">
        <v>923</v>
      </c>
    </row>
    <row r="730" spans="7:10" ht="15">
      <c r="G730" s="24">
        <v>44561</v>
      </c>
      <c r="H730" s="25">
        <v>44531</v>
      </c>
      <c r="I730">
        <v>31</v>
      </c>
      <c r="J730" t="s">
        <v>2535</v>
      </c>
    </row>
    <row r="731" spans="7:10" ht="15">
      <c r="G731" s="24">
        <v>44562</v>
      </c>
      <c r="H731" s="25">
        <v>44562</v>
      </c>
      <c r="I731">
        <v>1</v>
      </c>
      <c r="J731" t="s">
        <v>2536</v>
      </c>
    </row>
    <row r="732" spans="7:10" ht="15">
      <c r="G732" s="24">
        <v>44563</v>
      </c>
      <c r="H732" s="25">
        <v>44562</v>
      </c>
      <c r="I732">
        <v>2</v>
      </c>
      <c r="J732" t="s">
        <v>2537</v>
      </c>
    </row>
    <row r="733" spans="7:10" ht="15">
      <c r="G733" s="24">
        <v>44564</v>
      </c>
      <c r="H733" s="25">
        <v>44562</v>
      </c>
      <c r="I733">
        <v>3</v>
      </c>
      <c r="J733" t="s">
        <v>2538</v>
      </c>
    </row>
    <row r="734" spans="7:10" ht="15">
      <c r="G734" s="24">
        <v>44565</v>
      </c>
      <c r="H734" s="25">
        <v>44562</v>
      </c>
      <c r="I734">
        <v>4</v>
      </c>
      <c r="J734" t="s">
        <v>2539</v>
      </c>
    </row>
    <row r="735" spans="7:10" ht="15">
      <c r="G735" s="24">
        <v>44566</v>
      </c>
      <c r="H735" s="25">
        <v>44562</v>
      </c>
      <c r="I735">
        <v>5</v>
      </c>
      <c r="J735" t="s">
        <v>787</v>
      </c>
    </row>
    <row r="736" spans="7:10" ht="15">
      <c r="G736" s="24">
        <v>44567</v>
      </c>
      <c r="H736" s="25">
        <v>44562</v>
      </c>
      <c r="I736">
        <v>6</v>
      </c>
      <c r="J736" t="s">
        <v>923</v>
      </c>
    </row>
    <row r="737" spans="7:10" ht="15">
      <c r="G737" s="24">
        <v>44568</v>
      </c>
      <c r="H737" s="25">
        <v>44562</v>
      </c>
      <c r="I737">
        <v>7</v>
      </c>
      <c r="J737" t="s">
        <v>2535</v>
      </c>
    </row>
    <row r="738" spans="7:10" ht="15">
      <c r="G738" s="24">
        <v>44569</v>
      </c>
      <c r="H738" s="25">
        <v>44562</v>
      </c>
      <c r="I738">
        <v>8</v>
      </c>
      <c r="J738" t="s">
        <v>2536</v>
      </c>
    </row>
    <row r="739" spans="7:10" ht="15">
      <c r="G739" s="24">
        <v>44570</v>
      </c>
      <c r="H739" s="25">
        <v>44562</v>
      </c>
      <c r="I739">
        <v>9</v>
      </c>
      <c r="J739" t="s">
        <v>2537</v>
      </c>
    </row>
    <row r="740" spans="7:10" ht="15">
      <c r="G740" s="24">
        <v>44571</v>
      </c>
      <c r="H740" s="25">
        <v>44562</v>
      </c>
      <c r="I740">
        <v>10</v>
      </c>
      <c r="J740" t="s">
        <v>2538</v>
      </c>
    </row>
    <row r="741" spans="7:10" ht="15">
      <c r="G741" s="24">
        <v>44572</v>
      </c>
      <c r="H741" s="25">
        <v>44562</v>
      </c>
      <c r="I741">
        <v>11</v>
      </c>
      <c r="J741" t="s">
        <v>2539</v>
      </c>
    </row>
    <row r="742" spans="7:10" ht="15">
      <c r="G742" s="24">
        <v>44573</v>
      </c>
      <c r="H742" s="25">
        <v>44562</v>
      </c>
      <c r="I742">
        <v>12</v>
      </c>
      <c r="J742" t="s">
        <v>787</v>
      </c>
    </row>
    <row r="743" spans="7:10" ht="15">
      <c r="G743" s="24">
        <v>44574</v>
      </c>
      <c r="H743" s="25">
        <v>44562</v>
      </c>
      <c r="I743">
        <v>13</v>
      </c>
      <c r="J743" t="s">
        <v>923</v>
      </c>
    </row>
    <row r="744" spans="7:10" ht="15">
      <c r="G744" s="24">
        <v>44575</v>
      </c>
      <c r="H744" s="25">
        <v>44562</v>
      </c>
      <c r="I744">
        <v>14</v>
      </c>
      <c r="J744" t="s">
        <v>2535</v>
      </c>
    </row>
    <row r="745" spans="7:10" ht="15">
      <c r="G745" s="24">
        <v>44576</v>
      </c>
      <c r="H745" s="25">
        <v>44562</v>
      </c>
      <c r="I745">
        <v>15</v>
      </c>
      <c r="J745" t="s">
        <v>2536</v>
      </c>
    </row>
    <row r="746" spans="7:10" ht="15">
      <c r="G746" s="24">
        <v>44577</v>
      </c>
      <c r="H746" s="25">
        <v>44562</v>
      </c>
      <c r="I746">
        <v>16</v>
      </c>
      <c r="J746" t="s">
        <v>2537</v>
      </c>
    </row>
    <row r="747" spans="7:10" ht="15">
      <c r="G747" s="24">
        <v>44578</v>
      </c>
      <c r="H747" s="25">
        <v>44562</v>
      </c>
      <c r="I747">
        <v>17</v>
      </c>
      <c r="J747" t="s">
        <v>2538</v>
      </c>
    </row>
    <row r="748" spans="7:10" ht="15">
      <c r="G748" s="24">
        <v>44579</v>
      </c>
      <c r="H748" s="25">
        <v>44562</v>
      </c>
      <c r="I748">
        <v>18</v>
      </c>
      <c r="J748" t="s">
        <v>2539</v>
      </c>
    </row>
    <row r="749" spans="7:10" ht="15">
      <c r="G749" s="24">
        <v>44580</v>
      </c>
      <c r="H749" s="25">
        <v>44562</v>
      </c>
      <c r="I749">
        <v>19</v>
      </c>
      <c r="J749" t="s">
        <v>787</v>
      </c>
    </row>
    <row r="750" spans="7:10" ht="15">
      <c r="G750" s="24">
        <v>44581</v>
      </c>
      <c r="H750" s="25">
        <v>44562</v>
      </c>
      <c r="I750">
        <v>20</v>
      </c>
      <c r="J750" t="s">
        <v>923</v>
      </c>
    </row>
    <row r="751" spans="7:10" ht="15">
      <c r="G751" s="24">
        <v>44582</v>
      </c>
      <c r="H751" s="25">
        <v>44562</v>
      </c>
      <c r="I751">
        <v>21</v>
      </c>
      <c r="J751" t="s">
        <v>2535</v>
      </c>
    </row>
    <row r="752" spans="7:10" ht="15">
      <c r="G752" s="24">
        <v>44583</v>
      </c>
      <c r="H752" s="25">
        <v>44562</v>
      </c>
      <c r="I752">
        <v>22</v>
      </c>
      <c r="J752" t="s">
        <v>2536</v>
      </c>
    </row>
    <row r="753" spans="7:10" ht="15">
      <c r="G753" s="24">
        <v>44584</v>
      </c>
      <c r="H753" s="25">
        <v>44562</v>
      </c>
      <c r="I753">
        <v>23</v>
      </c>
      <c r="J753" t="s">
        <v>2537</v>
      </c>
    </row>
    <row r="754" spans="7:10" ht="15">
      <c r="G754" s="24">
        <v>44585</v>
      </c>
      <c r="H754" s="25">
        <v>44562</v>
      </c>
      <c r="I754">
        <v>24</v>
      </c>
      <c r="J754" t="s">
        <v>2538</v>
      </c>
    </row>
    <row r="755" spans="7:10" ht="15">
      <c r="G755" s="24">
        <v>44586</v>
      </c>
      <c r="H755" s="25">
        <v>44562</v>
      </c>
      <c r="I755">
        <v>25</v>
      </c>
      <c r="J755" t="s">
        <v>2539</v>
      </c>
    </row>
    <row r="756" spans="7:10" ht="15">
      <c r="G756" s="24">
        <v>44587</v>
      </c>
      <c r="H756" s="25">
        <v>44562</v>
      </c>
      <c r="I756">
        <v>26</v>
      </c>
      <c r="J756" t="s">
        <v>787</v>
      </c>
    </row>
    <row r="757" spans="7:10" ht="15">
      <c r="G757" s="24">
        <v>44588</v>
      </c>
      <c r="H757" s="25">
        <v>44562</v>
      </c>
      <c r="I757">
        <v>27</v>
      </c>
      <c r="J757" t="s">
        <v>923</v>
      </c>
    </row>
    <row r="758" spans="7:10" ht="15">
      <c r="G758" s="24">
        <v>44589</v>
      </c>
      <c r="H758" s="25">
        <v>44562</v>
      </c>
      <c r="I758">
        <v>28</v>
      </c>
      <c r="J758" t="s">
        <v>2535</v>
      </c>
    </row>
    <row r="759" spans="7:10" ht="15">
      <c r="G759" s="24">
        <v>44590</v>
      </c>
      <c r="H759" s="25">
        <v>44562</v>
      </c>
      <c r="I759">
        <v>29</v>
      </c>
      <c r="J759" t="s">
        <v>2536</v>
      </c>
    </row>
    <row r="760" spans="7:10" ht="15">
      <c r="G760" s="24">
        <v>44591</v>
      </c>
      <c r="H760" s="25">
        <v>44562</v>
      </c>
      <c r="I760">
        <v>30</v>
      </c>
      <c r="J760" t="s">
        <v>2537</v>
      </c>
    </row>
    <row r="761" spans="7:10" ht="15">
      <c r="G761" s="24">
        <v>44592</v>
      </c>
      <c r="H761" s="25">
        <v>44562</v>
      </c>
      <c r="I761">
        <v>31</v>
      </c>
      <c r="J761" t="s">
        <v>2538</v>
      </c>
    </row>
    <row r="762" spans="7:10" ht="15">
      <c r="G762" s="24">
        <v>44593</v>
      </c>
      <c r="H762" s="25">
        <v>44593</v>
      </c>
      <c r="I762">
        <v>1</v>
      </c>
      <c r="J762" t="s">
        <v>2539</v>
      </c>
    </row>
    <row r="763" spans="7:10" ht="15">
      <c r="G763" s="24">
        <v>44594</v>
      </c>
      <c r="H763" s="25">
        <v>44593</v>
      </c>
      <c r="I763">
        <v>2</v>
      </c>
      <c r="J763" t="s">
        <v>787</v>
      </c>
    </row>
    <row r="764" spans="7:10" ht="15">
      <c r="G764" s="24">
        <v>44595</v>
      </c>
      <c r="H764" s="25">
        <v>44593</v>
      </c>
      <c r="I764">
        <v>3</v>
      </c>
      <c r="J764" t="s">
        <v>923</v>
      </c>
    </row>
    <row r="765" spans="7:10" ht="15">
      <c r="G765" s="24">
        <v>44596</v>
      </c>
      <c r="H765" s="25">
        <v>44593</v>
      </c>
      <c r="I765">
        <v>4</v>
      </c>
      <c r="J765" t="s">
        <v>2535</v>
      </c>
    </row>
    <row r="766" spans="7:10" ht="15">
      <c r="G766" s="24">
        <v>44597</v>
      </c>
      <c r="H766" s="25">
        <v>44593</v>
      </c>
      <c r="I766">
        <v>5</v>
      </c>
      <c r="J766" t="s">
        <v>2536</v>
      </c>
    </row>
    <row r="767" spans="7:10" ht="15">
      <c r="G767" s="24">
        <v>44598</v>
      </c>
      <c r="H767" s="25">
        <v>44593</v>
      </c>
      <c r="I767">
        <v>6</v>
      </c>
      <c r="J767" t="s">
        <v>2537</v>
      </c>
    </row>
    <row r="768" spans="7:10" ht="15">
      <c r="G768" s="24">
        <v>44599</v>
      </c>
      <c r="H768" s="25">
        <v>44593</v>
      </c>
      <c r="I768">
        <v>7</v>
      </c>
      <c r="J768" t="s">
        <v>2538</v>
      </c>
    </row>
    <row r="769" spans="7:10" ht="15">
      <c r="G769" s="24">
        <v>44600</v>
      </c>
      <c r="H769" s="25">
        <v>44593</v>
      </c>
      <c r="I769">
        <v>8</v>
      </c>
      <c r="J769" t="s">
        <v>2539</v>
      </c>
    </row>
    <row r="770" spans="7:10" ht="15">
      <c r="G770" s="24">
        <v>44601</v>
      </c>
      <c r="H770" s="25">
        <v>44593</v>
      </c>
      <c r="I770">
        <v>9</v>
      </c>
      <c r="J770" t="s">
        <v>787</v>
      </c>
    </row>
    <row r="771" spans="7:10" ht="15">
      <c r="G771" s="24">
        <v>44602</v>
      </c>
      <c r="H771" s="25">
        <v>44593</v>
      </c>
      <c r="I771">
        <v>10</v>
      </c>
      <c r="J771" t="s">
        <v>923</v>
      </c>
    </row>
    <row r="772" spans="7:10" ht="15">
      <c r="G772" s="24">
        <v>44603</v>
      </c>
      <c r="H772" s="25">
        <v>44593</v>
      </c>
      <c r="I772">
        <v>11</v>
      </c>
      <c r="J772" t="s">
        <v>2535</v>
      </c>
    </row>
    <row r="773" spans="7:10" ht="15">
      <c r="G773" s="24">
        <v>44604</v>
      </c>
      <c r="H773" s="25">
        <v>44593</v>
      </c>
      <c r="I773">
        <v>12</v>
      </c>
      <c r="J773" t="s">
        <v>2536</v>
      </c>
    </row>
    <row r="774" spans="7:10" ht="15">
      <c r="G774" s="24">
        <v>44605</v>
      </c>
      <c r="H774" s="25">
        <v>44593</v>
      </c>
      <c r="I774">
        <v>13</v>
      </c>
      <c r="J774" t="s">
        <v>2537</v>
      </c>
    </row>
    <row r="775" spans="7:10" ht="15">
      <c r="G775" s="24">
        <v>44606</v>
      </c>
      <c r="H775" s="25">
        <v>44593</v>
      </c>
      <c r="I775">
        <v>14</v>
      </c>
      <c r="J775" t="s">
        <v>2538</v>
      </c>
    </row>
    <row r="776" spans="7:10" ht="15">
      <c r="G776" s="24">
        <v>44607</v>
      </c>
      <c r="H776" s="25">
        <v>44593</v>
      </c>
      <c r="I776">
        <v>15</v>
      </c>
      <c r="J776" t="s">
        <v>2539</v>
      </c>
    </row>
    <row r="777" spans="7:10" ht="15">
      <c r="G777" s="24">
        <v>44608</v>
      </c>
      <c r="H777" s="25">
        <v>44593</v>
      </c>
      <c r="I777">
        <v>16</v>
      </c>
      <c r="J777" t="s">
        <v>787</v>
      </c>
    </row>
    <row r="778" spans="7:10" ht="15">
      <c r="G778" s="24">
        <v>44609</v>
      </c>
      <c r="H778" s="25">
        <v>44593</v>
      </c>
      <c r="I778">
        <v>17</v>
      </c>
      <c r="J778" t="s">
        <v>923</v>
      </c>
    </row>
    <row r="779" spans="7:10" ht="15">
      <c r="G779" s="24">
        <v>44610</v>
      </c>
      <c r="H779" s="25">
        <v>44593</v>
      </c>
      <c r="I779">
        <v>18</v>
      </c>
      <c r="J779" t="s">
        <v>2535</v>
      </c>
    </row>
    <row r="780" spans="7:10" ht="15">
      <c r="G780" s="24">
        <v>44611</v>
      </c>
      <c r="H780" s="25">
        <v>44593</v>
      </c>
      <c r="I780">
        <v>19</v>
      </c>
      <c r="J780" t="s">
        <v>2536</v>
      </c>
    </row>
    <row r="781" spans="7:10" ht="15">
      <c r="G781" s="24">
        <v>44612</v>
      </c>
      <c r="H781" s="25">
        <v>44593</v>
      </c>
      <c r="I781">
        <v>20</v>
      </c>
      <c r="J781" t="s">
        <v>2537</v>
      </c>
    </row>
    <row r="782" spans="7:10" ht="15">
      <c r="G782" s="24">
        <v>44613</v>
      </c>
      <c r="H782" s="25">
        <v>44593</v>
      </c>
      <c r="I782">
        <v>21</v>
      </c>
      <c r="J782" t="s">
        <v>2538</v>
      </c>
    </row>
    <row r="783" spans="7:10" ht="15">
      <c r="G783" s="24">
        <v>44614</v>
      </c>
      <c r="H783" s="25">
        <v>44593</v>
      </c>
      <c r="I783">
        <v>22</v>
      </c>
      <c r="J783" t="s">
        <v>2539</v>
      </c>
    </row>
    <row r="784" spans="7:10" ht="15">
      <c r="G784" s="24">
        <v>44615</v>
      </c>
      <c r="H784" s="25">
        <v>44593</v>
      </c>
      <c r="I784">
        <v>23</v>
      </c>
      <c r="J784" t="s">
        <v>787</v>
      </c>
    </row>
    <row r="785" spans="7:10" ht="15">
      <c r="G785" s="24">
        <v>44616</v>
      </c>
      <c r="H785" s="25">
        <v>44593</v>
      </c>
      <c r="I785">
        <v>24</v>
      </c>
      <c r="J785" t="s">
        <v>923</v>
      </c>
    </row>
    <row r="786" spans="7:10" ht="15">
      <c r="G786" s="24">
        <v>44617</v>
      </c>
      <c r="H786" s="25">
        <v>44593</v>
      </c>
      <c r="I786">
        <v>25</v>
      </c>
      <c r="J786" t="s">
        <v>2535</v>
      </c>
    </row>
    <row r="787" spans="7:10" ht="15">
      <c r="G787" s="24">
        <v>44618</v>
      </c>
      <c r="H787" s="25">
        <v>44593</v>
      </c>
      <c r="I787">
        <v>26</v>
      </c>
      <c r="J787" t="s">
        <v>2536</v>
      </c>
    </row>
    <row r="788" spans="7:10" ht="15">
      <c r="G788" s="24">
        <v>44619</v>
      </c>
      <c r="H788" s="25">
        <v>44593</v>
      </c>
      <c r="I788">
        <v>27</v>
      </c>
      <c r="J788" t="s">
        <v>2537</v>
      </c>
    </row>
    <row r="789" spans="7:10" ht="15">
      <c r="G789" s="24">
        <v>44620</v>
      </c>
      <c r="H789" s="25">
        <v>44593</v>
      </c>
      <c r="I789">
        <v>28</v>
      </c>
      <c r="J789" t="s">
        <v>2538</v>
      </c>
    </row>
    <row r="790" spans="7:10" ht="15">
      <c r="G790" s="24">
        <v>44621</v>
      </c>
      <c r="H790" s="25">
        <v>44621</v>
      </c>
      <c r="I790">
        <v>1</v>
      </c>
      <c r="J790" t="s">
        <v>2539</v>
      </c>
    </row>
    <row r="791" spans="7:10" ht="15">
      <c r="G791" s="24">
        <v>44622</v>
      </c>
      <c r="H791" s="25">
        <v>44621</v>
      </c>
      <c r="I791">
        <v>2</v>
      </c>
      <c r="J791" t="s">
        <v>787</v>
      </c>
    </row>
    <row r="792" spans="7:10" ht="15">
      <c r="G792" s="24">
        <v>44623</v>
      </c>
      <c r="H792" s="25">
        <v>44621</v>
      </c>
      <c r="I792">
        <v>3</v>
      </c>
      <c r="J792" t="s">
        <v>923</v>
      </c>
    </row>
    <row r="793" spans="7:10" ht="15">
      <c r="G793" s="24">
        <v>44624</v>
      </c>
      <c r="H793" s="25">
        <v>44621</v>
      </c>
      <c r="I793">
        <v>4</v>
      </c>
      <c r="J793" t="s">
        <v>2535</v>
      </c>
    </row>
    <row r="794" spans="7:10" ht="15">
      <c r="G794" s="24">
        <v>44625</v>
      </c>
      <c r="H794" s="25">
        <v>44621</v>
      </c>
      <c r="I794">
        <v>5</v>
      </c>
      <c r="J794" t="s">
        <v>2536</v>
      </c>
    </row>
    <row r="795" spans="7:10" ht="15">
      <c r="G795" s="24">
        <v>44626</v>
      </c>
      <c r="H795" s="25">
        <v>44621</v>
      </c>
      <c r="I795">
        <v>6</v>
      </c>
      <c r="J795" t="s">
        <v>2537</v>
      </c>
    </row>
    <row r="796" spans="7:10" ht="15">
      <c r="G796" s="24">
        <v>44627</v>
      </c>
      <c r="H796" s="25">
        <v>44621</v>
      </c>
      <c r="I796">
        <v>7</v>
      </c>
      <c r="J796" t="s">
        <v>2538</v>
      </c>
    </row>
    <row r="797" spans="7:10" ht="15">
      <c r="G797" s="24">
        <v>44628</v>
      </c>
      <c r="H797" s="25">
        <v>44621</v>
      </c>
      <c r="I797">
        <v>8</v>
      </c>
      <c r="J797" t="s">
        <v>2539</v>
      </c>
    </row>
    <row r="798" spans="7:10" ht="15">
      <c r="G798" s="24">
        <v>44629</v>
      </c>
      <c r="H798" s="25">
        <v>44621</v>
      </c>
      <c r="I798">
        <v>9</v>
      </c>
      <c r="J798" t="s">
        <v>787</v>
      </c>
    </row>
    <row r="799" spans="7:10" ht="15">
      <c r="G799" s="24">
        <v>44630</v>
      </c>
      <c r="H799" s="25">
        <v>44621</v>
      </c>
      <c r="I799">
        <v>10</v>
      </c>
      <c r="J799" t="s">
        <v>923</v>
      </c>
    </row>
    <row r="800" spans="7:10" ht="15">
      <c r="G800" s="24">
        <v>44631</v>
      </c>
      <c r="H800" s="25">
        <v>44621</v>
      </c>
      <c r="I800">
        <v>11</v>
      </c>
      <c r="J800" t="s">
        <v>2535</v>
      </c>
    </row>
    <row r="801" spans="7:10" ht="15">
      <c r="G801" s="24">
        <v>44632</v>
      </c>
      <c r="H801" s="25">
        <v>44621</v>
      </c>
      <c r="I801">
        <v>12</v>
      </c>
      <c r="J801" t="s">
        <v>2536</v>
      </c>
    </row>
    <row r="802" spans="7:10" ht="15">
      <c r="G802" s="24">
        <v>44633</v>
      </c>
      <c r="H802" s="25">
        <v>44621</v>
      </c>
      <c r="I802">
        <v>13</v>
      </c>
      <c r="J802" t="s">
        <v>2537</v>
      </c>
    </row>
    <row r="803" spans="7:10" ht="15">
      <c r="G803" s="24">
        <v>44634</v>
      </c>
      <c r="H803" s="25">
        <v>44621</v>
      </c>
      <c r="I803">
        <v>14</v>
      </c>
      <c r="J803" t="s">
        <v>2538</v>
      </c>
    </row>
    <row r="804" spans="7:10" ht="15">
      <c r="G804" s="24">
        <v>44635</v>
      </c>
      <c r="H804" s="25">
        <v>44621</v>
      </c>
      <c r="I804">
        <v>15</v>
      </c>
      <c r="J804" t="s">
        <v>2539</v>
      </c>
    </row>
    <row r="805" spans="7:10" ht="15">
      <c r="G805" s="24">
        <v>44636</v>
      </c>
      <c r="H805" s="25">
        <v>44621</v>
      </c>
      <c r="I805">
        <v>16</v>
      </c>
      <c r="J805" t="s">
        <v>787</v>
      </c>
    </row>
    <row r="806" spans="7:10" ht="15">
      <c r="G806" s="24">
        <v>44637</v>
      </c>
      <c r="H806" s="25">
        <v>44621</v>
      </c>
      <c r="I806">
        <v>17</v>
      </c>
      <c r="J806" t="s">
        <v>923</v>
      </c>
    </row>
    <row r="807" spans="7:10" ht="15">
      <c r="G807" s="24">
        <v>44638</v>
      </c>
      <c r="H807" s="25">
        <v>44621</v>
      </c>
      <c r="I807">
        <v>18</v>
      </c>
      <c r="J807" t="s">
        <v>2535</v>
      </c>
    </row>
    <row r="808" spans="7:10" ht="15">
      <c r="G808" s="24">
        <v>44639</v>
      </c>
      <c r="H808" s="25">
        <v>44621</v>
      </c>
      <c r="I808">
        <v>19</v>
      </c>
      <c r="J808" t="s">
        <v>2536</v>
      </c>
    </row>
    <row r="809" spans="7:10" ht="15">
      <c r="G809" s="24">
        <v>44640</v>
      </c>
      <c r="H809" s="25">
        <v>44621</v>
      </c>
      <c r="I809">
        <v>20</v>
      </c>
      <c r="J809" t="s">
        <v>2537</v>
      </c>
    </row>
    <row r="810" spans="7:10" ht="15">
      <c r="G810" s="24">
        <v>44641</v>
      </c>
      <c r="H810" s="25">
        <v>44621</v>
      </c>
      <c r="I810">
        <v>21</v>
      </c>
      <c r="J810" t="s">
        <v>2538</v>
      </c>
    </row>
    <row r="811" spans="7:10" ht="15">
      <c r="G811" s="24">
        <v>44642</v>
      </c>
      <c r="H811" s="25">
        <v>44621</v>
      </c>
      <c r="I811">
        <v>22</v>
      </c>
      <c r="J811" t="s">
        <v>2539</v>
      </c>
    </row>
    <row r="812" spans="7:10" ht="15">
      <c r="G812" s="24">
        <v>44643</v>
      </c>
      <c r="H812" s="25">
        <v>44621</v>
      </c>
      <c r="I812">
        <v>23</v>
      </c>
      <c r="J812" t="s">
        <v>787</v>
      </c>
    </row>
    <row r="813" spans="7:10" ht="15">
      <c r="G813" s="24">
        <v>44644</v>
      </c>
      <c r="H813" s="25">
        <v>44621</v>
      </c>
      <c r="I813">
        <v>24</v>
      </c>
      <c r="J813" t="s">
        <v>923</v>
      </c>
    </row>
    <row r="814" spans="7:10" ht="15">
      <c r="G814" s="24">
        <v>44645</v>
      </c>
      <c r="H814" s="25">
        <v>44621</v>
      </c>
      <c r="I814">
        <v>25</v>
      </c>
      <c r="J814" t="s">
        <v>2535</v>
      </c>
    </row>
    <row r="815" spans="7:10" ht="15">
      <c r="G815" s="24">
        <v>44646</v>
      </c>
      <c r="H815" s="25">
        <v>44621</v>
      </c>
      <c r="I815">
        <v>26</v>
      </c>
      <c r="J815" t="s">
        <v>2536</v>
      </c>
    </row>
    <row r="816" spans="7:10" ht="15">
      <c r="G816" s="24">
        <v>44647</v>
      </c>
      <c r="H816" s="25">
        <v>44621</v>
      </c>
      <c r="I816">
        <v>27</v>
      </c>
      <c r="J816" t="s">
        <v>2537</v>
      </c>
    </row>
    <row r="817" spans="7:10" ht="15">
      <c r="G817" s="24">
        <v>44648</v>
      </c>
      <c r="H817" s="25">
        <v>44621</v>
      </c>
      <c r="I817">
        <v>28</v>
      </c>
      <c r="J817" t="s">
        <v>2538</v>
      </c>
    </row>
    <row r="818" spans="7:10" ht="15">
      <c r="G818" s="24">
        <v>44649</v>
      </c>
      <c r="H818" s="25">
        <v>44621</v>
      </c>
      <c r="I818">
        <v>29</v>
      </c>
      <c r="J818" t="s">
        <v>2539</v>
      </c>
    </row>
    <row r="819" spans="7:10" ht="15">
      <c r="G819" s="24">
        <v>44650</v>
      </c>
      <c r="H819" s="25">
        <v>44621</v>
      </c>
      <c r="I819">
        <v>30</v>
      </c>
      <c r="J819" t="s">
        <v>787</v>
      </c>
    </row>
    <row r="820" spans="7:10" ht="15">
      <c r="G820" s="24">
        <v>44651</v>
      </c>
      <c r="H820" s="25">
        <v>44621</v>
      </c>
      <c r="I820">
        <v>31</v>
      </c>
      <c r="J820" t="s">
        <v>923</v>
      </c>
    </row>
    <row r="821" spans="7:10" ht="15">
      <c r="G821" s="24">
        <v>44652</v>
      </c>
      <c r="H821" s="25">
        <v>44652</v>
      </c>
      <c r="I821">
        <v>1</v>
      </c>
      <c r="J821" t="s">
        <v>2535</v>
      </c>
    </row>
    <row r="822" spans="7:10" ht="15">
      <c r="G822" s="24">
        <v>44653</v>
      </c>
      <c r="H822" s="25">
        <v>44652</v>
      </c>
      <c r="I822">
        <v>2</v>
      </c>
      <c r="J822" t="s">
        <v>2536</v>
      </c>
    </row>
    <row r="823" spans="7:10" ht="15">
      <c r="G823" s="24">
        <v>44654</v>
      </c>
      <c r="H823" s="25">
        <v>44652</v>
      </c>
      <c r="I823">
        <v>3</v>
      </c>
      <c r="J823" t="s">
        <v>2537</v>
      </c>
    </row>
    <row r="824" spans="7:10" ht="15">
      <c r="G824" s="24">
        <v>44655</v>
      </c>
      <c r="H824" s="25">
        <v>44652</v>
      </c>
      <c r="I824">
        <v>4</v>
      </c>
      <c r="J824" t="s">
        <v>2538</v>
      </c>
    </row>
    <row r="825" spans="7:10" ht="15">
      <c r="G825" s="24">
        <v>44656</v>
      </c>
      <c r="H825" s="25">
        <v>44652</v>
      </c>
      <c r="I825">
        <v>5</v>
      </c>
      <c r="J825" t="s">
        <v>2539</v>
      </c>
    </row>
    <row r="826" spans="7:10" ht="15">
      <c r="G826" s="24">
        <v>44657</v>
      </c>
      <c r="H826" s="25">
        <v>44652</v>
      </c>
      <c r="I826">
        <v>6</v>
      </c>
      <c r="J826" t="s">
        <v>787</v>
      </c>
    </row>
    <row r="827" spans="7:10" ht="15">
      <c r="G827" s="24">
        <v>44658</v>
      </c>
      <c r="H827" s="25">
        <v>44652</v>
      </c>
      <c r="I827">
        <v>7</v>
      </c>
      <c r="J827" t="s">
        <v>923</v>
      </c>
    </row>
    <row r="828" spans="7:10" ht="15">
      <c r="G828" s="24">
        <v>44659</v>
      </c>
      <c r="H828" s="25">
        <v>44652</v>
      </c>
      <c r="I828">
        <v>8</v>
      </c>
      <c r="J828" t="s">
        <v>2535</v>
      </c>
    </row>
    <row r="829" spans="7:10" ht="15">
      <c r="G829" s="24">
        <v>44660</v>
      </c>
      <c r="H829" s="25">
        <v>44652</v>
      </c>
      <c r="I829">
        <v>9</v>
      </c>
      <c r="J829" t="s">
        <v>2536</v>
      </c>
    </row>
    <row r="830" spans="7:10" ht="15">
      <c r="G830" s="24">
        <v>44661</v>
      </c>
      <c r="H830" s="25">
        <v>44652</v>
      </c>
      <c r="I830">
        <v>10</v>
      </c>
      <c r="J830" t="s">
        <v>2537</v>
      </c>
    </row>
    <row r="831" spans="7:10" ht="15">
      <c r="G831" s="24">
        <v>44662</v>
      </c>
      <c r="H831" s="25">
        <v>44652</v>
      </c>
      <c r="I831">
        <v>11</v>
      </c>
      <c r="J831" t="s">
        <v>2538</v>
      </c>
    </row>
    <row r="832" spans="7:10" ht="15">
      <c r="G832" s="24">
        <v>44663</v>
      </c>
      <c r="H832" s="25">
        <v>44652</v>
      </c>
      <c r="I832">
        <v>12</v>
      </c>
      <c r="J832" t="s">
        <v>2539</v>
      </c>
    </row>
    <row r="833" spans="7:10" ht="15">
      <c r="G833" s="24">
        <v>44664</v>
      </c>
      <c r="H833" s="25">
        <v>44652</v>
      </c>
      <c r="I833">
        <v>13</v>
      </c>
      <c r="J833" t="s">
        <v>787</v>
      </c>
    </row>
    <row r="834" spans="7:10" ht="15">
      <c r="G834" s="24">
        <v>44665</v>
      </c>
      <c r="H834" s="25">
        <v>44652</v>
      </c>
      <c r="I834">
        <v>14</v>
      </c>
      <c r="J834" t="s">
        <v>923</v>
      </c>
    </row>
    <row r="835" spans="7:10" ht="15">
      <c r="G835" s="24">
        <v>44666</v>
      </c>
      <c r="H835" s="25">
        <v>44652</v>
      </c>
      <c r="I835">
        <v>15</v>
      </c>
      <c r="J835" t="s">
        <v>2535</v>
      </c>
    </row>
    <row r="836" spans="7:10" ht="15">
      <c r="G836" s="24">
        <v>44667</v>
      </c>
      <c r="H836" s="25">
        <v>44652</v>
      </c>
      <c r="I836">
        <v>16</v>
      </c>
      <c r="J836" t="s">
        <v>2536</v>
      </c>
    </row>
    <row r="837" spans="7:10" ht="15">
      <c r="G837" s="24">
        <v>44668</v>
      </c>
      <c r="H837" s="25">
        <v>44652</v>
      </c>
      <c r="I837">
        <v>17</v>
      </c>
      <c r="J837" t="s">
        <v>2537</v>
      </c>
    </row>
    <row r="838" spans="7:10" ht="15">
      <c r="G838" s="24">
        <v>44669</v>
      </c>
      <c r="H838" s="25">
        <v>44652</v>
      </c>
      <c r="I838">
        <v>18</v>
      </c>
      <c r="J838" t="s">
        <v>2538</v>
      </c>
    </row>
    <row r="839" spans="7:10" ht="15">
      <c r="G839" s="24">
        <v>44670</v>
      </c>
      <c r="H839" s="25">
        <v>44652</v>
      </c>
      <c r="I839">
        <v>19</v>
      </c>
      <c r="J839" t="s">
        <v>2539</v>
      </c>
    </row>
    <row r="840" spans="7:10" ht="15">
      <c r="G840" s="24">
        <v>44671</v>
      </c>
      <c r="H840" s="25">
        <v>44652</v>
      </c>
      <c r="I840">
        <v>20</v>
      </c>
      <c r="J840" t="s">
        <v>787</v>
      </c>
    </row>
    <row r="841" spans="7:10" ht="15">
      <c r="G841" s="24">
        <v>44672</v>
      </c>
      <c r="H841" s="25">
        <v>44652</v>
      </c>
      <c r="I841">
        <v>21</v>
      </c>
      <c r="J841" t="s">
        <v>923</v>
      </c>
    </row>
    <row r="842" spans="7:10" ht="15">
      <c r="G842" s="24">
        <v>44673</v>
      </c>
      <c r="H842" s="25">
        <v>44652</v>
      </c>
      <c r="I842">
        <v>22</v>
      </c>
      <c r="J842" t="s">
        <v>2535</v>
      </c>
    </row>
    <row r="843" spans="7:10" ht="15">
      <c r="G843" s="24">
        <v>44674</v>
      </c>
      <c r="H843" s="25">
        <v>44652</v>
      </c>
      <c r="I843">
        <v>23</v>
      </c>
      <c r="J843" t="s">
        <v>2536</v>
      </c>
    </row>
    <row r="844" spans="7:10" ht="15">
      <c r="G844" s="24">
        <v>44675</v>
      </c>
      <c r="H844" s="25">
        <v>44652</v>
      </c>
      <c r="I844">
        <v>24</v>
      </c>
      <c r="J844" t="s">
        <v>2537</v>
      </c>
    </row>
    <row r="845" spans="7:10" ht="15">
      <c r="G845" s="24">
        <v>44676</v>
      </c>
      <c r="H845" s="25">
        <v>44652</v>
      </c>
      <c r="I845">
        <v>25</v>
      </c>
      <c r="J845" t="s">
        <v>2538</v>
      </c>
    </row>
    <row r="846" spans="7:10" ht="15">
      <c r="G846" s="24">
        <v>44677</v>
      </c>
      <c r="H846" s="25">
        <v>44652</v>
      </c>
      <c r="I846">
        <v>26</v>
      </c>
      <c r="J846" t="s">
        <v>2539</v>
      </c>
    </row>
    <row r="847" spans="7:10" ht="15">
      <c r="G847" s="24">
        <v>44678</v>
      </c>
      <c r="H847" s="25">
        <v>44652</v>
      </c>
      <c r="I847">
        <v>27</v>
      </c>
      <c r="J847" t="s">
        <v>787</v>
      </c>
    </row>
    <row r="848" spans="7:10" ht="15">
      <c r="G848" s="24">
        <v>44679</v>
      </c>
      <c r="H848" s="25">
        <v>44652</v>
      </c>
      <c r="I848">
        <v>28</v>
      </c>
      <c r="J848" t="s">
        <v>923</v>
      </c>
    </row>
    <row r="849" spans="7:10" ht="15">
      <c r="G849" s="24">
        <v>44680</v>
      </c>
      <c r="H849" s="25">
        <v>44652</v>
      </c>
      <c r="I849">
        <v>29</v>
      </c>
      <c r="J849" t="s">
        <v>2535</v>
      </c>
    </row>
    <row r="850" spans="7:10" ht="15">
      <c r="G850" s="24">
        <v>44681</v>
      </c>
      <c r="H850" s="25">
        <v>44652</v>
      </c>
      <c r="I850">
        <v>30</v>
      </c>
      <c r="J850" t="s">
        <v>2536</v>
      </c>
    </row>
    <row r="851" spans="7:10" ht="15">
      <c r="G851" s="24">
        <v>44682</v>
      </c>
      <c r="H851" s="25">
        <v>44682</v>
      </c>
      <c r="I851">
        <v>1</v>
      </c>
      <c r="J851" t="s">
        <v>2537</v>
      </c>
    </row>
    <row r="852" spans="7:10" ht="15">
      <c r="G852" s="24">
        <v>44683</v>
      </c>
      <c r="H852" s="25">
        <v>44682</v>
      </c>
      <c r="I852">
        <v>2</v>
      </c>
      <c r="J852" t="s">
        <v>2538</v>
      </c>
    </row>
    <row r="853" spans="7:10" ht="15">
      <c r="G853" s="24">
        <v>44684</v>
      </c>
      <c r="H853" s="25">
        <v>44682</v>
      </c>
      <c r="I853">
        <v>3</v>
      </c>
      <c r="J853" t="s">
        <v>2539</v>
      </c>
    </row>
    <row r="854" spans="7:10" ht="15">
      <c r="G854" s="24">
        <v>44685</v>
      </c>
      <c r="H854" s="25">
        <v>44682</v>
      </c>
      <c r="I854">
        <v>4</v>
      </c>
      <c r="J854" t="s">
        <v>787</v>
      </c>
    </row>
    <row r="855" spans="7:10" ht="15">
      <c r="G855" s="24">
        <v>44686</v>
      </c>
      <c r="H855" s="25">
        <v>44682</v>
      </c>
      <c r="I855">
        <v>5</v>
      </c>
      <c r="J855" t="s">
        <v>923</v>
      </c>
    </row>
    <row r="856" spans="7:10" ht="15">
      <c r="G856" s="24">
        <v>44687</v>
      </c>
      <c r="H856" s="25">
        <v>44682</v>
      </c>
      <c r="I856">
        <v>6</v>
      </c>
      <c r="J856" t="s">
        <v>2535</v>
      </c>
    </row>
    <row r="857" spans="7:10" ht="15">
      <c r="G857" s="24">
        <v>44688</v>
      </c>
      <c r="H857" s="25">
        <v>44682</v>
      </c>
      <c r="I857">
        <v>7</v>
      </c>
      <c r="J857" t="s">
        <v>2536</v>
      </c>
    </row>
    <row r="858" spans="7:10" ht="15">
      <c r="G858" s="24">
        <v>44689</v>
      </c>
      <c r="H858" s="25">
        <v>44682</v>
      </c>
      <c r="I858">
        <v>8</v>
      </c>
      <c r="J858" t="s">
        <v>2537</v>
      </c>
    </row>
    <row r="859" spans="7:10" ht="15">
      <c r="G859" s="24">
        <v>44690</v>
      </c>
      <c r="H859" s="25">
        <v>44682</v>
      </c>
      <c r="I859">
        <v>9</v>
      </c>
      <c r="J859" t="s">
        <v>2538</v>
      </c>
    </row>
    <row r="860" spans="7:10" ht="15">
      <c r="G860" s="24">
        <v>44691</v>
      </c>
      <c r="H860" s="25">
        <v>44682</v>
      </c>
      <c r="I860">
        <v>10</v>
      </c>
      <c r="J860" t="s">
        <v>2539</v>
      </c>
    </row>
    <row r="861" spans="7:10" ht="15">
      <c r="G861" s="24">
        <v>44692</v>
      </c>
      <c r="H861" s="25">
        <v>44682</v>
      </c>
      <c r="I861">
        <v>11</v>
      </c>
      <c r="J861" t="s">
        <v>787</v>
      </c>
    </row>
    <row r="862" spans="7:10" ht="15">
      <c r="G862" s="24">
        <v>44693</v>
      </c>
      <c r="H862" s="25">
        <v>44682</v>
      </c>
      <c r="I862">
        <v>12</v>
      </c>
      <c r="J862" t="s">
        <v>923</v>
      </c>
    </row>
    <row r="863" spans="7:10" ht="15">
      <c r="G863" s="24">
        <v>44694</v>
      </c>
      <c r="H863" s="25">
        <v>44682</v>
      </c>
      <c r="I863">
        <v>13</v>
      </c>
      <c r="J863" t="s">
        <v>2535</v>
      </c>
    </row>
    <row r="864" spans="7:10" ht="15">
      <c r="G864" s="24">
        <v>44695</v>
      </c>
      <c r="H864" s="25">
        <v>44682</v>
      </c>
      <c r="I864">
        <v>14</v>
      </c>
      <c r="J864" t="s">
        <v>2536</v>
      </c>
    </row>
    <row r="865" spans="7:10" ht="15">
      <c r="G865" s="24">
        <v>44696</v>
      </c>
      <c r="H865" s="25">
        <v>44682</v>
      </c>
      <c r="I865">
        <v>15</v>
      </c>
      <c r="J865" t="s">
        <v>2537</v>
      </c>
    </row>
    <row r="866" spans="7:10" ht="15">
      <c r="G866" s="24">
        <v>44697</v>
      </c>
      <c r="H866" s="25">
        <v>44682</v>
      </c>
      <c r="I866">
        <v>16</v>
      </c>
      <c r="J866" t="s">
        <v>2538</v>
      </c>
    </row>
    <row r="867" spans="7:10" ht="15">
      <c r="G867" s="24">
        <v>44698</v>
      </c>
      <c r="H867" s="25">
        <v>44682</v>
      </c>
      <c r="I867">
        <v>17</v>
      </c>
      <c r="J867" t="s">
        <v>2539</v>
      </c>
    </row>
    <row r="868" spans="7:10" ht="15">
      <c r="G868" s="24">
        <v>44699</v>
      </c>
      <c r="H868" s="25">
        <v>44682</v>
      </c>
      <c r="I868">
        <v>18</v>
      </c>
      <c r="J868" t="s">
        <v>787</v>
      </c>
    </row>
    <row r="869" spans="7:10" ht="15">
      <c r="G869" s="24">
        <v>44700</v>
      </c>
      <c r="H869" s="25">
        <v>44682</v>
      </c>
      <c r="I869">
        <v>19</v>
      </c>
      <c r="J869" t="s">
        <v>923</v>
      </c>
    </row>
    <row r="870" spans="7:10" ht="15">
      <c r="G870" s="24">
        <v>44701</v>
      </c>
      <c r="H870" s="25">
        <v>44682</v>
      </c>
      <c r="I870">
        <v>20</v>
      </c>
      <c r="J870" t="s">
        <v>2535</v>
      </c>
    </row>
    <row r="871" spans="7:10" ht="15">
      <c r="G871" s="24">
        <v>44702</v>
      </c>
      <c r="H871" s="25">
        <v>44682</v>
      </c>
      <c r="I871">
        <v>21</v>
      </c>
      <c r="J871" t="s">
        <v>2536</v>
      </c>
    </row>
    <row r="872" spans="7:10" ht="15">
      <c r="G872" s="24">
        <v>44703</v>
      </c>
      <c r="H872" s="25">
        <v>44682</v>
      </c>
      <c r="I872">
        <v>22</v>
      </c>
      <c r="J872" t="s">
        <v>2537</v>
      </c>
    </row>
    <row r="873" spans="7:10" ht="15">
      <c r="G873" s="24">
        <v>44704</v>
      </c>
      <c r="H873" s="25">
        <v>44682</v>
      </c>
      <c r="I873">
        <v>23</v>
      </c>
      <c r="J873" t="s">
        <v>2538</v>
      </c>
    </row>
    <row r="874" spans="7:10" ht="15">
      <c r="G874" s="24">
        <v>44705</v>
      </c>
      <c r="H874" s="25">
        <v>44682</v>
      </c>
      <c r="I874">
        <v>24</v>
      </c>
      <c r="J874" t="s">
        <v>2539</v>
      </c>
    </row>
    <row r="875" spans="7:10" ht="15">
      <c r="G875" s="24">
        <v>44706</v>
      </c>
      <c r="H875" s="25">
        <v>44682</v>
      </c>
      <c r="I875">
        <v>25</v>
      </c>
      <c r="J875" t="s">
        <v>787</v>
      </c>
    </row>
    <row r="876" spans="7:10" ht="15">
      <c r="G876" s="24">
        <v>44707</v>
      </c>
      <c r="H876" s="25">
        <v>44682</v>
      </c>
      <c r="I876">
        <v>26</v>
      </c>
      <c r="J876" t="s">
        <v>923</v>
      </c>
    </row>
    <row r="877" spans="7:10" ht="15">
      <c r="G877" s="24">
        <v>44708</v>
      </c>
      <c r="H877" s="25">
        <v>44682</v>
      </c>
      <c r="I877">
        <v>27</v>
      </c>
      <c r="J877" t="s">
        <v>2535</v>
      </c>
    </row>
    <row r="878" spans="7:10" ht="15">
      <c r="G878" s="24">
        <v>44709</v>
      </c>
      <c r="H878" s="25">
        <v>44682</v>
      </c>
      <c r="I878">
        <v>28</v>
      </c>
      <c r="J878" t="s">
        <v>2536</v>
      </c>
    </row>
    <row r="879" spans="7:10" ht="15">
      <c r="G879" s="24">
        <v>44710</v>
      </c>
      <c r="H879" s="25">
        <v>44682</v>
      </c>
      <c r="I879">
        <v>29</v>
      </c>
      <c r="J879" t="s">
        <v>2537</v>
      </c>
    </row>
    <row r="880" spans="7:10" ht="15">
      <c r="G880" s="24">
        <v>44711</v>
      </c>
      <c r="H880" s="25">
        <v>44682</v>
      </c>
      <c r="I880">
        <v>30</v>
      </c>
      <c r="J880" t="s">
        <v>2538</v>
      </c>
    </row>
    <row r="881" spans="7:10" ht="15">
      <c r="G881" s="24">
        <v>44712</v>
      </c>
      <c r="H881" s="25">
        <v>44682</v>
      </c>
      <c r="I881">
        <v>31</v>
      </c>
      <c r="J881" t="s">
        <v>2539</v>
      </c>
    </row>
    <row r="882" spans="7:10" ht="15">
      <c r="G882" s="24">
        <v>44713</v>
      </c>
      <c r="H882" s="25">
        <v>44713</v>
      </c>
      <c r="I882">
        <v>1</v>
      </c>
      <c r="J882" t="s">
        <v>787</v>
      </c>
    </row>
    <row r="883" spans="7:10" ht="15">
      <c r="G883" s="24">
        <v>44714</v>
      </c>
      <c r="H883" s="25">
        <v>44713</v>
      </c>
      <c r="I883">
        <v>2</v>
      </c>
      <c r="J883" t="s">
        <v>923</v>
      </c>
    </row>
    <row r="884" spans="7:10" ht="15">
      <c r="G884" s="24">
        <v>44715</v>
      </c>
      <c r="H884" s="25">
        <v>44713</v>
      </c>
      <c r="I884">
        <v>3</v>
      </c>
      <c r="J884" t="s">
        <v>2535</v>
      </c>
    </row>
    <row r="885" spans="7:10" ht="15">
      <c r="G885" s="24">
        <v>44716</v>
      </c>
      <c r="H885" s="25">
        <v>44713</v>
      </c>
      <c r="I885">
        <v>4</v>
      </c>
      <c r="J885" t="s">
        <v>2536</v>
      </c>
    </row>
    <row r="886" spans="7:10" ht="15">
      <c r="G886" s="24">
        <v>44717</v>
      </c>
      <c r="H886" s="25">
        <v>44713</v>
      </c>
      <c r="I886">
        <v>5</v>
      </c>
      <c r="J886" t="s">
        <v>2537</v>
      </c>
    </row>
    <row r="887" spans="7:10" ht="15">
      <c r="G887" s="24">
        <v>44718</v>
      </c>
      <c r="H887" s="25">
        <v>44713</v>
      </c>
      <c r="I887">
        <v>6</v>
      </c>
      <c r="J887" t="s">
        <v>2538</v>
      </c>
    </row>
    <row r="888" spans="7:10" ht="15">
      <c r="G888" s="24">
        <v>44719</v>
      </c>
      <c r="H888" s="25">
        <v>44713</v>
      </c>
      <c r="I888">
        <v>7</v>
      </c>
      <c r="J888" t="s">
        <v>2539</v>
      </c>
    </row>
    <row r="889" spans="7:10" ht="15">
      <c r="G889" s="24">
        <v>44720</v>
      </c>
      <c r="H889" s="25">
        <v>44713</v>
      </c>
      <c r="I889">
        <v>8</v>
      </c>
      <c r="J889" t="s">
        <v>787</v>
      </c>
    </row>
    <row r="890" spans="7:10" ht="15">
      <c r="G890" s="24">
        <v>44721</v>
      </c>
      <c r="H890" s="25">
        <v>44713</v>
      </c>
      <c r="I890">
        <v>9</v>
      </c>
      <c r="J890" t="s">
        <v>923</v>
      </c>
    </row>
    <row r="891" spans="7:10" ht="15">
      <c r="G891" s="24">
        <v>44722</v>
      </c>
      <c r="H891" s="25">
        <v>44713</v>
      </c>
      <c r="I891">
        <v>10</v>
      </c>
      <c r="J891" t="s">
        <v>2535</v>
      </c>
    </row>
    <row r="892" spans="7:10" ht="15">
      <c r="G892" s="24">
        <v>44723</v>
      </c>
      <c r="H892" s="25">
        <v>44713</v>
      </c>
      <c r="I892">
        <v>11</v>
      </c>
      <c r="J892" t="s">
        <v>2536</v>
      </c>
    </row>
    <row r="893" spans="7:10" ht="15">
      <c r="G893" s="24">
        <v>44724</v>
      </c>
      <c r="H893" s="25">
        <v>44713</v>
      </c>
      <c r="I893">
        <v>12</v>
      </c>
      <c r="J893" t="s">
        <v>2537</v>
      </c>
    </row>
    <row r="894" spans="7:10" ht="15">
      <c r="G894" s="24">
        <v>44725</v>
      </c>
      <c r="H894" s="25">
        <v>44713</v>
      </c>
      <c r="I894">
        <v>13</v>
      </c>
      <c r="J894" t="s">
        <v>2538</v>
      </c>
    </row>
    <row r="895" spans="7:10" ht="15">
      <c r="G895" s="24">
        <v>44726</v>
      </c>
      <c r="H895" s="25">
        <v>44713</v>
      </c>
      <c r="I895">
        <v>14</v>
      </c>
      <c r="J895" t="s">
        <v>2539</v>
      </c>
    </row>
    <row r="896" spans="7:10" ht="15">
      <c r="G896" s="24">
        <v>44727</v>
      </c>
      <c r="H896" s="25">
        <v>44713</v>
      </c>
      <c r="I896">
        <v>15</v>
      </c>
      <c r="J896" t="s">
        <v>787</v>
      </c>
    </row>
    <row r="897" spans="7:10" ht="15">
      <c r="G897" s="24">
        <v>44728</v>
      </c>
      <c r="H897" s="25">
        <v>44713</v>
      </c>
      <c r="I897">
        <v>16</v>
      </c>
      <c r="J897" t="s">
        <v>923</v>
      </c>
    </row>
    <row r="898" spans="7:10" ht="15">
      <c r="G898" s="24">
        <v>44729</v>
      </c>
      <c r="H898" s="25">
        <v>44713</v>
      </c>
      <c r="I898">
        <v>17</v>
      </c>
      <c r="J898" t="s">
        <v>2535</v>
      </c>
    </row>
    <row r="899" spans="7:10" ht="15">
      <c r="G899" s="24">
        <v>44730</v>
      </c>
      <c r="H899" s="25">
        <v>44713</v>
      </c>
      <c r="I899">
        <v>18</v>
      </c>
      <c r="J899" t="s">
        <v>2536</v>
      </c>
    </row>
    <row r="900" spans="7:10" ht="15">
      <c r="G900" s="24">
        <v>44731</v>
      </c>
      <c r="H900" s="25">
        <v>44713</v>
      </c>
      <c r="I900">
        <v>19</v>
      </c>
      <c r="J900" t="s">
        <v>2537</v>
      </c>
    </row>
    <row r="901" spans="7:10" ht="15">
      <c r="G901" s="24">
        <v>44732</v>
      </c>
      <c r="H901" s="25">
        <v>44713</v>
      </c>
      <c r="I901">
        <v>20</v>
      </c>
      <c r="J901" t="s">
        <v>2538</v>
      </c>
    </row>
    <row r="902" spans="7:10" ht="15">
      <c r="G902" s="24">
        <v>44733</v>
      </c>
      <c r="H902" s="25">
        <v>44713</v>
      </c>
      <c r="I902">
        <v>21</v>
      </c>
      <c r="J902" t="s">
        <v>2539</v>
      </c>
    </row>
    <row r="903" spans="7:10" ht="15">
      <c r="G903" s="24">
        <v>44734</v>
      </c>
      <c r="H903" s="25">
        <v>44713</v>
      </c>
      <c r="I903">
        <v>22</v>
      </c>
      <c r="J903" t="s">
        <v>787</v>
      </c>
    </row>
    <row r="904" spans="7:10" ht="15">
      <c r="G904" s="24">
        <v>44735</v>
      </c>
      <c r="H904" s="25">
        <v>44713</v>
      </c>
      <c r="I904">
        <v>23</v>
      </c>
      <c r="J904" t="s">
        <v>923</v>
      </c>
    </row>
    <row r="905" spans="7:10" ht="15">
      <c r="G905" s="24">
        <v>44736</v>
      </c>
      <c r="H905" s="25">
        <v>44713</v>
      </c>
      <c r="I905">
        <v>24</v>
      </c>
      <c r="J905" t="s">
        <v>2535</v>
      </c>
    </row>
    <row r="906" spans="7:10" ht="15">
      <c r="G906" s="24">
        <v>44737</v>
      </c>
      <c r="H906" s="25">
        <v>44713</v>
      </c>
      <c r="I906">
        <v>25</v>
      </c>
      <c r="J906" t="s">
        <v>2536</v>
      </c>
    </row>
    <row r="907" spans="7:10" ht="15">
      <c r="G907" s="24">
        <v>44738</v>
      </c>
      <c r="H907" s="25">
        <v>44713</v>
      </c>
      <c r="I907">
        <v>26</v>
      </c>
      <c r="J907" t="s">
        <v>2537</v>
      </c>
    </row>
    <row r="908" spans="7:10" ht="15">
      <c r="G908" s="24">
        <v>44739</v>
      </c>
      <c r="H908" s="25">
        <v>44713</v>
      </c>
      <c r="I908">
        <v>27</v>
      </c>
      <c r="J908" t="s">
        <v>2538</v>
      </c>
    </row>
    <row r="909" spans="7:10" ht="15">
      <c r="G909" s="24">
        <v>44740</v>
      </c>
      <c r="H909" s="25">
        <v>44713</v>
      </c>
      <c r="I909">
        <v>28</v>
      </c>
      <c r="J909" t="s">
        <v>2539</v>
      </c>
    </row>
    <row r="910" spans="7:10" ht="15">
      <c r="G910" s="24">
        <v>44741</v>
      </c>
      <c r="H910" s="25">
        <v>44713</v>
      </c>
      <c r="I910">
        <v>29</v>
      </c>
      <c r="J910" t="s">
        <v>787</v>
      </c>
    </row>
    <row r="911" spans="7:10" ht="15">
      <c r="G911" s="24">
        <v>44742</v>
      </c>
      <c r="H911" s="25">
        <v>44713</v>
      </c>
      <c r="I911">
        <v>30</v>
      </c>
      <c r="J911" t="s">
        <v>923</v>
      </c>
    </row>
    <row r="912" spans="7:10" ht="15">
      <c r="G912" s="24">
        <v>44743</v>
      </c>
      <c r="H912" s="25">
        <v>44743</v>
      </c>
      <c r="I912">
        <v>1</v>
      </c>
      <c r="J912" t="s">
        <v>2535</v>
      </c>
    </row>
    <row r="913" spans="7:10" ht="15">
      <c r="G913" s="24">
        <v>44744</v>
      </c>
      <c r="H913" s="25">
        <v>44743</v>
      </c>
      <c r="I913">
        <v>2</v>
      </c>
      <c r="J913" t="s">
        <v>2536</v>
      </c>
    </row>
    <row r="914" spans="7:10" ht="15">
      <c r="G914" s="24">
        <v>44745</v>
      </c>
      <c r="H914" s="25">
        <v>44743</v>
      </c>
      <c r="I914">
        <v>3</v>
      </c>
      <c r="J914" t="s">
        <v>2537</v>
      </c>
    </row>
    <row r="915" spans="7:10" ht="15">
      <c r="G915" s="24">
        <v>44746</v>
      </c>
      <c r="H915" s="25">
        <v>44743</v>
      </c>
      <c r="I915">
        <v>4</v>
      </c>
      <c r="J915" t="s">
        <v>2538</v>
      </c>
    </row>
    <row r="916" spans="7:10" ht="15">
      <c r="G916" s="24">
        <v>44747</v>
      </c>
      <c r="H916" s="25">
        <v>44743</v>
      </c>
      <c r="I916">
        <v>5</v>
      </c>
      <c r="J916" t="s">
        <v>2539</v>
      </c>
    </row>
    <row r="917" spans="7:10" ht="15">
      <c r="G917" s="24">
        <v>44748</v>
      </c>
      <c r="H917" s="25">
        <v>44743</v>
      </c>
      <c r="I917">
        <v>6</v>
      </c>
      <c r="J917" t="s">
        <v>787</v>
      </c>
    </row>
    <row r="918" spans="7:10" ht="15">
      <c r="G918" s="24">
        <v>44749</v>
      </c>
      <c r="H918" s="25">
        <v>44743</v>
      </c>
      <c r="I918">
        <v>7</v>
      </c>
      <c r="J918" t="s">
        <v>923</v>
      </c>
    </row>
    <row r="919" spans="7:10" ht="15">
      <c r="G919" s="24">
        <v>44750</v>
      </c>
      <c r="H919" s="25">
        <v>44743</v>
      </c>
      <c r="I919">
        <v>8</v>
      </c>
      <c r="J919" t="s">
        <v>2535</v>
      </c>
    </row>
    <row r="920" spans="7:10" ht="15">
      <c r="G920" s="24">
        <v>44751</v>
      </c>
      <c r="H920" s="25">
        <v>44743</v>
      </c>
      <c r="I920">
        <v>9</v>
      </c>
      <c r="J920" t="s">
        <v>2536</v>
      </c>
    </row>
    <row r="921" spans="7:10" ht="15">
      <c r="G921" s="24">
        <v>44752</v>
      </c>
      <c r="H921" s="25">
        <v>44743</v>
      </c>
      <c r="I921">
        <v>10</v>
      </c>
      <c r="J921" t="s">
        <v>2537</v>
      </c>
    </row>
    <row r="922" spans="7:10" ht="15">
      <c r="G922" s="24">
        <v>44753</v>
      </c>
      <c r="H922" s="25">
        <v>44743</v>
      </c>
      <c r="I922">
        <v>11</v>
      </c>
      <c r="J922" t="s">
        <v>2538</v>
      </c>
    </row>
    <row r="923" spans="7:10" ht="15">
      <c r="G923" s="24">
        <v>44754</v>
      </c>
      <c r="H923" s="25">
        <v>44743</v>
      </c>
      <c r="I923">
        <v>12</v>
      </c>
      <c r="J923" t="s">
        <v>2539</v>
      </c>
    </row>
    <row r="924" spans="7:10" ht="15">
      <c r="G924" s="24">
        <v>44755</v>
      </c>
      <c r="H924" s="25">
        <v>44743</v>
      </c>
      <c r="I924">
        <v>13</v>
      </c>
      <c r="J924" t="s">
        <v>787</v>
      </c>
    </row>
    <row r="925" spans="7:10" ht="15">
      <c r="G925" s="24">
        <v>44756</v>
      </c>
      <c r="H925" s="25">
        <v>44743</v>
      </c>
      <c r="I925">
        <v>14</v>
      </c>
      <c r="J925" t="s">
        <v>923</v>
      </c>
    </row>
    <row r="926" spans="7:10" ht="15">
      <c r="G926" s="24">
        <v>44757</v>
      </c>
      <c r="H926" s="25">
        <v>44743</v>
      </c>
      <c r="I926">
        <v>15</v>
      </c>
      <c r="J926" t="s">
        <v>2535</v>
      </c>
    </row>
    <row r="927" spans="7:10" ht="15">
      <c r="G927" s="24">
        <v>44758</v>
      </c>
      <c r="H927" s="25">
        <v>44743</v>
      </c>
      <c r="I927">
        <v>16</v>
      </c>
      <c r="J927" t="s">
        <v>2536</v>
      </c>
    </row>
    <row r="928" spans="7:10" ht="15">
      <c r="G928" s="24">
        <v>44759</v>
      </c>
      <c r="H928" s="25">
        <v>44743</v>
      </c>
      <c r="I928">
        <v>17</v>
      </c>
      <c r="J928" t="s">
        <v>2537</v>
      </c>
    </row>
    <row r="929" spans="7:10" ht="15">
      <c r="G929" s="24">
        <v>44760</v>
      </c>
      <c r="H929" s="25">
        <v>44743</v>
      </c>
      <c r="I929">
        <v>18</v>
      </c>
      <c r="J929" t="s">
        <v>2538</v>
      </c>
    </row>
    <row r="930" spans="7:10" ht="15">
      <c r="G930" s="24">
        <v>44761</v>
      </c>
      <c r="H930" s="25">
        <v>44743</v>
      </c>
      <c r="I930">
        <v>19</v>
      </c>
      <c r="J930" t="s">
        <v>2539</v>
      </c>
    </row>
    <row r="931" spans="7:10" ht="15">
      <c r="G931" s="24">
        <v>44762</v>
      </c>
      <c r="H931" s="25">
        <v>44743</v>
      </c>
      <c r="I931">
        <v>20</v>
      </c>
      <c r="J931" t="s">
        <v>787</v>
      </c>
    </row>
    <row r="932" spans="7:10" ht="15">
      <c r="G932" s="24">
        <v>44763</v>
      </c>
      <c r="H932" s="25">
        <v>44743</v>
      </c>
      <c r="I932">
        <v>21</v>
      </c>
      <c r="J932" t="s">
        <v>923</v>
      </c>
    </row>
    <row r="933" spans="7:10" ht="15">
      <c r="G933" s="24">
        <v>44764</v>
      </c>
      <c r="H933" s="25">
        <v>44743</v>
      </c>
      <c r="I933">
        <v>22</v>
      </c>
      <c r="J933" t="s">
        <v>2535</v>
      </c>
    </row>
    <row r="934" spans="7:10" ht="15">
      <c r="G934" s="24">
        <v>44765</v>
      </c>
      <c r="H934" s="25">
        <v>44743</v>
      </c>
      <c r="I934">
        <v>23</v>
      </c>
      <c r="J934" t="s">
        <v>2536</v>
      </c>
    </row>
    <row r="935" spans="7:10" ht="15">
      <c r="G935" s="24">
        <v>44766</v>
      </c>
      <c r="H935" s="25">
        <v>44743</v>
      </c>
      <c r="I935">
        <v>24</v>
      </c>
      <c r="J935" t="s">
        <v>2537</v>
      </c>
    </row>
    <row r="936" spans="7:10" ht="15">
      <c r="G936" s="24">
        <v>44767</v>
      </c>
      <c r="H936" s="25">
        <v>44743</v>
      </c>
      <c r="I936">
        <v>25</v>
      </c>
      <c r="J936" t="s">
        <v>2538</v>
      </c>
    </row>
    <row r="937" spans="7:10" ht="15">
      <c r="G937" s="24">
        <v>44768</v>
      </c>
      <c r="H937" s="25">
        <v>44743</v>
      </c>
      <c r="I937">
        <v>26</v>
      </c>
      <c r="J937" t="s">
        <v>2539</v>
      </c>
    </row>
    <row r="938" spans="7:10" ht="15">
      <c r="G938" s="24">
        <v>44769</v>
      </c>
      <c r="H938" s="25">
        <v>44743</v>
      </c>
      <c r="I938">
        <v>27</v>
      </c>
      <c r="J938" t="s">
        <v>787</v>
      </c>
    </row>
    <row r="939" spans="7:10" ht="15">
      <c r="G939" s="24">
        <v>44770</v>
      </c>
      <c r="H939" s="25">
        <v>44743</v>
      </c>
      <c r="I939">
        <v>28</v>
      </c>
      <c r="J939" t="s">
        <v>923</v>
      </c>
    </row>
    <row r="940" spans="7:10" ht="15">
      <c r="G940" s="24">
        <v>44771</v>
      </c>
      <c r="H940" s="25">
        <v>44743</v>
      </c>
      <c r="I940">
        <v>29</v>
      </c>
      <c r="J940" t="s">
        <v>2535</v>
      </c>
    </row>
    <row r="941" spans="7:10" ht="15">
      <c r="G941" s="24">
        <v>44772</v>
      </c>
      <c r="H941" s="25">
        <v>44743</v>
      </c>
      <c r="I941">
        <v>30</v>
      </c>
      <c r="J941" t="s">
        <v>2536</v>
      </c>
    </row>
    <row r="942" spans="7:10" ht="15">
      <c r="G942" s="24">
        <v>44773</v>
      </c>
      <c r="H942" s="25">
        <v>44743</v>
      </c>
      <c r="I942">
        <v>31</v>
      </c>
      <c r="J942" t="s">
        <v>2537</v>
      </c>
    </row>
    <row r="943" spans="7:10" ht="15">
      <c r="G943" s="24">
        <v>44774</v>
      </c>
      <c r="H943" s="25">
        <v>44774</v>
      </c>
      <c r="I943">
        <v>1</v>
      </c>
      <c r="J943" t="s">
        <v>2538</v>
      </c>
    </row>
    <row r="944" spans="7:10" ht="15">
      <c r="G944" s="24">
        <v>44775</v>
      </c>
      <c r="H944" s="25">
        <v>44774</v>
      </c>
      <c r="I944">
        <v>2</v>
      </c>
      <c r="J944" t="s">
        <v>2539</v>
      </c>
    </row>
    <row r="945" spans="7:10" ht="15">
      <c r="G945" s="24">
        <v>44776</v>
      </c>
      <c r="H945" s="25">
        <v>44774</v>
      </c>
      <c r="I945">
        <v>3</v>
      </c>
      <c r="J945" t="s">
        <v>787</v>
      </c>
    </row>
    <row r="946" spans="7:10" ht="15">
      <c r="G946" s="24">
        <v>44777</v>
      </c>
      <c r="H946" s="25">
        <v>44774</v>
      </c>
      <c r="I946">
        <v>4</v>
      </c>
      <c r="J946" t="s">
        <v>923</v>
      </c>
    </row>
    <row r="947" spans="7:10" ht="15">
      <c r="G947" s="24">
        <v>44778</v>
      </c>
      <c r="H947" s="25">
        <v>44774</v>
      </c>
      <c r="I947">
        <v>5</v>
      </c>
      <c r="J947" t="s">
        <v>2535</v>
      </c>
    </row>
    <row r="948" spans="7:10" ht="15">
      <c r="G948" s="24">
        <v>44779</v>
      </c>
      <c r="H948" s="25">
        <v>44774</v>
      </c>
      <c r="I948">
        <v>6</v>
      </c>
      <c r="J948" t="s">
        <v>2536</v>
      </c>
    </row>
    <row r="949" spans="7:10" ht="15">
      <c r="G949" s="24">
        <v>44780</v>
      </c>
      <c r="H949" s="25">
        <v>44774</v>
      </c>
      <c r="I949">
        <v>7</v>
      </c>
      <c r="J949" t="s">
        <v>2537</v>
      </c>
    </row>
    <row r="950" spans="7:10" ht="15">
      <c r="G950" s="24">
        <v>44781</v>
      </c>
      <c r="H950" s="25">
        <v>44774</v>
      </c>
      <c r="I950">
        <v>8</v>
      </c>
      <c r="J950" t="s">
        <v>2538</v>
      </c>
    </row>
    <row r="951" spans="7:10" ht="15">
      <c r="G951" s="24">
        <v>44782</v>
      </c>
      <c r="H951" s="25">
        <v>44774</v>
      </c>
      <c r="I951">
        <v>9</v>
      </c>
      <c r="J951" t="s">
        <v>2539</v>
      </c>
    </row>
    <row r="952" spans="7:10" ht="15">
      <c r="G952" s="24">
        <v>44783</v>
      </c>
      <c r="H952" s="25">
        <v>44774</v>
      </c>
      <c r="I952">
        <v>10</v>
      </c>
      <c r="J952" t="s">
        <v>787</v>
      </c>
    </row>
    <row r="953" spans="7:10" ht="15">
      <c r="G953" s="24">
        <v>44784</v>
      </c>
      <c r="H953" s="25">
        <v>44774</v>
      </c>
      <c r="I953">
        <v>11</v>
      </c>
      <c r="J953" t="s">
        <v>923</v>
      </c>
    </row>
    <row r="954" spans="7:10" ht="15">
      <c r="G954" s="24">
        <v>44785</v>
      </c>
      <c r="H954" s="25">
        <v>44774</v>
      </c>
      <c r="I954">
        <v>12</v>
      </c>
      <c r="J954" t="s">
        <v>2535</v>
      </c>
    </row>
    <row r="955" spans="7:10" ht="15">
      <c r="G955" s="24">
        <v>44786</v>
      </c>
      <c r="H955" s="25">
        <v>44774</v>
      </c>
      <c r="I955">
        <v>13</v>
      </c>
      <c r="J955" t="s">
        <v>2536</v>
      </c>
    </row>
    <row r="956" spans="7:10" ht="15">
      <c r="G956" s="24">
        <v>44787</v>
      </c>
      <c r="H956" s="25">
        <v>44774</v>
      </c>
      <c r="I956">
        <v>14</v>
      </c>
      <c r="J956" t="s">
        <v>2537</v>
      </c>
    </row>
    <row r="957" spans="7:10" ht="15">
      <c r="G957" s="24">
        <v>44788</v>
      </c>
      <c r="H957" s="25">
        <v>44774</v>
      </c>
      <c r="I957">
        <v>15</v>
      </c>
      <c r="J957" t="s">
        <v>2538</v>
      </c>
    </row>
    <row r="958" spans="7:10" ht="15">
      <c r="G958" s="24">
        <v>44789</v>
      </c>
      <c r="H958" s="25">
        <v>44774</v>
      </c>
      <c r="I958">
        <v>16</v>
      </c>
      <c r="J958" t="s">
        <v>2539</v>
      </c>
    </row>
    <row r="959" spans="7:10" ht="15">
      <c r="G959" s="24">
        <v>44790</v>
      </c>
      <c r="H959" s="25">
        <v>44774</v>
      </c>
      <c r="I959">
        <v>17</v>
      </c>
      <c r="J959" t="s">
        <v>787</v>
      </c>
    </row>
    <row r="960" spans="7:10" ht="15">
      <c r="G960" s="24">
        <v>44791</v>
      </c>
      <c r="H960" s="25">
        <v>44774</v>
      </c>
      <c r="I960">
        <v>18</v>
      </c>
      <c r="J960" t="s">
        <v>923</v>
      </c>
    </row>
    <row r="961" spans="7:10" ht="15">
      <c r="G961" s="24">
        <v>44792</v>
      </c>
      <c r="H961" s="25">
        <v>44774</v>
      </c>
      <c r="I961">
        <v>19</v>
      </c>
      <c r="J961" t="s">
        <v>2535</v>
      </c>
    </row>
    <row r="962" spans="7:10" ht="15">
      <c r="G962" s="24">
        <v>44793</v>
      </c>
      <c r="H962" s="25">
        <v>44774</v>
      </c>
      <c r="I962">
        <v>20</v>
      </c>
      <c r="J962" t="s">
        <v>2536</v>
      </c>
    </row>
    <row r="963" spans="7:10" ht="15">
      <c r="G963" s="24">
        <v>44794</v>
      </c>
      <c r="H963" s="25">
        <v>44774</v>
      </c>
      <c r="I963">
        <v>21</v>
      </c>
      <c r="J963" t="s">
        <v>2537</v>
      </c>
    </row>
    <row r="964" spans="7:10" ht="15">
      <c r="G964" s="24">
        <v>44795</v>
      </c>
      <c r="H964" s="25">
        <v>44774</v>
      </c>
      <c r="I964">
        <v>22</v>
      </c>
      <c r="J964" t="s">
        <v>2538</v>
      </c>
    </row>
    <row r="965" spans="7:10" ht="15">
      <c r="G965" s="24">
        <v>44796</v>
      </c>
      <c r="H965" s="25">
        <v>44774</v>
      </c>
      <c r="I965">
        <v>23</v>
      </c>
      <c r="J965" t="s">
        <v>2539</v>
      </c>
    </row>
    <row r="966" spans="7:10" ht="15">
      <c r="G966" s="24">
        <v>44797</v>
      </c>
      <c r="H966" s="25">
        <v>44774</v>
      </c>
      <c r="I966">
        <v>24</v>
      </c>
      <c r="J966" t="s">
        <v>787</v>
      </c>
    </row>
    <row r="967" spans="7:10" ht="15">
      <c r="G967" s="24">
        <v>44798</v>
      </c>
      <c r="H967" s="25">
        <v>44774</v>
      </c>
      <c r="I967">
        <v>25</v>
      </c>
      <c r="J967" t="s">
        <v>923</v>
      </c>
    </row>
    <row r="968" spans="7:10" ht="15">
      <c r="G968" s="24">
        <v>44799</v>
      </c>
      <c r="H968" s="25">
        <v>44774</v>
      </c>
      <c r="I968">
        <v>26</v>
      </c>
      <c r="J968" t="s">
        <v>2535</v>
      </c>
    </row>
    <row r="969" spans="7:10" ht="15">
      <c r="G969" s="24">
        <v>44800</v>
      </c>
      <c r="H969" s="25">
        <v>44774</v>
      </c>
      <c r="I969">
        <v>27</v>
      </c>
      <c r="J969" t="s">
        <v>2536</v>
      </c>
    </row>
    <row r="970" spans="7:10" ht="15">
      <c r="G970" s="24">
        <v>44801</v>
      </c>
      <c r="H970" s="25">
        <v>44774</v>
      </c>
      <c r="I970">
        <v>28</v>
      </c>
      <c r="J970" t="s">
        <v>2537</v>
      </c>
    </row>
    <row r="971" spans="7:10" ht="15">
      <c r="G971" s="24">
        <v>44802</v>
      </c>
      <c r="H971" s="25">
        <v>44774</v>
      </c>
      <c r="I971">
        <v>29</v>
      </c>
      <c r="J971" t="s">
        <v>2538</v>
      </c>
    </row>
    <row r="972" spans="7:10" ht="15">
      <c r="G972" s="24">
        <v>44803</v>
      </c>
      <c r="H972" s="25">
        <v>44774</v>
      </c>
      <c r="I972">
        <v>30</v>
      </c>
      <c r="J972" t="s">
        <v>2539</v>
      </c>
    </row>
    <row r="973" spans="7:10" ht="15">
      <c r="G973" s="24">
        <v>44804</v>
      </c>
      <c r="H973" s="25">
        <v>44774</v>
      </c>
      <c r="I973">
        <v>31</v>
      </c>
      <c r="J973" t="s">
        <v>787</v>
      </c>
    </row>
    <row r="974" spans="7:10" ht="15">
      <c r="G974" s="24">
        <v>44805</v>
      </c>
      <c r="H974" s="25">
        <v>44805</v>
      </c>
      <c r="I974">
        <v>1</v>
      </c>
      <c r="J974" t="s">
        <v>923</v>
      </c>
    </row>
    <row r="975" spans="7:10" ht="15">
      <c r="G975" s="24">
        <v>44806</v>
      </c>
      <c r="H975" s="25">
        <v>44805</v>
      </c>
      <c r="I975">
        <v>2</v>
      </c>
      <c r="J975" t="s">
        <v>2535</v>
      </c>
    </row>
    <row r="976" spans="7:10" ht="15">
      <c r="G976" s="24">
        <v>44807</v>
      </c>
      <c r="H976" s="25">
        <v>44805</v>
      </c>
      <c r="I976">
        <v>3</v>
      </c>
      <c r="J976" t="s">
        <v>2536</v>
      </c>
    </row>
    <row r="977" spans="7:10" ht="15">
      <c r="G977" s="24">
        <v>44808</v>
      </c>
      <c r="H977" s="25">
        <v>44805</v>
      </c>
      <c r="I977">
        <v>4</v>
      </c>
      <c r="J977" t="s">
        <v>2537</v>
      </c>
    </row>
    <row r="978" spans="7:10" ht="15">
      <c r="G978" s="24">
        <v>44809</v>
      </c>
      <c r="H978" s="25">
        <v>44805</v>
      </c>
      <c r="I978">
        <v>5</v>
      </c>
      <c r="J978" t="s">
        <v>2538</v>
      </c>
    </row>
    <row r="979" spans="7:10" ht="15">
      <c r="G979" s="24">
        <v>44810</v>
      </c>
      <c r="H979" s="25">
        <v>44805</v>
      </c>
      <c r="I979">
        <v>6</v>
      </c>
      <c r="J979" t="s">
        <v>2539</v>
      </c>
    </row>
    <row r="980" spans="7:10" ht="15">
      <c r="G980" s="24">
        <v>44811</v>
      </c>
      <c r="H980" s="25">
        <v>44805</v>
      </c>
      <c r="I980">
        <v>7</v>
      </c>
      <c r="J980" t="s">
        <v>787</v>
      </c>
    </row>
    <row r="981" spans="7:10" ht="15">
      <c r="G981" s="24">
        <v>44812</v>
      </c>
      <c r="H981" s="25">
        <v>44805</v>
      </c>
      <c r="I981">
        <v>8</v>
      </c>
      <c r="J981" t="s">
        <v>923</v>
      </c>
    </row>
    <row r="982" spans="7:10" ht="15">
      <c r="G982" s="24">
        <v>44813</v>
      </c>
      <c r="H982" s="25">
        <v>44805</v>
      </c>
      <c r="I982">
        <v>9</v>
      </c>
      <c r="J982" t="s">
        <v>2535</v>
      </c>
    </row>
    <row r="983" spans="7:10" ht="15">
      <c r="G983" s="24">
        <v>44814</v>
      </c>
      <c r="H983" s="25">
        <v>44805</v>
      </c>
      <c r="I983">
        <v>10</v>
      </c>
      <c r="J983" t="s">
        <v>2536</v>
      </c>
    </row>
    <row r="984" spans="7:10" ht="15">
      <c r="G984" s="24">
        <v>44815</v>
      </c>
      <c r="H984" s="25">
        <v>44805</v>
      </c>
      <c r="I984">
        <v>11</v>
      </c>
      <c r="J984" t="s">
        <v>2537</v>
      </c>
    </row>
    <row r="985" spans="7:10" ht="15">
      <c r="G985" s="24">
        <v>44816</v>
      </c>
      <c r="H985" s="25">
        <v>44805</v>
      </c>
      <c r="I985">
        <v>12</v>
      </c>
      <c r="J985" t="s">
        <v>2538</v>
      </c>
    </row>
    <row r="986" spans="7:10" ht="15">
      <c r="G986" s="24">
        <v>44817</v>
      </c>
      <c r="H986" s="25">
        <v>44805</v>
      </c>
      <c r="I986">
        <v>13</v>
      </c>
      <c r="J986" t="s">
        <v>2539</v>
      </c>
    </row>
    <row r="987" spans="7:10" ht="15">
      <c r="G987" s="24">
        <v>44818</v>
      </c>
      <c r="H987" s="25">
        <v>44805</v>
      </c>
      <c r="I987">
        <v>14</v>
      </c>
      <c r="J987" t="s">
        <v>787</v>
      </c>
    </row>
    <row r="988" spans="7:10" ht="15">
      <c r="G988" s="24">
        <v>44819</v>
      </c>
      <c r="H988" s="25">
        <v>44805</v>
      </c>
      <c r="I988">
        <v>15</v>
      </c>
      <c r="J988" t="s">
        <v>923</v>
      </c>
    </row>
    <row r="989" spans="7:10" ht="15">
      <c r="G989" s="24">
        <v>44820</v>
      </c>
      <c r="H989" s="25">
        <v>44805</v>
      </c>
      <c r="I989">
        <v>16</v>
      </c>
      <c r="J989" t="s">
        <v>2535</v>
      </c>
    </row>
    <row r="990" spans="7:10" ht="15">
      <c r="G990" s="24">
        <v>44821</v>
      </c>
      <c r="H990" s="25">
        <v>44805</v>
      </c>
      <c r="I990">
        <v>17</v>
      </c>
      <c r="J990" t="s">
        <v>2536</v>
      </c>
    </row>
    <row r="991" spans="7:10" ht="15">
      <c r="G991" s="24">
        <v>44822</v>
      </c>
      <c r="H991" s="25">
        <v>44805</v>
      </c>
      <c r="I991">
        <v>18</v>
      </c>
      <c r="J991" t="s">
        <v>2537</v>
      </c>
    </row>
    <row r="992" spans="7:10" ht="15">
      <c r="G992" s="24">
        <v>44823</v>
      </c>
      <c r="H992" s="25">
        <v>44805</v>
      </c>
      <c r="I992">
        <v>19</v>
      </c>
      <c r="J992" t="s">
        <v>2538</v>
      </c>
    </row>
    <row r="993" spans="7:10" ht="15">
      <c r="G993" s="24">
        <v>44824</v>
      </c>
      <c r="H993" s="25">
        <v>44805</v>
      </c>
      <c r="I993">
        <v>20</v>
      </c>
      <c r="J993" t="s">
        <v>2539</v>
      </c>
    </row>
    <row r="994" spans="7:10" ht="15">
      <c r="G994" s="24">
        <v>44825</v>
      </c>
      <c r="H994" s="25">
        <v>44805</v>
      </c>
      <c r="I994">
        <v>21</v>
      </c>
      <c r="J994" t="s">
        <v>787</v>
      </c>
    </row>
    <row r="995" spans="7:10" ht="15">
      <c r="G995" s="24">
        <v>44826</v>
      </c>
      <c r="H995" s="25">
        <v>44805</v>
      </c>
      <c r="I995">
        <v>22</v>
      </c>
      <c r="J995" t="s">
        <v>923</v>
      </c>
    </row>
    <row r="996" spans="7:10" ht="15">
      <c r="G996" s="24">
        <v>44827</v>
      </c>
      <c r="H996" s="25">
        <v>44805</v>
      </c>
      <c r="I996">
        <v>23</v>
      </c>
      <c r="J996" t="s">
        <v>2535</v>
      </c>
    </row>
    <row r="997" spans="7:10" ht="15">
      <c r="G997" s="24">
        <v>44828</v>
      </c>
      <c r="H997" s="25">
        <v>44805</v>
      </c>
      <c r="I997">
        <v>24</v>
      </c>
      <c r="J997" t="s">
        <v>2536</v>
      </c>
    </row>
    <row r="998" spans="7:10" ht="15">
      <c r="G998" s="24">
        <v>44829</v>
      </c>
      <c r="H998" s="25">
        <v>44805</v>
      </c>
      <c r="I998">
        <v>25</v>
      </c>
      <c r="J998" t="s">
        <v>2537</v>
      </c>
    </row>
    <row r="999" spans="7:10" ht="15">
      <c r="G999" s="24">
        <v>44830</v>
      </c>
      <c r="H999" s="25">
        <v>44805</v>
      </c>
      <c r="I999">
        <v>26</v>
      </c>
      <c r="J999" t="s">
        <v>2538</v>
      </c>
    </row>
    <row r="1000" spans="7:10" ht="15">
      <c r="G1000" s="24">
        <v>44831</v>
      </c>
      <c r="H1000" s="25">
        <v>44805</v>
      </c>
      <c r="I1000">
        <v>27</v>
      </c>
      <c r="J1000" t="s">
        <v>2539</v>
      </c>
    </row>
    <row r="1001" spans="7:10" ht="15">
      <c r="G1001" s="24">
        <v>44832</v>
      </c>
      <c r="H1001" s="25">
        <v>44805</v>
      </c>
      <c r="I1001">
        <v>28</v>
      </c>
      <c r="J1001" t="s">
        <v>787</v>
      </c>
    </row>
    <row r="1002" spans="7:10" ht="15">
      <c r="G1002" s="24">
        <v>44833</v>
      </c>
      <c r="H1002" s="25">
        <v>44805</v>
      </c>
      <c r="I1002">
        <v>29</v>
      </c>
      <c r="J1002" t="s">
        <v>923</v>
      </c>
    </row>
    <row r="1003" spans="7:10" ht="15">
      <c r="G1003" s="24">
        <v>44834</v>
      </c>
      <c r="H1003" s="25">
        <v>44805</v>
      </c>
      <c r="I1003">
        <v>30</v>
      </c>
      <c r="J1003" t="s">
        <v>2535</v>
      </c>
    </row>
    <row r="1004" spans="7:10" ht="15">
      <c r="G1004" s="24">
        <v>44835</v>
      </c>
      <c r="H1004" s="25">
        <v>44835</v>
      </c>
      <c r="I1004">
        <v>1</v>
      </c>
      <c r="J1004" t="s">
        <v>2536</v>
      </c>
    </row>
    <row r="1005" spans="7:10" ht="15">
      <c r="G1005" s="24">
        <v>44836</v>
      </c>
      <c r="H1005" s="25">
        <v>44835</v>
      </c>
      <c r="I1005">
        <v>2</v>
      </c>
      <c r="J1005" t="s">
        <v>2537</v>
      </c>
    </row>
    <row r="1006" spans="7:10" ht="15">
      <c r="G1006" s="24">
        <v>44837</v>
      </c>
      <c r="H1006" s="25">
        <v>44835</v>
      </c>
      <c r="I1006">
        <v>3</v>
      </c>
      <c r="J1006" t="s">
        <v>2538</v>
      </c>
    </row>
    <row r="1007" spans="7:10" ht="15">
      <c r="G1007" s="24">
        <v>44838</v>
      </c>
      <c r="H1007" s="25">
        <v>44835</v>
      </c>
      <c r="I1007">
        <v>4</v>
      </c>
      <c r="J1007" t="s">
        <v>2539</v>
      </c>
    </row>
    <row r="1008" spans="7:10" ht="15">
      <c r="G1008" s="24">
        <v>44839</v>
      </c>
      <c r="H1008" s="25">
        <v>44835</v>
      </c>
      <c r="I1008">
        <v>5</v>
      </c>
      <c r="J1008" t="s">
        <v>787</v>
      </c>
    </row>
    <row r="1009" spans="7:10" ht="15">
      <c r="G1009" s="24">
        <v>44840</v>
      </c>
      <c r="H1009" s="25">
        <v>44835</v>
      </c>
      <c r="I1009">
        <v>6</v>
      </c>
      <c r="J1009" t="s">
        <v>923</v>
      </c>
    </row>
    <row r="1010" spans="7:10" ht="15">
      <c r="G1010" s="24">
        <v>44841</v>
      </c>
      <c r="H1010" s="25">
        <v>44835</v>
      </c>
      <c r="I1010">
        <v>7</v>
      </c>
      <c r="J1010" t="s">
        <v>2535</v>
      </c>
    </row>
    <row r="1011" spans="7:10" ht="15">
      <c r="G1011" s="24">
        <v>44842</v>
      </c>
      <c r="H1011" s="25">
        <v>44835</v>
      </c>
      <c r="I1011">
        <v>8</v>
      </c>
      <c r="J1011" t="s">
        <v>2536</v>
      </c>
    </row>
    <row r="1012" spans="7:10" ht="15">
      <c r="G1012" s="24">
        <v>44843</v>
      </c>
      <c r="H1012" s="25">
        <v>44835</v>
      </c>
      <c r="I1012">
        <v>9</v>
      </c>
      <c r="J1012" t="s">
        <v>2537</v>
      </c>
    </row>
    <row r="1013" spans="7:10" ht="15">
      <c r="G1013" s="24">
        <v>44844</v>
      </c>
      <c r="H1013" s="25">
        <v>44835</v>
      </c>
      <c r="I1013">
        <v>10</v>
      </c>
      <c r="J1013" t="s">
        <v>2538</v>
      </c>
    </row>
    <row r="1014" spans="7:10" ht="15">
      <c r="G1014" s="24">
        <v>44845</v>
      </c>
      <c r="H1014" s="25">
        <v>44835</v>
      </c>
      <c r="I1014">
        <v>11</v>
      </c>
      <c r="J1014" t="s">
        <v>2539</v>
      </c>
    </row>
    <row r="1015" spans="7:10" ht="15">
      <c r="G1015" s="24">
        <v>44846</v>
      </c>
      <c r="H1015" s="25">
        <v>44835</v>
      </c>
      <c r="I1015">
        <v>12</v>
      </c>
      <c r="J1015" t="s">
        <v>787</v>
      </c>
    </row>
    <row r="1016" spans="7:10" ht="15">
      <c r="G1016" s="24">
        <v>44847</v>
      </c>
      <c r="H1016" s="25">
        <v>44835</v>
      </c>
      <c r="I1016">
        <v>13</v>
      </c>
      <c r="J1016" t="s">
        <v>923</v>
      </c>
    </row>
    <row r="1017" spans="7:10" ht="15">
      <c r="G1017" s="24">
        <v>44848</v>
      </c>
      <c r="H1017" s="25">
        <v>44835</v>
      </c>
      <c r="I1017">
        <v>14</v>
      </c>
      <c r="J1017" t="s">
        <v>2535</v>
      </c>
    </row>
    <row r="1018" spans="7:10" ht="15">
      <c r="G1018" s="24">
        <v>44849</v>
      </c>
      <c r="H1018" s="25">
        <v>44835</v>
      </c>
      <c r="I1018">
        <v>15</v>
      </c>
      <c r="J1018" t="s">
        <v>2536</v>
      </c>
    </row>
    <row r="1019" spans="7:10" ht="15">
      <c r="G1019" s="24">
        <v>44850</v>
      </c>
      <c r="H1019" s="25">
        <v>44835</v>
      </c>
      <c r="I1019">
        <v>16</v>
      </c>
      <c r="J1019" t="s">
        <v>2537</v>
      </c>
    </row>
    <row r="1020" spans="7:10" ht="15">
      <c r="G1020" s="24">
        <v>44851</v>
      </c>
      <c r="H1020" s="25">
        <v>44835</v>
      </c>
      <c r="I1020">
        <v>17</v>
      </c>
      <c r="J1020" t="s">
        <v>2538</v>
      </c>
    </row>
    <row r="1021" spans="7:10" ht="15">
      <c r="G1021" s="24">
        <v>44852</v>
      </c>
      <c r="H1021" s="25">
        <v>44835</v>
      </c>
      <c r="I1021">
        <v>18</v>
      </c>
      <c r="J1021" t="s">
        <v>2539</v>
      </c>
    </row>
    <row r="1022" spans="7:10" ht="15">
      <c r="G1022" s="24">
        <v>44853</v>
      </c>
      <c r="H1022" s="25">
        <v>44835</v>
      </c>
      <c r="I1022">
        <v>19</v>
      </c>
      <c r="J1022" t="s">
        <v>787</v>
      </c>
    </row>
    <row r="1023" spans="7:10" ht="15">
      <c r="G1023" s="24">
        <v>44854</v>
      </c>
      <c r="H1023" s="25">
        <v>44835</v>
      </c>
      <c r="I1023">
        <v>20</v>
      </c>
      <c r="J1023" t="s">
        <v>923</v>
      </c>
    </row>
    <row r="1024" spans="7:10" ht="15">
      <c r="G1024" s="24">
        <v>44855</v>
      </c>
      <c r="H1024" s="25">
        <v>44835</v>
      </c>
      <c r="I1024">
        <v>21</v>
      </c>
      <c r="J1024" t="s">
        <v>2535</v>
      </c>
    </row>
    <row r="1025" spans="7:10" ht="15">
      <c r="G1025" s="24">
        <v>44856</v>
      </c>
      <c r="H1025" s="25">
        <v>44835</v>
      </c>
      <c r="I1025">
        <v>22</v>
      </c>
      <c r="J1025" t="s">
        <v>2536</v>
      </c>
    </row>
    <row r="1026" spans="7:10" ht="15">
      <c r="G1026" s="24">
        <v>44857</v>
      </c>
      <c r="H1026" s="25">
        <v>44835</v>
      </c>
      <c r="I1026">
        <v>23</v>
      </c>
      <c r="J1026" t="s">
        <v>2537</v>
      </c>
    </row>
    <row r="1027" spans="7:10" ht="15">
      <c r="G1027" s="24">
        <v>44858</v>
      </c>
      <c r="H1027" s="25">
        <v>44835</v>
      </c>
      <c r="I1027">
        <v>24</v>
      </c>
      <c r="J1027" t="s">
        <v>2538</v>
      </c>
    </row>
    <row r="1028" spans="7:10" ht="15">
      <c r="G1028" s="24">
        <v>44859</v>
      </c>
      <c r="H1028" s="25">
        <v>44835</v>
      </c>
      <c r="I1028">
        <v>25</v>
      </c>
      <c r="J1028" t="s">
        <v>2539</v>
      </c>
    </row>
    <row r="1029" spans="7:10" ht="15">
      <c r="G1029" s="24">
        <v>44860</v>
      </c>
      <c r="H1029" s="25">
        <v>44835</v>
      </c>
      <c r="I1029">
        <v>26</v>
      </c>
      <c r="J1029" t="s">
        <v>787</v>
      </c>
    </row>
    <row r="1030" spans="7:10" ht="15">
      <c r="G1030" s="24">
        <v>44861</v>
      </c>
      <c r="H1030" s="25">
        <v>44835</v>
      </c>
      <c r="I1030">
        <v>27</v>
      </c>
      <c r="J1030" t="s">
        <v>923</v>
      </c>
    </row>
    <row r="1031" spans="7:10" ht="15">
      <c r="G1031" s="24">
        <v>44862</v>
      </c>
      <c r="H1031" s="25">
        <v>44835</v>
      </c>
      <c r="I1031">
        <v>28</v>
      </c>
      <c r="J1031" t="s">
        <v>2535</v>
      </c>
    </row>
    <row r="1032" spans="7:10" ht="15">
      <c r="G1032" s="24">
        <v>44863</v>
      </c>
      <c r="H1032" s="25">
        <v>44835</v>
      </c>
      <c r="I1032">
        <v>29</v>
      </c>
      <c r="J1032" t="s">
        <v>2536</v>
      </c>
    </row>
    <row r="1033" spans="7:10" ht="15">
      <c r="G1033" s="24">
        <v>44864</v>
      </c>
      <c r="H1033" s="25">
        <v>44835</v>
      </c>
      <c r="I1033">
        <v>30</v>
      </c>
      <c r="J1033" t="s">
        <v>2537</v>
      </c>
    </row>
    <row r="1034" spans="7:10" ht="15">
      <c r="G1034" s="24">
        <v>44865</v>
      </c>
      <c r="H1034" s="25">
        <v>44835</v>
      </c>
      <c r="I1034">
        <v>31</v>
      </c>
      <c r="J1034" t="s">
        <v>2538</v>
      </c>
    </row>
    <row r="1035" spans="7:10" ht="15">
      <c r="G1035" s="24">
        <v>44866</v>
      </c>
      <c r="H1035" s="25">
        <v>44866</v>
      </c>
      <c r="I1035">
        <v>1</v>
      </c>
      <c r="J1035" t="s">
        <v>2539</v>
      </c>
    </row>
    <row r="1036" spans="7:10" ht="15">
      <c r="G1036" s="24">
        <v>44867</v>
      </c>
      <c r="H1036" s="25">
        <v>44866</v>
      </c>
      <c r="I1036">
        <v>2</v>
      </c>
      <c r="J1036" t="s">
        <v>787</v>
      </c>
    </row>
    <row r="1037" spans="7:10" ht="15">
      <c r="G1037" s="24">
        <v>44868</v>
      </c>
      <c r="H1037" s="25">
        <v>44866</v>
      </c>
      <c r="I1037">
        <v>3</v>
      </c>
      <c r="J1037" t="s">
        <v>923</v>
      </c>
    </row>
    <row r="1038" spans="7:10" ht="15">
      <c r="G1038" s="24">
        <v>44869</v>
      </c>
      <c r="H1038" s="25">
        <v>44866</v>
      </c>
      <c r="I1038">
        <v>4</v>
      </c>
      <c r="J1038" t="s">
        <v>2535</v>
      </c>
    </row>
    <row r="1039" spans="7:10" ht="15">
      <c r="G1039" s="24">
        <v>44870</v>
      </c>
      <c r="H1039" s="25">
        <v>44866</v>
      </c>
      <c r="I1039">
        <v>5</v>
      </c>
      <c r="J1039" t="s">
        <v>2536</v>
      </c>
    </row>
    <row r="1040" spans="7:10" ht="15">
      <c r="G1040" s="24">
        <v>44871</v>
      </c>
      <c r="H1040" s="25">
        <v>44866</v>
      </c>
      <c r="I1040">
        <v>6</v>
      </c>
      <c r="J1040" t="s">
        <v>2537</v>
      </c>
    </row>
    <row r="1041" spans="7:10" ht="15">
      <c r="G1041" s="24">
        <v>44872</v>
      </c>
      <c r="H1041" s="25">
        <v>44866</v>
      </c>
      <c r="I1041">
        <v>7</v>
      </c>
      <c r="J1041" t="s">
        <v>2538</v>
      </c>
    </row>
    <row r="1042" spans="7:10" ht="15">
      <c r="G1042" s="24">
        <v>44873</v>
      </c>
      <c r="H1042" s="25">
        <v>44866</v>
      </c>
      <c r="I1042">
        <v>8</v>
      </c>
      <c r="J1042" t="s">
        <v>2539</v>
      </c>
    </row>
    <row r="1043" spans="7:10" ht="15">
      <c r="G1043" s="24">
        <v>44874</v>
      </c>
      <c r="H1043" s="25">
        <v>44866</v>
      </c>
      <c r="I1043">
        <v>9</v>
      </c>
      <c r="J1043" t="s">
        <v>787</v>
      </c>
    </row>
    <row r="1044" spans="7:10" ht="15">
      <c r="G1044" s="24">
        <v>44875</v>
      </c>
      <c r="H1044" s="25">
        <v>44866</v>
      </c>
      <c r="I1044">
        <v>10</v>
      </c>
      <c r="J1044" t="s">
        <v>923</v>
      </c>
    </row>
    <row r="1045" spans="7:10" ht="15">
      <c r="G1045" s="24">
        <v>44876</v>
      </c>
      <c r="H1045" s="25">
        <v>44866</v>
      </c>
      <c r="I1045">
        <v>11</v>
      </c>
      <c r="J1045" t="s">
        <v>2535</v>
      </c>
    </row>
    <row r="1046" spans="7:10" ht="15">
      <c r="G1046" s="24">
        <v>44877</v>
      </c>
      <c r="H1046" s="25">
        <v>44866</v>
      </c>
      <c r="I1046">
        <v>12</v>
      </c>
      <c r="J1046" t="s">
        <v>2536</v>
      </c>
    </row>
    <row r="1047" spans="7:10" ht="15">
      <c r="G1047" s="24">
        <v>44878</v>
      </c>
      <c r="H1047" s="25">
        <v>44866</v>
      </c>
      <c r="I1047">
        <v>13</v>
      </c>
      <c r="J1047" t="s">
        <v>2537</v>
      </c>
    </row>
    <row r="1048" spans="7:10" ht="15">
      <c r="G1048" s="24">
        <v>44879</v>
      </c>
      <c r="H1048" s="25">
        <v>44866</v>
      </c>
      <c r="I1048">
        <v>14</v>
      </c>
      <c r="J1048" t="s">
        <v>2538</v>
      </c>
    </row>
    <row r="1049" spans="7:10" ht="15">
      <c r="G1049" s="24">
        <v>44880</v>
      </c>
      <c r="H1049" s="25">
        <v>44866</v>
      </c>
      <c r="I1049">
        <v>15</v>
      </c>
      <c r="J1049" t="s">
        <v>2539</v>
      </c>
    </row>
    <row r="1050" spans="7:10" ht="15">
      <c r="G1050" s="24">
        <v>44881</v>
      </c>
      <c r="H1050" s="25">
        <v>44866</v>
      </c>
      <c r="I1050">
        <v>16</v>
      </c>
      <c r="J1050" t="s">
        <v>787</v>
      </c>
    </row>
    <row r="1051" spans="7:10" ht="15">
      <c r="G1051" s="24">
        <v>44882</v>
      </c>
      <c r="H1051" s="25">
        <v>44866</v>
      </c>
      <c r="I1051">
        <v>17</v>
      </c>
      <c r="J1051" t="s">
        <v>923</v>
      </c>
    </row>
    <row r="1052" spans="7:10" ht="15">
      <c r="G1052" s="24">
        <v>44883</v>
      </c>
      <c r="H1052" s="25">
        <v>44866</v>
      </c>
      <c r="I1052">
        <v>18</v>
      </c>
      <c r="J1052" t="s">
        <v>2535</v>
      </c>
    </row>
    <row r="1053" spans="7:10" ht="15">
      <c r="G1053" s="24">
        <v>44884</v>
      </c>
      <c r="H1053" s="25">
        <v>44866</v>
      </c>
      <c r="I1053">
        <v>19</v>
      </c>
      <c r="J1053" t="s">
        <v>2536</v>
      </c>
    </row>
    <row r="1054" spans="7:10" ht="15">
      <c r="G1054" s="24">
        <v>44885</v>
      </c>
      <c r="H1054" s="25">
        <v>44866</v>
      </c>
      <c r="I1054">
        <v>20</v>
      </c>
      <c r="J1054" t="s">
        <v>2537</v>
      </c>
    </row>
    <row r="1055" spans="7:10" ht="15">
      <c r="G1055" s="24">
        <v>44886</v>
      </c>
      <c r="H1055" s="25">
        <v>44866</v>
      </c>
      <c r="I1055">
        <v>21</v>
      </c>
      <c r="J1055" t="s">
        <v>2538</v>
      </c>
    </row>
    <row r="1056" spans="7:10" ht="15">
      <c r="G1056" s="24">
        <v>44887</v>
      </c>
      <c r="H1056" s="25">
        <v>44866</v>
      </c>
      <c r="I1056">
        <v>22</v>
      </c>
      <c r="J1056" t="s">
        <v>2539</v>
      </c>
    </row>
    <row r="1057" spans="7:10" ht="15">
      <c r="G1057" s="24">
        <v>44888</v>
      </c>
      <c r="H1057" s="25">
        <v>44866</v>
      </c>
      <c r="I1057">
        <v>23</v>
      </c>
      <c r="J1057" t="s">
        <v>787</v>
      </c>
    </row>
    <row r="1058" spans="7:10" ht="15">
      <c r="G1058" s="24">
        <v>44889</v>
      </c>
      <c r="H1058" s="25">
        <v>44866</v>
      </c>
      <c r="I1058">
        <v>24</v>
      </c>
      <c r="J1058" t="s">
        <v>923</v>
      </c>
    </row>
    <row r="1059" spans="7:10" ht="15">
      <c r="G1059" s="24">
        <v>44890</v>
      </c>
      <c r="H1059" s="25">
        <v>44866</v>
      </c>
      <c r="I1059">
        <v>25</v>
      </c>
      <c r="J1059" t="s">
        <v>2535</v>
      </c>
    </row>
    <row r="1060" spans="7:10" ht="15">
      <c r="G1060" s="24">
        <v>44891</v>
      </c>
      <c r="H1060" s="25">
        <v>44866</v>
      </c>
      <c r="I1060">
        <v>26</v>
      </c>
      <c r="J1060" t="s">
        <v>2536</v>
      </c>
    </row>
    <row r="1061" spans="7:10" ht="15">
      <c r="G1061" s="24">
        <v>44892</v>
      </c>
      <c r="H1061" s="25">
        <v>44866</v>
      </c>
      <c r="I1061">
        <v>27</v>
      </c>
      <c r="J1061" t="s">
        <v>2537</v>
      </c>
    </row>
    <row r="1062" spans="7:10" ht="15">
      <c r="G1062" s="24">
        <v>44893</v>
      </c>
      <c r="H1062" s="25">
        <v>44866</v>
      </c>
      <c r="I1062">
        <v>28</v>
      </c>
      <c r="J1062" t="s">
        <v>2538</v>
      </c>
    </row>
    <row r="1063" spans="7:10" ht="15">
      <c r="G1063" s="24">
        <v>44894</v>
      </c>
      <c r="H1063" s="25">
        <v>44866</v>
      </c>
      <c r="I1063">
        <v>29</v>
      </c>
      <c r="J1063" t="s">
        <v>2539</v>
      </c>
    </row>
    <row r="1064" spans="7:10" ht="15">
      <c r="G1064" s="24">
        <v>44895</v>
      </c>
      <c r="H1064" s="25">
        <v>44866</v>
      </c>
      <c r="I1064">
        <v>30</v>
      </c>
      <c r="J1064" t="s">
        <v>787</v>
      </c>
    </row>
    <row r="1065" spans="7:10" ht="15">
      <c r="G1065" s="24">
        <v>44896</v>
      </c>
      <c r="H1065" s="25">
        <v>44896</v>
      </c>
      <c r="I1065">
        <v>1</v>
      </c>
      <c r="J1065" t="s">
        <v>923</v>
      </c>
    </row>
    <row r="1066" spans="7:10" ht="15">
      <c r="G1066" s="24">
        <v>44897</v>
      </c>
      <c r="H1066" s="25">
        <v>44896</v>
      </c>
      <c r="I1066">
        <v>2</v>
      </c>
      <c r="J1066" t="s">
        <v>2535</v>
      </c>
    </row>
    <row r="1067" spans="7:10" ht="15">
      <c r="G1067" s="24">
        <v>44898</v>
      </c>
      <c r="H1067" s="25">
        <v>44896</v>
      </c>
      <c r="I1067">
        <v>3</v>
      </c>
      <c r="J1067" t="s">
        <v>2536</v>
      </c>
    </row>
    <row r="1068" spans="7:10" ht="15">
      <c r="G1068" s="24">
        <v>44899</v>
      </c>
      <c r="H1068" s="25">
        <v>44896</v>
      </c>
      <c r="I1068">
        <v>4</v>
      </c>
      <c r="J1068" t="s">
        <v>2537</v>
      </c>
    </row>
    <row r="1069" spans="7:10" ht="15">
      <c r="G1069" s="24">
        <v>44900</v>
      </c>
      <c r="H1069" s="25">
        <v>44896</v>
      </c>
      <c r="I1069">
        <v>5</v>
      </c>
      <c r="J1069" t="s">
        <v>2538</v>
      </c>
    </row>
    <row r="1070" spans="7:10" ht="15">
      <c r="G1070" s="24">
        <v>44901</v>
      </c>
      <c r="H1070" s="25">
        <v>44896</v>
      </c>
      <c r="I1070">
        <v>6</v>
      </c>
      <c r="J1070" t="s">
        <v>2539</v>
      </c>
    </row>
    <row r="1071" spans="7:10" ht="15">
      <c r="G1071" s="24">
        <v>44902</v>
      </c>
      <c r="H1071" s="25">
        <v>44896</v>
      </c>
      <c r="I1071">
        <v>7</v>
      </c>
      <c r="J1071" t="s">
        <v>787</v>
      </c>
    </row>
    <row r="1072" spans="7:10" ht="15">
      <c r="G1072" s="24">
        <v>44903</v>
      </c>
      <c r="H1072" s="25">
        <v>44896</v>
      </c>
      <c r="I1072">
        <v>8</v>
      </c>
      <c r="J1072" t="s">
        <v>923</v>
      </c>
    </row>
    <row r="1073" spans="7:10" ht="15">
      <c r="G1073" s="24">
        <v>44904</v>
      </c>
      <c r="H1073" s="25">
        <v>44896</v>
      </c>
      <c r="I1073">
        <v>9</v>
      </c>
      <c r="J1073" t="s">
        <v>2535</v>
      </c>
    </row>
    <row r="1074" spans="7:10" ht="15">
      <c r="G1074" s="24">
        <v>44905</v>
      </c>
      <c r="H1074" s="25">
        <v>44896</v>
      </c>
      <c r="I1074">
        <v>10</v>
      </c>
      <c r="J1074" t="s">
        <v>2536</v>
      </c>
    </row>
    <row r="1075" spans="7:10" ht="15">
      <c r="G1075" s="24">
        <v>44906</v>
      </c>
      <c r="H1075" s="25">
        <v>44896</v>
      </c>
      <c r="I1075">
        <v>11</v>
      </c>
      <c r="J1075" t="s">
        <v>2537</v>
      </c>
    </row>
    <row r="1076" spans="7:10" ht="15">
      <c r="G1076" s="24">
        <v>44907</v>
      </c>
      <c r="H1076" s="25">
        <v>44896</v>
      </c>
      <c r="I1076">
        <v>12</v>
      </c>
      <c r="J1076" t="s">
        <v>2538</v>
      </c>
    </row>
    <row r="1077" spans="7:10" ht="15">
      <c r="G1077" s="24">
        <v>44908</v>
      </c>
      <c r="H1077" s="25">
        <v>44896</v>
      </c>
      <c r="I1077">
        <v>13</v>
      </c>
      <c r="J1077" t="s">
        <v>2539</v>
      </c>
    </row>
    <row r="1078" spans="7:10" ht="15">
      <c r="G1078" s="24">
        <v>44909</v>
      </c>
      <c r="H1078" s="25">
        <v>44896</v>
      </c>
      <c r="I1078">
        <v>14</v>
      </c>
      <c r="J1078" t="s">
        <v>787</v>
      </c>
    </row>
    <row r="1079" spans="7:10" ht="15">
      <c r="G1079" s="24">
        <v>44910</v>
      </c>
      <c r="H1079" s="25">
        <v>44896</v>
      </c>
      <c r="I1079">
        <v>15</v>
      </c>
      <c r="J1079" t="s">
        <v>923</v>
      </c>
    </row>
    <row r="1080" spans="7:10" ht="15">
      <c r="G1080" s="24">
        <v>44911</v>
      </c>
      <c r="H1080" s="25">
        <v>44896</v>
      </c>
      <c r="I1080">
        <v>16</v>
      </c>
      <c r="J1080" t="s">
        <v>2535</v>
      </c>
    </row>
    <row r="1081" spans="7:10" ht="15">
      <c r="G1081" s="24">
        <v>44912</v>
      </c>
      <c r="H1081" s="25">
        <v>44896</v>
      </c>
      <c r="I1081">
        <v>17</v>
      </c>
      <c r="J1081" t="s">
        <v>2536</v>
      </c>
    </row>
    <row r="1082" spans="7:10" ht="15">
      <c r="G1082" s="24">
        <v>44913</v>
      </c>
      <c r="H1082" s="25">
        <v>44896</v>
      </c>
      <c r="I1082">
        <v>18</v>
      </c>
      <c r="J1082" t="s">
        <v>2537</v>
      </c>
    </row>
    <row r="1083" spans="7:10" ht="15">
      <c r="G1083" s="24">
        <v>44914</v>
      </c>
      <c r="H1083" s="25">
        <v>44896</v>
      </c>
      <c r="I1083">
        <v>19</v>
      </c>
      <c r="J1083" t="s">
        <v>2538</v>
      </c>
    </row>
    <row r="1084" spans="7:10" ht="15">
      <c r="G1084" s="24">
        <v>44915</v>
      </c>
      <c r="H1084" s="25">
        <v>44896</v>
      </c>
      <c r="I1084">
        <v>20</v>
      </c>
      <c r="J1084" t="s">
        <v>2539</v>
      </c>
    </row>
    <row r="1085" spans="7:10" ht="15">
      <c r="G1085" s="24">
        <v>44916</v>
      </c>
      <c r="H1085" s="25">
        <v>44896</v>
      </c>
      <c r="I1085">
        <v>21</v>
      </c>
      <c r="J1085" t="s">
        <v>787</v>
      </c>
    </row>
    <row r="1086" spans="7:10" ht="15">
      <c r="G1086" s="24">
        <v>44917</v>
      </c>
      <c r="H1086" s="25">
        <v>44896</v>
      </c>
      <c r="I1086">
        <v>22</v>
      </c>
      <c r="J1086" t="s">
        <v>923</v>
      </c>
    </row>
    <row r="1087" spans="7:10" ht="15">
      <c r="G1087" s="24">
        <v>44918</v>
      </c>
      <c r="H1087" s="25">
        <v>44896</v>
      </c>
      <c r="I1087">
        <v>23</v>
      </c>
      <c r="J1087" t="s">
        <v>2535</v>
      </c>
    </row>
    <row r="1088" spans="7:10" ht="15">
      <c r="G1088" s="24">
        <v>44919</v>
      </c>
      <c r="H1088" s="25">
        <v>44896</v>
      </c>
      <c r="I1088">
        <v>24</v>
      </c>
      <c r="J1088" t="s">
        <v>2536</v>
      </c>
    </row>
    <row r="1089" spans="7:10" ht="15">
      <c r="G1089" s="24">
        <v>44920</v>
      </c>
      <c r="H1089" s="25">
        <v>44896</v>
      </c>
      <c r="I1089">
        <v>25</v>
      </c>
      <c r="J1089" t="s">
        <v>2537</v>
      </c>
    </row>
    <row r="1090" spans="7:10" ht="15">
      <c r="G1090" s="24">
        <v>44921</v>
      </c>
      <c r="H1090" s="25">
        <v>44896</v>
      </c>
      <c r="I1090">
        <v>26</v>
      </c>
      <c r="J1090" t="s">
        <v>2538</v>
      </c>
    </row>
    <row r="1091" spans="7:10" ht="15">
      <c r="G1091" s="24">
        <v>44922</v>
      </c>
      <c r="H1091" s="25">
        <v>44896</v>
      </c>
      <c r="I1091">
        <v>27</v>
      </c>
      <c r="J1091" t="s">
        <v>2539</v>
      </c>
    </row>
    <row r="1092" spans="7:10" ht="15">
      <c r="G1092" s="24">
        <v>44923</v>
      </c>
      <c r="H1092" s="25">
        <v>44896</v>
      </c>
      <c r="I1092">
        <v>28</v>
      </c>
      <c r="J1092" t="s">
        <v>787</v>
      </c>
    </row>
    <row r="1093" spans="7:10" ht="15">
      <c r="G1093" s="24">
        <v>44924</v>
      </c>
      <c r="H1093" s="25">
        <v>44896</v>
      </c>
      <c r="I1093">
        <v>29</v>
      </c>
      <c r="J1093" t="s">
        <v>923</v>
      </c>
    </row>
    <row r="1094" spans="7:10" ht="15">
      <c r="G1094" s="24">
        <v>44925</v>
      </c>
      <c r="H1094" s="25">
        <v>44896</v>
      </c>
      <c r="I1094">
        <v>30</v>
      </c>
      <c r="J1094" t="s">
        <v>2535</v>
      </c>
    </row>
    <row r="1095" spans="7:10" ht="15">
      <c r="G1095" s="24">
        <v>44926</v>
      </c>
      <c r="H1095" s="25">
        <v>44896</v>
      </c>
      <c r="I1095">
        <v>31</v>
      </c>
      <c r="J1095" t="s">
        <v>2536</v>
      </c>
    </row>
    <row r="1096" spans="7:10" ht="15">
      <c r="G1096" s="24">
        <v>44927</v>
      </c>
      <c r="H1096" s="25">
        <v>44927</v>
      </c>
      <c r="I1096">
        <v>1</v>
      </c>
      <c r="J1096" t="s">
        <v>2537</v>
      </c>
    </row>
    <row r="1097" spans="7:10" ht="15">
      <c r="G1097" s="24">
        <v>44928</v>
      </c>
      <c r="H1097" s="25">
        <v>44927</v>
      </c>
      <c r="I1097">
        <v>2</v>
      </c>
      <c r="J1097" t="s">
        <v>2538</v>
      </c>
    </row>
    <row r="1098" spans="7:10" ht="15">
      <c r="G1098" s="24">
        <v>44929</v>
      </c>
      <c r="H1098" s="25">
        <v>44927</v>
      </c>
      <c r="I1098">
        <v>3</v>
      </c>
      <c r="J1098" t="s">
        <v>2539</v>
      </c>
    </row>
    <row r="1099" spans="7:10" ht="15">
      <c r="G1099" s="24">
        <v>44930</v>
      </c>
      <c r="H1099" s="25">
        <v>44927</v>
      </c>
      <c r="I1099">
        <v>4</v>
      </c>
      <c r="J1099" t="s">
        <v>787</v>
      </c>
    </row>
    <row r="1100" spans="7:10" ht="15">
      <c r="G1100" s="24">
        <v>44931</v>
      </c>
      <c r="H1100" s="25">
        <v>44927</v>
      </c>
      <c r="I1100">
        <v>5</v>
      </c>
      <c r="J1100" t="s">
        <v>923</v>
      </c>
    </row>
    <row r="1101" spans="7:10" ht="15">
      <c r="G1101" s="24">
        <v>44932</v>
      </c>
      <c r="H1101" s="25">
        <v>44927</v>
      </c>
      <c r="I1101">
        <v>6</v>
      </c>
      <c r="J1101" t="s">
        <v>2535</v>
      </c>
    </row>
    <row r="1102" spans="7:10" ht="15">
      <c r="G1102" s="24">
        <v>44933</v>
      </c>
      <c r="H1102" s="25">
        <v>44927</v>
      </c>
      <c r="I1102">
        <v>7</v>
      </c>
      <c r="J1102" t="s">
        <v>2536</v>
      </c>
    </row>
    <row r="1103" spans="7:10" ht="15">
      <c r="G1103" s="24">
        <v>44934</v>
      </c>
      <c r="H1103" s="25">
        <v>44927</v>
      </c>
      <c r="I1103">
        <v>8</v>
      </c>
      <c r="J1103" t="s">
        <v>2537</v>
      </c>
    </row>
    <row r="1104" spans="7:10" ht="15">
      <c r="G1104" s="24">
        <v>44935</v>
      </c>
      <c r="H1104" s="25">
        <v>44927</v>
      </c>
      <c r="I1104">
        <v>9</v>
      </c>
      <c r="J1104" t="s">
        <v>2538</v>
      </c>
    </row>
    <row r="1105" spans="7:10" ht="15">
      <c r="G1105" s="24">
        <v>44936</v>
      </c>
      <c r="H1105" s="25">
        <v>44927</v>
      </c>
      <c r="I1105">
        <v>10</v>
      </c>
      <c r="J1105" t="s">
        <v>2539</v>
      </c>
    </row>
    <row r="1106" spans="7:10" ht="15">
      <c r="G1106" s="24">
        <v>44937</v>
      </c>
      <c r="H1106" s="25">
        <v>44927</v>
      </c>
      <c r="I1106">
        <v>11</v>
      </c>
      <c r="J1106" t="s">
        <v>787</v>
      </c>
    </row>
    <row r="1107" spans="7:10" ht="15">
      <c r="G1107" s="24">
        <v>44938</v>
      </c>
      <c r="H1107" s="25">
        <v>44927</v>
      </c>
      <c r="I1107">
        <v>12</v>
      </c>
      <c r="J1107" t="s">
        <v>923</v>
      </c>
    </row>
    <row r="1108" spans="7:10" ht="15">
      <c r="G1108" s="24">
        <v>44939</v>
      </c>
      <c r="H1108" s="25">
        <v>44927</v>
      </c>
      <c r="I1108">
        <v>13</v>
      </c>
      <c r="J1108" t="s">
        <v>2535</v>
      </c>
    </row>
    <row r="1109" spans="7:10" ht="15">
      <c r="G1109" s="24">
        <v>44940</v>
      </c>
      <c r="H1109" s="25">
        <v>44927</v>
      </c>
      <c r="I1109">
        <v>14</v>
      </c>
      <c r="J1109" t="s">
        <v>2536</v>
      </c>
    </row>
    <row r="1110" spans="7:10" ht="15">
      <c r="G1110" s="24">
        <v>44941</v>
      </c>
      <c r="H1110" s="25">
        <v>44927</v>
      </c>
      <c r="I1110">
        <v>15</v>
      </c>
      <c r="J1110" t="s">
        <v>2537</v>
      </c>
    </row>
    <row r="1111" spans="7:10" ht="15">
      <c r="G1111" s="24">
        <v>44942</v>
      </c>
      <c r="H1111" s="25">
        <v>44927</v>
      </c>
      <c r="I1111">
        <v>16</v>
      </c>
      <c r="J1111" t="s">
        <v>2538</v>
      </c>
    </row>
    <row r="1112" spans="7:10" ht="15">
      <c r="G1112" s="24">
        <v>44943</v>
      </c>
      <c r="H1112" s="25">
        <v>44927</v>
      </c>
      <c r="I1112">
        <v>17</v>
      </c>
      <c r="J1112" t="s">
        <v>2539</v>
      </c>
    </row>
    <row r="1113" spans="7:10" ht="15">
      <c r="G1113" s="24">
        <v>44944</v>
      </c>
      <c r="H1113" s="25">
        <v>44927</v>
      </c>
      <c r="I1113">
        <v>18</v>
      </c>
      <c r="J1113" t="s">
        <v>787</v>
      </c>
    </row>
    <row r="1114" spans="7:10" ht="15">
      <c r="G1114" s="24">
        <v>44945</v>
      </c>
      <c r="H1114" s="25">
        <v>44927</v>
      </c>
      <c r="I1114">
        <v>19</v>
      </c>
      <c r="J1114" t="s">
        <v>923</v>
      </c>
    </row>
    <row r="1115" spans="7:10" ht="15">
      <c r="G1115" s="24">
        <v>44946</v>
      </c>
      <c r="H1115" s="25">
        <v>44927</v>
      </c>
      <c r="I1115">
        <v>20</v>
      </c>
      <c r="J1115" t="s">
        <v>2535</v>
      </c>
    </row>
    <row r="1116" spans="7:10" ht="15">
      <c r="G1116" s="24">
        <v>44947</v>
      </c>
      <c r="H1116" s="25">
        <v>44927</v>
      </c>
      <c r="I1116">
        <v>21</v>
      </c>
      <c r="J1116" t="s">
        <v>2536</v>
      </c>
    </row>
    <row r="1117" spans="7:10" ht="15">
      <c r="G1117" s="24">
        <v>44948</v>
      </c>
      <c r="H1117" s="25">
        <v>44927</v>
      </c>
      <c r="I1117">
        <v>22</v>
      </c>
      <c r="J1117" t="s">
        <v>2537</v>
      </c>
    </row>
    <row r="1118" spans="7:10" ht="15">
      <c r="G1118" s="24">
        <v>44949</v>
      </c>
      <c r="H1118" s="25">
        <v>44927</v>
      </c>
      <c r="I1118">
        <v>23</v>
      </c>
      <c r="J1118" t="s">
        <v>2538</v>
      </c>
    </row>
    <row r="1119" spans="7:10" ht="15">
      <c r="G1119" s="24">
        <v>44950</v>
      </c>
      <c r="H1119" s="25">
        <v>44927</v>
      </c>
      <c r="I1119">
        <v>24</v>
      </c>
      <c r="J1119" t="s">
        <v>2539</v>
      </c>
    </row>
    <row r="1120" spans="7:10" ht="15">
      <c r="G1120" s="24">
        <v>44951</v>
      </c>
      <c r="H1120" s="25">
        <v>44927</v>
      </c>
      <c r="I1120">
        <v>25</v>
      </c>
      <c r="J1120" t="s">
        <v>787</v>
      </c>
    </row>
    <row r="1121" spans="7:10" ht="15">
      <c r="G1121" s="24">
        <v>44952</v>
      </c>
      <c r="H1121" s="25">
        <v>44927</v>
      </c>
      <c r="I1121">
        <v>26</v>
      </c>
      <c r="J1121" t="s">
        <v>923</v>
      </c>
    </row>
    <row r="1122" spans="7:10" ht="15">
      <c r="G1122" s="24">
        <v>44953</v>
      </c>
      <c r="H1122" s="25">
        <v>44927</v>
      </c>
      <c r="I1122">
        <v>27</v>
      </c>
      <c r="J1122" t="s">
        <v>2535</v>
      </c>
    </row>
    <row r="1123" spans="7:10" ht="15">
      <c r="G1123" s="24">
        <v>44954</v>
      </c>
      <c r="H1123" s="25">
        <v>44927</v>
      </c>
      <c r="I1123">
        <v>28</v>
      </c>
      <c r="J1123" t="s">
        <v>2536</v>
      </c>
    </row>
    <row r="1124" spans="7:10" ht="15">
      <c r="G1124" s="24">
        <v>44955</v>
      </c>
      <c r="H1124" s="25">
        <v>44927</v>
      </c>
      <c r="I1124">
        <v>29</v>
      </c>
      <c r="J1124" t="s">
        <v>2537</v>
      </c>
    </row>
    <row r="1125" spans="7:10" ht="15">
      <c r="G1125" s="24">
        <v>44956</v>
      </c>
      <c r="H1125" s="25">
        <v>44927</v>
      </c>
      <c r="I1125">
        <v>30</v>
      </c>
      <c r="J1125" t="s">
        <v>2538</v>
      </c>
    </row>
    <row r="1126" spans="7:10" ht="15">
      <c r="G1126" s="24">
        <v>44957</v>
      </c>
      <c r="H1126" s="25">
        <v>44927</v>
      </c>
      <c r="I1126">
        <v>31</v>
      </c>
      <c r="J1126" t="s">
        <v>2539</v>
      </c>
    </row>
    <row r="1127" spans="7:10" ht="15">
      <c r="G1127" s="24">
        <v>44958</v>
      </c>
      <c r="H1127" s="25">
        <v>44958</v>
      </c>
      <c r="I1127">
        <v>1</v>
      </c>
      <c r="J1127" t="s">
        <v>787</v>
      </c>
    </row>
    <row r="1128" spans="7:10" ht="15">
      <c r="G1128" s="24">
        <v>44959</v>
      </c>
      <c r="H1128" s="25">
        <v>44958</v>
      </c>
      <c r="I1128">
        <v>2</v>
      </c>
      <c r="J1128" t="s">
        <v>923</v>
      </c>
    </row>
    <row r="1129" spans="7:10" ht="15">
      <c r="G1129" s="24">
        <v>44960</v>
      </c>
      <c r="H1129" s="25">
        <v>44958</v>
      </c>
      <c r="I1129">
        <v>3</v>
      </c>
      <c r="J1129" t="s">
        <v>2535</v>
      </c>
    </row>
    <row r="1130" spans="7:10" ht="15">
      <c r="G1130" s="24">
        <v>44961</v>
      </c>
      <c r="H1130" s="25">
        <v>44958</v>
      </c>
      <c r="I1130">
        <v>4</v>
      </c>
      <c r="J1130" t="s">
        <v>2536</v>
      </c>
    </row>
    <row r="1131" spans="7:10" ht="15">
      <c r="G1131" s="24">
        <v>44962</v>
      </c>
      <c r="H1131" s="25">
        <v>44958</v>
      </c>
      <c r="I1131">
        <v>5</v>
      </c>
      <c r="J1131" t="s">
        <v>2537</v>
      </c>
    </row>
    <row r="1132" spans="7:10" ht="15">
      <c r="G1132" s="24">
        <v>44963</v>
      </c>
      <c r="H1132" s="25">
        <v>44958</v>
      </c>
      <c r="I1132">
        <v>6</v>
      </c>
      <c r="J1132" t="s">
        <v>2538</v>
      </c>
    </row>
    <row r="1133" spans="7:10" ht="15">
      <c r="G1133" s="24">
        <v>44964</v>
      </c>
      <c r="H1133" s="25">
        <v>44958</v>
      </c>
      <c r="I1133">
        <v>7</v>
      </c>
      <c r="J1133" t="s">
        <v>2539</v>
      </c>
    </row>
    <row r="1134" spans="7:10" ht="15">
      <c r="G1134" s="24">
        <v>44965</v>
      </c>
      <c r="H1134" s="25">
        <v>44958</v>
      </c>
      <c r="I1134">
        <v>8</v>
      </c>
      <c r="J1134" t="s">
        <v>787</v>
      </c>
    </row>
    <row r="1135" spans="7:10" ht="15">
      <c r="G1135" s="24">
        <v>44966</v>
      </c>
      <c r="H1135" s="25">
        <v>44958</v>
      </c>
      <c r="I1135">
        <v>9</v>
      </c>
      <c r="J1135" t="s">
        <v>923</v>
      </c>
    </row>
    <row r="1136" spans="7:10" ht="15">
      <c r="G1136" s="24">
        <v>44967</v>
      </c>
      <c r="H1136" s="25">
        <v>44958</v>
      </c>
      <c r="I1136">
        <v>10</v>
      </c>
      <c r="J1136" t="s">
        <v>2535</v>
      </c>
    </row>
    <row r="1137" spans="7:10" ht="15">
      <c r="G1137" s="24">
        <v>44968</v>
      </c>
      <c r="H1137" s="25">
        <v>44958</v>
      </c>
      <c r="I1137">
        <v>11</v>
      </c>
      <c r="J1137" t="s">
        <v>2536</v>
      </c>
    </row>
    <row r="1138" spans="7:10" ht="15">
      <c r="G1138" s="24">
        <v>44969</v>
      </c>
      <c r="H1138" s="25">
        <v>44958</v>
      </c>
      <c r="I1138">
        <v>12</v>
      </c>
      <c r="J1138" t="s">
        <v>2537</v>
      </c>
    </row>
    <row r="1139" spans="7:10" ht="15">
      <c r="G1139" s="24">
        <v>44970</v>
      </c>
      <c r="H1139" s="25">
        <v>44958</v>
      </c>
      <c r="I1139">
        <v>13</v>
      </c>
      <c r="J1139" t="s">
        <v>2538</v>
      </c>
    </row>
    <row r="1140" spans="7:10" ht="15">
      <c r="G1140" s="24">
        <v>44971</v>
      </c>
      <c r="H1140" s="25">
        <v>44958</v>
      </c>
      <c r="I1140">
        <v>14</v>
      </c>
      <c r="J1140" t="s">
        <v>2539</v>
      </c>
    </row>
    <row r="1141" spans="7:10" ht="15">
      <c r="G1141" s="24">
        <v>44972</v>
      </c>
      <c r="H1141" s="25">
        <v>44958</v>
      </c>
      <c r="I1141">
        <v>15</v>
      </c>
      <c r="J1141" t="s">
        <v>787</v>
      </c>
    </row>
    <row r="1142" spans="7:10" ht="15">
      <c r="G1142" s="24">
        <v>44973</v>
      </c>
      <c r="H1142" s="25">
        <v>44958</v>
      </c>
      <c r="I1142">
        <v>16</v>
      </c>
      <c r="J1142" t="s">
        <v>923</v>
      </c>
    </row>
    <row r="1143" spans="7:10" ht="15">
      <c r="G1143" s="24">
        <v>44974</v>
      </c>
      <c r="H1143" s="25">
        <v>44958</v>
      </c>
      <c r="I1143">
        <v>17</v>
      </c>
      <c r="J1143" t="s">
        <v>2535</v>
      </c>
    </row>
    <row r="1144" spans="7:10" ht="15">
      <c r="G1144" s="24">
        <v>44975</v>
      </c>
      <c r="H1144" s="25">
        <v>44958</v>
      </c>
      <c r="I1144">
        <v>18</v>
      </c>
      <c r="J1144" t="s">
        <v>2536</v>
      </c>
    </row>
    <row r="1145" spans="7:10" ht="15">
      <c r="G1145" s="24">
        <v>44976</v>
      </c>
      <c r="H1145" s="25">
        <v>44958</v>
      </c>
      <c r="I1145">
        <v>19</v>
      </c>
      <c r="J1145" t="s">
        <v>2537</v>
      </c>
    </row>
    <row r="1146" spans="7:10" ht="15">
      <c r="G1146" s="24">
        <v>44977</v>
      </c>
      <c r="H1146" s="25">
        <v>44958</v>
      </c>
      <c r="I1146">
        <v>20</v>
      </c>
      <c r="J1146" t="s">
        <v>2538</v>
      </c>
    </row>
    <row r="1147" spans="7:10" ht="15">
      <c r="G1147" s="24">
        <v>44978</v>
      </c>
      <c r="H1147" s="25">
        <v>44958</v>
      </c>
      <c r="I1147">
        <v>21</v>
      </c>
      <c r="J1147" t="s">
        <v>2539</v>
      </c>
    </row>
    <row r="1148" spans="7:10" ht="15">
      <c r="G1148" s="24">
        <v>44979</v>
      </c>
      <c r="H1148" s="25">
        <v>44958</v>
      </c>
      <c r="I1148">
        <v>22</v>
      </c>
      <c r="J1148" t="s">
        <v>787</v>
      </c>
    </row>
    <row r="1149" spans="7:10" ht="15">
      <c r="G1149" s="24">
        <v>44980</v>
      </c>
      <c r="H1149" s="25">
        <v>44958</v>
      </c>
      <c r="I1149">
        <v>23</v>
      </c>
      <c r="J1149" t="s">
        <v>923</v>
      </c>
    </row>
    <row r="1150" spans="7:10" ht="15">
      <c r="G1150" s="24">
        <v>44981</v>
      </c>
      <c r="H1150" s="25">
        <v>44958</v>
      </c>
      <c r="I1150">
        <v>24</v>
      </c>
      <c r="J1150" t="s">
        <v>2535</v>
      </c>
    </row>
    <row r="1151" spans="7:10" ht="15">
      <c r="G1151" s="24">
        <v>44982</v>
      </c>
      <c r="H1151" s="25">
        <v>44958</v>
      </c>
      <c r="I1151">
        <v>25</v>
      </c>
      <c r="J1151" t="s">
        <v>2536</v>
      </c>
    </row>
    <row r="1152" spans="7:10" ht="15">
      <c r="G1152" s="24">
        <v>44983</v>
      </c>
      <c r="H1152" s="25">
        <v>44958</v>
      </c>
      <c r="I1152">
        <v>26</v>
      </c>
      <c r="J1152" t="s">
        <v>2537</v>
      </c>
    </row>
    <row r="1153" spans="7:10" ht="15">
      <c r="G1153" s="24">
        <v>44984</v>
      </c>
      <c r="H1153" s="25">
        <v>44958</v>
      </c>
      <c r="I1153">
        <v>27</v>
      </c>
      <c r="J1153" t="s">
        <v>2538</v>
      </c>
    </row>
    <row r="1154" spans="7:10" ht="15">
      <c r="G1154" s="24">
        <v>44985</v>
      </c>
      <c r="H1154" s="25">
        <v>44958</v>
      </c>
      <c r="I1154">
        <v>28</v>
      </c>
      <c r="J1154" t="s">
        <v>2539</v>
      </c>
    </row>
    <row r="1155" spans="7:10" ht="15">
      <c r="G1155" s="24">
        <v>44986</v>
      </c>
      <c r="H1155" s="25">
        <v>44986</v>
      </c>
      <c r="I1155">
        <v>1</v>
      </c>
      <c r="J1155" t="s">
        <v>787</v>
      </c>
    </row>
    <row r="1156" spans="7:10" ht="15">
      <c r="G1156" s="24">
        <v>44987</v>
      </c>
      <c r="H1156" s="25">
        <v>44986</v>
      </c>
      <c r="I1156">
        <v>2</v>
      </c>
      <c r="J1156" t="s">
        <v>923</v>
      </c>
    </row>
    <row r="1157" spans="7:10" ht="15">
      <c r="G1157" s="24">
        <v>44988</v>
      </c>
      <c r="H1157" s="25">
        <v>44986</v>
      </c>
      <c r="I1157">
        <v>3</v>
      </c>
      <c r="J1157" t="s">
        <v>2535</v>
      </c>
    </row>
    <row r="1158" spans="7:10" ht="15">
      <c r="G1158" s="24">
        <v>44989</v>
      </c>
      <c r="H1158" s="25">
        <v>44986</v>
      </c>
      <c r="I1158">
        <v>4</v>
      </c>
      <c r="J1158" t="s">
        <v>2536</v>
      </c>
    </row>
    <row r="1159" spans="7:10" ht="15">
      <c r="G1159" s="24">
        <v>44990</v>
      </c>
      <c r="H1159" s="25">
        <v>44986</v>
      </c>
      <c r="I1159">
        <v>5</v>
      </c>
      <c r="J1159" t="s">
        <v>2537</v>
      </c>
    </row>
    <row r="1160" spans="7:10" ht="15">
      <c r="G1160" s="24">
        <v>44991</v>
      </c>
      <c r="H1160" s="25">
        <v>44986</v>
      </c>
      <c r="I1160">
        <v>6</v>
      </c>
      <c r="J1160" t="s">
        <v>2538</v>
      </c>
    </row>
    <row r="1161" spans="7:10" ht="15">
      <c r="G1161" s="24">
        <v>44992</v>
      </c>
      <c r="H1161" s="25">
        <v>44986</v>
      </c>
      <c r="I1161">
        <v>7</v>
      </c>
      <c r="J1161" t="s">
        <v>2539</v>
      </c>
    </row>
    <row r="1162" spans="7:10" ht="15">
      <c r="G1162" s="24">
        <v>44993</v>
      </c>
      <c r="H1162" s="25">
        <v>44986</v>
      </c>
      <c r="I1162">
        <v>8</v>
      </c>
      <c r="J1162" t="s">
        <v>787</v>
      </c>
    </row>
    <row r="1163" spans="7:10" ht="15">
      <c r="G1163" s="24">
        <v>44994</v>
      </c>
      <c r="H1163" s="25">
        <v>44986</v>
      </c>
      <c r="I1163">
        <v>9</v>
      </c>
      <c r="J1163" t="s">
        <v>923</v>
      </c>
    </row>
    <row r="1164" spans="7:10" ht="15">
      <c r="G1164" s="24">
        <v>44995</v>
      </c>
      <c r="H1164" s="25">
        <v>44986</v>
      </c>
      <c r="I1164">
        <v>10</v>
      </c>
      <c r="J1164" t="s">
        <v>2535</v>
      </c>
    </row>
    <row r="1165" spans="7:10" ht="15">
      <c r="G1165" s="24">
        <v>44996</v>
      </c>
      <c r="H1165" s="25">
        <v>44986</v>
      </c>
      <c r="I1165">
        <v>11</v>
      </c>
      <c r="J1165" t="s">
        <v>2536</v>
      </c>
    </row>
    <row r="1166" spans="7:10" ht="15">
      <c r="G1166" s="24">
        <v>44997</v>
      </c>
      <c r="H1166" s="25">
        <v>44986</v>
      </c>
      <c r="I1166">
        <v>12</v>
      </c>
      <c r="J1166" t="s">
        <v>2537</v>
      </c>
    </row>
    <row r="1167" spans="7:10" ht="15">
      <c r="G1167" s="24">
        <v>44998</v>
      </c>
      <c r="H1167" s="25">
        <v>44986</v>
      </c>
      <c r="I1167">
        <v>13</v>
      </c>
      <c r="J1167" t="s">
        <v>2538</v>
      </c>
    </row>
    <row r="1168" spans="7:10" ht="15">
      <c r="G1168" s="24">
        <v>44999</v>
      </c>
      <c r="H1168" s="25">
        <v>44986</v>
      </c>
      <c r="I1168">
        <v>14</v>
      </c>
      <c r="J1168" t="s">
        <v>2539</v>
      </c>
    </row>
    <row r="1169" spans="7:10" ht="15">
      <c r="G1169" s="24">
        <v>45000</v>
      </c>
      <c r="H1169" s="25">
        <v>44986</v>
      </c>
      <c r="I1169">
        <v>15</v>
      </c>
      <c r="J1169" t="s">
        <v>787</v>
      </c>
    </row>
    <row r="1170" spans="7:10" ht="15">
      <c r="G1170" s="24">
        <v>45001</v>
      </c>
      <c r="H1170" s="25">
        <v>44986</v>
      </c>
      <c r="I1170">
        <v>16</v>
      </c>
      <c r="J1170" t="s">
        <v>923</v>
      </c>
    </row>
    <row r="1171" spans="7:10" ht="15">
      <c r="G1171" s="24">
        <v>45002</v>
      </c>
      <c r="H1171" s="25">
        <v>44986</v>
      </c>
      <c r="I1171">
        <v>17</v>
      </c>
      <c r="J1171" t="s">
        <v>2535</v>
      </c>
    </row>
    <row r="1172" spans="7:10" ht="15">
      <c r="G1172" s="24">
        <v>45003</v>
      </c>
      <c r="H1172" s="25">
        <v>44986</v>
      </c>
      <c r="I1172">
        <v>18</v>
      </c>
      <c r="J1172" t="s">
        <v>2536</v>
      </c>
    </row>
    <row r="1173" spans="7:10" ht="15">
      <c r="G1173" s="24">
        <v>45004</v>
      </c>
      <c r="H1173" s="25">
        <v>44986</v>
      </c>
      <c r="I1173">
        <v>19</v>
      </c>
      <c r="J1173" t="s">
        <v>2537</v>
      </c>
    </row>
    <row r="1174" spans="7:10" ht="15">
      <c r="G1174" s="24">
        <v>45005</v>
      </c>
      <c r="H1174" s="25">
        <v>44986</v>
      </c>
      <c r="I1174">
        <v>20</v>
      </c>
      <c r="J1174" t="s">
        <v>2538</v>
      </c>
    </row>
    <row r="1175" spans="7:10" ht="15">
      <c r="G1175" s="24">
        <v>45006</v>
      </c>
      <c r="H1175" s="25">
        <v>44986</v>
      </c>
      <c r="I1175">
        <v>21</v>
      </c>
      <c r="J1175" t="s">
        <v>2539</v>
      </c>
    </row>
    <row r="1176" spans="7:10" ht="15">
      <c r="G1176" s="24">
        <v>45007</v>
      </c>
      <c r="H1176" s="25">
        <v>44986</v>
      </c>
      <c r="I1176">
        <v>22</v>
      </c>
      <c r="J1176" t="s">
        <v>787</v>
      </c>
    </row>
    <row r="1177" spans="7:10" ht="15">
      <c r="G1177" s="24">
        <v>45008</v>
      </c>
      <c r="H1177" s="25">
        <v>44986</v>
      </c>
      <c r="I1177">
        <v>23</v>
      </c>
      <c r="J1177" t="s">
        <v>923</v>
      </c>
    </row>
    <row r="1178" spans="7:10" ht="15">
      <c r="G1178" s="24">
        <v>45009</v>
      </c>
      <c r="H1178" s="25">
        <v>44986</v>
      </c>
      <c r="I1178">
        <v>24</v>
      </c>
      <c r="J1178" t="s">
        <v>2535</v>
      </c>
    </row>
    <row r="1179" spans="7:10" ht="15">
      <c r="G1179" s="24">
        <v>45010</v>
      </c>
      <c r="H1179" s="25">
        <v>44986</v>
      </c>
      <c r="I1179">
        <v>25</v>
      </c>
      <c r="J1179" t="s">
        <v>2536</v>
      </c>
    </row>
    <row r="1180" spans="7:10" ht="15">
      <c r="G1180" s="24">
        <v>45011</v>
      </c>
      <c r="H1180" s="25">
        <v>44986</v>
      </c>
      <c r="I1180">
        <v>26</v>
      </c>
      <c r="J1180" t="s">
        <v>2537</v>
      </c>
    </row>
    <row r="1181" spans="7:10" ht="15">
      <c r="G1181" s="24">
        <v>45012</v>
      </c>
      <c r="H1181" s="25">
        <v>44986</v>
      </c>
      <c r="I1181">
        <v>27</v>
      </c>
      <c r="J1181" t="s">
        <v>2538</v>
      </c>
    </row>
    <row r="1182" spans="7:10" ht="15">
      <c r="G1182" s="24">
        <v>45013</v>
      </c>
      <c r="H1182" s="25">
        <v>44986</v>
      </c>
      <c r="I1182">
        <v>28</v>
      </c>
      <c r="J1182" t="s">
        <v>2539</v>
      </c>
    </row>
    <row r="1183" spans="7:10" ht="15">
      <c r="G1183" s="24">
        <v>45014</v>
      </c>
      <c r="H1183" s="25">
        <v>44986</v>
      </c>
      <c r="I1183">
        <v>29</v>
      </c>
      <c r="J1183" t="s">
        <v>787</v>
      </c>
    </row>
    <row r="1184" spans="7:10" ht="15">
      <c r="G1184" s="24">
        <v>45015</v>
      </c>
      <c r="H1184" s="25">
        <v>44986</v>
      </c>
      <c r="I1184">
        <v>30</v>
      </c>
      <c r="J1184" t="s">
        <v>923</v>
      </c>
    </row>
    <row r="1185" spans="7:10" ht="15">
      <c r="G1185" s="24">
        <v>45016</v>
      </c>
      <c r="H1185" s="25">
        <v>44986</v>
      </c>
      <c r="I1185">
        <v>31</v>
      </c>
      <c r="J1185" t="s">
        <v>2535</v>
      </c>
    </row>
    <row r="1186" spans="7:10" ht="15">
      <c r="G1186" s="24">
        <v>45017</v>
      </c>
      <c r="H1186" s="25">
        <v>45017</v>
      </c>
      <c r="I1186">
        <v>1</v>
      </c>
      <c r="J1186" t="s">
        <v>2536</v>
      </c>
    </row>
    <row r="1187" spans="7:10" ht="15">
      <c r="G1187" s="24">
        <v>45018</v>
      </c>
      <c r="H1187" s="25">
        <v>45017</v>
      </c>
      <c r="I1187">
        <v>2</v>
      </c>
      <c r="J1187" t="s">
        <v>2537</v>
      </c>
    </row>
    <row r="1188" spans="7:10" ht="15">
      <c r="G1188" s="24">
        <v>45019</v>
      </c>
      <c r="H1188" s="25">
        <v>45017</v>
      </c>
      <c r="I1188">
        <v>3</v>
      </c>
      <c r="J1188" t="s">
        <v>2538</v>
      </c>
    </row>
    <row r="1189" spans="7:10" ht="15">
      <c r="G1189" s="24">
        <v>45020</v>
      </c>
      <c r="H1189" s="25">
        <v>45017</v>
      </c>
      <c r="I1189">
        <v>4</v>
      </c>
      <c r="J1189" t="s">
        <v>2539</v>
      </c>
    </row>
    <row r="1190" spans="7:10" ht="15">
      <c r="G1190" s="24">
        <v>45021</v>
      </c>
      <c r="H1190" s="25">
        <v>45017</v>
      </c>
      <c r="I1190">
        <v>5</v>
      </c>
      <c r="J1190" t="s">
        <v>787</v>
      </c>
    </row>
    <row r="1191" spans="7:10" ht="15">
      <c r="G1191" s="24">
        <v>45022</v>
      </c>
      <c r="H1191" s="25">
        <v>45017</v>
      </c>
      <c r="I1191">
        <v>6</v>
      </c>
      <c r="J1191" t="s">
        <v>923</v>
      </c>
    </row>
    <row r="1192" spans="7:10" ht="15">
      <c r="G1192" s="24">
        <v>45023</v>
      </c>
      <c r="H1192" s="25">
        <v>45017</v>
      </c>
      <c r="I1192">
        <v>7</v>
      </c>
      <c r="J1192" t="s">
        <v>2535</v>
      </c>
    </row>
    <row r="1193" spans="7:10" ht="15">
      <c r="G1193" s="24">
        <v>45024</v>
      </c>
      <c r="H1193" s="25">
        <v>45017</v>
      </c>
      <c r="I1193">
        <v>8</v>
      </c>
      <c r="J1193" t="s">
        <v>2536</v>
      </c>
    </row>
    <row r="1194" spans="7:10" ht="15">
      <c r="G1194" s="24">
        <v>45025</v>
      </c>
      <c r="H1194" s="25">
        <v>45017</v>
      </c>
      <c r="I1194">
        <v>9</v>
      </c>
      <c r="J1194" t="s">
        <v>2537</v>
      </c>
    </row>
    <row r="1195" spans="7:10" ht="15">
      <c r="G1195" s="24">
        <v>45026</v>
      </c>
      <c r="H1195" s="25">
        <v>45017</v>
      </c>
      <c r="I1195">
        <v>10</v>
      </c>
      <c r="J1195" t="s">
        <v>2538</v>
      </c>
    </row>
    <row r="1196" spans="7:10" ht="15">
      <c r="G1196" s="24">
        <v>45027</v>
      </c>
      <c r="H1196" s="25">
        <v>45017</v>
      </c>
      <c r="I1196">
        <v>11</v>
      </c>
      <c r="J1196" t="s">
        <v>2539</v>
      </c>
    </row>
    <row r="1197" spans="7:10" ht="15">
      <c r="G1197" s="24">
        <v>45028</v>
      </c>
      <c r="H1197" s="25">
        <v>45017</v>
      </c>
      <c r="I1197">
        <v>12</v>
      </c>
      <c r="J1197" t="s">
        <v>787</v>
      </c>
    </row>
    <row r="1198" spans="7:10" ht="15">
      <c r="G1198" s="24">
        <v>45029</v>
      </c>
      <c r="H1198" s="25">
        <v>45017</v>
      </c>
      <c r="I1198">
        <v>13</v>
      </c>
      <c r="J1198" t="s">
        <v>923</v>
      </c>
    </row>
    <row r="1199" spans="7:10" ht="15">
      <c r="G1199" s="24">
        <v>45030</v>
      </c>
      <c r="H1199" s="25">
        <v>45017</v>
      </c>
      <c r="I1199">
        <v>14</v>
      </c>
      <c r="J1199" t="s">
        <v>2535</v>
      </c>
    </row>
    <row r="1200" spans="7:10" ht="15">
      <c r="G1200" s="24">
        <v>45031</v>
      </c>
      <c r="H1200" s="25">
        <v>45017</v>
      </c>
      <c r="I1200">
        <v>15</v>
      </c>
      <c r="J1200" t="s">
        <v>2536</v>
      </c>
    </row>
    <row r="1201" spans="7:10" ht="15">
      <c r="G1201" s="24">
        <v>45032</v>
      </c>
      <c r="H1201" s="25">
        <v>45017</v>
      </c>
      <c r="I1201">
        <v>16</v>
      </c>
      <c r="J1201" t="s">
        <v>2537</v>
      </c>
    </row>
    <row r="1202" spans="7:10" ht="15">
      <c r="G1202" s="24">
        <v>45033</v>
      </c>
      <c r="H1202" s="25">
        <v>45017</v>
      </c>
      <c r="I1202">
        <v>17</v>
      </c>
      <c r="J1202" t="s">
        <v>2538</v>
      </c>
    </row>
    <row r="1203" spans="7:10" ht="15">
      <c r="G1203" s="24">
        <v>45034</v>
      </c>
      <c r="H1203" s="25">
        <v>45017</v>
      </c>
      <c r="I1203">
        <v>18</v>
      </c>
      <c r="J1203" t="s">
        <v>2539</v>
      </c>
    </row>
    <row r="1204" spans="7:10" ht="15">
      <c r="G1204" s="24">
        <v>45035</v>
      </c>
      <c r="H1204" s="25">
        <v>45017</v>
      </c>
      <c r="I1204">
        <v>19</v>
      </c>
      <c r="J1204" t="s">
        <v>787</v>
      </c>
    </row>
    <row r="1205" spans="7:10" ht="15">
      <c r="G1205" s="24">
        <v>45036</v>
      </c>
      <c r="H1205" s="25">
        <v>45017</v>
      </c>
      <c r="I1205">
        <v>20</v>
      </c>
      <c r="J1205" t="s">
        <v>923</v>
      </c>
    </row>
    <row r="1206" spans="7:10" ht="15">
      <c r="G1206" s="24">
        <v>45037</v>
      </c>
      <c r="H1206" s="25">
        <v>45017</v>
      </c>
      <c r="I1206">
        <v>21</v>
      </c>
      <c r="J1206" t="s">
        <v>2535</v>
      </c>
    </row>
    <row r="1207" spans="7:10" ht="15">
      <c r="G1207" s="24">
        <v>45038</v>
      </c>
      <c r="H1207" s="25">
        <v>45017</v>
      </c>
      <c r="I1207">
        <v>22</v>
      </c>
      <c r="J1207" t="s">
        <v>2536</v>
      </c>
    </row>
    <row r="1208" spans="7:10" ht="15">
      <c r="G1208" s="24">
        <v>45039</v>
      </c>
      <c r="H1208" s="25">
        <v>45017</v>
      </c>
      <c r="I1208">
        <v>23</v>
      </c>
      <c r="J1208" t="s">
        <v>2537</v>
      </c>
    </row>
    <row r="1209" spans="7:10" ht="15">
      <c r="G1209" s="24">
        <v>45040</v>
      </c>
      <c r="H1209" s="25">
        <v>45017</v>
      </c>
      <c r="I1209">
        <v>24</v>
      </c>
      <c r="J1209" t="s">
        <v>2538</v>
      </c>
    </row>
    <row r="1210" spans="7:10" ht="15">
      <c r="G1210" s="24">
        <v>45041</v>
      </c>
      <c r="H1210" s="25">
        <v>45017</v>
      </c>
      <c r="I1210">
        <v>25</v>
      </c>
      <c r="J1210" t="s">
        <v>2539</v>
      </c>
    </row>
    <row r="1211" spans="7:10" ht="15">
      <c r="G1211" s="24">
        <v>45042</v>
      </c>
      <c r="H1211" s="25">
        <v>45017</v>
      </c>
      <c r="I1211">
        <v>26</v>
      </c>
      <c r="J1211" t="s">
        <v>787</v>
      </c>
    </row>
    <row r="1212" spans="7:10" ht="15">
      <c r="G1212" s="24">
        <v>45043</v>
      </c>
      <c r="H1212" s="25">
        <v>45017</v>
      </c>
      <c r="I1212">
        <v>27</v>
      </c>
      <c r="J1212" t="s">
        <v>923</v>
      </c>
    </row>
    <row r="1213" spans="7:10" ht="15">
      <c r="G1213" s="24">
        <v>45044</v>
      </c>
      <c r="H1213" s="25">
        <v>45017</v>
      </c>
      <c r="I1213">
        <v>28</v>
      </c>
      <c r="J1213" t="s">
        <v>2535</v>
      </c>
    </row>
    <row r="1214" spans="7:10" ht="15">
      <c r="G1214" s="24">
        <v>45045</v>
      </c>
      <c r="H1214" s="25">
        <v>45017</v>
      </c>
      <c r="I1214">
        <v>29</v>
      </c>
      <c r="J1214" t="s">
        <v>2536</v>
      </c>
    </row>
    <row r="1215" spans="7:10" ht="15">
      <c r="G1215" s="24">
        <v>45046</v>
      </c>
      <c r="H1215" s="25">
        <v>45017</v>
      </c>
      <c r="I1215">
        <v>30</v>
      </c>
      <c r="J1215" t="s">
        <v>2537</v>
      </c>
    </row>
    <row r="1216" spans="7:10" ht="15">
      <c r="G1216" s="24">
        <v>45047</v>
      </c>
      <c r="H1216" s="25">
        <v>45047</v>
      </c>
      <c r="I1216">
        <v>1</v>
      </c>
      <c r="J1216" t="s">
        <v>2538</v>
      </c>
    </row>
    <row r="1217" spans="7:10" ht="15">
      <c r="G1217" s="24">
        <v>45048</v>
      </c>
      <c r="H1217" s="25">
        <v>45047</v>
      </c>
      <c r="I1217">
        <v>2</v>
      </c>
      <c r="J1217" t="s">
        <v>2539</v>
      </c>
    </row>
    <row r="1218" spans="7:10" ht="15">
      <c r="G1218" s="24">
        <v>45049</v>
      </c>
      <c r="H1218" s="25">
        <v>45047</v>
      </c>
      <c r="I1218">
        <v>3</v>
      </c>
      <c r="J1218" t="s">
        <v>787</v>
      </c>
    </row>
    <row r="1219" spans="7:10" ht="15">
      <c r="G1219" s="24">
        <v>45050</v>
      </c>
      <c r="H1219" s="25">
        <v>45047</v>
      </c>
      <c r="I1219">
        <v>4</v>
      </c>
      <c r="J1219" t="s">
        <v>923</v>
      </c>
    </row>
    <row r="1220" spans="7:10" ht="15">
      <c r="G1220" s="24">
        <v>45051</v>
      </c>
      <c r="H1220" s="25">
        <v>45047</v>
      </c>
      <c r="I1220">
        <v>5</v>
      </c>
      <c r="J1220" t="s">
        <v>2535</v>
      </c>
    </row>
    <row r="1221" spans="7:10" ht="15">
      <c r="G1221" s="24">
        <v>45052</v>
      </c>
      <c r="H1221" s="25">
        <v>45047</v>
      </c>
      <c r="I1221">
        <v>6</v>
      </c>
      <c r="J1221" t="s">
        <v>2536</v>
      </c>
    </row>
    <row r="1222" spans="7:10" ht="15">
      <c r="G1222" s="24">
        <v>45053</v>
      </c>
      <c r="H1222" s="25">
        <v>45047</v>
      </c>
      <c r="I1222">
        <v>7</v>
      </c>
      <c r="J1222" t="s">
        <v>2537</v>
      </c>
    </row>
    <row r="1223" spans="7:10" ht="15">
      <c r="G1223" s="24">
        <v>45054</v>
      </c>
      <c r="H1223" s="25">
        <v>45047</v>
      </c>
      <c r="I1223">
        <v>8</v>
      </c>
      <c r="J1223" t="s">
        <v>2538</v>
      </c>
    </row>
    <row r="1224" spans="7:10" ht="15">
      <c r="G1224" s="24">
        <v>45055</v>
      </c>
      <c r="H1224" s="25">
        <v>45047</v>
      </c>
      <c r="I1224">
        <v>9</v>
      </c>
      <c r="J1224" t="s">
        <v>2539</v>
      </c>
    </row>
    <row r="1225" spans="7:10" ht="15">
      <c r="G1225" s="24">
        <v>45056</v>
      </c>
      <c r="H1225" s="25">
        <v>45047</v>
      </c>
      <c r="I1225">
        <v>10</v>
      </c>
      <c r="J1225" t="s">
        <v>787</v>
      </c>
    </row>
    <row r="1226" spans="7:10" ht="15">
      <c r="G1226" s="24">
        <v>45057</v>
      </c>
      <c r="H1226" s="25">
        <v>45047</v>
      </c>
      <c r="I1226">
        <v>11</v>
      </c>
      <c r="J1226" t="s">
        <v>923</v>
      </c>
    </row>
    <row r="1227" spans="7:10" ht="15">
      <c r="G1227" s="24">
        <v>45058</v>
      </c>
      <c r="H1227" s="25">
        <v>45047</v>
      </c>
      <c r="I1227">
        <v>12</v>
      </c>
      <c r="J1227" t="s">
        <v>2535</v>
      </c>
    </row>
    <row r="1228" spans="7:10" ht="15">
      <c r="G1228" s="24">
        <v>45059</v>
      </c>
      <c r="H1228" s="25">
        <v>45047</v>
      </c>
      <c r="I1228">
        <v>13</v>
      </c>
      <c r="J1228" t="s">
        <v>2536</v>
      </c>
    </row>
    <row r="1229" spans="7:10" ht="15">
      <c r="G1229" s="24">
        <v>45060</v>
      </c>
      <c r="H1229" s="25">
        <v>45047</v>
      </c>
      <c r="I1229">
        <v>14</v>
      </c>
      <c r="J1229" t="s">
        <v>2537</v>
      </c>
    </row>
    <row r="1230" spans="7:10" ht="15">
      <c r="G1230" s="24">
        <v>45061</v>
      </c>
      <c r="H1230" s="25">
        <v>45047</v>
      </c>
      <c r="I1230">
        <v>15</v>
      </c>
      <c r="J1230" t="s">
        <v>2538</v>
      </c>
    </row>
    <row r="1231" spans="7:10" ht="15">
      <c r="G1231" s="24">
        <v>45062</v>
      </c>
      <c r="H1231" s="25">
        <v>45047</v>
      </c>
      <c r="I1231">
        <v>16</v>
      </c>
      <c r="J1231" t="s">
        <v>2539</v>
      </c>
    </row>
    <row r="1232" spans="7:10" ht="15">
      <c r="G1232" s="24">
        <v>45063</v>
      </c>
      <c r="H1232" s="25">
        <v>45047</v>
      </c>
      <c r="I1232">
        <v>17</v>
      </c>
      <c r="J1232" t="s">
        <v>787</v>
      </c>
    </row>
    <row r="1233" spans="7:10" ht="15">
      <c r="G1233" s="24">
        <v>45064</v>
      </c>
      <c r="H1233" s="25">
        <v>45047</v>
      </c>
      <c r="I1233">
        <v>18</v>
      </c>
      <c r="J1233" t="s">
        <v>923</v>
      </c>
    </row>
    <row r="1234" spans="7:10" ht="15">
      <c r="G1234" s="24">
        <v>45065</v>
      </c>
      <c r="H1234" s="25">
        <v>45047</v>
      </c>
      <c r="I1234">
        <v>19</v>
      </c>
      <c r="J1234" t="s">
        <v>2535</v>
      </c>
    </row>
    <row r="1235" spans="7:10" ht="15">
      <c r="G1235" s="24">
        <v>45066</v>
      </c>
      <c r="H1235" s="25">
        <v>45047</v>
      </c>
      <c r="I1235">
        <v>20</v>
      </c>
      <c r="J1235" t="s">
        <v>2536</v>
      </c>
    </row>
    <row r="1236" spans="7:10" ht="15">
      <c r="G1236" s="24">
        <v>45067</v>
      </c>
      <c r="H1236" s="25">
        <v>45047</v>
      </c>
      <c r="I1236">
        <v>21</v>
      </c>
      <c r="J1236" t="s">
        <v>2537</v>
      </c>
    </row>
    <row r="1237" spans="7:10" ht="15">
      <c r="G1237" s="24">
        <v>45068</v>
      </c>
      <c r="H1237" s="25">
        <v>45047</v>
      </c>
      <c r="I1237">
        <v>22</v>
      </c>
      <c r="J1237" t="s">
        <v>2538</v>
      </c>
    </row>
    <row r="1238" spans="7:10" ht="15">
      <c r="G1238" s="24">
        <v>45069</v>
      </c>
      <c r="H1238" s="25">
        <v>45047</v>
      </c>
      <c r="I1238">
        <v>23</v>
      </c>
      <c r="J1238" t="s">
        <v>2539</v>
      </c>
    </row>
    <row r="1239" spans="7:10" ht="15">
      <c r="G1239" s="24">
        <v>45070</v>
      </c>
      <c r="H1239" s="25">
        <v>45047</v>
      </c>
      <c r="I1239">
        <v>24</v>
      </c>
      <c r="J1239" t="s">
        <v>787</v>
      </c>
    </row>
    <row r="1240" spans="7:10" ht="15">
      <c r="G1240" s="24">
        <v>45071</v>
      </c>
      <c r="H1240" s="25">
        <v>45047</v>
      </c>
      <c r="I1240">
        <v>25</v>
      </c>
      <c r="J1240" t="s">
        <v>923</v>
      </c>
    </row>
    <row r="1241" spans="7:10" ht="15">
      <c r="G1241" s="24">
        <v>45072</v>
      </c>
      <c r="H1241" s="25">
        <v>45047</v>
      </c>
      <c r="I1241">
        <v>26</v>
      </c>
      <c r="J1241" t="s">
        <v>2535</v>
      </c>
    </row>
    <row r="1242" spans="7:10" ht="15">
      <c r="G1242" s="24">
        <v>45073</v>
      </c>
      <c r="H1242" s="25">
        <v>45047</v>
      </c>
      <c r="I1242">
        <v>27</v>
      </c>
      <c r="J1242" t="s">
        <v>2536</v>
      </c>
    </row>
    <row r="1243" spans="7:10" ht="15">
      <c r="G1243" s="24">
        <v>45074</v>
      </c>
      <c r="H1243" s="25">
        <v>45047</v>
      </c>
      <c r="I1243">
        <v>28</v>
      </c>
      <c r="J1243" t="s">
        <v>2537</v>
      </c>
    </row>
    <row r="1244" spans="7:10" ht="15">
      <c r="G1244" s="24">
        <v>45075</v>
      </c>
      <c r="H1244" s="25">
        <v>45047</v>
      </c>
      <c r="I1244">
        <v>29</v>
      </c>
      <c r="J1244" t="s">
        <v>2538</v>
      </c>
    </row>
    <row r="1245" spans="7:10" ht="15">
      <c r="G1245" s="24">
        <v>45076</v>
      </c>
      <c r="H1245" s="25">
        <v>45047</v>
      </c>
      <c r="I1245">
        <v>30</v>
      </c>
      <c r="J1245" t="s">
        <v>2539</v>
      </c>
    </row>
    <row r="1246" spans="7:10" ht="15">
      <c r="G1246" s="24">
        <v>45077</v>
      </c>
      <c r="H1246" s="25">
        <v>45047</v>
      </c>
      <c r="I1246">
        <v>31</v>
      </c>
      <c r="J1246" t="s">
        <v>787</v>
      </c>
    </row>
    <row r="1247" spans="7:10" ht="15">
      <c r="G1247" s="24">
        <v>45078</v>
      </c>
      <c r="H1247" s="25">
        <v>45078</v>
      </c>
      <c r="I1247">
        <v>1</v>
      </c>
      <c r="J1247" t="s">
        <v>923</v>
      </c>
    </row>
    <row r="1248" spans="7:10" ht="15">
      <c r="G1248" s="24">
        <v>45079</v>
      </c>
      <c r="H1248" s="25">
        <v>45078</v>
      </c>
      <c r="I1248">
        <v>2</v>
      </c>
      <c r="J1248" t="s">
        <v>2535</v>
      </c>
    </row>
    <row r="1249" spans="7:10" ht="15">
      <c r="G1249" s="24">
        <v>45080</v>
      </c>
      <c r="H1249" s="25">
        <v>45078</v>
      </c>
      <c r="I1249">
        <v>3</v>
      </c>
      <c r="J1249" t="s">
        <v>2536</v>
      </c>
    </row>
    <row r="1250" spans="7:10" ht="15">
      <c r="G1250" s="24">
        <v>45081</v>
      </c>
      <c r="H1250" s="25">
        <v>45078</v>
      </c>
      <c r="I1250">
        <v>4</v>
      </c>
      <c r="J1250" t="s">
        <v>2537</v>
      </c>
    </row>
    <row r="1251" spans="7:10" ht="15">
      <c r="G1251" s="24">
        <v>45082</v>
      </c>
      <c r="H1251" s="25">
        <v>45078</v>
      </c>
      <c r="I1251">
        <v>5</v>
      </c>
      <c r="J1251" t="s">
        <v>2538</v>
      </c>
    </row>
    <row r="1252" spans="7:10" ht="15">
      <c r="G1252" s="24">
        <v>45083</v>
      </c>
      <c r="H1252" s="25">
        <v>45078</v>
      </c>
      <c r="I1252">
        <v>6</v>
      </c>
      <c r="J1252" t="s">
        <v>2539</v>
      </c>
    </row>
    <row r="1253" spans="7:10" ht="15">
      <c r="G1253" s="24">
        <v>45084</v>
      </c>
      <c r="H1253" s="25">
        <v>45078</v>
      </c>
      <c r="I1253">
        <v>7</v>
      </c>
      <c r="J1253" t="s">
        <v>787</v>
      </c>
    </row>
    <row r="1254" spans="7:10" ht="15">
      <c r="G1254" s="24">
        <v>45085</v>
      </c>
      <c r="H1254" s="25">
        <v>45078</v>
      </c>
      <c r="I1254">
        <v>8</v>
      </c>
      <c r="J1254" t="s">
        <v>923</v>
      </c>
    </row>
    <row r="1255" spans="7:10" ht="15">
      <c r="G1255" s="24">
        <v>45086</v>
      </c>
      <c r="H1255" s="25">
        <v>45078</v>
      </c>
      <c r="I1255">
        <v>9</v>
      </c>
      <c r="J1255" t="s">
        <v>2535</v>
      </c>
    </row>
    <row r="1256" spans="7:10" ht="15">
      <c r="G1256" s="24">
        <v>45087</v>
      </c>
      <c r="H1256" s="25">
        <v>45078</v>
      </c>
      <c r="I1256">
        <v>10</v>
      </c>
      <c r="J1256" t="s">
        <v>2536</v>
      </c>
    </row>
    <row r="1257" spans="7:10" ht="15">
      <c r="G1257" s="24">
        <v>45088</v>
      </c>
      <c r="H1257" s="25">
        <v>45078</v>
      </c>
      <c r="I1257">
        <v>11</v>
      </c>
      <c r="J1257" t="s">
        <v>2537</v>
      </c>
    </row>
    <row r="1258" spans="7:10" ht="15">
      <c r="G1258" s="24">
        <v>45089</v>
      </c>
      <c r="H1258" s="25">
        <v>45078</v>
      </c>
      <c r="I1258">
        <v>12</v>
      </c>
      <c r="J1258" t="s">
        <v>2538</v>
      </c>
    </row>
    <row r="1259" spans="7:10" ht="15">
      <c r="G1259" s="24">
        <v>45090</v>
      </c>
      <c r="H1259" s="25">
        <v>45078</v>
      </c>
      <c r="I1259">
        <v>13</v>
      </c>
      <c r="J1259" t="s">
        <v>2539</v>
      </c>
    </row>
    <row r="1260" spans="7:10" ht="15">
      <c r="G1260" s="24">
        <v>45091</v>
      </c>
      <c r="H1260" s="25">
        <v>45078</v>
      </c>
      <c r="I1260">
        <v>14</v>
      </c>
      <c r="J1260" t="s">
        <v>787</v>
      </c>
    </row>
    <row r="1261" spans="7:10" ht="15">
      <c r="G1261" s="24">
        <v>45092</v>
      </c>
      <c r="H1261" s="25">
        <v>45078</v>
      </c>
      <c r="I1261">
        <v>15</v>
      </c>
      <c r="J1261" t="s">
        <v>923</v>
      </c>
    </row>
    <row r="1262" spans="7:10" ht="15">
      <c r="G1262" s="24">
        <v>45093</v>
      </c>
      <c r="H1262" s="25">
        <v>45078</v>
      </c>
      <c r="I1262">
        <v>16</v>
      </c>
      <c r="J1262" t="s">
        <v>2535</v>
      </c>
    </row>
    <row r="1263" spans="7:10" ht="15">
      <c r="G1263" s="24">
        <v>45094</v>
      </c>
      <c r="H1263" s="25">
        <v>45078</v>
      </c>
      <c r="I1263">
        <v>17</v>
      </c>
      <c r="J1263" t="s">
        <v>2536</v>
      </c>
    </row>
    <row r="1264" spans="7:10" ht="15">
      <c r="G1264" s="24">
        <v>45095</v>
      </c>
      <c r="H1264" s="25">
        <v>45078</v>
      </c>
      <c r="I1264">
        <v>18</v>
      </c>
      <c r="J1264" t="s">
        <v>2537</v>
      </c>
    </row>
    <row r="1265" spans="7:10" ht="15">
      <c r="G1265" s="24">
        <v>45096</v>
      </c>
      <c r="H1265" s="25">
        <v>45078</v>
      </c>
      <c r="I1265">
        <v>19</v>
      </c>
      <c r="J1265" t="s">
        <v>2538</v>
      </c>
    </row>
    <row r="1266" spans="7:10" ht="15">
      <c r="G1266" s="24">
        <v>45097</v>
      </c>
      <c r="H1266" s="25">
        <v>45078</v>
      </c>
      <c r="I1266">
        <v>20</v>
      </c>
      <c r="J1266" t="s">
        <v>2539</v>
      </c>
    </row>
    <row r="1267" spans="7:10" ht="15">
      <c r="G1267" s="24">
        <v>45098</v>
      </c>
      <c r="H1267" s="25">
        <v>45078</v>
      </c>
      <c r="I1267">
        <v>21</v>
      </c>
      <c r="J1267" t="s">
        <v>787</v>
      </c>
    </row>
    <row r="1268" spans="7:10" ht="15">
      <c r="G1268" s="24">
        <v>45099</v>
      </c>
      <c r="H1268" s="25">
        <v>45078</v>
      </c>
      <c r="I1268">
        <v>22</v>
      </c>
      <c r="J1268" t="s">
        <v>923</v>
      </c>
    </row>
    <row r="1269" spans="7:10" ht="15">
      <c r="G1269" s="24">
        <v>45100</v>
      </c>
      <c r="H1269" s="25">
        <v>45078</v>
      </c>
      <c r="I1269">
        <v>23</v>
      </c>
      <c r="J1269" t="s">
        <v>2535</v>
      </c>
    </row>
    <row r="1270" spans="7:10" ht="15">
      <c r="G1270" s="24">
        <v>45101</v>
      </c>
      <c r="H1270" s="25">
        <v>45078</v>
      </c>
      <c r="I1270">
        <v>24</v>
      </c>
      <c r="J1270" t="s">
        <v>2536</v>
      </c>
    </row>
    <row r="1271" spans="7:10" ht="15">
      <c r="G1271" s="24">
        <v>45102</v>
      </c>
      <c r="H1271" s="25">
        <v>45078</v>
      </c>
      <c r="I1271">
        <v>25</v>
      </c>
      <c r="J1271" t="s">
        <v>2537</v>
      </c>
    </row>
    <row r="1272" spans="7:10" ht="15">
      <c r="G1272" s="24">
        <v>45103</v>
      </c>
      <c r="H1272" s="25">
        <v>45078</v>
      </c>
      <c r="I1272">
        <v>26</v>
      </c>
      <c r="J1272" t="s">
        <v>2538</v>
      </c>
    </row>
    <row r="1273" spans="7:10" ht="15">
      <c r="G1273" s="24">
        <v>45104</v>
      </c>
      <c r="H1273" s="25">
        <v>45078</v>
      </c>
      <c r="I1273">
        <v>27</v>
      </c>
      <c r="J1273" t="s">
        <v>2539</v>
      </c>
    </row>
    <row r="1274" spans="7:10" ht="15">
      <c r="G1274" s="24">
        <v>45105</v>
      </c>
      <c r="H1274" s="25">
        <v>45078</v>
      </c>
      <c r="I1274">
        <v>28</v>
      </c>
      <c r="J1274" t="s">
        <v>787</v>
      </c>
    </row>
    <row r="1275" spans="7:10" ht="15">
      <c r="G1275" s="24">
        <v>45106</v>
      </c>
      <c r="H1275" s="25">
        <v>45078</v>
      </c>
      <c r="I1275">
        <v>29</v>
      </c>
      <c r="J1275" t="s">
        <v>923</v>
      </c>
    </row>
    <row r="1276" spans="7:10" ht="15">
      <c r="G1276" s="24">
        <v>45107</v>
      </c>
      <c r="H1276" s="25">
        <v>45078</v>
      </c>
      <c r="I1276">
        <v>30</v>
      </c>
      <c r="J1276" t="s">
        <v>2535</v>
      </c>
    </row>
    <row r="1277" spans="7:10" ht="15">
      <c r="G1277" s="24">
        <v>45108</v>
      </c>
      <c r="H1277" s="25">
        <v>45108</v>
      </c>
      <c r="I1277">
        <v>1</v>
      </c>
      <c r="J1277" t="s">
        <v>2536</v>
      </c>
    </row>
    <row r="1278" spans="7:10" ht="15">
      <c r="G1278" s="24">
        <v>45109</v>
      </c>
      <c r="H1278" s="25">
        <v>45108</v>
      </c>
      <c r="I1278">
        <v>2</v>
      </c>
      <c r="J1278" t="s">
        <v>2537</v>
      </c>
    </row>
    <row r="1279" spans="7:10" ht="15">
      <c r="G1279" s="24">
        <v>45110</v>
      </c>
      <c r="H1279" s="25">
        <v>45108</v>
      </c>
      <c r="I1279">
        <v>3</v>
      </c>
      <c r="J1279" t="s">
        <v>2538</v>
      </c>
    </row>
    <row r="1280" spans="7:10" ht="15">
      <c r="G1280" s="24">
        <v>45111</v>
      </c>
      <c r="H1280" s="25">
        <v>45108</v>
      </c>
      <c r="I1280">
        <v>4</v>
      </c>
      <c r="J1280" t="s">
        <v>2539</v>
      </c>
    </row>
    <row r="1281" spans="7:10" ht="15">
      <c r="G1281" s="24">
        <v>45112</v>
      </c>
      <c r="H1281" s="25">
        <v>45108</v>
      </c>
      <c r="I1281">
        <v>5</v>
      </c>
      <c r="J1281" t="s">
        <v>787</v>
      </c>
    </row>
    <row r="1282" spans="7:10" ht="15">
      <c r="G1282" s="24">
        <v>45113</v>
      </c>
      <c r="H1282" s="25">
        <v>45108</v>
      </c>
      <c r="I1282">
        <v>6</v>
      </c>
      <c r="J1282" t="s">
        <v>923</v>
      </c>
    </row>
    <row r="1283" spans="7:10" ht="15">
      <c r="G1283" s="24">
        <v>45114</v>
      </c>
      <c r="H1283" s="25">
        <v>45108</v>
      </c>
      <c r="I1283">
        <v>7</v>
      </c>
      <c r="J1283" t="s">
        <v>2535</v>
      </c>
    </row>
    <row r="1284" spans="7:10" ht="15">
      <c r="G1284" s="24">
        <v>45115</v>
      </c>
      <c r="H1284" s="25">
        <v>45108</v>
      </c>
      <c r="I1284">
        <v>8</v>
      </c>
      <c r="J1284" t="s">
        <v>2536</v>
      </c>
    </row>
    <row r="1285" spans="7:10" ht="15">
      <c r="G1285" s="24">
        <v>45116</v>
      </c>
      <c r="H1285" s="25">
        <v>45108</v>
      </c>
      <c r="I1285">
        <v>9</v>
      </c>
      <c r="J1285" t="s">
        <v>2537</v>
      </c>
    </row>
    <row r="1286" spans="7:10" ht="15">
      <c r="G1286" s="24">
        <v>45117</v>
      </c>
      <c r="H1286" s="25">
        <v>45108</v>
      </c>
      <c r="I1286">
        <v>10</v>
      </c>
      <c r="J1286" t="s">
        <v>2538</v>
      </c>
    </row>
    <row r="1287" spans="7:10" ht="15">
      <c r="G1287" s="24">
        <v>45118</v>
      </c>
      <c r="H1287" s="25">
        <v>45108</v>
      </c>
      <c r="I1287">
        <v>11</v>
      </c>
      <c r="J1287" t="s">
        <v>2539</v>
      </c>
    </row>
    <row r="1288" spans="7:10" ht="15">
      <c r="G1288" s="24">
        <v>45119</v>
      </c>
      <c r="H1288" s="25">
        <v>45108</v>
      </c>
      <c r="I1288">
        <v>12</v>
      </c>
      <c r="J1288" t="s">
        <v>787</v>
      </c>
    </row>
    <row r="1289" spans="7:10" ht="15">
      <c r="G1289" s="24">
        <v>45120</v>
      </c>
      <c r="H1289" s="25">
        <v>45108</v>
      </c>
      <c r="I1289">
        <v>13</v>
      </c>
      <c r="J1289" t="s">
        <v>923</v>
      </c>
    </row>
    <row r="1290" spans="7:10" ht="15">
      <c r="G1290" s="24">
        <v>45121</v>
      </c>
      <c r="H1290" s="25">
        <v>45108</v>
      </c>
      <c r="I1290">
        <v>14</v>
      </c>
      <c r="J1290" t="s">
        <v>2535</v>
      </c>
    </row>
    <row r="1291" spans="7:10" ht="15">
      <c r="G1291" s="24">
        <v>45122</v>
      </c>
      <c r="H1291" s="25">
        <v>45108</v>
      </c>
      <c r="I1291">
        <v>15</v>
      </c>
      <c r="J1291" t="s">
        <v>2536</v>
      </c>
    </row>
    <row r="1292" spans="7:10" ht="15">
      <c r="G1292" s="24">
        <v>45123</v>
      </c>
      <c r="H1292" s="25">
        <v>45108</v>
      </c>
      <c r="I1292">
        <v>16</v>
      </c>
      <c r="J1292" t="s">
        <v>2537</v>
      </c>
    </row>
    <row r="1293" spans="7:10" ht="15">
      <c r="G1293" s="24">
        <v>45124</v>
      </c>
      <c r="H1293" s="25">
        <v>45108</v>
      </c>
      <c r="I1293">
        <v>17</v>
      </c>
      <c r="J1293" t="s">
        <v>2538</v>
      </c>
    </row>
    <row r="1294" spans="7:10" ht="15">
      <c r="G1294" s="24">
        <v>45125</v>
      </c>
      <c r="H1294" s="25">
        <v>45108</v>
      </c>
      <c r="I1294">
        <v>18</v>
      </c>
      <c r="J1294" t="s">
        <v>2539</v>
      </c>
    </row>
    <row r="1295" spans="7:10" ht="15">
      <c r="G1295" s="24">
        <v>45126</v>
      </c>
      <c r="H1295" s="25">
        <v>45108</v>
      </c>
      <c r="I1295">
        <v>19</v>
      </c>
      <c r="J1295" t="s">
        <v>787</v>
      </c>
    </row>
    <row r="1296" spans="7:10" ht="15">
      <c r="G1296" s="24">
        <v>45127</v>
      </c>
      <c r="H1296" s="25">
        <v>45108</v>
      </c>
      <c r="I1296">
        <v>20</v>
      </c>
      <c r="J1296" t="s">
        <v>923</v>
      </c>
    </row>
    <row r="1297" spans="7:10" ht="15">
      <c r="G1297" s="24">
        <v>45128</v>
      </c>
      <c r="H1297" s="25">
        <v>45108</v>
      </c>
      <c r="I1297">
        <v>21</v>
      </c>
      <c r="J1297" t="s">
        <v>2535</v>
      </c>
    </row>
    <row r="1298" spans="7:10" ht="15">
      <c r="G1298" s="24">
        <v>45129</v>
      </c>
      <c r="H1298" s="25">
        <v>45108</v>
      </c>
      <c r="I1298">
        <v>22</v>
      </c>
      <c r="J1298" t="s">
        <v>2536</v>
      </c>
    </row>
    <row r="1299" spans="7:10" ht="15">
      <c r="G1299" s="24">
        <v>45130</v>
      </c>
      <c r="H1299" s="25">
        <v>45108</v>
      </c>
      <c r="I1299">
        <v>23</v>
      </c>
      <c r="J1299" t="s">
        <v>2537</v>
      </c>
    </row>
    <row r="1300" spans="7:10" ht="15">
      <c r="G1300" s="24">
        <v>45131</v>
      </c>
      <c r="H1300" s="25">
        <v>45108</v>
      </c>
      <c r="I1300">
        <v>24</v>
      </c>
      <c r="J1300" t="s">
        <v>2538</v>
      </c>
    </row>
    <row r="1301" spans="7:10" ht="15">
      <c r="G1301" s="24">
        <v>45132</v>
      </c>
      <c r="H1301" s="25">
        <v>45108</v>
      </c>
      <c r="I1301">
        <v>25</v>
      </c>
      <c r="J1301" t="s">
        <v>2539</v>
      </c>
    </row>
    <row r="1302" spans="7:10" ht="15">
      <c r="G1302" s="24">
        <v>45133</v>
      </c>
      <c r="H1302" s="25">
        <v>45108</v>
      </c>
      <c r="I1302">
        <v>26</v>
      </c>
      <c r="J1302" t="s">
        <v>787</v>
      </c>
    </row>
    <row r="1303" spans="7:10" ht="15">
      <c r="G1303" s="24">
        <v>45134</v>
      </c>
      <c r="H1303" s="25">
        <v>45108</v>
      </c>
      <c r="I1303">
        <v>27</v>
      </c>
      <c r="J1303" t="s">
        <v>923</v>
      </c>
    </row>
    <row r="1304" spans="7:10" ht="15">
      <c r="G1304" s="24">
        <v>45135</v>
      </c>
      <c r="H1304" s="25">
        <v>45108</v>
      </c>
      <c r="I1304">
        <v>28</v>
      </c>
      <c r="J1304" t="s">
        <v>2535</v>
      </c>
    </row>
    <row r="1305" spans="7:10" ht="15">
      <c r="G1305" s="24">
        <v>45136</v>
      </c>
      <c r="H1305" s="25">
        <v>45108</v>
      </c>
      <c r="I1305">
        <v>29</v>
      </c>
      <c r="J1305" t="s">
        <v>2536</v>
      </c>
    </row>
    <row r="1306" spans="7:10" ht="15">
      <c r="G1306" s="24">
        <v>45137</v>
      </c>
      <c r="H1306" s="25">
        <v>45108</v>
      </c>
      <c r="I1306">
        <v>30</v>
      </c>
      <c r="J1306" t="s">
        <v>2537</v>
      </c>
    </row>
    <row r="1307" spans="7:10" ht="15">
      <c r="G1307" s="24">
        <v>45138</v>
      </c>
      <c r="H1307" s="25">
        <v>45108</v>
      </c>
      <c r="I1307">
        <v>31</v>
      </c>
      <c r="J1307" t="s">
        <v>2538</v>
      </c>
    </row>
    <row r="1308" spans="7:10" ht="15">
      <c r="G1308" s="24">
        <v>45139</v>
      </c>
      <c r="H1308" s="25">
        <v>45139</v>
      </c>
      <c r="I1308">
        <v>1</v>
      </c>
      <c r="J1308" t="s">
        <v>2539</v>
      </c>
    </row>
    <row r="1309" spans="7:10" ht="15">
      <c r="G1309" s="24">
        <v>45140</v>
      </c>
      <c r="H1309" s="25">
        <v>45139</v>
      </c>
      <c r="I1309">
        <v>2</v>
      </c>
      <c r="J1309" t="s">
        <v>787</v>
      </c>
    </row>
    <row r="1310" spans="7:10" ht="15">
      <c r="G1310" s="24">
        <v>45141</v>
      </c>
      <c r="H1310" s="25">
        <v>45139</v>
      </c>
      <c r="I1310">
        <v>3</v>
      </c>
      <c r="J1310" t="s">
        <v>923</v>
      </c>
    </row>
    <row r="1311" spans="7:10" ht="15">
      <c r="G1311" s="24">
        <v>45142</v>
      </c>
      <c r="H1311" s="25">
        <v>45139</v>
      </c>
      <c r="I1311">
        <v>4</v>
      </c>
      <c r="J1311" t="s">
        <v>2535</v>
      </c>
    </row>
    <row r="1312" spans="7:10" ht="15">
      <c r="G1312" s="24">
        <v>45143</v>
      </c>
      <c r="H1312" s="25">
        <v>45139</v>
      </c>
      <c r="I1312">
        <v>5</v>
      </c>
      <c r="J1312" t="s">
        <v>2536</v>
      </c>
    </row>
    <row r="1313" spans="7:10" ht="15">
      <c r="G1313" s="24">
        <v>45144</v>
      </c>
      <c r="H1313" s="25">
        <v>45139</v>
      </c>
      <c r="I1313">
        <v>6</v>
      </c>
      <c r="J1313" t="s">
        <v>2537</v>
      </c>
    </row>
    <row r="1314" spans="7:10" ht="15">
      <c r="G1314" s="24">
        <v>45145</v>
      </c>
      <c r="H1314" s="25">
        <v>45139</v>
      </c>
      <c r="I1314">
        <v>7</v>
      </c>
      <c r="J1314" t="s">
        <v>2538</v>
      </c>
    </row>
    <row r="1315" spans="7:10" ht="15">
      <c r="G1315" s="24">
        <v>45146</v>
      </c>
      <c r="H1315" s="25">
        <v>45139</v>
      </c>
      <c r="I1315">
        <v>8</v>
      </c>
      <c r="J1315" t="s">
        <v>2539</v>
      </c>
    </row>
    <row r="1316" spans="7:10" ht="15">
      <c r="G1316" s="24">
        <v>45147</v>
      </c>
      <c r="H1316" s="25">
        <v>45139</v>
      </c>
      <c r="I1316">
        <v>9</v>
      </c>
      <c r="J1316" t="s">
        <v>787</v>
      </c>
    </row>
    <row r="1317" spans="7:10" ht="15">
      <c r="G1317" s="24">
        <v>45148</v>
      </c>
      <c r="H1317" s="25">
        <v>45139</v>
      </c>
      <c r="I1317">
        <v>10</v>
      </c>
      <c r="J1317" t="s">
        <v>923</v>
      </c>
    </row>
    <row r="1318" spans="7:10" ht="15">
      <c r="G1318" s="24">
        <v>45149</v>
      </c>
      <c r="H1318" s="25">
        <v>45139</v>
      </c>
      <c r="I1318">
        <v>11</v>
      </c>
      <c r="J1318" t="s">
        <v>2535</v>
      </c>
    </row>
    <row r="1319" spans="7:10" ht="15">
      <c r="G1319" s="24">
        <v>45150</v>
      </c>
      <c r="H1319" s="25">
        <v>45139</v>
      </c>
      <c r="I1319">
        <v>12</v>
      </c>
      <c r="J1319" t="s">
        <v>2536</v>
      </c>
    </row>
    <row r="1320" spans="7:10" ht="15">
      <c r="G1320" s="24">
        <v>45151</v>
      </c>
      <c r="H1320" s="25">
        <v>45139</v>
      </c>
      <c r="I1320">
        <v>13</v>
      </c>
      <c r="J1320" t="s">
        <v>2537</v>
      </c>
    </row>
    <row r="1321" spans="7:10" ht="15">
      <c r="G1321" s="24">
        <v>45152</v>
      </c>
      <c r="H1321" s="25">
        <v>45139</v>
      </c>
      <c r="I1321">
        <v>14</v>
      </c>
      <c r="J1321" t="s">
        <v>2538</v>
      </c>
    </row>
    <row r="1322" spans="7:10" ht="15">
      <c r="G1322" s="24">
        <v>45153</v>
      </c>
      <c r="H1322" s="25">
        <v>45139</v>
      </c>
      <c r="I1322">
        <v>15</v>
      </c>
      <c r="J1322" t="s">
        <v>2539</v>
      </c>
    </row>
    <row r="1323" spans="7:10" ht="15">
      <c r="G1323" s="24">
        <v>45154</v>
      </c>
      <c r="H1323" s="25">
        <v>45139</v>
      </c>
      <c r="I1323">
        <v>16</v>
      </c>
      <c r="J1323" t="s">
        <v>787</v>
      </c>
    </row>
    <row r="1324" spans="7:10" ht="15">
      <c r="G1324" s="24">
        <v>45155</v>
      </c>
      <c r="H1324" s="25">
        <v>45139</v>
      </c>
      <c r="I1324">
        <v>17</v>
      </c>
      <c r="J1324" t="s">
        <v>923</v>
      </c>
    </row>
    <row r="1325" spans="7:10" ht="15">
      <c r="G1325" s="24">
        <v>45156</v>
      </c>
      <c r="H1325" s="25">
        <v>45139</v>
      </c>
      <c r="I1325">
        <v>18</v>
      </c>
      <c r="J1325" t="s">
        <v>2535</v>
      </c>
    </row>
    <row r="1326" spans="7:10" ht="15">
      <c r="G1326" s="24">
        <v>45157</v>
      </c>
      <c r="H1326" s="25">
        <v>45139</v>
      </c>
      <c r="I1326">
        <v>19</v>
      </c>
      <c r="J1326" t="s">
        <v>2536</v>
      </c>
    </row>
    <row r="1327" spans="7:10" ht="15">
      <c r="G1327" s="24">
        <v>45158</v>
      </c>
      <c r="H1327" s="25">
        <v>45139</v>
      </c>
      <c r="I1327">
        <v>20</v>
      </c>
      <c r="J1327" t="s">
        <v>2537</v>
      </c>
    </row>
    <row r="1328" spans="7:10" ht="15">
      <c r="G1328" s="24">
        <v>45159</v>
      </c>
      <c r="H1328" s="25">
        <v>45139</v>
      </c>
      <c r="I1328">
        <v>21</v>
      </c>
      <c r="J1328" t="s">
        <v>2538</v>
      </c>
    </row>
    <row r="1329" spans="7:10" ht="15">
      <c r="G1329" s="24">
        <v>45160</v>
      </c>
      <c r="H1329" s="25">
        <v>45139</v>
      </c>
      <c r="I1329">
        <v>22</v>
      </c>
      <c r="J1329" t="s">
        <v>2539</v>
      </c>
    </row>
    <row r="1330" spans="7:10" ht="15">
      <c r="G1330" s="24">
        <v>45161</v>
      </c>
      <c r="H1330" s="25">
        <v>45139</v>
      </c>
      <c r="I1330">
        <v>23</v>
      </c>
      <c r="J1330" t="s">
        <v>787</v>
      </c>
    </row>
    <row r="1331" spans="7:10" ht="15">
      <c r="G1331" s="24">
        <v>45162</v>
      </c>
      <c r="H1331" s="25">
        <v>45139</v>
      </c>
      <c r="I1331">
        <v>24</v>
      </c>
      <c r="J1331" t="s">
        <v>923</v>
      </c>
    </row>
    <row r="1332" spans="7:10" ht="15">
      <c r="G1332" s="24">
        <v>45163</v>
      </c>
      <c r="H1332" s="25">
        <v>45139</v>
      </c>
      <c r="I1332">
        <v>25</v>
      </c>
      <c r="J1332" t="s">
        <v>2535</v>
      </c>
    </row>
    <row r="1333" spans="7:10" ht="15">
      <c r="G1333" s="24">
        <v>45164</v>
      </c>
      <c r="H1333" s="25">
        <v>45139</v>
      </c>
      <c r="I1333">
        <v>26</v>
      </c>
      <c r="J1333" t="s">
        <v>2536</v>
      </c>
    </row>
    <row r="1334" spans="7:10" ht="15">
      <c r="G1334" s="24">
        <v>45165</v>
      </c>
      <c r="H1334" s="25">
        <v>45139</v>
      </c>
      <c r="I1334">
        <v>27</v>
      </c>
      <c r="J1334" t="s">
        <v>2537</v>
      </c>
    </row>
    <row r="1335" spans="7:10" ht="15">
      <c r="G1335" s="24">
        <v>45166</v>
      </c>
      <c r="H1335" s="25">
        <v>45139</v>
      </c>
      <c r="I1335">
        <v>28</v>
      </c>
      <c r="J1335" t="s">
        <v>2538</v>
      </c>
    </row>
    <row r="1336" spans="7:10" ht="15">
      <c r="G1336" s="24">
        <v>45167</v>
      </c>
      <c r="H1336" s="25">
        <v>45139</v>
      </c>
      <c r="I1336">
        <v>29</v>
      </c>
      <c r="J1336" t="s">
        <v>2539</v>
      </c>
    </row>
    <row r="1337" spans="7:10" ht="15">
      <c r="G1337" s="24">
        <v>45168</v>
      </c>
      <c r="H1337" s="25">
        <v>45139</v>
      </c>
      <c r="I1337">
        <v>30</v>
      </c>
      <c r="J1337" t="s">
        <v>787</v>
      </c>
    </row>
    <row r="1338" spans="7:10" ht="15">
      <c r="G1338" s="24">
        <v>45169</v>
      </c>
      <c r="H1338" s="25">
        <v>45139</v>
      </c>
      <c r="I1338">
        <v>31</v>
      </c>
      <c r="J1338" t="s">
        <v>923</v>
      </c>
    </row>
    <row r="1339" spans="7:10" ht="15">
      <c r="G1339" s="24">
        <v>45170</v>
      </c>
      <c r="H1339" s="25">
        <v>45170</v>
      </c>
      <c r="I1339">
        <v>1</v>
      </c>
      <c r="J1339" t="s">
        <v>2535</v>
      </c>
    </row>
    <row r="1340" spans="7:10" ht="15">
      <c r="G1340" s="24">
        <v>45171</v>
      </c>
      <c r="H1340" s="25">
        <v>45170</v>
      </c>
      <c r="I1340">
        <v>2</v>
      </c>
      <c r="J1340" t="s">
        <v>2536</v>
      </c>
    </row>
    <row r="1341" spans="7:10" ht="15">
      <c r="G1341" s="24">
        <v>45172</v>
      </c>
      <c r="H1341" s="25">
        <v>45170</v>
      </c>
      <c r="I1341">
        <v>3</v>
      </c>
      <c r="J1341" t="s">
        <v>2537</v>
      </c>
    </row>
    <row r="1342" spans="7:10" ht="15">
      <c r="G1342" s="24">
        <v>45173</v>
      </c>
      <c r="H1342" s="25">
        <v>45170</v>
      </c>
      <c r="I1342">
        <v>4</v>
      </c>
      <c r="J1342" t="s">
        <v>2538</v>
      </c>
    </row>
    <row r="1343" spans="7:10" ht="15">
      <c r="G1343" s="24">
        <v>45174</v>
      </c>
      <c r="H1343" s="25">
        <v>45170</v>
      </c>
      <c r="I1343">
        <v>5</v>
      </c>
      <c r="J1343" t="s">
        <v>2539</v>
      </c>
    </row>
    <row r="1344" spans="7:10" ht="15">
      <c r="G1344" s="24">
        <v>45175</v>
      </c>
      <c r="H1344" s="25">
        <v>45170</v>
      </c>
      <c r="I1344">
        <v>6</v>
      </c>
      <c r="J1344" t="s">
        <v>787</v>
      </c>
    </row>
    <row r="1345" spans="7:10" ht="15">
      <c r="G1345" s="24">
        <v>45176</v>
      </c>
      <c r="H1345" s="25">
        <v>45170</v>
      </c>
      <c r="I1345">
        <v>7</v>
      </c>
      <c r="J1345" t="s">
        <v>923</v>
      </c>
    </row>
    <row r="1346" spans="7:10" ht="15">
      <c r="G1346" s="24">
        <v>45177</v>
      </c>
      <c r="H1346" s="25">
        <v>45170</v>
      </c>
      <c r="I1346">
        <v>8</v>
      </c>
      <c r="J1346" t="s">
        <v>2535</v>
      </c>
    </row>
    <row r="1347" spans="7:10" ht="15">
      <c r="G1347" s="24">
        <v>45178</v>
      </c>
      <c r="H1347" s="25">
        <v>45170</v>
      </c>
      <c r="I1347">
        <v>9</v>
      </c>
      <c r="J1347" t="s">
        <v>2536</v>
      </c>
    </row>
    <row r="1348" spans="7:10" ht="15">
      <c r="G1348" s="24">
        <v>45179</v>
      </c>
      <c r="H1348" s="25">
        <v>45170</v>
      </c>
      <c r="I1348">
        <v>10</v>
      </c>
      <c r="J1348" t="s">
        <v>2537</v>
      </c>
    </row>
    <row r="1349" spans="7:10" ht="15">
      <c r="G1349" s="24">
        <v>45180</v>
      </c>
      <c r="H1349" s="25">
        <v>45170</v>
      </c>
      <c r="I1349">
        <v>11</v>
      </c>
      <c r="J1349" t="s">
        <v>2538</v>
      </c>
    </row>
    <row r="1350" spans="7:10" ht="15">
      <c r="G1350" s="24">
        <v>45181</v>
      </c>
      <c r="H1350" s="25">
        <v>45170</v>
      </c>
      <c r="I1350">
        <v>12</v>
      </c>
      <c r="J1350" t="s">
        <v>2539</v>
      </c>
    </row>
    <row r="1351" spans="7:10" ht="15">
      <c r="G1351" s="24">
        <v>45182</v>
      </c>
      <c r="H1351" s="25">
        <v>45170</v>
      </c>
      <c r="I1351">
        <v>13</v>
      </c>
      <c r="J1351" t="s">
        <v>787</v>
      </c>
    </row>
    <row r="1352" spans="7:10" ht="15">
      <c r="G1352" s="24">
        <v>45183</v>
      </c>
      <c r="H1352" s="25">
        <v>45170</v>
      </c>
      <c r="I1352">
        <v>14</v>
      </c>
      <c r="J1352" t="s">
        <v>923</v>
      </c>
    </row>
    <row r="1353" spans="7:10" ht="15">
      <c r="G1353" s="24">
        <v>45184</v>
      </c>
      <c r="H1353" s="25">
        <v>45170</v>
      </c>
      <c r="I1353">
        <v>15</v>
      </c>
      <c r="J1353" t="s">
        <v>2535</v>
      </c>
    </row>
    <row r="1354" spans="7:10" ht="15">
      <c r="G1354" s="24">
        <v>45185</v>
      </c>
      <c r="H1354" s="25">
        <v>45170</v>
      </c>
      <c r="I1354">
        <v>16</v>
      </c>
      <c r="J1354" t="s">
        <v>2536</v>
      </c>
    </row>
    <row r="1355" spans="7:10" ht="15">
      <c r="G1355" s="24">
        <v>45186</v>
      </c>
      <c r="H1355" s="25">
        <v>45170</v>
      </c>
      <c r="I1355">
        <v>17</v>
      </c>
      <c r="J1355" t="s">
        <v>2537</v>
      </c>
    </row>
    <row r="1356" spans="7:10" ht="15">
      <c r="G1356" s="24">
        <v>45187</v>
      </c>
      <c r="H1356" s="25">
        <v>45170</v>
      </c>
      <c r="I1356">
        <v>18</v>
      </c>
      <c r="J1356" t="s">
        <v>2538</v>
      </c>
    </row>
    <row r="1357" spans="7:10" ht="15">
      <c r="G1357" s="24">
        <v>45188</v>
      </c>
      <c r="H1357" s="25">
        <v>45170</v>
      </c>
      <c r="I1357">
        <v>19</v>
      </c>
      <c r="J1357" t="s">
        <v>2539</v>
      </c>
    </row>
    <row r="1358" spans="7:10" ht="15">
      <c r="G1358" s="24">
        <v>45189</v>
      </c>
      <c r="H1358" s="25">
        <v>45170</v>
      </c>
      <c r="I1358">
        <v>20</v>
      </c>
      <c r="J1358" t="s">
        <v>787</v>
      </c>
    </row>
    <row r="1359" spans="7:10" ht="15">
      <c r="G1359" s="24">
        <v>45190</v>
      </c>
      <c r="H1359" s="25">
        <v>45170</v>
      </c>
      <c r="I1359">
        <v>21</v>
      </c>
      <c r="J1359" t="s">
        <v>923</v>
      </c>
    </row>
    <row r="1360" spans="7:10" ht="15">
      <c r="G1360" s="24">
        <v>45191</v>
      </c>
      <c r="H1360" s="25">
        <v>45170</v>
      </c>
      <c r="I1360">
        <v>22</v>
      </c>
      <c r="J1360" t="s">
        <v>2535</v>
      </c>
    </row>
    <row r="1361" spans="7:10" ht="15">
      <c r="G1361" s="24">
        <v>45192</v>
      </c>
      <c r="H1361" s="25">
        <v>45170</v>
      </c>
      <c r="I1361">
        <v>23</v>
      </c>
      <c r="J1361" t="s">
        <v>2536</v>
      </c>
    </row>
    <row r="1362" spans="7:10" ht="15">
      <c r="G1362" s="24">
        <v>45193</v>
      </c>
      <c r="H1362" s="25">
        <v>45170</v>
      </c>
      <c r="I1362">
        <v>24</v>
      </c>
      <c r="J1362" t="s">
        <v>2537</v>
      </c>
    </row>
    <row r="1363" spans="7:10" ht="15">
      <c r="G1363" s="24">
        <v>45194</v>
      </c>
      <c r="H1363" s="25">
        <v>45170</v>
      </c>
      <c r="I1363">
        <v>25</v>
      </c>
      <c r="J1363" t="s">
        <v>2538</v>
      </c>
    </row>
    <row r="1364" spans="7:10" ht="15">
      <c r="G1364" s="24">
        <v>45195</v>
      </c>
      <c r="H1364" s="25">
        <v>45170</v>
      </c>
      <c r="I1364">
        <v>26</v>
      </c>
      <c r="J1364" t="s">
        <v>2539</v>
      </c>
    </row>
    <row r="1365" spans="7:10" ht="15">
      <c r="G1365" s="24">
        <v>45196</v>
      </c>
      <c r="H1365" s="25">
        <v>45170</v>
      </c>
      <c r="I1365">
        <v>27</v>
      </c>
      <c r="J1365" t="s">
        <v>787</v>
      </c>
    </row>
    <row r="1366" spans="7:10" ht="15">
      <c r="G1366" s="24">
        <v>45197</v>
      </c>
      <c r="H1366" s="25">
        <v>45170</v>
      </c>
      <c r="I1366">
        <v>28</v>
      </c>
      <c r="J1366" t="s">
        <v>923</v>
      </c>
    </row>
    <row r="1367" spans="7:10" ht="15">
      <c r="G1367" s="24">
        <v>45198</v>
      </c>
      <c r="H1367" s="25">
        <v>45170</v>
      </c>
      <c r="I1367">
        <v>29</v>
      </c>
      <c r="J1367" t="s">
        <v>2535</v>
      </c>
    </row>
    <row r="1368" spans="7:10" ht="15">
      <c r="G1368" s="24">
        <v>45199</v>
      </c>
      <c r="H1368" s="25">
        <v>45170</v>
      </c>
      <c r="I1368">
        <v>30</v>
      </c>
      <c r="J1368" t="s">
        <v>2536</v>
      </c>
    </row>
    <row r="1369" spans="7:10" ht="15">
      <c r="G1369" s="24">
        <v>45200</v>
      </c>
      <c r="H1369" s="25">
        <v>45200</v>
      </c>
      <c r="I1369">
        <v>1</v>
      </c>
      <c r="J1369" t="s">
        <v>2537</v>
      </c>
    </row>
    <row r="1370" spans="7:10" ht="15">
      <c r="G1370" s="24">
        <v>45201</v>
      </c>
      <c r="H1370" s="25">
        <v>45200</v>
      </c>
      <c r="I1370">
        <v>2</v>
      </c>
      <c r="J1370" t="s">
        <v>2538</v>
      </c>
    </row>
    <row r="1371" spans="7:10" ht="15">
      <c r="G1371" s="24">
        <v>45202</v>
      </c>
      <c r="H1371" s="25">
        <v>45200</v>
      </c>
      <c r="I1371">
        <v>3</v>
      </c>
      <c r="J1371" t="s">
        <v>2539</v>
      </c>
    </row>
    <row r="1372" spans="7:10" ht="15">
      <c r="G1372" s="24">
        <v>45203</v>
      </c>
      <c r="H1372" s="25">
        <v>45200</v>
      </c>
      <c r="I1372">
        <v>4</v>
      </c>
      <c r="J1372" t="s">
        <v>787</v>
      </c>
    </row>
    <row r="1373" spans="7:10" ht="15">
      <c r="G1373" s="24">
        <v>45204</v>
      </c>
      <c r="H1373" s="25">
        <v>45200</v>
      </c>
      <c r="I1373">
        <v>5</v>
      </c>
      <c r="J1373" t="s">
        <v>923</v>
      </c>
    </row>
    <row r="1374" spans="7:10" ht="15">
      <c r="G1374" s="24">
        <v>45205</v>
      </c>
      <c r="H1374" s="25">
        <v>45200</v>
      </c>
      <c r="I1374">
        <v>6</v>
      </c>
      <c r="J1374" t="s">
        <v>2535</v>
      </c>
    </row>
    <row r="1375" spans="7:10" ht="15">
      <c r="G1375" s="24">
        <v>45206</v>
      </c>
      <c r="H1375" s="25">
        <v>45200</v>
      </c>
      <c r="I1375">
        <v>7</v>
      </c>
      <c r="J1375" t="s">
        <v>2536</v>
      </c>
    </row>
    <row r="1376" spans="7:10" ht="15">
      <c r="G1376" s="24">
        <v>45207</v>
      </c>
      <c r="H1376" s="25">
        <v>45200</v>
      </c>
      <c r="I1376">
        <v>8</v>
      </c>
      <c r="J1376" t="s">
        <v>2537</v>
      </c>
    </row>
    <row r="1377" spans="7:10" ht="15">
      <c r="G1377" s="24">
        <v>45208</v>
      </c>
      <c r="H1377" s="25">
        <v>45200</v>
      </c>
      <c r="I1377">
        <v>9</v>
      </c>
      <c r="J1377" t="s">
        <v>2538</v>
      </c>
    </row>
    <row r="1378" spans="7:10" ht="15">
      <c r="G1378" s="24">
        <v>45209</v>
      </c>
      <c r="H1378" s="25">
        <v>45200</v>
      </c>
      <c r="I1378">
        <v>10</v>
      </c>
      <c r="J1378" t="s">
        <v>2539</v>
      </c>
    </row>
    <row r="1379" spans="7:10" ht="15">
      <c r="G1379" s="24">
        <v>45210</v>
      </c>
      <c r="H1379" s="25">
        <v>45200</v>
      </c>
      <c r="I1379">
        <v>11</v>
      </c>
      <c r="J1379" t="s">
        <v>787</v>
      </c>
    </row>
    <row r="1380" spans="7:10" ht="15">
      <c r="G1380" s="24">
        <v>45211</v>
      </c>
      <c r="H1380" s="25">
        <v>45200</v>
      </c>
      <c r="I1380">
        <v>12</v>
      </c>
      <c r="J1380" t="s">
        <v>923</v>
      </c>
    </row>
    <row r="1381" spans="7:10" ht="15">
      <c r="G1381" s="24">
        <v>45212</v>
      </c>
      <c r="H1381" s="25">
        <v>45200</v>
      </c>
      <c r="I1381">
        <v>13</v>
      </c>
      <c r="J1381" t="s">
        <v>2535</v>
      </c>
    </row>
    <row r="1382" spans="7:10" ht="15">
      <c r="G1382" s="24">
        <v>45213</v>
      </c>
      <c r="H1382" s="25">
        <v>45200</v>
      </c>
      <c r="I1382">
        <v>14</v>
      </c>
      <c r="J1382" t="s">
        <v>2536</v>
      </c>
    </row>
    <row r="1383" spans="7:10" ht="15">
      <c r="G1383" s="24">
        <v>45214</v>
      </c>
      <c r="H1383" s="25">
        <v>45200</v>
      </c>
      <c r="I1383">
        <v>15</v>
      </c>
      <c r="J1383" t="s">
        <v>2537</v>
      </c>
    </row>
    <row r="1384" spans="7:10" ht="15">
      <c r="G1384" s="24">
        <v>45215</v>
      </c>
      <c r="H1384" s="25">
        <v>45200</v>
      </c>
      <c r="I1384">
        <v>16</v>
      </c>
      <c r="J1384" t="s">
        <v>2538</v>
      </c>
    </row>
    <row r="1385" spans="7:10" ht="15">
      <c r="G1385" s="24">
        <v>45216</v>
      </c>
      <c r="H1385" s="25">
        <v>45200</v>
      </c>
      <c r="I1385">
        <v>17</v>
      </c>
      <c r="J1385" t="s">
        <v>2539</v>
      </c>
    </row>
    <row r="1386" spans="7:10" ht="15">
      <c r="G1386" s="24">
        <v>45217</v>
      </c>
      <c r="H1386" s="25">
        <v>45200</v>
      </c>
      <c r="I1386">
        <v>18</v>
      </c>
      <c r="J1386" t="s">
        <v>787</v>
      </c>
    </row>
    <row r="1387" spans="7:10" ht="15">
      <c r="G1387" s="24">
        <v>45218</v>
      </c>
      <c r="H1387" s="25">
        <v>45200</v>
      </c>
      <c r="I1387">
        <v>19</v>
      </c>
      <c r="J1387" t="s">
        <v>923</v>
      </c>
    </row>
    <row r="1388" spans="7:10" ht="15">
      <c r="G1388" s="24">
        <v>45219</v>
      </c>
      <c r="H1388" s="25">
        <v>45200</v>
      </c>
      <c r="I1388">
        <v>20</v>
      </c>
      <c r="J1388" t="s">
        <v>2535</v>
      </c>
    </row>
    <row r="1389" spans="7:10" ht="15">
      <c r="G1389" s="24">
        <v>45220</v>
      </c>
      <c r="H1389" s="25">
        <v>45200</v>
      </c>
      <c r="I1389">
        <v>21</v>
      </c>
      <c r="J1389" t="s">
        <v>2536</v>
      </c>
    </row>
    <row r="1390" spans="7:10" ht="15">
      <c r="G1390" s="24">
        <v>45221</v>
      </c>
      <c r="H1390" s="25">
        <v>45200</v>
      </c>
      <c r="I1390">
        <v>22</v>
      </c>
      <c r="J1390" t="s">
        <v>2537</v>
      </c>
    </row>
    <row r="1391" spans="7:10" ht="15">
      <c r="G1391" s="24">
        <v>45222</v>
      </c>
      <c r="H1391" s="25">
        <v>45200</v>
      </c>
      <c r="I1391">
        <v>23</v>
      </c>
      <c r="J1391" t="s">
        <v>2538</v>
      </c>
    </row>
    <row r="1392" spans="7:10" ht="15">
      <c r="G1392" s="24">
        <v>45223</v>
      </c>
      <c r="H1392" s="25">
        <v>45200</v>
      </c>
      <c r="I1392">
        <v>24</v>
      </c>
      <c r="J1392" t="s">
        <v>2539</v>
      </c>
    </row>
    <row r="1393" spans="7:10" ht="15">
      <c r="G1393" s="24">
        <v>45224</v>
      </c>
      <c r="H1393" s="25">
        <v>45200</v>
      </c>
      <c r="I1393">
        <v>25</v>
      </c>
      <c r="J1393" t="s">
        <v>787</v>
      </c>
    </row>
    <row r="1394" spans="7:10" ht="15">
      <c r="G1394" s="24">
        <v>45225</v>
      </c>
      <c r="H1394" s="25">
        <v>45200</v>
      </c>
      <c r="I1394">
        <v>26</v>
      </c>
      <c r="J1394" t="s">
        <v>923</v>
      </c>
    </row>
    <row r="1395" spans="7:10" ht="15">
      <c r="G1395" s="24">
        <v>45226</v>
      </c>
      <c r="H1395" s="25">
        <v>45200</v>
      </c>
      <c r="I1395">
        <v>27</v>
      </c>
      <c r="J1395" t="s">
        <v>2535</v>
      </c>
    </row>
    <row r="1396" spans="7:10" ht="15">
      <c r="G1396" s="24">
        <v>45227</v>
      </c>
      <c r="H1396" s="25">
        <v>45200</v>
      </c>
      <c r="I1396">
        <v>28</v>
      </c>
      <c r="J1396" t="s">
        <v>2536</v>
      </c>
    </row>
    <row r="1397" spans="7:10" ht="15">
      <c r="G1397" s="24">
        <v>45228</v>
      </c>
      <c r="H1397" s="25">
        <v>45200</v>
      </c>
      <c r="I1397">
        <v>29</v>
      </c>
      <c r="J1397" t="s">
        <v>2537</v>
      </c>
    </row>
    <row r="1398" spans="7:10" ht="15">
      <c r="G1398" s="24">
        <v>45229</v>
      </c>
      <c r="H1398" s="25">
        <v>45200</v>
      </c>
      <c r="I1398">
        <v>30</v>
      </c>
      <c r="J1398" t="s">
        <v>2538</v>
      </c>
    </row>
    <row r="1399" spans="7:10" ht="15">
      <c r="G1399" s="24">
        <v>45230</v>
      </c>
      <c r="H1399" s="25">
        <v>45200</v>
      </c>
      <c r="I1399">
        <v>31</v>
      </c>
      <c r="J1399" t="s">
        <v>2539</v>
      </c>
    </row>
    <row r="1400" spans="7:10" ht="15">
      <c r="G1400" s="24">
        <v>45231</v>
      </c>
      <c r="H1400" s="25">
        <v>45231</v>
      </c>
      <c r="I1400">
        <v>1</v>
      </c>
      <c r="J1400" t="s">
        <v>787</v>
      </c>
    </row>
    <row r="1401" spans="7:10" ht="15">
      <c r="G1401" s="24">
        <v>45232</v>
      </c>
      <c r="H1401" s="25">
        <v>45231</v>
      </c>
      <c r="I1401">
        <v>2</v>
      </c>
      <c r="J1401" t="s">
        <v>923</v>
      </c>
    </row>
    <row r="1402" spans="7:10" ht="15">
      <c r="G1402" s="24">
        <v>45233</v>
      </c>
      <c r="H1402" s="25">
        <v>45231</v>
      </c>
      <c r="I1402">
        <v>3</v>
      </c>
      <c r="J1402" t="s">
        <v>2535</v>
      </c>
    </row>
    <row r="1403" spans="7:10" ht="15">
      <c r="G1403" s="24">
        <v>45234</v>
      </c>
      <c r="H1403" s="25">
        <v>45231</v>
      </c>
      <c r="I1403">
        <v>4</v>
      </c>
      <c r="J1403" t="s">
        <v>2536</v>
      </c>
    </row>
    <row r="1404" spans="7:10" ht="15">
      <c r="G1404" s="24">
        <v>45235</v>
      </c>
      <c r="H1404" s="25">
        <v>45231</v>
      </c>
      <c r="I1404">
        <v>5</v>
      </c>
      <c r="J1404" t="s">
        <v>2537</v>
      </c>
    </row>
    <row r="1405" spans="7:10" ht="15">
      <c r="G1405" s="24">
        <v>45236</v>
      </c>
      <c r="H1405" s="25">
        <v>45231</v>
      </c>
      <c r="I1405">
        <v>6</v>
      </c>
      <c r="J1405" t="s">
        <v>2538</v>
      </c>
    </row>
    <row r="1406" spans="7:10" ht="15">
      <c r="G1406" s="24">
        <v>45237</v>
      </c>
      <c r="H1406" s="25">
        <v>45231</v>
      </c>
      <c r="I1406">
        <v>7</v>
      </c>
      <c r="J1406" t="s">
        <v>2539</v>
      </c>
    </row>
    <row r="1407" spans="7:10" ht="15">
      <c r="G1407" s="24">
        <v>45238</v>
      </c>
      <c r="H1407" s="25">
        <v>45231</v>
      </c>
      <c r="I1407">
        <v>8</v>
      </c>
      <c r="J1407" t="s">
        <v>787</v>
      </c>
    </row>
    <row r="1408" spans="7:10" ht="15">
      <c r="G1408" s="24">
        <v>45239</v>
      </c>
      <c r="H1408" s="25">
        <v>45231</v>
      </c>
      <c r="I1408">
        <v>9</v>
      </c>
      <c r="J1408" t="s">
        <v>923</v>
      </c>
    </row>
    <row r="1409" spans="7:10" ht="15">
      <c r="G1409" s="24">
        <v>45240</v>
      </c>
      <c r="H1409" s="25">
        <v>45231</v>
      </c>
      <c r="I1409">
        <v>10</v>
      </c>
      <c r="J1409" t="s">
        <v>2535</v>
      </c>
    </row>
    <row r="1410" spans="7:10" ht="15">
      <c r="G1410" s="24">
        <v>45241</v>
      </c>
      <c r="H1410" s="25">
        <v>45231</v>
      </c>
      <c r="I1410">
        <v>11</v>
      </c>
      <c r="J1410" t="s">
        <v>2536</v>
      </c>
    </row>
    <row r="1411" spans="7:10" ht="15">
      <c r="G1411" s="24">
        <v>45242</v>
      </c>
      <c r="H1411" s="25">
        <v>45231</v>
      </c>
      <c r="I1411">
        <v>12</v>
      </c>
      <c r="J1411" t="s">
        <v>2537</v>
      </c>
    </row>
    <row r="1412" spans="7:10" ht="15">
      <c r="G1412" s="24">
        <v>45243</v>
      </c>
      <c r="H1412" s="25">
        <v>45231</v>
      </c>
      <c r="I1412">
        <v>13</v>
      </c>
      <c r="J1412" t="s">
        <v>2538</v>
      </c>
    </row>
    <row r="1413" spans="7:10" ht="15">
      <c r="G1413" s="24">
        <v>45244</v>
      </c>
      <c r="H1413" s="25">
        <v>45231</v>
      </c>
      <c r="I1413">
        <v>14</v>
      </c>
      <c r="J1413" t="s">
        <v>2539</v>
      </c>
    </row>
    <row r="1414" spans="7:10" ht="15">
      <c r="G1414" s="24">
        <v>45245</v>
      </c>
      <c r="H1414" s="25">
        <v>45231</v>
      </c>
      <c r="I1414">
        <v>15</v>
      </c>
      <c r="J1414" t="s">
        <v>787</v>
      </c>
    </row>
    <row r="1415" spans="7:10" ht="15">
      <c r="G1415" s="24">
        <v>45246</v>
      </c>
      <c r="H1415" s="25">
        <v>45231</v>
      </c>
      <c r="I1415">
        <v>16</v>
      </c>
      <c r="J1415" t="s">
        <v>923</v>
      </c>
    </row>
    <row r="1416" spans="7:10" ht="15">
      <c r="G1416" s="24">
        <v>45247</v>
      </c>
      <c r="H1416" s="25">
        <v>45231</v>
      </c>
      <c r="I1416">
        <v>17</v>
      </c>
      <c r="J1416" t="s">
        <v>2535</v>
      </c>
    </row>
    <row r="1417" spans="7:10" ht="15">
      <c r="G1417" s="24">
        <v>45248</v>
      </c>
      <c r="H1417" s="25">
        <v>45231</v>
      </c>
      <c r="I1417">
        <v>18</v>
      </c>
      <c r="J1417" t="s">
        <v>2536</v>
      </c>
    </row>
    <row r="1418" spans="7:10" ht="15">
      <c r="G1418" s="24">
        <v>45249</v>
      </c>
      <c r="H1418" s="25">
        <v>45231</v>
      </c>
      <c r="I1418">
        <v>19</v>
      </c>
      <c r="J1418" t="s">
        <v>2537</v>
      </c>
    </row>
    <row r="1419" spans="7:10" ht="15">
      <c r="G1419" s="24">
        <v>45250</v>
      </c>
      <c r="H1419" s="25">
        <v>45231</v>
      </c>
      <c r="I1419">
        <v>20</v>
      </c>
      <c r="J1419" t="s">
        <v>2538</v>
      </c>
    </row>
    <row r="1420" spans="7:10" ht="15">
      <c r="G1420" s="24">
        <v>45251</v>
      </c>
      <c r="H1420" s="25">
        <v>45231</v>
      </c>
      <c r="I1420">
        <v>21</v>
      </c>
      <c r="J1420" t="s">
        <v>2539</v>
      </c>
    </row>
    <row r="1421" spans="7:10" ht="15">
      <c r="G1421" s="24">
        <v>45252</v>
      </c>
      <c r="H1421" s="25">
        <v>45231</v>
      </c>
      <c r="I1421">
        <v>22</v>
      </c>
      <c r="J1421" t="s">
        <v>787</v>
      </c>
    </row>
    <row r="1422" spans="7:10" ht="15">
      <c r="G1422" s="24">
        <v>45253</v>
      </c>
      <c r="H1422" s="25">
        <v>45231</v>
      </c>
      <c r="I1422">
        <v>23</v>
      </c>
      <c r="J1422" t="s">
        <v>923</v>
      </c>
    </row>
    <row r="1423" spans="7:10" ht="15">
      <c r="G1423" s="24">
        <v>45254</v>
      </c>
      <c r="H1423" s="25">
        <v>45231</v>
      </c>
      <c r="I1423">
        <v>24</v>
      </c>
      <c r="J1423" t="s">
        <v>2535</v>
      </c>
    </row>
    <row r="1424" spans="7:10" ht="15">
      <c r="G1424" s="24">
        <v>45255</v>
      </c>
      <c r="H1424" s="25">
        <v>45231</v>
      </c>
      <c r="I1424">
        <v>25</v>
      </c>
      <c r="J1424" t="s">
        <v>2536</v>
      </c>
    </row>
    <row r="1425" spans="7:10" ht="15">
      <c r="G1425" s="24">
        <v>45256</v>
      </c>
      <c r="H1425" s="25">
        <v>45231</v>
      </c>
      <c r="I1425">
        <v>26</v>
      </c>
      <c r="J1425" t="s">
        <v>2537</v>
      </c>
    </row>
    <row r="1426" spans="7:10" ht="15">
      <c r="G1426" s="24">
        <v>45257</v>
      </c>
      <c r="H1426" s="25">
        <v>45231</v>
      </c>
      <c r="I1426">
        <v>27</v>
      </c>
      <c r="J1426" t="s">
        <v>2538</v>
      </c>
    </row>
    <row r="1427" spans="7:10" ht="15">
      <c r="G1427" s="24">
        <v>45258</v>
      </c>
      <c r="H1427" s="25">
        <v>45231</v>
      </c>
      <c r="I1427">
        <v>28</v>
      </c>
      <c r="J1427" t="s">
        <v>2539</v>
      </c>
    </row>
    <row r="1428" spans="7:10" ht="15">
      <c r="G1428" s="24">
        <v>45259</v>
      </c>
      <c r="H1428" s="25">
        <v>45231</v>
      </c>
      <c r="I1428">
        <v>29</v>
      </c>
      <c r="J1428" t="s">
        <v>787</v>
      </c>
    </row>
    <row r="1429" spans="7:10" ht="15">
      <c r="G1429" s="24">
        <v>45260</v>
      </c>
      <c r="H1429" s="25">
        <v>45231</v>
      </c>
      <c r="I1429">
        <v>30</v>
      </c>
      <c r="J1429" t="s">
        <v>923</v>
      </c>
    </row>
    <row r="1430" spans="7:10" ht="15">
      <c r="G1430" s="24">
        <v>45261</v>
      </c>
      <c r="H1430" s="25">
        <v>45261</v>
      </c>
      <c r="I1430">
        <v>1</v>
      </c>
      <c r="J1430" t="s">
        <v>2535</v>
      </c>
    </row>
    <row r="1431" spans="7:10" ht="15">
      <c r="G1431" s="24">
        <v>45262</v>
      </c>
      <c r="H1431" s="25">
        <v>45261</v>
      </c>
      <c r="I1431">
        <v>2</v>
      </c>
      <c r="J1431" t="s">
        <v>2536</v>
      </c>
    </row>
    <row r="1432" spans="7:10" ht="15">
      <c r="G1432" s="24">
        <v>45263</v>
      </c>
      <c r="H1432" s="25">
        <v>45261</v>
      </c>
      <c r="I1432">
        <v>3</v>
      </c>
      <c r="J1432" t="s">
        <v>2537</v>
      </c>
    </row>
    <row r="1433" spans="7:10" ht="15">
      <c r="G1433" s="24">
        <v>45264</v>
      </c>
      <c r="H1433" s="25">
        <v>45261</v>
      </c>
      <c r="I1433">
        <v>4</v>
      </c>
      <c r="J1433" t="s">
        <v>2538</v>
      </c>
    </row>
    <row r="1434" spans="7:10" ht="15">
      <c r="G1434" s="24">
        <v>45265</v>
      </c>
      <c r="H1434" s="25">
        <v>45261</v>
      </c>
      <c r="I1434">
        <v>5</v>
      </c>
      <c r="J1434" t="s">
        <v>2539</v>
      </c>
    </row>
    <row r="1435" spans="7:10" ht="15">
      <c r="G1435" s="24">
        <v>45266</v>
      </c>
      <c r="H1435" s="25">
        <v>45261</v>
      </c>
      <c r="I1435">
        <v>6</v>
      </c>
      <c r="J1435" t="s">
        <v>787</v>
      </c>
    </row>
    <row r="1436" spans="7:10" ht="15">
      <c r="G1436" s="24">
        <v>45267</v>
      </c>
      <c r="H1436" s="25">
        <v>45261</v>
      </c>
      <c r="I1436">
        <v>7</v>
      </c>
      <c r="J1436" t="s">
        <v>923</v>
      </c>
    </row>
    <row r="1437" spans="7:10" ht="15">
      <c r="G1437" s="24">
        <v>45268</v>
      </c>
      <c r="H1437" s="25">
        <v>45261</v>
      </c>
      <c r="I1437">
        <v>8</v>
      </c>
      <c r="J1437" t="s">
        <v>2535</v>
      </c>
    </row>
    <row r="1438" spans="7:10" ht="15">
      <c r="G1438" s="24">
        <v>45269</v>
      </c>
      <c r="H1438" s="25">
        <v>45261</v>
      </c>
      <c r="I1438">
        <v>9</v>
      </c>
      <c r="J1438" t="s">
        <v>2536</v>
      </c>
    </row>
    <row r="1439" spans="7:10" ht="15">
      <c r="G1439" s="24">
        <v>45270</v>
      </c>
      <c r="H1439" s="25">
        <v>45261</v>
      </c>
      <c r="I1439">
        <v>10</v>
      </c>
      <c r="J1439" t="s">
        <v>2537</v>
      </c>
    </row>
    <row r="1440" spans="7:10" ht="15">
      <c r="G1440" s="24">
        <v>45271</v>
      </c>
      <c r="H1440" s="25">
        <v>45261</v>
      </c>
      <c r="I1440">
        <v>11</v>
      </c>
      <c r="J1440" t="s">
        <v>2538</v>
      </c>
    </row>
    <row r="1441" spans="7:10" ht="15">
      <c r="G1441" s="24">
        <v>45272</v>
      </c>
      <c r="H1441" s="25">
        <v>45261</v>
      </c>
      <c r="I1441">
        <v>12</v>
      </c>
      <c r="J1441" t="s">
        <v>2539</v>
      </c>
    </row>
    <row r="1442" spans="7:10" ht="15">
      <c r="G1442" s="24">
        <v>45273</v>
      </c>
      <c r="H1442" s="25">
        <v>45261</v>
      </c>
      <c r="I1442">
        <v>13</v>
      </c>
      <c r="J1442" t="s">
        <v>787</v>
      </c>
    </row>
    <row r="1443" spans="7:10" ht="15">
      <c r="G1443" s="24">
        <v>45274</v>
      </c>
      <c r="H1443" s="25">
        <v>45261</v>
      </c>
      <c r="I1443">
        <v>14</v>
      </c>
      <c r="J1443" t="s">
        <v>923</v>
      </c>
    </row>
    <row r="1444" spans="7:10" ht="15">
      <c r="G1444" s="24">
        <v>45275</v>
      </c>
      <c r="H1444" s="25">
        <v>45261</v>
      </c>
      <c r="I1444">
        <v>15</v>
      </c>
      <c r="J1444" t="s">
        <v>2535</v>
      </c>
    </row>
    <row r="1445" spans="7:10" ht="15">
      <c r="G1445" s="24">
        <v>45276</v>
      </c>
      <c r="H1445" s="25">
        <v>45261</v>
      </c>
      <c r="I1445">
        <v>16</v>
      </c>
      <c r="J1445" t="s">
        <v>2536</v>
      </c>
    </row>
    <row r="1446" spans="7:10" ht="15">
      <c r="G1446" s="24">
        <v>45277</v>
      </c>
      <c r="H1446" s="25">
        <v>45261</v>
      </c>
      <c r="I1446">
        <v>17</v>
      </c>
      <c r="J1446" t="s">
        <v>2537</v>
      </c>
    </row>
    <row r="1447" spans="7:10" ht="15">
      <c r="G1447" s="24">
        <v>45278</v>
      </c>
      <c r="H1447" s="25">
        <v>45261</v>
      </c>
      <c r="I1447">
        <v>18</v>
      </c>
      <c r="J1447" t="s">
        <v>2538</v>
      </c>
    </row>
    <row r="1448" spans="7:10" ht="15">
      <c r="G1448" s="24">
        <v>45279</v>
      </c>
      <c r="H1448" s="25">
        <v>45261</v>
      </c>
      <c r="I1448">
        <v>19</v>
      </c>
      <c r="J1448" t="s">
        <v>2539</v>
      </c>
    </row>
    <row r="1449" spans="7:10" ht="15">
      <c r="G1449" s="24">
        <v>45280</v>
      </c>
      <c r="H1449" s="25">
        <v>45261</v>
      </c>
      <c r="I1449">
        <v>20</v>
      </c>
      <c r="J1449" t="s">
        <v>787</v>
      </c>
    </row>
    <row r="1450" spans="7:10" ht="15">
      <c r="G1450" s="24">
        <v>45281</v>
      </c>
      <c r="H1450" s="25">
        <v>45261</v>
      </c>
      <c r="I1450">
        <v>21</v>
      </c>
      <c r="J1450" t="s">
        <v>923</v>
      </c>
    </row>
    <row r="1451" spans="7:10" ht="15">
      <c r="G1451" s="24">
        <v>45282</v>
      </c>
      <c r="H1451" s="25">
        <v>45261</v>
      </c>
      <c r="I1451">
        <v>22</v>
      </c>
      <c r="J1451" t="s">
        <v>2535</v>
      </c>
    </row>
    <row r="1452" spans="7:10" ht="15">
      <c r="G1452" s="24">
        <v>45283</v>
      </c>
      <c r="H1452" s="25">
        <v>45261</v>
      </c>
      <c r="I1452">
        <v>23</v>
      </c>
      <c r="J1452" t="s">
        <v>2536</v>
      </c>
    </row>
    <row r="1453" spans="7:10" ht="15">
      <c r="G1453" s="24">
        <v>45284</v>
      </c>
      <c r="H1453" s="25">
        <v>45261</v>
      </c>
      <c r="I1453">
        <v>24</v>
      </c>
      <c r="J1453" t="s">
        <v>2537</v>
      </c>
    </row>
    <row r="1454" spans="7:10" ht="15">
      <c r="G1454" s="24">
        <v>45285</v>
      </c>
      <c r="H1454" s="25">
        <v>45261</v>
      </c>
      <c r="I1454">
        <v>25</v>
      </c>
      <c r="J1454" t="s">
        <v>2538</v>
      </c>
    </row>
    <row r="1455" spans="7:10" ht="15">
      <c r="G1455" s="24">
        <v>45286</v>
      </c>
      <c r="H1455" s="25">
        <v>45261</v>
      </c>
      <c r="I1455">
        <v>26</v>
      </c>
      <c r="J1455" t="s">
        <v>2539</v>
      </c>
    </row>
    <row r="1456" spans="7:10" ht="15">
      <c r="G1456" s="24">
        <v>45287</v>
      </c>
      <c r="H1456" s="25">
        <v>45261</v>
      </c>
      <c r="I1456">
        <v>27</v>
      </c>
      <c r="J1456" t="s">
        <v>787</v>
      </c>
    </row>
    <row r="1457" spans="7:10" ht="15">
      <c r="G1457" s="24">
        <v>45288</v>
      </c>
      <c r="H1457" s="25">
        <v>45261</v>
      </c>
      <c r="I1457">
        <v>28</v>
      </c>
      <c r="J1457" t="s">
        <v>923</v>
      </c>
    </row>
    <row r="1458" spans="7:10" ht="15">
      <c r="G1458" s="24">
        <v>45289</v>
      </c>
      <c r="H1458" s="25">
        <v>45261</v>
      </c>
      <c r="I1458">
        <v>29</v>
      </c>
      <c r="J1458" t="s">
        <v>2535</v>
      </c>
    </row>
    <row r="1459" spans="7:10" ht="15">
      <c r="G1459" s="24">
        <v>45290</v>
      </c>
      <c r="H1459" s="25">
        <v>45261</v>
      </c>
      <c r="I1459">
        <v>30</v>
      </c>
      <c r="J1459" t="s">
        <v>2536</v>
      </c>
    </row>
    <row r="1460" spans="7:10" ht="15">
      <c r="G1460" s="24">
        <v>45291</v>
      </c>
      <c r="H1460" s="25">
        <v>45261</v>
      </c>
      <c r="I1460">
        <v>31</v>
      </c>
      <c r="J1460" t="s">
        <v>2537</v>
      </c>
    </row>
    <row r="1461" spans="7:10" ht="15">
      <c r="G1461" s="24">
        <v>45292</v>
      </c>
      <c r="H1461" s="25">
        <v>45292</v>
      </c>
      <c r="I1461">
        <v>1</v>
      </c>
      <c r="J1461" t="s">
        <v>2538</v>
      </c>
    </row>
    <row r="1462" spans="7:10" ht="15">
      <c r="G1462" s="24">
        <v>45293</v>
      </c>
      <c r="H1462" s="25">
        <v>45292</v>
      </c>
      <c r="I1462">
        <v>2</v>
      </c>
      <c r="J1462" t="s">
        <v>2539</v>
      </c>
    </row>
    <row r="1463" spans="7:10" ht="15">
      <c r="G1463" s="24">
        <v>45294</v>
      </c>
      <c r="H1463" s="25">
        <v>45292</v>
      </c>
      <c r="I1463">
        <v>3</v>
      </c>
      <c r="J1463" t="s">
        <v>787</v>
      </c>
    </row>
    <row r="1464" spans="7:10" ht="15">
      <c r="G1464" s="24">
        <v>45295</v>
      </c>
      <c r="H1464" s="25">
        <v>45292</v>
      </c>
      <c r="I1464">
        <v>4</v>
      </c>
      <c r="J1464" t="s">
        <v>923</v>
      </c>
    </row>
    <row r="1465" spans="7:10" ht="15">
      <c r="G1465" s="24">
        <v>45296</v>
      </c>
      <c r="H1465" s="25">
        <v>45292</v>
      </c>
      <c r="I1465">
        <v>5</v>
      </c>
      <c r="J1465" t="s">
        <v>2535</v>
      </c>
    </row>
    <row r="1466" spans="7:10" ht="15">
      <c r="G1466" s="24">
        <v>45297</v>
      </c>
      <c r="H1466" s="25">
        <v>45292</v>
      </c>
      <c r="I1466">
        <v>6</v>
      </c>
      <c r="J1466" t="s">
        <v>2536</v>
      </c>
    </row>
    <row r="1467" spans="7:10" ht="15">
      <c r="G1467" s="24">
        <v>45298</v>
      </c>
      <c r="H1467" s="25">
        <v>45292</v>
      </c>
      <c r="I1467">
        <v>7</v>
      </c>
      <c r="J1467" t="s">
        <v>2537</v>
      </c>
    </row>
    <row r="1468" spans="7:10" ht="15">
      <c r="G1468" s="24">
        <v>45299</v>
      </c>
      <c r="H1468" s="25">
        <v>45292</v>
      </c>
      <c r="I1468">
        <v>8</v>
      </c>
      <c r="J1468" t="s">
        <v>2538</v>
      </c>
    </row>
    <row r="1469" spans="7:10" ht="15">
      <c r="G1469" s="24">
        <v>45300</v>
      </c>
      <c r="H1469" s="25">
        <v>45292</v>
      </c>
      <c r="I1469">
        <v>9</v>
      </c>
      <c r="J1469" t="s">
        <v>2539</v>
      </c>
    </row>
    <row r="1470" spans="7:10" ht="15">
      <c r="G1470" s="24">
        <v>45301</v>
      </c>
      <c r="H1470" s="25">
        <v>45292</v>
      </c>
      <c r="I1470">
        <v>10</v>
      </c>
      <c r="J1470" t="s">
        <v>787</v>
      </c>
    </row>
    <row r="1471" spans="7:10" ht="15">
      <c r="G1471" s="24">
        <v>45302</v>
      </c>
      <c r="H1471" s="25">
        <v>45292</v>
      </c>
      <c r="I1471">
        <v>11</v>
      </c>
      <c r="J1471" t="s">
        <v>923</v>
      </c>
    </row>
    <row r="1472" spans="7:10" ht="15">
      <c r="G1472" s="24">
        <v>45303</v>
      </c>
      <c r="H1472" s="25">
        <v>45292</v>
      </c>
      <c r="I1472">
        <v>12</v>
      </c>
      <c r="J1472" t="s">
        <v>2535</v>
      </c>
    </row>
    <row r="1473" spans="7:10" ht="15">
      <c r="G1473" s="24">
        <v>45304</v>
      </c>
      <c r="H1473" s="25">
        <v>45292</v>
      </c>
      <c r="I1473">
        <v>13</v>
      </c>
      <c r="J1473" t="s">
        <v>2536</v>
      </c>
    </row>
    <row r="1474" spans="7:10" ht="15">
      <c r="G1474" s="24">
        <v>45305</v>
      </c>
      <c r="H1474" s="25">
        <v>45292</v>
      </c>
      <c r="I1474">
        <v>14</v>
      </c>
      <c r="J1474" t="s">
        <v>2537</v>
      </c>
    </row>
    <row r="1475" spans="7:10" ht="15">
      <c r="G1475" s="24">
        <v>45306</v>
      </c>
      <c r="H1475" s="25">
        <v>45292</v>
      </c>
      <c r="I1475">
        <v>15</v>
      </c>
      <c r="J1475" t="s">
        <v>2538</v>
      </c>
    </row>
    <row r="1476" spans="7:10" ht="15">
      <c r="G1476" s="24">
        <v>45307</v>
      </c>
      <c r="H1476" s="25">
        <v>45292</v>
      </c>
      <c r="I1476">
        <v>16</v>
      </c>
      <c r="J1476" t="s">
        <v>2539</v>
      </c>
    </row>
    <row r="1477" spans="7:10" ht="15">
      <c r="G1477" s="24">
        <v>45308</v>
      </c>
      <c r="H1477" s="25">
        <v>45292</v>
      </c>
      <c r="I1477">
        <v>17</v>
      </c>
      <c r="J1477" t="s">
        <v>787</v>
      </c>
    </row>
    <row r="1478" spans="7:10" ht="15">
      <c r="G1478" s="24">
        <v>45309</v>
      </c>
      <c r="H1478" s="25">
        <v>45292</v>
      </c>
      <c r="I1478">
        <v>18</v>
      </c>
      <c r="J1478" t="s">
        <v>923</v>
      </c>
    </row>
    <row r="1479" spans="7:10" ht="15">
      <c r="G1479" s="24">
        <v>45310</v>
      </c>
      <c r="H1479" s="25">
        <v>45292</v>
      </c>
      <c r="I1479">
        <v>19</v>
      </c>
      <c r="J1479" t="s">
        <v>2535</v>
      </c>
    </row>
    <row r="1480" spans="7:10" ht="15">
      <c r="G1480" s="24">
        <v>45311</v>
      </c>
      <c r="H1480" s="25">
        <v>45292</v>
      </c>
      <c r="I1480">
        <v>20</v>
      </c>
      <c r="J1480" t="s">
        <v>2536</v>
      </c>
    </row>
    <row r="1481" spans="7:10" ht="15">
      <c r="G1481" s="24">
        <v>45312</v>
      </c>
      <c r="H1481" s="25">
        <v>45292</v>
      </c>
      <c r="I1481">
        <v>21</v>
      </c>
      <c r="J1481" t="s">
        <v>2537</v>
      </c>
    </row>
    <row r="1482" spans="7:10" ht="15">
      <c r="G1482" s="24">
        <v>45313</v>
      </c>
      <c r="H1482" s="25">
        <v>45292</v>
      </c>
      <c r="I1482">
        <v>22</v>
      </c>
      <c r="J1482" t="s">
        <v>2538</v>
      </c>
    </row>
    <row r="1483" spans="7:10" ht="15">
      <c r="G1483" s="24">
        <v>45314</v>
      </c>
      <c r="H1483" s="25">
        <v>45292</v>
      </c>
      <c r="I1483">
        <v>23</v>
      </c>
      <c r="J1483" t="s">
        <v>2539</v>
      </c>
    </row>
    <row r="1484" spans="7:10" ht="15">
      <c r="G1484" s="24">
        <v>45315</v>
      </c>
      <c r="H1484" s="25">
        <v>45292</v>
      </c>
      <c r="I1484">
        <v>24</v>
      </c>
      <c r="J1484" t="s">
        <v>787</v>
      </c>
    </row>
    <row r="1485" spans="7:10" ht="15">
      <c r="G1485" s="24">
        <v>45316</v>
      </c>
      <c r="H1485" s="25">
        <v>45292</v>
      </c>
      <c r="I1485">
        <v>25</v>
      </c>
      <c r="J1485" t="s">
        <v>923</v>
      </c>
    </row>
    <row r="1486" spans="7:10" ht="15">
      <c r="G1486" s="24">
        <v>45317</v>
      </c>
      <c r="H1486" s="25">
        <v>45292</v>
      </c>
      <c r="I1486">
        <v>26</v>
      </c>
      <c r="J1486" t="s">
        <v>2535</v>
      </c>
    </row>
    <row r="1487" spans="7:10" ht="15">
      <c r="G1487" s="24">
        <v>45318</v>
      </c>
      <c r="H1487" s="25">
        <v>45292</v>
      </c>
      <c r="I1487">
        <v>27</v>
      </c>
      <c r="J1487" t="s">
        <v>2536</v>
      </c>
    </row>
    <row r="1488" spans="7:10" ht="15">
      <c r="G1488" s="24">
        <v>45319</v>
      </c>
      <c r="H1488" s="25">
        <v>45292</v>
      </c>
      <c r="I1488">
        <v>28</v>
      </c>
      <c r="J1488" t="s">
        <v>2537</v>
      </c>
    </row>
    <row r="1489" spans="7:10" ht="15">
      <c r="G1489" s="24">
        <v>45320</v>
      </c>
      <c r="H1489" s="25">
        <v>45292</v>
      </c>
      <c r="I1489">
        <v>29</v>
      </c>
      <c r="J1489" t="s">
        <v>2538</v>
      </c>
    </row>
    <row r="1490" spans="7:10" ht="15">
      <c r="G1490" s="24">
        <v>45321</v>
      </c>
      <c r="H1490" s="25">
        <v>45292</v>
      </c>
      <c r="I1490">
        <v>30</v>
      </c>
      <c r="J1490" t="s">
        <v>2539</v>
      </c>
    </row>
    <row r="1491" spans="7:10" ht="15">
      <c r="G1491" s="24">
        <v>45322</v>
      </c>
      <c r="H1491" s="25">
        <v>45292</v>
      </c>
      <c r="I1491">
        <v>31</v>
      </c>
      <c r="J1491" t="s">
        <v>787</v>
      </c>
    </row>
    <row r="1492" spans="7:10" ht="15">
      <c r="G1492" s="24">
        <v>45323</v>
      </c>
      <c r="H1492" s="25">
        <v>45323</v>
      </c>
      <c r="I1492">
        <v>1</v>
      </c>
      <c r="J1492" t="s">
        <v>923</v>
      </c>
    </row>
    <row r="1493" spans="7:10" ht="15">
      <c r="G1493" s="24">
        <v>45324</v>
      </c>
      <c r="H1493" s="25">
        <v>45323</v>
      </c>
      <c r="I1493">
        <v>2</v>
      </c>
      <c r="J1493" t="s">
        <v>2535</v>
      </c>
    </row>
    <row r="1494" spans="7:10" ht="15">
      <c r="G1494" s="24">
        <v>45325</v>
      </c>
      <c r="H1494" s="25">
        <v>45323</v>
      </c>
      <c r="I1494">
        <v>3</v>
      </c>
      <c r="J1494" t="s">
        <v>2536</v>
      </c>
    </row>
    <row r="1495" spans="7:10" ht="15">
      <c r="G1495" s="24">
        <v>45326</v>
      </c>
      <c r="H1495" s="25">
        <v>45323</v>
      </c>
      <c r="I1495">
        <v>4</v>
      </c>
      <c r="J1495" t="s">
        <v>2537</v>
      </c>
    </row>
    <row r="1496" spans="7:10" ht="15">
      <c r="G1496" s="24">
        <v>45327</v>
      </c>
      <c r="H1496" s="25">
        <v>45323</v>
      </c>
      <c r="I1496">
        <v>5</v>
      </c>
      <c r="J1496" t="s">
        <v>2538</v>
      </c>
    </row>
    <row r="1497" spans="7:10" ht="15">
      <c r="G1497" s="24">
        <v>45328</v>
      </c>
      <c r="H1497" s="25">
        <v>45323</v>
      </c>
      <c r="I1497">
        <v>6</v>
      </c>
      <c r="J1497" t="s">
        <v>2539</v>
      </c>
    </row>
    <row r="1498" spans="7:10" ht="15">
      <c r="G1498" s="24">
        <v>45329</v>
      </c>
      <c r="H1498" s="25">
        <v>45323</v>
      </c>
      <c r="I1498">
        <v>7</v>
      </c>
      <c r="J1498" t="s">
        <v>787</v>
      </c>
    </row>
    <row r="1499" spans="7:10" ht="15">
      <c r="G1499" s="24">
        <v>45330</v>
      </c>
      <c r="H1499" s="25">
        <v>45323</v>
      </c>
      <c r="I1499">
        <v>8</v>
      </c>
      <c r="J1499" t="s">
        <v>923</v>
      </c>
    </row>
    <row r="1500" spans="7:10" ht="15">
      <c r="G1500" s="24">
        <v>45331</v>
      </c>
      <c r="H1500" s="25">
        <v>45323</v>
      </c>
      <c r="I1500">
        <v>9</v>
      </c>
      <c r="J1500" t="s">
        <v>2535</v>
      </c>
    </row>
    <row r="1501" spans="7:10" ht="15">
      <c r="G1501" s="24">
        <v>45332</v>
      </c>
      <c r="H1501" s="25">
        <v>45323</v>
      </c>
      <c r="I1501">
        <v>10</v>
      </c>
      <c r="J1501" t="s">
        <v>2536</v>
      </c>
    </row>
    <row r="1502" spans="7:10" ht="15">
      <c r="G1502" s="24">
        <v>45333</v>
      </c>
      <c r="H1502" s="25">
        <v>45323</v>
      </c>
      <c r="I1502">
        <v>11</v>
      </c>
      <c r="J1502" t="s">
        <v>2537</v>
      </c>
    </row>
    <row r="1503" spans="7:10" ht="15">
      <c r="G1503" s="24">
        <v>45334</v>
      </c>
      <c r="H1503" s="25">
        <v>45323</v>
      </c>
      <c r="I1503">
        <v>12</v>
      </c>
      <c r="J1503" t="s">
        <v>2538</v>
      </c>
    </row>
    <row r="1504" spans="7:10" ht="15">
      <c r="G1504" s="24">
        <v>45335</v>
      </c>
      <c r="H1504" s="25">
        <v>45323</v>
      </c>
      <c r="I1504">
        <v>13</v>
      </c>
      <c r="J1504" t="s">
        <v>2539</v>
      </c>
    </row>
    <row r="1505" spans="7:10" ht="15">
      <c r="G1505" s="24">
        <v>45336</v>
      </c>
      <c r="H1505" s="25">
        <v>45323</v>
      </c>
      <c r="I1505">
        <v>14</v>
      </c>
      <c r="J1505" t="s">
        <v>787</v>
      </c>
    </row>
    <row r="1506" spans="7:10" ht="15">
      <c r="G1506" s="24">
        <v>45337</v>
      </c>
      <c r="H1506" s="25">
        <v>45323</v>
      </c>
      <c r="I1506">
        <v>15</v>
      </c>
      <c r="J1506" t="s">
        <v>923</v>
      </c>
    </row>
    <row r="1507" spans="7:10" ht="15">
      <c r="G1507" s="24">
        <v>45338</v>
      </c>
      <c r="H1507" s="25">
        <v>45323</v>
      </c>
      <c r="I1507">
        <v>16</v>
      </c>
      <c r="J1507" t="s">
        <v>2535</v>
      </c>
    </row>
    <row r="1508" spans="7:10" ht="15">
      <c r="G1508" s="24">
        <v>45339</v>
      </c>
      <c r="H1508" s="25">
        <v>45323</v>
      </c>
      <c r="I1508">
        <v>17</v>
      </c>
      <c r="J1508" t="s">
        <v>2536</v>
      </c>
    </row>
    <row r="1509" spans="7:10" ht="15">
      <c r="G1509" s="24">
        <v>45340</v>
      </c>
      <c r="H1509" s="25">
        <v>45323</v>
      </c>
      <c r="I1509">
        <v>18</v>
      </c>
      <c r="J1509" t="s">
        <v>2537</v>
      </c>
    </row>
    <row r="1510" spans="7:10" ht="15">
      <c r="G1510" s="24">
        <v>45341</v>
      </c>
      <c r="H1510" s="25">
        <v>45323</v>
      </c>
      <c r="I1510">
        <v>19</v>
      </c>
      <c r="J1510" t="s">
        <v>2538</v>
      </c>
    </row>
    <row r="1511" spans="7:10" ht="15">
      <c r="G1511" s="24">
        <v>45342</v>
      </c>
      <c r="H1511" s="25">
        <v>45323</v>
      </c>
      <c r="I1511">
        <v>20</v>
      </c>
      <c r="J1511" t="s">
        <v>2539</v>
      </c>
    </row>
    <row r="1512" spans="7:10" ht="15">
      <c r="G1512" s="24">
        <v>45343</v>
      </c>
      <c r="H1512" s="25">
        <v>45323</v>
      </c>
      <c r="I1512">
        <v>21</v>
      </c>
      <c r="J1512" t="s">
        <v>787</v>
      </c>
    </row>
    <row r="1513" spans="7:10" ht="15">
      <c r="G1513" s="24">
        <v>45344</v>
      </c>
      <c r="H1513" s="25">
        <v>45323</v>
      </c>
      <c r="I1513">
        <v>22</v>
      </c>
      <c r="J1513" t="s">
        <v>923</v>
      </c>
    </row>
    <row r="1514" spans="7:10" ht="15">
      <c r="G1514" s="24">
        <v>45345</v>
      </c>
      <c r="H1514" s="25">
        <v>45323</v>
      </c>
      <c r="I1514">
        <v>23</v>
      </c>
      <c r="J1514" t="s">
        <v>2535</v>
      </c>
    </row>
    <row r="1515" spans="7:10" ht="15">
      <c r="G1515" s="24">
        <v>45346</v>
      </c>
      <c r="H1515" s="25">
        <v>45323</v>
      </c>
      <c r="I1515">
        <v>24</v>
      </c>
      <c r="J1515" t="s">
        <v>2536</v>
      </c>
    </row>
    <row r="1516" spans="7:10" ht="15">
      <c r="G1516" s="24">
        <v>45347</v>
      </c>
      <c r="H1516" s="25">
        <v>45323</v>
      </c>
      <c r="I1516">
        <v>25</v>
      </c>
      <c r="J1516" t="s">
        <v>2537</v>
      </c>
    </row>
    <row r="1517" spans="7:10" ht="15">
      <c r="G1517" s="24">
        <v>45348</v>
      </c>
      <c r="H1517" s="25">
        <v>45323</v>
      </c>
      <c r="I1517">
        <v>26</v>
      </c>
      <c r="J1517" t="s">
        <v>2538</v>
      </c>
    </row>
    <row r="1518" spans="7:10" ht="15">
      <c r="G1518" s="24">
        <v>45349</v>
      </c>
      <c r="H1518" s="25">
        <v>45323</v>
      </c>
      <c r="I1518">
        <v>27</v>
      </c>
      <c r="J1518" t="s">
        <v>2539</v>
      </c>
    </row>
    <row r="1519" spans="7:10" ht="15">
      <c r="G1519" s="24">
        <v>45350</v>
      </c>
      <c r="H1519" s="25">
        <v>45323</v>
      </c>
      <c r="I1519">
        <v>28</v>
      </c>
      <c r="J1519" t="s">
        <v>787</v>
      </c>
    </row>
    <row r="1520" spans="7:10" ht="15">
      <c r="G1520" s="24">
        <v>45351</v>
      </c>
      <c r="H1520" s="25">
        <v>45323</v>
      </c>
      <c r="I1520">
        <v>29</v>
      </c>
      <c r="J1520" t="s">
        <v>923</v>
      </c>
    </row>
    <row r="1521" spans="7:10" ht="15">
      <c r="G1521" s="24">
        <v>45352</v>
      </c>
      <c r="H1521" s="25">
        <v>45352</v>
      </c>
      <c r="I1521">
        <v>1</v>
      </c>
      <c r="J1521" t="s">
        <v>2535</v>
      </c>
    </row>
    <row r="1522" spans="7:10" ht="15">
      <c r="G1522" s="24">
        <v>45353</v>
      </c>
      <c r="H1522" s="25">
        <v>45352</v>
      </c>
      <c r="I1522">
        <v>2</v>
      </c>
      <c r="J1522" t="s">
        <v>2536</v>
      </c>
    </row>
    <row r="1523" spans="7:10" ht="15">
      <c r="G1523" s="24">
        <v>45354</v>
      </c>
      <c r="H1523" s="25">
        <v>45352</v>
      </c>
      <c r="I1523">
        <v>3</v>
      </c>
      <c r="J1523" t="s">
        <v>2537</v>
      </c>
    </row>
    <row r="1524" spans="7:10" ht="15">
      <c r="G1524" s="24">
        <v>45355</v>
      </c>
      <c r="H1524" s="25">
        <v>45352</v>
      </c>
      <c r="I1524">
        <v>4</v>
      </c>
      <c r="J1524" t="s">
        <v>2538</v>
      </c>
    </row>
    <row r="1525" spans="7:10" ht="15">
      <c r="G1525" s="24">
        <v>45356</v>
      </c>
      <c r="H1525" s="25">
        <v>45352</v>
      </c>
      <c r="I1525">
        <v>5</v>
      </c>
      <c r="J1525" t="s">
        <v>2539</v>
      </c>
    </row>
    <row r="1526" spans="7:10" ht="15">
      <c r="G1526" s="24">
        <v>45357</v>
      </c>
      <c r="H1526" s="25">
        <v>45352</v>
      </c>
      <c r="I1526">
        <v>6</v>
      </c>
      <c r="J1526" t="s">
        <v>787</v>
      </c>
    </row>
    <row r="1527" spans="7:10" ht="15">
      <c r="G1527" s="24">
        <v>45358</v>
      </c>
      <c r="H1527" s="25">
        <v>45352</v>
      </c>
      <c r="I1527">
        <v>7</v>
      </c>
      <c r="J1527" t="s">
        <v>923</v>
      </c>
    </row>
    <row r="1528" spans="7:10" ht="15">
      <c r="G1528" s="24">
        <v>45359</v>
      </c>
      <c r="H1528" s="25">
        <v>45352</v>
      </c>
      <c r="I1528">
        <v>8</v>
      </c>
      <c r="J1528" t="s">
        <v>2535</v>
      </c>
    </row>
    <row r="1529" spans="7:10" ht="15">
      <c r="G1529" s="24">
        <v>45360</v>
      </c>
      <c r="H1529" s="25">
        <v>45352</v>
      </c>
      <c r="I1529">
        <v>9</v>
      </c>
      <c r="J1529" t="s">
        <v>2536</v>
      </c>
    </row>
    <row r="1530" spans="7:10" ht="15">
      <c r="G1530" s="24">
        <v>45361</v>
      </c>
      <c r="H1530" s="25">
        <v>45352</v>
      </c>
      <c r="I1530">
        <v>10</v>
      </c>
      <c r="J1530" t="s">
        <v>2537</v>
      </c>
    </row>
    <row r="1531" spans="7:10" ht="15">
      <c r="G1531" s="24">
        <v>45362</v>
      </c>
      <c r="H1531" s="25">
        <v>45352</v>
      </c>
      <c r="I1531">
        <v>11</v>
      </c>
      <c r="J1531" t="s">
        <v>2538</v>
      </c>
    </row>
    <row r="1532" spans="7:10" ht="15">
      <c r="G1532" s="24">
        <v>45363</v>
      </c>
      <c r="H1532" s="25">
        <v>45352</v>
      </c>
      <c r="I1532">
        <v>12</v>
      </c>
      <c r="J1532" t="s">
        <v>2539</v>
      </c>
    </row>
    <row r="1533" spans="7:10" ht="15">
      <c r="G1533" s="24">
        <v>45364</v>
      </c>
      <c r="H1533" s="25">
        <v>45352</v>
      </c>
      <c r="I1533">
        <v>13</v>
      </c>
      <c r="J1533" t="s">
        <v>787</v>
      </c>
    </row>
    <row r="1534" spans="7:10" ht="15">
      <c r="G1534" s="24">
        <v>45365</v>
      </c>
      <c r="H1534" s="25">
        <v>45352</v>
      </c>
      <c r="I1534">
        <v>14</v>
      </c>
      <c r="J1534" t="s">
        <v>923</v>
      </c>
    </row>
    <row r="1535" spans="7:10" ht="15">
      <c r="G1535" s="24">
        <v>45366</v>
      </c>
      <c r="H1535" s="25">
        <v>45352</v>
      </c>
      <c r="I1535">
        <v>15</v>
      </c>
      <c r="J1535" t="s">
        <v>2535</v>
      </c>
    </row>
    <row r="1536" spans="7:10" ht="15">
      <c r="G1536" s="24">
        <v>45367</v>
      </c>
      <c r="H1536" s="25">
        <v>45352</v>
      </c>
      <c r="I1536">
        <v>16</v>
      </c>
      <c r="J1536" t="s">
        <v>2536</v>
      </c>
    </row>
    <row r="1537" spans="7:10" ht="15">
      <c r="G1537" s="24">
        <v>45368</v>
      </c>
      <c r="H1537" s="25">
        <v>45352</v>
      </c>
      <c r="I1537">
        <v>17</v>
      </c>
      <c r="J1537" t="s">
        <v>2537</v>
      </c>
    </row>
    <row r="1538" spans="7:10" ht="15">
      <c r="G1538" s="24">
        <v>45369</v>
      </c>
      <c r="H1538" s="25">
        <v>45352</v>
      </c>
      <c r="I1538">
        <v>18</v>
      </c>
      <c r="J1538" t="s">
        <v>2538</v>
      </c>
    </row>
    <row r="1539" spans="7:10" ht="15">
      <c r="G1539" s="24">
        <v>45370</v>
      </c>
      <c r="H1539" s="25">
        <v>45352</v>
      </c>
      <c r="I1539">
        <v>19</v>
      </c>
      <c r="J1539" t="s">
        <v>2539</v>
      </c>
    </row>
    <row r="1540" spans="7:10" ht="15">
      <c r="G1540" s="24">
        <v>45371</v>
      </c>
      <c r="H1540" s="25">
        <v>45352</v>
      </c>
      <c r="I1540">
        <v>20</v>
      </c>
      <c r="J1540" t="s">
        <v>787</v>
      </c>
    </row>
    <row r="1541" spans="7:10" ht="15">
      <c r="G1541" s="24">
        <v>45372</v>
      </c>
      <c r="H1541" s="25">
        <v>45352</v>
      </c>
      <c r="I1541">
        <v>21</v>
      </c>
      <c r="J1541" t="s">
        <v>923</v>
      </c>
    </row>
    <row r="1542" spans="7:10" ht="15">
      <c r="G1542" s="24">
        <v>45373</v>
      </c>
      <c r="H1542" s="25">
        <v>45352</v>
      </c>
      <c r="I1542">
        <v>22</v>
      </c>
      <c r="J1542" t="s">
        <v>2535</v>
      </c>
    </row>
    <row r="1543" spans="7:10" ht="15">
      <c r="G1543" s="24">
        <v>45374</v>
      </c>
      <c r="H1543" s="25">
        <v>45352</v>
      </c>
      <c r="I1543">
        <v>23</v>
      </c>
      <c r="J1543" t="s">
        <v>2536</v>
      </c>
    </row>
    <row r="1544" spans="7:10" ht="15">
      <c r="G1544" s="24">
        <v>45375</v>
      </c>
      <c r="H1544" s="25">
        <v>45352</v>
      </c>
      <c r="I1544">
        <v>24</v>
      </c>
      <c r="J1544" t="s">
        <v>2537</v>
      </c>
    </row>
    <row r="1545" spans="7:10" ht="15">
      <c r="G1545" s="24">
        <v>45376</v>
      </c>
      <c r="H1545" s="25">
        <v>45352</v>
      </c>
      <c r="I1545">
        <v>25</v>
      </c>
      <c r="J1545" t="s">
        <v>2538</v>
      </c>
    </row>
    <row r="1546" spans="7:10" ht="15">
      <c r="G1546" s="24">
        <v>45377</v>
      </c>
      <c r="H1546" s="25">
        <v>45352</v>
      </c>
      <c r="I1546">
        <v>26</v>
      </c>
      <c r="J1546" t="s">
        <v>2539</v>
      </c>
    </row>
    <row r="1547" spans="7:10" ht="15">
      <c r="G1547" s="24">
        <v>45378</v>
      </c>
      <c r="H1547" s="25">
        <v>45352</v>
      </c>
      <c r="I1547">
        <v>27</v>
      </c>
      <c r="J1547" t="s">
        <v>787</v>
      </c>
    </row>
    <row r="1548" spans="7:10" ht="15">
      <c r="G1548" s="24">
        <v>45379</v>
      </c>
      <c r="H1548" s="25">
        <v>45352</v>
      </c>
      <c r="I1548">
        <v>28</v>
      </c>
      <c r="J1548" t="s">
        <v>923</v>
      </c>
    </row>
    <row r="1549" spans="7:10" ht="15">
      <c r="G1549" s="24">
        <v>45380</v>
      </c>
      <c r="H1549" s="25">
        <v>45352</v>
      </c>
      <c r="I1549">
        <v>29</v>
      </c>
      <c r="J1549" t="s">
        <v>2535</v>
      </c>
    </row>
    <row r="1550" spans="7:10" ht="15">
      <c r="G1550" s="24">
        <v>45381</v>
      </c>
      <c r="H1550" s="25">
        <v>45352</v>
      </c>
      <c r="I1550">
        <v>30</v>
      </c>
      <c r="J1550" t="s">
        <v>2536</v>
      </c>
    </row>
    <row r="1551" spans="7:10" ht="15">
      <c r="G1551" s="24">
        <v>45382</v>
      </c>
      <c r="H1551" s="25">
        <v>45352</v>
      </c>
      <c r="I1551">
        <v>31</v>
      </c>
      <c r="J1551" t="s">
        <v>2537</v>
      </c>
    </row>
    <row r="1552" spans="7:10" ht="15">
      <c r="G1552" s="24">
        <v>45383</v>
      </c>
      <c r="H1552" s="25">
        <v>45383</v>
      </c>
      <c r="I1552">
        <v>1</v>
      </c>
      <c r="J1552" t="s">
        <v>2538</v>
      </c>
    </row>
    <row r="1553" spans="7:10" ht="15">
      <c r="G1553" s="24">
        <v>45384</v>
      </c>
      <c r="H1553" s="25">
        <v>45383</v>
      </c>
      <c r="I1553">
        <v>2</v>
      </c>
      <c r="J1553" t="s">
        <v>2539</v>
      </c>
    </row>
    <row r="1554" spans="7:10" ht="15">
      <c r="G1554" s="24">
        <v>45385</v>
      </c>
      <c r="H1554" s="25">
        <v>45383</v>
      </c>
      <c r="I1554">
        <v>3</v>
      </c>
      <c r="J1554" t="s">
        <v>787</v>
      </c>
    </row>
    <row r="1555" spans="7:10" ht="15">
      <c r="G1555" s="24">
        <v>45386</v>
      </c>
      <c r="H1555" s="25">
        <v>45383</v>
      </c>
      <c r="I1555">
        <v>4</v>
      </c>
      <c r="J1555" t="s">
        <v>923</v>
      </c>
    </row>
    <row r="1556" spans="7:10" ht="15">
      <c r="G1556" s="24">
        <v>45387</v>
      </c>
      <c r="H1556" s="25">
        <v>45383</v>
      </c>
      <c r="I1556">
        <v>5</v>
      </c>
      <c r="J1556" t="s">
        <v>2535</v>
      </c>
    </row>
    <row r="1557" spans="7:10" ht="15">
      <c r="G1557" s="24">
        <v>45388</v>
      </c>
      <c r="H1557" s="25">
        <v>45383</v>
      </c>
      <c r="I1557">
        <v>6</v>
      </c>
      <c r="J1557" t="s">
        <v>2536</v>
      </c>
    </row>
    <row r="1558" spans="7:10" ht="15">
      <c r="G1558" s="24">
        <v>45389</v>
      </c>
      <c r="H1558" s="25">
        <v>45383</v>
      </c>
      <c r="I1558">
        <v>7</v>
      </c>
      <c r="J1558" t="s">
        <v>2537</v>
      </c>
    </row>
    <row r="1559" spans="7:10" ht="15">
      <c r="G1559" s="24">
        <v>45390</v>
      </c>
      <c r="H1559" s="25">
        <v>45383</v>
      </c>
      <c r="I1559">
        <v>8</v>
      </c>
      <c r="J1559" t="s">
        <v>2538</v>
      </c>
    </row>
    <row r="1560" spans="7:10" ht="15">
      <c r="G1560" s="24">
        <v>45391</v>
      </c>
      <c r="H1560" s="25">
        <v>45383</v>
      </c>
      <c r="I1560">
        <v>9</v>
      </c>
      <c r="J1560" t="s">
        <v>2539</v>
      </c>
    </row>
    <row r="1561" spans="7:10" ht="15">
      <c r="G1561" s="24">
        <v>45392</v>
      </c>
      <c r="H1561" s="25">
        <v>45383</v>
      </c>
      <c r="I1561">
        <v>10</v>
      </c>
      <c r="J1561" t="s">
        <v>787</v>
      </c>
    </row>
    <row r="1562" spans="7:10" ht="15">
      <c r="G1562" s="24">
        <v>45393</v>
      </c>
      <c r="H1562" s="25">
        <v>45383</v>
      </c>
      <c r="I1562">
        <v>11</v>
      </c>
      <c r="J1562" t="s">
        <v>923</v>
      </c>
    </row>
    <row r="1563" spans="7:10" ht="15">
      <c r="G1563" s="24">
        <v>45394</v>
      </c>
      <c r="H1563" s="25">
        <v>45383</v>
      </c>
      <c r="I1563">
        <v>12</v>
      </c>
      <c r="J1563" t="s">
        <v>2535</v>
      </c>
    </row>
    <row r="1564" spans="7:10" ht="15">
      <c r="G1564" s="24">
        <v>45395</v>
      </c>
      <c r="H1564" s="25">
        <v>45383</v>
      </c>
      <c r="I1564">
        <v>13</v>
      </c>
      <c r="J1564" t="s">
        <v>2536</v>
      </c>
    </row>
    <row r="1565" spans="7:10" ht="15">
      <c r="G1565" s="24">
        <v>45396</v>
      </c>
      <c r="H1565" s="25">
        <v>45383</v>
      </c>
      <c r="I1565">
        <v>14</v>
      </c>
      <c r="J1565" t="s">
        <v>2537</v>
      </c>
    </row>
    <row r="1566" spans="7:10" ht="15">
      <c r="G1566" s="24">
        <v>45397</v>
      </c>
      <c r="H1566" s="25">
        <v>45383</v>
      </c>
      <c r="I1566">
        <v>15</v>
      </c>
      <c r="J1566" t="s">
        <v>2538</v>
      </c>
    </row>
    <row r="1567" spans="7:10" ht="15">
      <c r="G1567" s="24">
        <v>45398</v>
      </c>
      <c r="H1567" s="25">
        <v>45383</v>
      </c>
      <c r="I1567">
        <v>16</v>
      </c>
      <c r="J1567" t="s">
        <v>2539</v>
      </c>
    </row>
    <row r="1568" spans="7:10" ht="15">
      <c r="G1568" s="24">
        <v>45399</v>
      </c>
      <c r="H1568" s="25">
        <v>45383</v>
      </c>
      <c r="I1568">
        <v>17</v>
      </c>
      <c r="J1568" t="s">
        <v>787</v>
      </c>
    </row>
    <row r="1569" spans="7:10" ht="15">
      <c r="G1569" s="24">
        <v>45400</v>
      </c>
      <c r="H1569" s="25">
        <v>45383</v>
      </c>
      <c r="I1569">
        <v>18</v>
      </c>
      <c r="J1569" t="s">
        <v>923</v>
      </c>
    </row>
    <row r="1570" spans="7:10" ht="15">
      <c r="G1570" s="24">
        <v>45401</v>
      </c>
      <c r="H1570" s="25">
        <v>45383</v>
      </c>
      <c r="I1570">
        <v>19</v>
      </c>
      <c r="J1570" t="s">
        <v>2535</v>
      </c>
    </row>
    <row r="1571" spans="7:10" ht="15">
      <c r="G1571" s="24">
        <v>45402</v>
      </c>
      <c r="H1571" s="25">
        <v>45383</v>
      </c>
      <c r="I1571">
        <v>20</v>
      </c>
      <c r="J1571" t="s">
        <v>2536</v>
      </c>
    </row>
    <row r="1572" spans="7:10" ht="15">
      <c r="G1572" s="24">
        <v>45403</v>
      </c>
      <c r="H1572" s="25">
        <v>45383</v>
      </c>
      <c r="I1572">
        <v>21</v>
      </c>
      <c r="J1572" t="s">
        <v>2537</v>
      </c>
    </row>
    <row r="1573" spans="7:10" ht="15">
      <c r="G1573" s="24">
        <v>45404</v>
      </c>
      <c r="H1573" s="25">
        <v>45383</v>
      </c>
      <c r="I1573">
        <v>22</v>
      </c>
      <c r="J1573" t="s">
        <v>2538</v>
      </c>
    </row>
    <row r="1574" spans="7:10" ht="15">
      <c r="G1574" s="24">
        <v>45405</v>
      </c>
      <c r="H1574" s="25">
        <v>45383</v>
      </c>
      <c r="I1574">
        <v>23</v>
      </c>
      <c r="J1574" t="s">
        <v>2539</v>
      </c>
    </row>
    <row r="1575" spans="7:10" ht="15">
      <c r="G1575" s="24">
        <v>45406</v>
      </c>
      <c r="H1575" s="25">
        <v>45383</v>
      </c>
      <c r="I1575">
        <v>24</v>
      </c>
      <c r="J1575" t="s">
        <v>787</v>
      </c>
    </row>
    <row r="1576" spans="7:10" ht="15">
      <c r="G1576" s="24">
        <v>45407</v>
      </c>
      <c r="H1576" s="25">
        <v>45383</v>
      </c>
      <c r="I1576">
        <v>25</v>
      </c>
      <c r="J1576" t="s">
        <v>923</v>
      </c>
    </row>
    <row r="1577" spans="7:10" ht="15">
      <c r="G1577" s="24">
        <v>45408</v>
      </c>
      <c r="H1577" s="25">
        <v>45383</v>
      </c>
      <c r="I1577">
        <v>26</v>
      </c>
      <c r="J1577" t="s">
        <v>2535</v>
      </c>
    </row>
    <row r="1578" spans="7:10" ht="15">
      <c r="G1578" s="24">
        <v>45409</v>
      </c>
      <c r="H1578" s="25">
        <v>45383</v>
      </c>
      <c r="I1578">
        <v>27</v>
      </c>
      <c r="J1578" t="s">
        <v>2536</v>
      </c>
    </row>
    <row r="1579" spans="7:10" ht="15">
      <c r="G1579" s="24">
        <v>45410</v>
      </c>
      <c r="H1579" s="25">
        <v>45383</v>
      </c>
      <c r="I1579">
        <v>28</v>
      </c>
      <c r="J1579" t="s">
        <v>2537</v>
      </c>
    </row>
    <row r="1580" spans="7:10" ht="15">
      <c r="G1580" s="24">
        <v>45411</v>
      </c>
      <c r="H1580" s="25">
        <v>45383</v>
      </c>
      <c r="I1580">
        <v>29</v>
      </c>
      <c r="J1580" t="s">
        <v>2538</v>
      </c>
    </row>
    <row r="1581" spans="7:10" ht="15">
      <c r="G1581" s="24">
        <v>45412</v>
      </c>
      <c r="H1581" s="25">
        <v>45383</v>
      </c>
      <c r="I1581">
        <v>30</v>
      </c>
      <c r="J1581" t="s">
        <v>2539</v>
      </c>
    </row>
    <row r="1582" spans="7:10" ht="15">
      <c r="G1582" s="24">
        <v>45413</v>
      </c>
      <c r="H1582" s="25">
        <v>45413</v>
      </c>
      <c r="I1582">
        <v>1</v>
      </c>
      <c r="J1582" t="s">
        <v>787</v>
      </c>
    </row>
    <row r="1583" spans="7:10" ht="15">
      <c r="G1583" s="24">
        <v>45414</v>
      </c>
      <c r="H1583" s="25">
        <v>45413</v>
      </c>
      <c r="I1583">
        <v>2</v>
      </c>
      <c r="J1583" t="s">
        <v>923</v>
      </c>
    </row>
    <row r="1584" spans="7:10" ht="15">
      <c r="G1584" s="24">
        <v>45415</v>
      </c>
      <c r="H1584" s="25">
        <v>45413</v>
      </c>
      <c r="I1584">
        <v>3</v>
      </c>
      <c r="J1584" t="s">
        <v>2535</v>
      </c>
    </row>
    <row r="1585" spans="7:10" ht="15">
      <c r="G1585" s="24">
        <v>45416</v>
      </c>
      <c r="H1585" s="25">
        <v>45413</v>
      </c>
      <c r="I1585">
        <v>4</v>
      </c>
      <c r="J1585" t="s">
        <v>2536</v>
      </c>
    </row>
    <row r="1586" spans="7:10" ht="15">
      <c r="G1586" s="24">
        <v>45417</v>
      </c>
      <c r="H1586" s="25">
        <v>45413</v>
      </c>
      <c r="I1586">
        <v>5</v>
      </c>
      <c r="J1586" t="s">
        <v>2537</v>
      </c>
    </row>
    <row r="1587" spans="7:10" ht="15">
      <c r="G1587" s="24">
        <v>45418</v>
      </c>
      <c r="H1587" s="25">
        <v>45413</v>
      </c>
      <c r="I1587">
        <v>6</v>
      </c>
      <c r="J1587" t="s">
        <v>2538</v>
      </c>
    </row>
    <row r="1588" spans="7:10" ht="15">
      <c r="G1588" s="24">
        <v>45419</v>
      </c>
      <c r="H1588" s="25">
        <v>45413</v>
      </c>
      <c r="I1588">
        <v>7</v>
      </c>
      <c r="J1588" t="s">
        <v>2539</v>
      </c>
    </row>
    <row r="1589" spans="7:10" ht="15">
      <c r="G1589" s="24">
        <v>45420</v>
      </c>
      <c r="H1589" s="25">
        <v>45413</v>
      </c>
      <c r="I1589">
        <v>8</v>
      </c>
      <c r="J1589" t="s">
        <v>787</v>
      </c>
    </row>
    <row r="1590" spans="7:10" ht="15">
      <c r="G1590" s="24">
        <v>45421</v>
      </c>
      <c r="H1590" s="25">
        <v>45413</v>
      </c>
      <c r="I1590">
        <v>9</v>
      </c>
      <c r="J1590" t="s">
        <v>923</v>
      </c>
    </row>
    <row r="1591" spans="7:10" ht="15">
      <c r="G1591" s="24">
        <v>45422</v>
      </c>
      <c r="H1591" s="25">
        <v>45413</v>
      </c>
      <c r="I1591">
        <v>10</v>
      </c>
      <c r="J1591" t="s">
        <v>2535</v>
      </c>
    </row>
    <row r="1592" spans="7:10" ht="15">
      <c r="G1592" s="24">
        <v>45423</v>
      </c>
      <c r="H1592" s="25">
        <v>45413</v>
      </c>
      <c r="I1592">
        <v>11</v>
      </c>
      <c r="J1592" t="s">
        <v>2536</v>
      </c>
    </row>
    <row r="1593" spans="7:10" ht="15">
      <c r="G1593" s="24">
        <v>45424</v>
      </c>
      <c r="H1593" s="25">
        <v>45413</v>
      </c>
      <c r="I1593">
        <v>12</v>
      </c>
      <c r="J1593" t="s">
        <v>2537</v>
      </c>
    </row>
    <row r="1594" spans="7:10" ht="15">
      <c r="G1594" s="24">
        <v>45425</v>
      </c>
      <c r="H1594" s="25">
        <v>45413</v>
      </c>
      <c r="I1594">
        <v>13</v>
      </c>
      <c r="J1594" t="s">
        <v>2538</v>
      </c>
    </row>
    <row r="1595" spans="7:10" ht="15">
      <c r="G1595" s="24">
        <v>45426</v>
      </c>
      <c r="H1595" s="25">
        <v>45413</v>
      </c>
      <c r="I1595">
        <v>14</v>
      </c>
      <c r="J1595" t="s">
        <v>2539</v>
      </c>
    </row>
    <row r="1596" spans="7:10" ht="15">
      <c r="G1596" s="24">
        <v>45427</v>
      </c>
      <c r="H1596" s="25">
        <v>45413</v>
      </c>
      <c r="I1596">
        <v>15</v>
      </c>
      <c r="J1596" t="s">
        <v>787</v>
      </c>
    </row>
    <row r="1597" spans="7:10" ht="15">
      <c r="G1597" s="24">
        <v>45428</v>
      </c>
      <c r="H1597" s="25">
        <v>45413</v>
      </c>
      <c r="I1597">
        <v>16</v>
      </c>
      <c r="J1597" t="s">
        <v>923</v>
      </c>
    </row>
    <row r="1598" spans="7:10" ht="15">
      <c r="G1598" s="24">
        <v>45429</v>
      </c>
      <c r="H1598" s="25">
        <v>45413</v>
      </c>
      <c r="I1598">
        <v>17</v>
      </c>
      <c r="J1598" t="s">
        <v>2535</v>
      </c>
    </row>
    <row r="1599" spans="7:10" ht="15">
      <c r="G1599" s="24">
        <v>45430</v>
      </c>
      <c r="H1599" s="25">
        <v>45413</v>
      </c>
      <c r="I1599">
        <v>18</v>
      </c>
      <c r="J1599" t="s">
        <v>2536</v>
      </c>
    </row>
    <row r="1600" spans="7:10" ht="15">
      <c r="G1600" s="24">
        <v>45431</v>
      </c>
      <c r="H1600" s="25">
        <v>45413</v>
      </c>
      <c r="I1600">
        <v>19</v>
      </c>
      <c r="J1600" t="s">
        <v>2537</v>
      </c>
    </row>
    <row r="1601" spans="7:10" ht="15">
      <c r="G1601" s="24">
        <v>45432</v>
      </c>
      <c r="H1601" s="25">
        <v>45413</v>
      </c>
      <c r="I1601">
        <v>20</v>
      </c>
      <c r="J1601" t="s">
        <v>2538</v>
      </c>
    </row>
    <row r="1602" spans="7:10" ht="15">
      <c r="G1602" s="24">
        <v>45433</v>
      </c>
      <c r="H1602" s="25">
        <v>45413</v>
      </c>
      <c r="I1602">
        <v>21</v>
      </c>
      <c r="J1602" t="s">
        <v>2539</v>
      </c>
    </row>
    <row r="1603" spans="7:10" ht="15">
      <c r="G1603" s="24">
        <v>45434</v>
      </c>
      <c r="H1603" s="25">
        <v>45413</v>
      </c>
      <c r="I1603">
        <v>22</v>
      </c>
      <c r="J1603" t="s">
        <v>787</v>
      </c>
    </row>
    <row r="1604" spans="7:10" ht="15">
      <c r="G1604" s="24">
        <v>45435</v>
      </c>
      <c r="H1604" s="25">
        <v>45413</v>
      </c>
      <c r="I1604">
        <v>23</v>
      </c>
      <c r="J1604" t="s">
        <v>923</v>
      </c>
    </row>
    <row r="1605" spans="7:10" ht="15">
      <c r="G1605" s="24">
        <v>45436</v>
      </c>
      <c r="H1605" s="25">
        <v>45413</v>
      </c>
      <c r="I1605">
        <v>24</v>
      </c>
      <c r="J1605" t="s">
        <v>2535</v>
      </c>
    </row>
    <row r="1606" spans="7:10" ht="15">
      <c r="G1606" s="24">
        <v>45437</v>
      </c>
      <c r="H1606" s="25">
        <v>45413</v>
      </c>
      <c r="I1606">
        <v>25</v>
      </c>
      <c r="J1606" t="s">
        <v>2536</v>
      </c>
    </row>
    <row r="1607" spans="7:10" ht="15">
      <c r="G1607" s="24">
        <v>45438</v>
      </c>
      <c r="H1607" s="25">
        <v>45413</v>
      </c>
      <c r="I1607">
        <v>26</v>
      </c>
      <c r="J1607" t="s">
        <v>2537</v>
      </c>
    </row>
    <row r="1608" spans="7:10" ht="15">
      <c r="G1608" s="24">
        <v>45439</v>
      </c>
      <c r="H1608" s="25">
        <v>45413</v>
      </c>
      <c r="I1608">
        <v>27</v>
      </c>
      <c r="J1608" t="s">
        <v>2538</v>
      </c>
    </row>
    <row r="1609" spans="7:10" ht="15">
      <c r="G1609" s="24">
        <v>45440</v>
      </c>
      <c r="H1609" s="25">
        <v>45413</v>
      </c>
      <c r="I1609">
        <v>28</v>
      </c>
      <c r="J1609" t="s">
        <v>2539</v>
      </c>
    </row>
    <row r="1610" spans="7:10" ht="15">
      <c r="G1610" s="24">
        <v>45441</v>
      </c>
      <c r="H1610" s="25">
        <v>45413</v>
      </c>
      <c r="I1610">
        <v>29</v>
      </c>
      <c r="J1610" t="s">
        <v>787</v>
      </c>
    </row>
    <row r="1611" spans="7:10" ht="15">
      <c r="G1611" s="24">
        <v>45442</v>
      </c>
      <c r="H1611" s="25">
        <v>45413</v>
      </c>
      <c r="I1611">
        <v>30</v>
      </c>
      <c r="J1611" t="s">
        <v>923</v>
      </c>
    </row>
    <row r="1612" spans="7:10" ht="15">
      <c r="G1612" s="24">
        <v>45443</v>
      </c>
      <c r="H1612" s="25">
        <v>45413</v>
      </c>
      <c r="I1612">
        <v>31</v>
      </c>
      <c r="J1612" t="s">
        <v>2535</v>
      </c>
    </row>
    <row r="1613" spans="7:10" ht="15">
      <c r="G1613" s="24">
        <v>45444</v>
      </c>
      <c r="H1613" s="25">
        <v>45444</v>
      </c>
      <c r="I1613">
        <v>1</v>
      </c>
      <c r="J1613" t="s">
        <v>2536</v>
      </c>
    </row>
    <row r="1614" spans="7:10" ht="15">
      <c r="G1614" s="24">
        <v>45445</v>
      </c>
      <c r="H1614" s="25">
        <v>45444</v>
      </c>
      <c r="I1614">
        <v>2</v>
      </c>
      <c r="J1614" t="s">
        <v>2537</v>
      </c>
    </row>
    <row r="1615" spans="7:10" ht="15">
      <c r="G1615" s="24">
        <v>45446</v>
      </c>
      <c r="H1615" s="25">
        <v>45444</v>
      </c>
      <c r="I1615">
        <v>3</v>
      </c>
      <c r="J1615" t="s">
        <v>2538</v>
      </c>
    </row>
    <row r="1616" spans="7:10" ht="15">
      <c r="G1616" s="24">
        <v>45447</v>
      </c>
      <c r="H1616" s="25">
        <v>45444</v>
      </c>
      <c r="I1616">
        <v>4</v>
      </c>
      <c r="J1616" t="s">
        <v>2539</v>
      </c>
    </row>
    <row r="1617" spans="7:10" ht="15">
      <c r="G1617" s="24">
        <v>45448</v>
      </c>
      <c r="H1617" s="25">
        <v>45444</v>
      </c>
      <c r="I1617">
        <v>5</v>
      </c>
      <c r="J1617" t="s">
        <v>787</v>
      </c>
    </row>
    <row r="1618" spans="7:10" ht="15">
      <c r="G1618" s="24">
        <v>45449</v>
      </c>
      <c r="H1618" s="25">
        <v>45444</v>
      </c>
      <c r="I1618">
        <v>6</v>
      </c>
      <c r="J1618" t="s">
        <v>923</v>
      </c>
    </row>
    <row r="1619" spans="7:10" ht="15">
      <c r="G1619" s="24">
        <v>45450</v>
      </c>
      <c r="H1619" s="25">
        <v>45444</v>
      </c>
      <c r="I1619">
        <v>7</v>
      </c>
      <c r="J1619" t="s">
        <v>2535</v>
      </c>
    </row>
    <row r="1620" spans="7:10" ht="15">
      <c r="G1620" s="24">
        <v>45451</v>
      </c>
      <c r="H1620" s="25">
        <v>45444</v>
      </c>
      <c r="I1620">
        <v>8</v>
      </c>
      <c r="J1620" t="s">
        <v>2536</v>
      </c>
    </row>
    <row r="1621" spans="7:10" ht="15">
      <c r="G1621" s="24">
        <v>45452</v>
      </c>
      <c r="H1621" s="25">
        <v>45444</v>
      </c>
      <c r="I1621">
        <v>9</v>
      </c>
      <c r="J1621" t="s">
        <v>2537</v>
      </c>
    </row>
    <row r="1622" spans="7:10" ht="15">
      <c r="G1622" s="24">
        <v>45453</v>
      </c>
      <c r="H1622" s="25">
        <v>45444</v>
      </c>
      <c r="I1622">
        <v>10</v>
      </c>
      <c r="J1622" t="s">
        <v>2538</v>
      </c>
    </row>
    <row r="1623" spans="7:10" ht="15">
      <c r="G1623" s="24">
        <v>45454</v>
      </c>
      <c r="H1623" s="25">
        <v>45444</v>
      </c>
      <c r="I1623">
        <v>11</v>
      </c>
      <c r="J1623" t="s">
        <v>2539</v>
      </c>
    </row>
    <row r="1624" spans="7:10" ht="15">
      <c r="G1624" s="24">
        <v>45455</v>
      </c>
      <c r="H1624" s="25">
        <v>45444</v>
      </c>
      <c r="I1624">
        <v>12</v>
      </c>
      <c r="J1624" t="s">
        <v>787</v>
      </c>
    </row>
    <row r="1625" spans="7:10" ht="15">
      <c r="G1625" s="24">
        <v>45456</v>
      </c>
      <c r="H1625" s="25">
        <v>45444</v>
      </c>
      <c r="I1625">
        <v>13</v>
      </c>
      <c r="J1625" t="s">
        <v>923</v>
      </c>
    </row>
    <row r="1626" spans="7:10" ht="15">
      <c r="G1626" s="24">
        <v>45457</v>
      </c>
      <c r="H1626" s="25">
        <v>45444</v>
      </c>
      <c r="I1626">
        <v>14</v>
      </c>
      <c r="J1626" t="s">
        <v>2535</v>
      </c>
    </row>
    <row r="1627" spans="7:10" ht="15">
      <c r="G1627" s="24">
        <v>45458</v>
      </c>
      <c r="H1627" s="25">
        <v>45444</v>
      </c>
      <c r="I1627">
        <v>15</v>
      </c>
      <c r="J1627" t="s">
        <v>2536</v>
      </c>
    </row>
    <row r="1628" spans="7:10" ht="15">
      <c r="G1628" s="24">
        <v>45459</v>
      </c>
      <c r="H1628" s="25">
        <v>45444</v>
      </c>
      <c r="I1628">
        <v>16</v>
      </c>
      <c r="J1628" t="s">
        <v>2537</v>
      </c>
    </row>
    <row r="1629" spans="7:10" ht="15">
      <c r="G1629" s="24">
        <v>45460</v>
      </c>
      <c r="H1629" s="25">
        <v>45444</v>
      </c>
      <c r="I1629">
        <v>17</v>
      </c>
      <c r="J1629" t="s">
        <v>2538</v>
      </c>
    </row>
    <row r="1630" spans="7:10" ht="15">
      <c r="G1630" s="24">
        <v>45461</v>
      </c>
      <c r="H1630" s="25">
        <v>45444</v>
      </c>
      <c r="I1630">
        <v>18</v>
      </c>
      <c r="J1630" t="s">
        <v>2539</v>
      </c>
    </row>
    <row r="1631" spans="7:10" ht="15">
      <c r="G1631" s="24">
        <v>45462</v>
      </c>
      <c r="H1631" s="25">
        <v>45444</v>
      </c>
      <c r="I1631">
        <v>19</v>
      </c>
      <c r="J1631" t="s">
        <v>787</v>
      </c>
    </row>
    <row r="1632" spans="7:10" ht="15">
      <c r="G1632" s="24">
        <v>45463</v>
      </c>
      <c r="H1632" s="25">
        <v>45444</v>
      </c>
      <c r="I1632">
        <v>20</v>
      </c>
      <c r="J1632" t="s">
        <v>923</v>
      </c>
    </row>
    <row r="1633" spans="7:10" ht="15">
      <c r="G1633" s="24">
        <v>45464</v>
      </c>
      <c r="H1633" s="25">
        <v>45444</v>
      </c>
      <c r="I1633">
        <v>21</v>
      </c>
      <c r="J1633" t="s">
        <v>2535</v>
      </c>
    </row>
    <row r="1634" spans="7:10" ht="15">
      <c r="G1634" s="24">
        <v>45465</v>
      </c>
      <c r="H1634" s="25">
        <v>45444</v>
      </c>
      <c r="I1634">
        <v>22</v>
      </c>
      <c r="J1634" t="s">
        <v>2536</v>
      </c>
    </row>
    <row r="1635" spans="7:10" ht="15">
      <c r="G1635" s="24">
        <v>45466</v>
      </c>
      <c r="H1635" s="25">
        <v>45444</v>
      </c>
      <c r="I1635">
        <v>23</v>
      </c>
      <c r="J1635" t="s">
        <v>2537</v>
      </c>
    </row>
    <row r="1636" spans="7:10" ht="15">
      <c r="G1636" s="24">
        <v>45467</v>
      </c>
      <c r="H1636" s="25">
        <v>45444</v>
      </c>
      <c r="I1636">
        <v>24</v>
      </c>
      <c r="J1636" t="s">
        <v>2538</v>
      </c>
    </row>
    <row r="1637" spans="7:10" ht="15">
      <c r="G1637" s="24">
        <v>45468</v>
      </c>
      <c r="H1637" s="25">
        <v>45444</v>
      </c>
      <c r="I1637">
        <v>25</v>
      </c>
      <c r="J1637" t="s">
        <v>2539</v>
      </c>
    </row>
    <row r="1638" spans="7:10" ht="15">
      <c r="G1638" s="24">
        <v>45469</v>
      </c>
      <c r="H1638" s="25">
        <v>45444</v>
      </c>
      <c r="I1638">
        <v>26</v>
      </c>
      <c r="J1638" t="s">
        <v>787</v>
      </c>
    </row>
    <row r="1639" spans="7:10" ht="15">
      <c r="G1639" s="24">
        <v>45470</v>
      </c>
      <c r="H1639" s="25">
        <v>45444</v>
      </c>
      <c r="I1639">
        <v>27</v>
      </c>
      <c r="J1639" t="s">
        <v>923</v>
      </c>
    </row>
    <row r="1640" spans="7:10" ht="15">
      <c r="G1640" s="24">
        <v>45471</v>
      </c>
      <c r="H1640" s="25">
        <v>45444</v>
      </c>
      <c r="I1640">
        <v>28</v>
      </c>
      <c r="J1640" t="s">
        <v>2535</v>
      </c>
    </row>
    <row r="1641" spans="7:10" ht="15">
      <c r="G1641" s="24">
        <v>45472</v>
      </c>
      <c r="H1641" s="25">
        <v>45444</v>
      </c>
      <c r="I1641">
        <v>29</v>
      </c>
      <c r="J1641" t="s">
        <v>2536</v>
      </c>
    </row>
    <row r="1642" spans="7:10" ht="15">
      <c r="G1642" s="24">
        <v>45473</v>
      </c>
      <c r="H1642" s="25">
        <v>45444</v>
      </c>
      <c r="I1642">
        <v>30</v>
      </c>
      <c r="J1642" t="s">
        <v>2537</v>
      </c>
    </row>
    <row r="1643" spans="7:10" ht="15">
      <c r="G1643" s="24">
        <v>45474</v>
      </c>
      <c r="H1643" s="25">
        <v>45474</v>
      </c>
      <c r="I1643">
        <v>1</v>
      </c>
      <c r="J1643" t="s">
        <v>2538</v>
      </c>
    </row>
    <row r="1644" spans="7:10" ht="15">
      <c r="G1644" s="24">
        <v>45475</v>
      </c>
      <c r="H1644" s="25">
        <v>45474</v>
      </c>
      <c r="I1644">
        <v>2</v>
      </c>
      <c r="J1644" t="s">
        <v>2539</v>
      </c>
    </row>
    <row r="1645" spans="7:10" ht="15">
      <c r="G1645" s="24">
        <v>45476</v>
      </c>
      <c r="H1645" s="25">
        <v>45474</v>
      </c>
      <c r="I1645">
        <v>3</v>
      </c>
      <c r="J1645" t="s">
        <v>787</v>
      </c>
    </row>
    <row r="1646" spans="7:10" ht="15">
      <c r="G1646" s="24">
        <v>45477</v>
      </c>
      <c r="H1646" s="25">
        <v>45474</v>
      </c>
      <c r="I1646">
        <v>4</v>
      </c>
      <c r="J1646" t="s">
        <v>923</v>
      </c>
    </row>
    <row r="1647" spans="7:10" ht="15">
      <c r="G1647" s="24">
        <v>45478</v>
      </c>
      <c r="H1647" s="25">
        <v>45474</v>
      </c>
      <c r="I1647">
        <v>5</v>
      </c>
      <c r="J1647" t="s">
        <v>2535</v>
      </c>
    </row>
    <row r="1648" spans="7:10" ht="15">
      <c r="G1648" s="24">
        <v>45479</v>
      </c>
      <c r="H1648" s="25">
        <v>45474</v>
      </c>
      <c r="I1648">
        <v>6</v>
      </c>
      <c r="J1648" t="s">
        <v>2536</v>
      </c>
    </row>
    <row r="1649" spans="7:10" ht="15">
      <c r="G1649" s="24">
        <v>45480</v>
      </c>
      <c r="H1649" s="25">
        <v>45474</v>
      </c>
      <c r="I1649">
        <v>7</v>
      </c>
      <c r="J1649" t="s">
        <v>2537</v>
      </c>
    </row>
    <row r="1650" spans="7:10" ht="15">
      <c r="G1650" s="24">
        <v>45481</v>
      </c>
      <c r="H1650" s="25">
        <v>45474</v>
      </c>
      <c r="I1650">
        <v>8</v>
      </c>
      <c r="J1650" t="s">
        <v>2538</v>
      </c>
    </row>
    <row r="1651" spans="7:10" ht="15">
      <c r="G1651" s="24">
        <v>45482</v>
      </c>
      <c r="H1651" s="25">
        <v>45474</v>
      </c>
      <c r="I1651">
        <v>9</v>
      </c>
      <c r="J1651" t="s">
        <v>2539</v>
      </c>
    </row>
    <row r="1652" spans="7:10" ht="15">
      <c r="G1652" s="24">
        <v>45483</v>
      </c>
      <c r="H1652" s="25">
        <v>45474</v>
      </c>
      <c r="I1652">
        <v>10</v>
      </c>
      <c r="J1652" t="s">
        <v>787</v>
      </c>
    </row>
    <row r="1653" spans="7:10" ht="15">
      <c r="G1653" s="24">
        <v>45484</v>
      </c>
      <c r="H1653" s="25">
        <v>45474</v>
      </c>
      <c r="I1653">
        <v>11</v>
      </c>
      <c r="J1653" t="s">
        <v>923</v>
      </c>
    </row>
    <row r="1654" spans="7:10" ht="15">
      <c r="G1654" s="24">
        <v>45485</v>
      </c>
      <c r="H1654" s="25">
        <v>45474</v>
      </c>
      <c r="I1654">
        <v>12</v>
      </c>
      <c r="J1654" t="s">
        <v>2535</v>
      </c>
    </row>
    <row r="1655" spans="7:10" ht="15">
      <c r="G1655" s="24">
        <v>45486</v>
      </c>
      <c r="H1655" s="25">
        <v>45474</v>
      </c>
      <c r="I1655">
        <v>13</v>
      </c>
      <c r="J1655" t="s">
        <v>2536</v>
      </c>
    </row>
    <row r="1656" spans="7:10" ht="15">
      <c r="G1656" s="24">
        <v>45487</v>
      </c>
      <c r="H1656" s="25">
        <v>45474</v>
      </c>
      <c r="I1656">
        <v>14</v>
      </c>
      <c r="J1656" t="s">
        <v>2537</v>
      </c>
    </row>
    <row r="1657" spans="7:10" ht="15">
      <c r="G1657" s="24">
        <v>45488</v>
      </c>
      <c r="H1657" s="25">
        <v>45474</v>
      </c>
      <c r="I1657">
        <v>15</v>
      </c>
      <c r="J1657" t="s">
        <v>2538</v>
      </c>
    </row>
    <row r="1658" spans="7:10" ht="15">
      <c r="G1658" s="24">
        <v>45489</v>
      </c>
      <c r="H1658" s="25">
        <v>45474</v>
      </c>
      <c r="I1658">
        <v>16</v>
      </c>
      <c r="J1658" t="s">
        <v>2539</v>
      </c>
    </row>
    <row r="1659" spans="7:10" ht="15">
      <c r="G1659" s="24">
        <v>45490</v>
      </c>
      <c r="H1659" s="25">
        <v>45474</v>
      </c>
      <c r="I1659">
        <v>17</v>
      </c>
      <c r="J1659" t="s">
        <v>787</v>
      </c>
    </row>
    <row r="1660" spans="7:10" ht="15">
      <c r="G1660" s="24">
        <v>45491</v>
      </c>
      <c r="H1660" s="25">
        <v>45474</v>
      </c>
      <c r="I1660">
        <v>18</v>
      </c>
      <c r="J1660" t="s">
        <v>923</v>
      </c>
    </row>
    <row r="1661" spans="7:10" ht="15">
      <c r="G1661" s="24">
        <v>45492</v>
      </c>
      <c r="H1661" s="25">
        <v>45474</v>
      </c>
      <c r="I1661">
        <v>19</v>
      </c>
      <c r="J1661" t="s">
        <v>2535</v>
      </c>
    </row>
    <row r="1662" spans="7:10" ht="15">
      <c r="G1662" s="24">
        <v>45493</v>
      </c>
      <c r="H1662" s="25">
        <v>45474</v>
      </c>
      <c r="I1662">
        <v>20</v>
      </c>
      <c r="J1662" t="s">
        <v>2536</v>
      </c>
    </row>
    <row r="1663" spans="7:10" ht="15">
      <c r="G1663" s="24">
        <v>45494</v>
      </c>
      <c r="H1663" s="25">
        <v>45474</v>
      </c>
      <c r="I1663">
        <v>21</v>
      </c>
      <c r="J1663" t="s">
        <v>2537</v>
      </c>
    </row>
    <row r="1664" spans="7:10" ht="15">
      <c r="G1664" s="24">
        <v>45495</v>
      </c>
      <c r="H1664" s="25">
        <v>45474</v>
      </c>
      <c r="I1664">
        <v>22</v>
      </c>
      <c r="J1664" t="s">
        <v>2538</v>
      </c>
    </row>
    <row r="1665" spans="7:10" ht="15">
      <c r="G1665" s="24">
        <v>45496</v>
      </c>
      <c r="H1665" s="25">
        <v>45474</v>
      </c>
      <c r="I1665">
        <v>23</v>
      </c>
      <c r="J1665" t="s">
        <v>2539</v>
      </c>
    </row>
    <row r="1666" spans="7:10" ht="15">
      <c r="G1666" s="24">
        <v>45497</v>
      </c>
      <c r="H1666" s="25">
        <v>45474</v>
      </c>
      <c r="I1666">
        <v>24</v>
      </c>
      <c r="J1666" t="s">
        <v>787</v>
      </c>
    </row>
    <row r="1667" spans="7:10" ht="15">
      <c r="G1667" s="24">
        <v>45498</v>
      </c>
      <c r="H1667" s="25">
        <v>45474</v>
      </c>
      <c r="I1667">
        <v>25</v>
      </c>
      <c r="J1667" t="s">
        <v>923</v>
      </c>
    </row>
    <row r="1668" spans="7:10" ht="15">
      <c r="G1668" s="24">
        <v>45499</v>
      </c>
      <c r="H1668" s="25">
        <v>45474</v>
      </c>
      <c r="I1668">
        <v>26</v>
      </c>
      <c r="J1668" t="s">
        <v>2535</v>
      </c>
    </row>
    <row r="1669" spans="7:10" ht="15">
      <c r="G1669" s="24">
        <v>45500</v>
      </c>
      <c r="H1669" s="25">
        <v>45474</v>
      </c>
      <c r="I1669">
        <v>27</v>
      </c>
      <c r="J1669" t="s">
        <v>2536</v>
      </c>
    </row>
    <row r="1670" spans="7:10" ht="15">
      <c r="G1670" s="24">
        <v>45501</v>
      </c>
      <c r="H1670" s="25">
        <v>45474</v>
      </c>
      <c r="I1670">
        <v>28</v>
      </c>
      <c r="J1670" t="s">
        <v>2537</v>
      </c>
    </row>
    <row r="1671" spans="7:10" ht="15">
      <c r="G1671" s="24">
        <v>45502</v>
      </c>
      <c r="H1671" s="25">
        <v>45474</v>
      </c>
      <c r="I1671">
        <v>29</v>
      </c>
      <c r="J1671" t="s">
        <v>2538</v>
      </c>
    </row>
    <row r="1672" spans="7:10" ht="15">
      <c r="G1672" s="24">
        <v>45503</v>
      </c>
      <c r="H1672" s="25">
        <v>45474</v>
      </c>
      <c r="I1672">
        <v>30</v>
      </c>
      <c r="J1672" t="s">
        <v>2539</v>
      </c>
    </row>
    <row r="1673" spans="7:10" ht="15">
      <c r="G1673" s="24">
        <v>45504</v>
      </c>
      <c r="H1673" s="25">
        <v>45474</v>
      </c>
      <c r="I1673">
        <v>31</v>
      </c>
      <c r="J1673" t="s">
        <v>787</v>
      </c>
    </row>
    <row r="1674" spans="7:10" ht="15">
      <c r="G1674" s="24">
        <v>45505</v>
      </c>
      <c r="H1674" s="25">
        <v>45505</v>
      </c>
      <c r="I1674">
        <v>1</v>
      </c>
      <c r="J1674" t="s">
        <v>923</v>
      </c>
    </row>
    <row r="1675" spans="7:10" ht="15">
      <c r="G1675" s="24">
        <v>45506</v>
      </c>
      <c r="H1675" s="25">
        <v>45505</v>
      </c>
      <c r="I1675">
        <v>2</v>
      </c>
      <c r="J1675" t="s">
        <v>2535</v>
      </c>
    </row>
    <row r="1676" spans="7:10" ht="15">
      <c r="G1676" s="24">
        <v>45507</v>
      </c>
      <c r="H1676" s="25">
        <v>45505</v>
      </c>
      <c r="I1676">
        <v>3</v>
      </c>
      <c r="J1676" t="s">
        <v>2536</v>
      </c>
    </row>
    <row r="1677" spans="7:10" ht="15">
      <c r="G1677" s="24">
        <v>45508</v>
      </c>
      <c r="H1677" s="25">
        <v>45505</v>
      </c>
      <c r="I1677">
        <v>4</v>
      </c>
      <c r="J1677" t="s">
        <v>2537</v>
      </c>
    </row>
    <row r="1678" spans="7:10" ht="15">
      <c r="G1678" s="24">
        <v>45509</v>
      </c>
      <c r="H1678" s="25">
        <v>45505</v>
      </c>
      <c r="I1678">
        <v>5</v>
      </c>
      <c r="J1678" t="s">
        <v>2538</v>
      </c>
    </row>
    <row r="1679" spans="7:10" ht="15">
      <c r="G1679" s="24">
        <v>45510</v>
      </c>
      <c r="H1679" s="25">
        <v>45505</v>
      </c>
      <c r="I1679">
        <v>6</v>
      </c>
      <c r="J1679" t="s">
        <v>2539</v>
      </c>
    </row>
    <row r="1680" spans="7:10" ht="15">
      <c r="G1680" s="24">
        <v>45511</v>
      </c>
      <c r="H1680" s="25">
        <v>45505</v>
      </c>
      <c r="I1680">
        <v>7</v>
      </c>
      <c r="J1680" t="s">
        <v>787</v>
      </c>
    </row>
    <row r="1681" spans="7:10" ht="15">
      <c r="G1681" s="24">
        <v>45512</v>
      </c>
      <c r="H1681" s="25">
        <v>45505</v>
      </c>
      <c r="I1681">
        <v>8</v>
      </c>
      <c r="J1681" t="s">
        <v>923</v>
      </c>
    </row>
    <row r="1682" spans="7:10" ht="15">
      <c r="G1682" s="24">
        <v>45513</v>
      </c>
      <c r="H1682" s="25">
        <v>45505</v>
      </c>
      <c r="I1682">
        <v>9</v>
      </c>
      <c r="J1682" t="s">
        <v>2535</v>
      </c>
    </row>
    <row r="1683" spans="7:10" ht="15">
      <c r="G1683" s="24">
        <v>45514</v>
      </c>
      <c r="H1683" s="25">
        <v>45505</v>
      </c>
      <c r="I1683">
        <v>10</v>
      </c>
      <c r="J1683" t="s">
        <v>2536</v>
      </c>
    </row>
    <row r="1684" spans="7:10" ht="15">
      <c r="G1684" s="24">
        <v>45515</v>
      </c>
      <c r="H1684" s="25">
        <v>45505</v>
      </c>
      <c r="I1684">
        <v>11</v>
      </c>
      <c r="J1684" t="s">
        <v>2537</v>
      </c>
    </row>
    <row r="1685" spans="7:10" ht="15">
      <c r="G1685" s="24">
        <v>45516</v>
      </c>
      <c r="H1685" s="25">
        <v>45505</v>
      </c>
      <c r="I1685">
        <v>12</v>
      </c>
      <c r="J1685" t="s">
        <v>2538</v>
      </c>
    </row>
    <row r="1686" spans="7:10" ht="15">
      <c r="G1686" s="24">
        <v>45517</v>
      </c>
      <c r="H1686" s="25">
        <v>45505</v>
      </c>
      <c r="I1686">
        <v>13</v>
      </c>
      <c r="J1686" t="s">
        <v>2539</v>
      </c>
    </row>
    <row r="1687" spans="7:10" ht="15">
      <c r="G1687" s="24">
        <v>45518</v>
      </c>
      <c r="H1687" s="25">
        <v>45505</v>
      </c>
      <c r="I1687">
        <v>14</v>
      </c>
      <c r="J1687" t="s">
        <v>787</v>
      </c>
    </row>
    <row r="1688" spans="7:10" ht="15">
      <c r="G1688" s="24">
        <v>45519</v>
      </c>
      <c r="H1688" s="25">
        <v>45505</v>
      </c>
      <c r="I1688">
        <v>15</v>
      </c>
      <c r="J1688" t="s">
        <v>923</v>
      </c>
    </row>
    <row r="1689" spans="7:10" ht="15">
      <c r="G1689" s="24">
        <v>45520</v>
      </c>
      <c r="H1689" s="25">
        <v>45505</v>
      </c>
      <c r="I1689">
        <v>16</v>
      </c>
      <c r="J1689" t="s">
        <v>2535</v>
      </c>
    </row>
    <row r="1690" spans="7:10" ht="15">
      <c r="G1690" s="24">
        <v>45521</v>
      </c>
      <c r="H1690" s="25">
        <v>45505</v>
      </c>
      <c r="I1690">
        <v>17</v>
      </c>
      <c r="J1690" t="s">
        <v>2536</v>
      </c>
    </row>
    <row r="1691" spans="7:10" ht="15">
      <c r="G1691" s="24">
        <v>45522</v>
      </c>
      <c r="H1691" s="25">
        <v>45505</v>
      </c>
      <c r="I1691">
        <v>18</v>
      </c>
      <c r="J1691" t="s">
        <v>2537</v>
      </c>
    </row>
    <row r="1692" spans="7:10" ht="15">
      <c r="G1692" s="24">
        <v>45523</v>
      </c>
      <c r="H1692" s="25">
        <v>45505</v>
      </c>
      <c r="I1692">
        <v>19</v>
      </c>
      <c r="J1692" t="s">
        <v>2538</v>
      </c>
    </row>
    <row r="1693" spans="7:10" ht="15">
      <c r="G1693" s="24">
        <v>45524</v>
      </c>
      <c r="H1693" s="25">
        <v>45505</v>
      </c>
      <c r="I1693">
        <v>20</v>
      </c>
      <c r="J1693" t="s">
        <v>2539</v>
      </c>
    </row>
    <row r="1694" spans="7:10" ht="15">
      <c r="G1694" s="24">
        <v>45525</v>
      </c>
      <c r="H1694" s="25">
        <v>45505</v>
      </c>
      <c r="I1694">
        <v>21</v>
      </c>
      <c r="J1694" t="s">
        <v>787</v>
      </c>
    </row>
    <row r="1695" spans="7:10" ht="15">
      <c r="G1695" s="24">
        <v>45526</v>
      </c>
      <c r="H1695" s="25">
        <v>45505</v>
      </c>
      <c r="I1695">
        <v>22</v>
      </c>
      <c r="J1695" t="s">
        <v>923</v>
      </c>
    </row>
    <row r="1696" spans="7:10" ht="15">
      <c r="G1696" s="24">
        <v>45527</v>
      </c>
      <c r="H1696" s="25">
        <v>45505</v>
      </c>
      <c r="I1696">
        <v>23</v>
      </c>
      <c r="J1696" t="s">
        <v>2535</v>
      </c>
    </row>
    <row r="1697" spans="7:10" ht="15">
      <c r="G1697" s="24">
        <v>45528</v>
      </c>
      <c r="H1697" s="25">
        <v>45505</v>
      </c>
      <c r="I1697">
        <v>24</v>
      </c>
      <c r="J1697" t="s">
        <v>2536</v>
      </c>
    </row>
    <row r="1698" spans="7:10" ht="15">
      <c r="G1698" s="24">
        <v>45529</v>
      </c>
      <c r="H1698" s="25">
        <v>45505</v>
      </c>
      <c r="I1698">
        <v>25</v>
      </c>
      <c r="J1698" t="s">
        <v>2537</v>
      </c>
    </row>
    <row r="1699" spans="7:10" ht="15">
      <c r="G1699" s="24">
        <v>45530</v>
      </c>
      <c r="H1699" s="25">
        <v>45505</v>
      </c>
      <c r="I1699">
        <v>26</v>
      </c>
      <c r="J1699" t="s">
        <v>2538</v>
      </c>
    </row>
    <row r="1700" spans="7:10" ht="15">
      <c r="G1700" s="24">
        <v>45531</v>
      </c>
      <c r="H1700" s="25">
        <v>45505</v>
      </c>
      <c r="I1700">
        <v>27</v>
      </c>
      <c r="J1700" t="s">
        <v>2539</v>
      </c>
    </row>
    <row r="1701" spans="7:10" ht="15">
      <c r="G1701" s="24">
        <v>45532</v>
      </c>
      <c r="H1701" s="25">
        <v>45505</v>
      </c>
      <c r="I1701">
        <v>28</v>
      </c>
      <c r="J1701" t="s">
        <v>787</v>
      </c>
    </row>
    <row r="1702" spans="7:10" ht="15">
      <c r="G1702" s="24">
        <v>45533</v>
      </c>
      <c r="H1702" s="25">
        <v>45505</v>
      </c>
      <c r="I1702">
        <v>29</v>
      </c>
      <c r="J1702" t="s">
        <v>923</v>
      </c>
    </row>
    <row r="1703" spans="7:10" ht="15">
      <c r="G1703" s="24">
        <v>45534</v>
      </c>
      <c r="H1703" s="25">
        <v>45505</v>
      </c>
      <c r="I1703">
        <v>30</v>
      </c>
      <c r="J1703" t="s">
        <v>2535</v>
      </c>
    </row>
    <row r="1704" spans="7:10" ht="15">
      <c r="G1704" s="24">
        <v>45535</v>
      </c>
      <c r="H1704" s="25">
        <v>45505</v>
      </c>
      <c r="I1704">
        <v>31</v>
      </c>
      <c r="J1704" t="s">
        <v>2536</v>
      </c>
    </row>
    <row r="1705" spans="7:10" ht="15">
      <c r="G1705" s="24">
        <v>45536</v>
      </c>
      <c r="H1705" s="25">
        <v>45536</v>
      </c>
      <c r="I1705">
        <v>1</v>
      </c>
      <c r="J1705" t="s">
        <v>2537</v>
      </c>
    </row>
    <row r="1706" spans="7:10" ht="15">
      <c r="G1706" s="24">
        <v>45537</v>
      </c>
      <c r="H1706" s="25">
        <v>45536</v>
      </c>
      <c r="I1706">
        <v>2</v>
      </c>
      <c r="J1706" t="s">
        <v>2538</v>
      </c>
    </row>
    <row r="1707" spans="7:10" ht="15">
      <c r="G1707" s="24">
        <v>45538</v>
      </c>
      <c r="H1707" s="25">
        <v>45536</v>
      </c>
      <c r="I1707">
        <v>3</v>
      </c>
      <c r="J1707" t="s">
        <v>2539</v>
      </c>
    </row>
    <row r="1708" spans="7:10" ht="15">
      <c r="G1708" s="24">
        <v>45539</v>
      </c>
      <c r="H1708" s="25">
        <v>45536</v>
      </c>
      <c r="I1708">
        <v>4</v>
      </c>
      <c r="J1708" t="s">
        <v>787</v>
      </c>
    </row>
    <row r="1709" spans="7:10" ht="15">
      <c r="G1709" s="24">
        <v>45540</v>
      </c>
      <c r="H1709" s="25">
        <v>45536</v>
      </c>
      <c r="I1709">
        <v>5</v>
      </c>
      <c r="J1709" t="s">
        <v>923</v>
      </c>
    </row>
    <row r="1710" spans="7:10" ht="15">
      <c r="G1710" s="24">
        <v>45541</v>
      </c>
      <c r="H1710" s="25">
        <v>45536</v>
      </c>
      <c r="I1710">
        <v>6</v>
      </c>
      <c r="J1710" t="s">
        <v>2535</v>
      </c>
    </row>
    <row r="1711" spans="7:10" ht="15">
      <c r="G1711" s="24">
        <v>45542</v>
      </c>
      <c r="H1711" s="25">
        <v>45536</v>
      </c>
      <c r="I1711">
        <v>7</v>
      </c>
      <c r="J1711" t="s">
        <v>2536</v>
      </c>
    </row>
    <row r="1712" spans="7:10" ht="15">
      <c r="G1712" s="24">
        <v>45543</v>
      </c>
      <c r="H1712" s="25">
        <v>45536</v>
      </c>
      <c r="I1712">
        <v>8</v>
      </c>
      <c r="J1712" t="s">
        <v>2537</v>
      </c>
    </row>
    <row r="1713" spans="7:10" ht="15">
      <c r="G1713" s="24">
        <v>45544</v>
      </c>
      <c r="H1713" s="25">
        <v>45536</v>
      </c>
      <c r="I1713">
        <v>9</v>
      </c>
      <c r="J1713" t="s">
        <v>2538</v>
      </c>
    </row>
    <row r="1714" spans="7:10" ht="15">
      <c r="G1714" s="24">
        <v>45545</v>
      </c>
      <c r="H1714" s="25">
        <v>45536</v>
      </c>
      <c r="I1714">
        <v>10</v>
      </c>
      <c r="J1714" t="s">
        <v>2539</v>
      </c>
    </row>
    <row r="1715" spans="7:10" ht="15">
      <c r="G1715" s="24">
        <v>45546</v>
      </c>
      <c r="H1715" s="25">
        <v>45536</v>
      </c>
      <c r="I1715">
        <v>11</v>
      </c>
      <c r="J1715" t="s">
        <v>787</v>
      </c>
    </row>
    <row r="1716" spans="7:10" ht="15">
      <c r="G1716" s="24">
        <v>45547</v>
      </c>
      <c r="H1716" s="25">
        <v>45536</v>
      </c>
      <c r="I1716">
        <v>12</v>
      </c>
      <c r="J1716" t="s">
        <v>923</v>
      </c>
    </row>
    <row r="1717" spans="7:10" ht="15">
      <c r="G1717" s="24">
        <v>45548</v>
      </c>
      <c r="H1717" s="25">
        <v>45536</v>
      </c>
      <c r="I1717">
        <v>13</v>
      </c>
      <c r="J1717" t="s">
        <v>2535</v>
      </c>
    </row>
    <row r="1718" spans="7:10" ht="15">
      <c r="G1718" s="24">
        <v>45549</v>
      </c>
      <c r="H1718" s="25">
        <v>45536</v>
      </c>
      <c r="I1718">
        <v>14</v>
      </c>
      <c r="J1718" t="s">
        <v>2536</v>
      </c>
    </row>
    <row r="1719" spans="7:10" ht="15">
      <c r="G1719" s="24">
        <v>45550</v>
      </c>
      <c r="H1719" s="25">
        <v>45536</v>
      </c>
      <c r="I1719">
        <v>15</v>
      </c>
      <c r="J1719" t="s">
        <v>2537</v>
      </c>
    </row>
    <row r="1720" spans="7:10" ht="15">
      <c r="G1720" s="24">
        <v>45551</v>
      </c>
      <c r="H1720" s="25">
        <v>45536</v>
      </c>
      <c r="I1720">
        <v>16</v>
      </c>
      <c r="J1720" t="s">
        <v>2538</v>
      </c>
    </row>
    <row r="1721" spans="7:10" ht="15">
      <c r="G1721" s="24">
        <v>45552</v>
      </c>
      <c r="H1721" s="25">
        <v>45536</v>
      </c>
      <c r="I1721">
        <v>17</v>
      </c>
      <c r="J1721" t="s">
        <v>2539</v>
      </c>
    </row>
    <row r="1722" spans="7:10" ht="15">
      <c r="G1722" s="24">
        <v>45553</v>
      </c>
      <c r="H1722" s="25">
        <v>45536</v>
      </c>
      <c r="I1722">
        <v>18</v>
      </c>
      <c r="J1722" t="s">
        <v>787</v>
      </c>
    </row>
    <row r="1723" spans="7:10" ht="15">
      <c r="G1723" s="24">
        <v>45554</v>
      </c>
      <c r="H1723" s="25">
        <v>45536</v>
      </c>
      <c r="I1723">
        <v>19</v>
      </c>
      <c r="J1723" t="s">
        <v>923</v>
      </c>
    </row>
    <row r="1724" spans="7:10" ht="15">
      <c r="G1724" s="24">
        <v>45555</v>
      </c>
      <c r="H1724" s="25">
        <v>45536</v>
      </c>
      <c r="I1724">
        <v>20</v>
      </c>
      <c r="J1724" t="s">
        <v>2535</v>
      </c>
    </row>
    <row r="1725" spans="7:10" ht="15">
      <c r="G1725" s="24">
        <v>45556</v>
      </c>
      <c r="H1725" s="25">
        <v>45536</v>
      </c>
      <c r="I1725">
        <v>21</v>
      </c>
      <c r="J1725" t="s">
        <v>2536</v>
      </c>
    </row>
    <row r="1726" spans="7:10" ht="15">
      <c r="G1726" s="24">
        <v>45557</v>
      </c>
      <c r="H1726" s="25">
        <v>45536</v>
      </c>
      <c r="I1726">
        <v>22</v>
      </c>
      <c r="J1726" t="s">
        <v>2537</v>
      </c>
    </row>
    <row r="1727" spans="7:10" ht="15">
      <c r="G1727" s="24">
        <v>45558</v>
      </c>
      <c r="H1727" s="25">
        <v>45536</v>
      </c>
      <c r="I1727">
        <v>23</v>
      </c>
      <c r="J1727" t="s">
        <v>2538</v>
      </c>
    </row>
    <row r="1728" spans="7:10" ht="15">
      <c r="G1728" s="24">
        <v>45559</v>
      </c>
      <c r="H1728" s="25">
        <v>45536</v>
      </c>
      <c r="I1728">
        <v>24</v>
      </c>
      <c r="J1728" t="s">
        <v>2539</v>
      </c>
    </row>
    <row r="1729" spans="7:10" ht="15">
      <c r="G1729" s="24">
        <v>45560</v>
      </c>
      <c r="H1729" s="25">
        <v>45536</v>
      </c>
      <c r="I1729">
        <v>25</v>
      </c>
      <c r="J1729" t="s">
        <v>787</v>
      </c>
    </row>
    <row r="1730" spans="7:10" ht="15">
      <c r="G1730" s="24">
        <v>45561</v>
      </c>
      <c r="H1730" s="25">
        <v>45536</v>
      </c>
      <c r="I1730">
        <v>26</v>
      </c>
      <c r="J1730" t="s">
        <v>923</v>
      </c>
    </row>
    <row r="1731" spans="7:10" ht="15">
      <c r="G1731" s="24">
        <v>45562</v>
      </c>
      <c r="H1731" s="25">
        <v>45536</v>
      </c>
      <c r="I1731">
        <v>27</v>
      </c>
      <c r="J1731" t="s">
        <v>2535</v>
      </c>
    </row>
    <row r="1732" spans="7:10" ht="15">
      <c r="G1732" s="24">
        <v>45563</v>
      </c>
      <c r="H1732" s="25">
        <v>45536</v>
      </c>
      <c r="I1732">
        <v>28</v>
      </c>
      <c r="J1732" t="s">
        <v>2536</v>
      </c>
    </row>
    <row r="1733" spans="7:10" ht="15">
      <c r="G1733" s="24">
        <v>45564</v>
      </c>
      <c r="H1733" s="25">
        <v>45536</v>
      </c>
      <c r="I1733">
        <v>29</v>
      </c>
      <c r="J1733" t="s">
        <v>2537</v>
      </c>
    </row>
    <row r="1734" spans="7:10" ht="15">
      <c r="G1734" s="24">
        <v>45565</v>
      </c>
      <c r="H1734" s="25">
        <v>45536</v>
      </c>
      <c r="I1734">
        <v>30</v>
      </c>
      <c r="J1734" t="s">
        <v>2538</v>
      </c>
    </row>
    <row r="1735" spans="7:10" ht="15">
      <c r="G1735" s="24">
        <v>45566</v>
      </c>
      <c r="H1735" s="25">
        <v>45566</v>
      </c>
      <c r="I1735">
        <v>1</v>
      </c>
      <c r="J1735" t="s">
        <v>2539</v>
      </c>
    </row>
    <row r="1736" spans="7:10" ht="15">
      <c r="G1736" s="24">
        <v>45567</v>
      </c>
      <c r="H1736" s="25">
        <v>45566</v>
      </c>
      <c r="I1736">
        <v>2</v>
      </c>
      <c r="J1736" t="s">
        <v>787</v>
      </c>
    </row>
    <row r="1737" spans="7:10" ht="15">
      <c r="G1737" s="24">
        <v>45568</v>
      </c>
      <c r="H1737" s="25">
        <v>45566</v>
      </c>
      <c r="I1737">
        <v>3</v>
      </c>
      <c r="J1737" t="s">
        <v>923</v>
      </c>
    </row>
    <row r="1738" spans="7:10" ht="15">
      <c r="G1738" s="24">
        <v>45569</v>
      </c>
      <c r="H1738" s="25">
        <v>45566</v>
      </c>
      <c r="I1738">
        <v>4</v>
      </c>
      <c r="J1738" t="s">
        <v>2535</v>
      </c>
    </row>
    <row r="1739" spans="7:10" ht="15">
      <c r="G1739" s="24">
        <v>45570</v>
      </c>
      <c r="H1739" s="25">
        <v>45566</v>
      </c>
      <c r="I1739">
        <v>5</v>
      </c>
      <c r="J1739" t="s">
        <v>2536</v>
      </c>
    </row>
    <row r="1740" spans="7:10" ht="15">
      <c r="G1740" s="24">
        <v>45571</v>
      </c>
      <c r="H1740" s="25">
        <v>45566</v>
      </c>
      <c r="I1740">
        <v>6</v>
      </c>
      <c r="J1740" t="s">
        <v>2537</v>
      </c>
    </row>
    <row r="1741" spans="7:10" ht="15">
      <c r="G1741" s="24">
        <v>45572</v>
      </c>
      <c r="H1741" s="25">
        <v>45566</v>
      </c>
      <c r="I1741">
        <v>7</v>
      </c>
      <c r="J1741" t="s">
        <v>2538</v>
      </c>
    </row>
    <row r="1742" spans="7:10" ht="15">
      <c r="G1742" s="24">
        <v>45573</v>
      </c>
      <c r="H1742" s="25">
        <v>45566</v>
      </c>
      <c r="I1742">
        <v>8</v>
      </c>
      <c r="J1742" t="s">
        <v>2539</v>
      </c>
    </row>
    <row r="1743" spans="7:10" ht="15">
      <c r="G1743" s="24">
        <v>45574</v>
      </c>
      <c r="H1743" s="25">
        <v>45566</v>
      </c>
      <c r="I1743">
        <v>9</v>
      </c>
      <c r="J1743" t="s">
        <v>787</v>
      </c>
    </row>
    <row r="1744" spans="7:10" ht="15">
      <c r="G1744" s="24">
        <v>45575</v>
      </c>
      <c r="H1744" s="25">
        <v>45566</v>
      </c>
      <c r="I1744">
        <v>10</v>
      </c>
      <c r="J1744" t="s">
        <v>923</v>
      </c>
    </row>
    <row r="1745" spans="7:10" ht="15">
      <c r="G1745" s="24">
        <v>45576</v>
      </c>
      <c r="H1745" s="25">
        <v>45566</v>
      </c>
      <c r="I1745">
        <v>11</v>
      </c>
      <c r="J1745" t="s">
        <v>2535</v>
      </c>
    </row>
    <row r="1746" spans="7:10" ht="15">
      <c r="G1746" s="24">
        <v>45577</v>
      </c>
      <c r="H1746" s="25">
        <v>45566</v>
      </c>
      <c r="I1746">
        <v>12</v>
      </c>
      <c r="J1746" t="s">
        <v>2536</v>
      </c>
    </row>
    <row r="1747" spans="7:10" ht="15">
      <c r="G1747" s="24">
        <v>45578</v>
      </c>
      <c r="H1747" s="25">
        <v>45566</v>
      </c>
      <c r="I1747">
        <v>13</v>
      </c>
      <c r="J1747" t="s">
        <v>2537</v>
      </c>
    </row>
    <row r="1748" spans="7:10" ht="15">
      <c r="G1748" s="24">
        <v>45579</v>
      </c>
      <c r="H1748" s="25">
        <v>45566</v>
      </c>
      <c r="I1748">
        <v>14</v>
      </c>
      <c r="J1748" t="s">
        <v>2538</v>
      </c>
    </row>
    <row r="1749" spans="7:10" ht="15">
      <c r="G1749" s="24">
        <v>45580</v>
      </c>
      <c r="H1749" s="25">
        <v>45566</v>
      </c>
      <c r="I1749">
        <v>15</v>
      </c>
      <c r="J1749" t="s">
        <v>2539</v>
      </c>
    </row>
    <row r="1750" spans="7:10" ht="15">
      <c r="G1750" s="24">
        <v>45581</v>
      </c>
      <c r="H1750" s="25">
        <v>45566</v>
      </c>
      <c r="I1750">
        <v>16</v>
      </c>
      <c r="J1750" t="s">
        <v>787</v>
      </c>
    </row>
    <row r="1751" spans="7:10" ht="15">
      <c r="G1751" s="24">
        <v>45582</v>
      </c>
      <c r="H1751" s="25">
        <v>45566</v>
      </c>
      <c r="I1751">
        <v>17</v>
      </c>
      <c r="J1751" t="s">
        <v>923</v>
      </c>
    </row>
    <row r="1752" spans="7:10" ht="15">
      <c r="G1752" s="24">
        <v>45583</v>
      </c>
      <c r="H1752" s="25">
        <v>45566</v>
      </c>
      <c r="I1752">
        <v>18</v>
      </c>
      <c r="J1752" t="s">
        <v>2535</v>
      </c>
    </row>
    <row r="1753" spans="7:10" ht="15">
      <c r="G1753" s="24">
        <v>45584</v>
      </c>
      <c r="H1753" s="25">
        <v>45566</v>
      </c>
      <c r="I1753">
        <v>19</v>
      </c>
      <c r="J1753" t="s">
        <v>2536</v>
      </c>
    </row>
    <row r="1754" spans="7:10" ht="15">
      <c r="G1754" s="24">
        <v>45585</v>
      </c>
      <c r="H1754" s="25">
        <v>45566</v>
      </c>
      <c r="I1754">
        <v>20</v>
      </c>
      <c r="J1754" t="s">
        <v>2537</v>
      </c>
    </row>
    <row r="1755" spans="7:10" ht="15">
      <c r="G1755" s="24">
        <v>45586</v>
      </c>
      <c r="H1755" s="25">
        <v>45566</v>
      </c>
      <c r="I1755">
        <v>21</v>
      </c>
      <c r="J1755" t="s">
        <v>2538</v>
      </c>
    </row>
    <row r="1756" spans="7:10" ht="15">
      <c r="G1756" s="24">
        <v>45587</v>
      </c>
      <c r="H1756" s="25">
        <v>45566</v>
      </c>
      <c r="I1756">
        <v>22</v>
      </c>
      <c r="J1756" t="s">
        <v>2539</v>
      </c>
    </row>
    <row r="1757" spans="7:10" ht="15">
      <c r="G1757" s="24">
        <v>45588</v>
      </c>
      <c r="H1757" s="25">
        <v>45566</v>
      </c>
      <c r="I1757">
        <v>23</v>
      </c>
      <c r="J1757" t="s">
        <v>787</v>
      </c>
    </row>
    <row r="1758" spans="7:10" ht="15">
      <c r="G1758" s="24">
        <v>45589</v>
      </c>
      <c r="H1758" s="25">
        <v>45566</v>
      </c>
      <c r="I1758">
        <v>24</v>
      </c>
      <c r="J1758" t="s">
        <v>923</v>
      </c>
    </row>
    <row r="1759" spans="7:10" ht="15">
      <c r="G1759" s="24">
        <v>45590</v>
      </c>
      <c r="H1759" s="25">
        <v>45566</v>
      </c>
      <c r="I1759">
        <v>25</v>
      </c>
      <c r="J1759" t="s">
        <v>2535</v>
      </c>
    </row>
    <row r="1760" spans="7:10" ht="15">
      <c r="G1760" s="24">
        <v>45591</v>
      </c>
      <c r="H1760" s="25">
        <v>45566</v>
      </c>
      <c r="I1760">
        <v>26</v>
      </c>
      <c r="J1760" t="s">
        <v>2536</v>
      </c>
    </row>
    <row r="1761" spans="7:10" ht="15">
      <c r="G1761" s="24">
        <v>45592</v>
      </c>
      <c r="H1761" s="25">
        <v>45566</v>
      </c>
      <c r="I1761">
        <v>27</v>
      </c>
      <c r="J1761" t="s">
        <v>2537</v>
      </c>
    </row>
    <row r="1762" spans="7:10" ht="15">
      <c r="G1762" s="24">
        <v>45593</v>
      </c>
      <c r="H1762" s="25">
        <v>45566</v>
      </c>
      <c r="I1762">
        <v>28</v>
      </c>
      <c r="J1762" t="s">
        <v>2538</v>
      </c>
    </row>
    <row r="1763" spans="7:10" ht="15">
      <c r="G1763" s="24">
        <v>45594</v>
      </c>
      <c r="H1763" s="25">
        <v>45566</v>
      </c>
      <c r="I1763">
        <v>29</v>
      </c>
      <c r="J1763" t="s">
        <v>2539</v>
      </c>
    </row>
    <row r="1764" spans="7:10" ht="15">
      <c r="G1764" s="24">
        <v>45595</v>
      </c>
      <c r="H1764" s="25">
        <v>45566</v>
      </c>
      <c r="I1764">
        <v>30</v>
      </c>
      <c r="J1764" t="s">
        <v>787</v>
      </c>
    </row>
    <row r="1765" spans="7:10" ht="15">
      <c r="G1765" s="24">
        <v>45596</v>
      </c>
      <c r="H1765" s="25">
        <v>45566</v>
      </c>
      <c r="I1765">
        <v>31</v>
      </c>
      <c r="J1765" t="s">
        <v>923</v>
      </c>
    </row>
    <row r="1766" spans="7:10" ht="15">
      <c r="G1766" s="24">
        <v>45597</v>
      </c>
      <c r="H1766" s="25">
        <v>45597</v>
      </c>
      <c r="I1766">
        <v>1</v>
      </c>
      <c r="J1766" t="s">
        <v>2535</v>
      </c>
    </row>
    <row r="1767" spans="7:10" ht="15">
      <c r="G1767" s="24">
        <v>45598</v>
      </c>
      <c r="H1767" s="25">
        <v>45598</v>
      </c>
      <c r="I1767">
        <v>2</v>
      </c>
      <c r="J1767" t="s">
        <v>2536</v>
      </c>
    </row>
    <row r="1768" spans="7:10" ht="15">
      <c r="G1768" s="24">
        <v>45599</v>
      </c>
      <c r="H1768" s="25">
        <v>45599</v>
      </c>
      <c r="I1768">
        <v>3</v>
      </c>
      <c r="J1768" t="s">
        <v>2537</v>
      </c>
    </row>
    <row r="1769" spans="7:10" ht="15">
      <c r="G1769" s="24">
        <v>45600</v>
      </c>
      <c r="H1769" s="25">
        <v>45600</v>
      </c>
      <c r="I1769">
        <v>4</v>
      </c>
      <c r="J1769" t="s">
        <v>2538</v>
      </c>
    </row>
    <row r="1770" spans="7:10" ht="15">
      <c r="G1770" s="24">
        <v>45601</v>
      </c>
      <c r="H1770" s="25">
        <v>45601</v>
      </c>
      <c r="I1770">
        <v>5</v>
      </c>
      <c r="J1770" t="s">
        <v>2539</v>
      </c>
    </row>
    <row r="1771" spans="7:10" ht="15">
      <c r="G1771" s="24">
        <v>45602</v>
      </c>
      <c r="H1771" s="25">
        <v>45602</v>
      </c>
      <c r="I1771">
        <v>6</v>
      </c>
      <c r="J1771" t="s">
        <v>787</v>
      </c>
    </row>
    <row r="1772" spans="7:10" ht="15">
      <c r="G1772" s="24">
        <v>45603</v>
      </c>
      <c r="H1772" s="25">
        <v>45603</v>
      </c>
      <c r="I1772">
        <v>7</v>
      </c>
      <c r="J1772" t="s">
        <v>923</v>
      </c>
    </row>
    <row r="1773" spans="7:10" ht="15">
      <c r="G1773" s="24">
        <v>45604</v>
      </c>
      <c r="H1773" s="25">
        <v>45604</v>
      </c>
      <c r="I1773">
        <v>8</v>
      </c>
      <c r="J1773" t="s">
        <v>2535</v>
      </c>
    </row>
    <row r="1774" spans="7:10" ht="15">
      <c r="G1774" s="24">
        <v>45605</v>
      </c>
      <c r="H1774" s="25">
        <v>45605</v>
      </c>
      <c r="I1774">
        <v>9</v>
      </c>
      <c r="J1774" t="s">
        <v>2536</v>
      </c>
    </row>
    <row r="1775" spans="7:10" ht="15">
      <c r="G1775" s="24">
        <v>45606</v>
      </c>
      <c r="H1775" s="25">
        <v>45606</v>
      </c>
      <c r="I1775">
        <v>10</v>
      </c>
      <c r="J1775" t="s">
        <v>2537</v>
      </c>
    </row>
    <row r="1776" spans="7:10" ht="15">
      <c r="G1776" s="24">
        <v>45607</v>
      </c>
      <c r="H1776" s="25">
        <v>45607</v>
      </c>
      <c r="I1776">
        <v>11</v>
      </c>
      <c r="J1776" t="s">
        <v>2538</v>
      </c>
    </row>
    <row r="1777" spans="7:10" ht="15">
      <c r="G1777" s="24">
        <v>45608</v>
      </c>
      <c r="H1777" s="25">
        <v>45608</v>
      </c>
      <c r="I1777">
        <v>12</v>
      </c>
      <c r="J1777" t="s">
        <v>2539</v>
      </c>
    </row>
    <row r="1778" spans="7:10" ht="15">
      <c r="G1778" s="24">
        <v>45609</v>
      </c>
      <c r="H1778" s="25">
        <v>45609</v>
      </c>
      <c r="I1778">
        <v>13</v>
      </c>
      <c r="J1778" t="s">
        <v>787</v>
      </c>
    </row>
    <row r="1779" spans="7:10" ht="15">
      <c r="G1779" s="24">
        <v>45610</v>
      </c>
      <c r="H1779" s="25">
        <v>45610</v>
      </c>
      <c r="I1779">
        <v>14</v>
      </c>
      <c r="J1779" t="s">
        <v>923</v>
      </c>
    </row>
    <row r="1780" spans="7:10" ht="15">
      <c r="G1780" s="24">
        <v>45611</v>
      </c>
      <c r="H1780" s="25">
        <v>45611</v>
      </c>
      <c r="I1780">
        <v>15</v>
      </c>
      <c r="J1780" t="s">
        <v>2535</v>
      </c>
    </row>
    <row r="1781" spans="7:10" ht="15">
      <c r="G1781" s="24">
        <v>45612</v>
      </c>
      <c r="H1781" s="25">
        <v>45612</v>
      </c>
      <c r="I1781">
        <v>16</v>
      </c>
      <c r="J1781" t="s">
        <v>2536</v>
      </c>
    </row>
    <row r="1782" spans="7:10" ht="15">
      <c r="G1782" s="24">
        <v>45613</v>
      </c>
      <c r="H1782" s="25">
        <v>45613</v>
      </c>
      <c r="I1782">
        <v>17</v>
      </c>
      <c r="J1782" t="s">
        <v>2537</v>
      </c>
    </row>
    <row r="1783" spans="7:10" ht="15">
      <c r="G1783" s="24">
        <v>45614</v>
      </c>
      <c r="H1783" s="25">
        <v>45614</v>
      </c>
      <c r="I1783">
        <v>18</v>
      </c>
      <c r="J1783" t="s">
        <v>2538</v>
      </c>
    </row>
    <row r="1784" spans="7:10" ht="15">
      <c r="G1784" s="24">
        <v>45615</v>
      </c>
      <c r="H1784" s="25">
        <v>45615</v>
      </c>
      <c r="I1784">
        <v>19</v>
      </c>
      <c r="J1784" t="s">
        <v>2539</v>
      </c>
    </row>
    <row r="1785" spans="7:10" ht="15">
      <c r="G1785" s="24">
        <v>45616</v>
      </c>
      <c r="H1785" s="25">
        <v>45616</v>
      </c>
      <c r="I1785">
        <v>20</v>
      </c>
      <c r="J1785" t="s">
        <v>787</v>
      </c>
    </row>
    <row r="1786" spans="7:10" ht="15">
      <c r="G1786" s="24">
        <v>45617</v>
      </c>
      <c r="H1786" s="25">
        <v>45617</v>
      </c>
      <c r="I1786">
        <v>21</v>
      </c>
      <c r="J1786" t="s">
        <v>923</v>
      </c>
    </row>
    <row r="1787" spans="7:10" ht="15">
      <c r="G1787" s="24">
        <v>45618</v>
      </c>
      <c r="H1787" s="25">
        <v>45618</v>
      </c>
      <c r="I1787">
        <v>22</v>
      </c>
      <c r="J1787" t="s">
        <v>2535</v>
      </c>
    </row>
    <row r="1788" spans="7:10" ht="15">
      <c r="G1788" s="24">
        <v>45619</v>
      </c>
      <c r="H1788" s="25">
        <v>45619</v>
      </c>
      <c r="I1788">
        <v>23</v>
      </c>
      <c r="J1788" t="s">
        <v>2536</v>
      </c>
    </row>
    <row r="1789" spans="7:10" ht="15">
      <c r="G1789" s="24">
        <v>45620</v>
      </c>
      <c r="H1789" s="25">
        <v>45620</v>
      </c>
      <c r="I1789">
        <v>24</v>
      </c>
      <c r="J1789" t="s">
        <v>2537</v>
      </c>
    </row>
    <row r="1790" spans="7:10" ht="15">
      <c r="G1790" s="24">
        <v>45621</v>
      </c>
      <c r="H1790" s="25">
        <v>45621</v>
      </c>
      <c r="I1790">
        <v>25</v>
      </c>
      <c r="J1790" t="s">
        <v>2538</v>
      </c>
    </row>
    <row r="1791" spans="7:10" ht="15">
      <c r="G1791" s="24">
        <v>45622</v>
      </c>
      <c r="H1791" s="25">
        <v>45622</v>
      </c>
      <c r="I1791">
        <v>26</v>
      </c>
      <c r="J1791" t="s">
        <v>2539</v>
      </c>
    </row>
    <row r="1792" spans="7:10" ht="15">
      <c r="G1792" s="24">
        <v>45623</v>
      </c>
      <c r="H1792" s="25">
        <v>45623</v>
      </c>
      <c r="I1792">
        <v>27</v>
      </c>
      <c r="J1792" t="s">
        <v>787</v>
      </c>
    </row>
    <row r="1793" spans="7:10" ht="15">
      <c r="G1793" s="24">
        <v>45624</v>
      </c>
      <c r="H1793" s="25">
        <v>45624</v>
      </c>
      <c r="I1793">
        <v>28</v>
      </c>
      <c r="J1793" t="s">
        <v>923</v>
      </c>
    </row>
    <row r="1794" spans="7:10" ht="15">
      <c r="G1794" s="24">
        <v>45625</v>
      </c>
      <c r="H1794" s="25">
        <v>45625</v>
      </c>
      <c r="I1794">
        <v>29</v>
      </c>
      <c r="J1794" t="s">
        <v>2535</v>
      </c>
    </row>
    <row r="1795" spans="7:10" ht="15">
      <c r="G1795" s="24">
        <v>45626</v>
      </c>
      <c r="H1795" s="25">
        <v>45626</v>
      </c>
      <c r="I1795">
        <v>30</v>
      </c>
      <c r="J1795" t="s">
        <v>2536</v>
      </c>
    </row>
    <row r="1796" spans="7:10" ht="15">
      <c r="G1796" s="24">
        <v>45627</v>
      </c>
      <c r="H1796" s="25">
        <v>45627</v>
      </c>
      <c r="I1796">
        <v>1</v>
      </c>
      <c r="J1796" t="s">
        <v>2537</v>
      </c>
    </row>
    <row r="1797" spans="7:10" ht="15">
      <c r="G1797" s="24">
        <v>45628</v>
      </c>
      <c r="H1797" s="25">
        <v>45627</v>
      </c>
      <c r="I1797">
        <v>2</v>
      </c>
      <c r="J1797" t="s">
        <v>2538</v>
      </c>
    </row>
    <row r="1798" spans="7:10" ht="15">
      <c r="G1798" s="24">
        <v>45629</v>
      </c>
      <c r="H1798" s="25">
        <v>45627</v>
      </c>
      <c r="I1798">
        <v>3</v>
      </c>
      <c r="J1798" t="s">
        <v>2539</v>
      </c>
    </row>
    <row r="1799" spans="7:10" ht="15">
      <c r="G1799" s="24">
        <v>45630</v>
      </c>
      <c r="H1799" s="25">
        <v>45627</v>
      </c>
      <c r="I1799">
        <v>4</v>
      </c>
      <c r="J1799" t="s">
        <v>787</v>
      </c>
    </row>
    <row r="1800" spans="7:10" ht="15">
      <c r="G1800" s="24">
        <v>45631</v>
      </c>
      <c r="H1800" s="25">
        <v>45627</v>
      </c>
      <c r="I1800">
        <v>5</v>
      </c>
      <c r="J1800" t="s">
        <v>923</v>
      </c>
    </row>
    <row r="1801" spans="7:10" ht="15">
      <c r="G1801" s="24">
        <v>45632</v>
      </c>
      <c r="H1801" s="25">
        <v>45627</v>
      </c>
      <c r="I1801">
        <v>6</v>
      </c>
      <c r="J1801" t="s">
        <v>2535</v>
      </c>
    </row>
    <row r="1802" spans="7:10" ht="15">
      <c r="G1802" s="24">
        <v>45633</v>
      </c>
      <c r="H1802" s="25">
        <v>45627</v>
      </c>
      <c r="I1802">
        <v>7</v>
      </c>
      <c r="J1802" t="s">
        <v>2536</v>
      </c>
    </row>
    <row r="1803" spans="7:10" ht="15">
      <c r="G1803" s="24">
        <v>45634</v>
      </c>
      <c r="H1803" s="25">
        <v>45627</v>
      </c>
      <c r="I1803">
        <v>8</v>
      </c>
      <c r="J1803" t="s">
        <v>2537</v>
      </c>
    </row>
    <row r="1804" spans="7:10" ht="15">
      <c r="G1804" s="24">
        <v>45635</v>
      </c>
      <c r="H1804" s="25">
        <v>45627</v>
      </c>
      <c r="I1804">
        <v>9</v>
      </c>
      <c r="J1804" t="s">
        <v>2538</v>
      </c>
    </row>
    <row r="1805" spans="7:10" ht="15">
      <c r="G1805" s="24">
        <v>45636</v>
      </c>
      <c r="H1805" s="25">
        <v>45627</v>
      </c>
      <c r="I1805">
        <v>10</v>
      </c>
      <c r="J1805" t="s">
        <v>2539</v>
      </c>
    </row>
    <row r="1806" spans="7:10" ht="15">
      <c r="G1806" s="24">
        <v>45637</v>
      </c>
      <c r="H1806" s="25">
        <v>45627</v>
      </c>
      <c r="I1806">
        <v>11</v>
      </c>
      <c r="J1806" t="s">
        <v>787</v>
      </c>
    </row>
    <row r="1807" spans="7:10" ht="15">
      <c r="G1807" s="24">
        <v>45638</v>
      </c>
      <c r="H1807" s="25">
        <v>45627</v>
      </c>
      <c r="I1807">
        <v>12</v>
      </c>
      <c r="J1807" t="s">
        <v>923</v>
      </c>
    </row>
    <row r="1808" spans="7:10" ht="15">
      <c r="G1808" s="24">
        <v>45639</v>
      </c>
      <c r="H1808" s="25">
        <v>45627</v>
      </c>
      <c r="I1808">
        <v>13</v>
      </c>
      <c r="J1808" t="s">
        <v>2535</v>
      </c>
    </row>
    <row r="1809" spans="7:10" ht="15">
      <c r="G1809" s="24">
        <v>45640</v>
      </c>
      <c r="H1809" s="25">
        <v>45627</v>
      </c>
      <c r="I1809">
        <v>14</v>
      </c>
      <c r="J1809" t="s">
        <v>2536</v>
      </c>
    </row>
    <row r="1810" spans="7:10" ht="15">
      <c r="G1810" s="24">
        <v>45641</v>
      </c>
      <c r="H1810" s="25">
        <v>45627</v>
      </c>
      <c r="I1810">
        <v>15</v>
      </c>
      <c r="J1810" t="s">
        <v>2537</v>
      </c>
    </row>
    <row r="1811" spans="7:10" ht="15">
      <c r="G1811" s="24">
        <v>45642</v>
      </c>
      <c r="H1811" s="25">
        <v>45627</v>
      </c>
      <c r="I1811">
        <v>16</v>
      </c>
      <c r="J1811" t="s">
        <v>2538</v>
      </c>
    </row>
    <row r="1812" spans="7:10" ht="15">
      <c r="G1812" s="24">
        <v>45643</v>
      </c>
      <c r="H1812" s="25">
        <v>45627</v>
      </c>
      <c r="I1812">
        <v>17</v>
      </c>
      <c r="J1812" t="s">
        <v>2539</v>
      </c>
    </row>
    <row r="1813" spans="7:10" ht="15">
      <c r="G1813" s="24">
        <v>45644</v>
      </c>
      <c r="H1813" s="25">
        <v>45627</v>
      </c>
      <c r="I1813">
        <v>18</v>
      </c>
      <c r="J1813" t="s">
        <v>787</v>
      </c>
    </row>
    <row r="1814" spans="7:10" ht="15">
      <c r="G1814" s="24">
        <v>45645</v>
      </c>
      <c r="H1814" s="25">
        <v>45627</v>
      </c>
      <c r="I1814">
        <v>19</v>
      </c>
      <c r="J1814" t="s">
        <v>923</v>
      </c>
    </row>
    <row r="1815" spans="7:10" ht="15">
      <c r="G1815" s="24">
        <v>45646</v>
      </c>
      <c r="H1815" s="25">
        <v>45627</v>
      </c>
      <c r="I1815">
        <v>20</v>
      </c>
      <c r="J1815" t="s">
        <v>2535</v>
      </c>
    </row>
    <row r="1816" spans="7:10" ht="15">
      <c r="G1816" s="24">
        <v>45647</v>
      </c>
      <c r="H1816" s="25">
        <v>45627</v>
      </c>
      <c r="I1816">
        <v>21</v>
      </c>
      <c r="J1816" t="s">
        <v>2536</v>
      </c>
    </row>
    <row r="1817" spans="7:10" ht="15">
      <c r="G1817" s="24">
        <v>45648</v>
      </c>
      <c r="H1817" s="25">
        <v>45627</v>
      </c>
      <c r="I1817">
        <v>22</v>
      </c>
      <c r="J1817" t="s">
        <v>2537</v>
      </c>
    </row>
    <row r="1818" spans="7:10" ht="15">
      <c r="G1818" s="24">
        <v>45649</v>
      </c>
      <c r="H1818" s="25">
        <v>45627</v>
      </c>
      <c r="I1818">
        <v>23</v>
      </c>
      <c r="J1818" t="s">
        <v>2538</v>
      </c>
    </row>
    <row r="1819" spans="7:10" ht="15">
      <c r="G1819" s="24">
        <v>45650</v>
      </c>
      <c r="H1819" s="25">
        <v>45627</v>
      </c>
      <c r="I1819">
        <v>24</v>
      </c>
      <c r="J1819" t="s">
        <v>2539</v>
      </c>
    </row>
    <row r="1820" spans="7:10" ht="15">
      <c r="G1820" s="24">
        <v>45651</v>
      </c>
      <c r="H1820" s="25">
        <v>45627</v>
      </c>
      <c r="I1820">
        <v>25</v>
      </c>
      <c r="J1820" t="s">
        <v>787</v>
      </c>
    </row>
    <row r="1821" spans="7:10" ht="15">
      <c r="G1821" s="24">
        <v>45652</v>
      </c>
      <c r="H1821" s="25">
        <v>45627</v>
      </c>
      <c r="I1821">
        <v>26</v>
      </c>
      <c r="J1821" t="s">
        <v>923</v>
      </c>
    </row>
    <row r="1822" spans="7:10" ht="15">
      <c r="G1822" s="24">
        <v>45653</v>
      </c>
      <c r="H1822" s="25">
        <v>45627</v>
      </c>
      <c r="I1822">
        <v>27</v>
      </c>
      <c r="J1822" t="s">
        <v>2535</v>
      </c>
    </row>
    <row r="1823" spans="7:10" ht="15">
      <c r="G1823" s="24">
        <v>45654</v>
      </c>
      <c r="H1823" s="25">
        <v>45627</v>
      </c>
      <c r="I1823">
        <v>28</v>
      </c>
      <c r="J1823" t="s">
        <v>2536</v>
      </c>
    </row>
    <row r="1824" spans="7:10" ht="15">
      <c r="G1824" s="24">
        <v>45655</v>
      </c>
      <c r="H1824" s="25">
        <v>45627</v>
      </c>
      <c r="I1824">
        <v>29</v>
      </c>
      <c r="J1824" t="s">
        <v>2537</v>
      </c>
    </row>
    <row r="1825" spans="7:10" ht="15">
      <c r="G1825" s="24">
        <v>45656</v>
      </c>
      <c r="H1825" s="25">
        <v>45627</v>
      </c>
      <c r="I1825">
        <v>30</v>
      </c>
      <c r="J1825" t="s">
        <v>2538</v>
      </c>
    </row>
    <row r="1826" spans="7:10" ht="15">
      <c r="G1826" s="24">
        <v>45657</v>
      </c>
      <c r="H1826" s="25">
        <v>45627</v>
      </c>
      <c r="I1826">
        <v>31</v>
      </c>
      <c r="J1826" t="s">
        <v>2539</v>
      </c>
    </row>
    <row r="1827" spans="7:10" ht="15">
      <c r="G1827" s="24">
        <v>45658</v>
      </c>
      <c r="H1827" s="25">
        <v>45658</v>
      </c>
      <c r="I1827">
        <v>1</v>
      </c>
      <c r="J1827" t="s">
        <v>787</v>
      </c>
    </row>
    <row r="1828" spans="7:10" ht="15">
      <c r="G1828" s="24">
        <v>45659</v>
      </c>
      <c r="H1828" s="25">
        <v>45658</v>
      </c>
      <c r="I1828">
        <v>2</v>
      </c>
      <c r="J1828" t="s">
        <v>923</v>
      </c>
    </row>
    <row r="1829" spans="7:10" ht="15">
      <c r="G1829" s="24">
        <v>45660</v>
      </c>
      <c r="H1829" s="25">
        <v>45658</v>
      </c>
      <c r="I1829">
        <v>3</v>
      </c>
      <c r="J1829" t="s">
        <v>2535</v>
      </c>
    </row>
    <row r="1830" spans="7:10" ht="15">
      <c r="G1830" s="24">
        <v>45661</v>
      </c>
      <c r="H1830" s="25">
        <v>45658</v>
      </c>
      <c r="I1830">
        <v>4</v>
      </c>
      <c r="J1830" t="s">
        <v>2536</v>
      </c>
    </row>
    <row r="1831" spans="7:10" ht="15">
      <c r="G1831" s="24">
        <v>45662</v>
      </c>
      <c r="H1831" s="25">
        <v>45658</v>
      </c>
      <c r="I1831">
        <v>5</v>
      </c>
      <c r="J1831" t="s">
        <v>2537</v>
      </c>
    </row>
    <row r="1832" spans="7:10" ht="15">
      <c r="G1832" s="24">
        <v>45663</v>
      </c>
      <c r="H1832" s="25">
        <v>45658</v>
      </c>
      <c r="I1832">
        <v>6</v>
      </c>
      <c r="J1832" t="s">
        <v>2538</v>
      </c>
    </row>
    <row r="1833" spans="7:10" ht="15">
      <c r="G1833" s="24">
        <v>45664</v>
      </c>
      <c r="H1833" s="25">
        <v>45658</v>
      </c>
      <c r="I1833">
        <v>7</v>
      </c>
      <c r="J1833" t="s">
        <v>2539</v>
      </c>
    </row>
    <row r="1834" spans="7:10" ht="15">
      <c r="G1834" s="24">
        <v>45665</v>
      </c>
      <c r="H1834" s="25">
        <v>45658</v>
      </c>
      <c r="I1834">
        <v>8</v>
      </c>
      <c r="J1834" t="s">
        <v>787</v>
      </c>
    </row>
    <row r="1835" spans="7:10" ht="15">
      <c r="G1835" s="24">
        <v>45666</v>
      </c>
      <c r="H1835" s="25">
        <v>45658</v>
      </c>
      <c r="I1835">
        <v>9</v>
      </c>
      <c r="J1835" t="s">
        <v>923</v>
      </c>
    </row>
    <row r="1836" spans="7:10" ht="15">
      <c r="G1836" s="24">
        <v>45667</v>
      </c>
      <c r="H1836" s="25">
        <v>45658</v>
      </c>
      <c r="I1836">
        <v>10</v>
      </c>
      <c r="J1836" t="s">
        <v>2535</v>
      </c>
    </row>
    <row r="1837" spans="7:10" ht="15">
      <c r="G1837" s="24">
        <v>45668</v>
      </c>
      <c r="H1837" s="25">
        <v>45658</v>
      </c>
      <c r="I1837">
        <v>11</v>
      </c>
      <c r="J1837" t="s">
        <v>2536</v>
      </c>
    </row>
    <row r="1838" spans="7:10" ht="15">
      <c r="G1838" s="24">
        <v>45669</v>
      </c>
      <c r="H1838" s="25">
        <v>45658</v>
      </c>
      <c r="I1838">
        <v>12</v>
      </c>
      <c r="J1838" t="s">
        <v>2537</v>
      </c>
    </row>
    <row r="1839" spans="7:10" ht="15">
      <c r="G1839" s="24">
        <v>45670</v>
      </c>
      <c r="H1839" s="25">
        <v>45658</v>
      </c>
      <c r="I1839">
        <v>13</v>
      </c>
      <c r="J1839" t="s">
        <v>2538</v>
      </c>
    </row>
    <row r="1840" spans="7:10" ht="15">
      <c r="G1840" s="24">
        <v>45671</v>
      </c>
      <c r="H1840" s="25">
        <v>45658</v>
      </c>
      <c r="I1840">
        <v>14</v>
      </c>
      <c r="J1840" t="s">
        <v>2539</v>
      </c>
    </row>
    <row r="1841" spans="7:10" ht="15">
      <c r="G1841" s="24">
        <v>45672</v>
      </c>
      <c r="H1841" s="25">
        <v>45658</v>
      </c>
      <c r="I1841">
        <v>15</v>
      </c>
      <c r="J1841" t="s">
        <v>787</v>
      </c>
    </row>
    <row r="1842" spans="7:10" ht="15">
      <c r="G1842" s="24">
        <v>45673</v>
      </c>
      <c r="H1842" s="25">
        <v>45658</v>
      </c>
      <c r="I1842">
        <v>16</v>
      </c>
      <c r="J1842" t="s">
        <v>923</v>
      </c>
    </row>
    <row r="1843" spans="7:10" ht="15">
      <c r="G1843" s="24">
        <v>45674</v>
      </c>
      <c r="H1843" s="25">
        <v>45658</v>
      </c>
      <c r="I1843">
        <v>17</v>
      </c>
      <c r="J1843" t="s">
        <v>2535</v>
      </c>
    </row>
    <row r="1844" spans="7:10" ht="15">
      <c r="G1844" s="24">
        <v>45675</v>
      </c>
      <c r="H1844" s="25">
        <v>45658</v>
      </c>
      <c r="I1844">
        <v>18</v>
      </c>
      <c r="J1844" t="s">
        <v>2536</v>
      </c>
    </row>
    <row r="1845" spans="7:10" ht="15">
      <c r="G1845" s="24">
        <v>45676</v>
      </c>
      <c r="H1845" s="25">
        <v>45658</v>
      </c>
      <c r="I1845">
        <v>19</v>
      </c>
      <c r="J1845" t="s">
        <v>2537</v>
      </c>
    </row>
    <row r="1846" spans="7:10" ht="15">
      <c r="G1846" s="24">
        <v>45677</v>
      </c>
      <c r="H1846" s="25">
        <v>45658</v>
      </c>
      <c r="I1846">
        <v>20</v>
      </c>
      <c r="J1846" t="s">
        <v>2538</v>
      </c>
    </row>
    <row r="1847" spans="7:10" ht="15">
      <c r="G1847" s="24">
        <v>45678</v>
      </c>
      <c r="H1847" s="25">
        <v>45658</v>
      </c>
      <c r="I1847">
        <v>21</v>
      </c>
      <c r="J1847" t="s">
        <v>2539</v>
      </c>
    </row>
    <row r="1848" spans="7:10" ht="15">
      <c r="G1848" s="24">
        <v>45679</v>
      </c>
      <c r="H1848" s="25">
        <v>45658</v>
      </c>
      <c r="I1848">
        <v>22</v>
      </c>
      <c r="J1848" t="s">
        <v>787</v>
      </c>
    </row>
    <row r="1849" spans="7:10" ht="15">
      <c r="G1849" s="24">
        <v>45680</v>
      </c>
      <c r="H1849" s="25">
        <v>45658</v>
      </c>
      <c r="I1849">
        <v>23</v>
      </c>
      <c r="J1849" t="s">
        <v>923</v>
      </c>
    </row>
    <row r="1850" spans="7:10" ht="15">
      <c r="G1850" s="24">
        <v>45681</v>
      </c>
      <c r="H1850" s="25">
        <v>45658</v>
      </c>
      <c r="I1850">
        <v>24</v>
      </c>
      <c r="J1850" t="s">
        <v>2535</v>
      </c>
    </row>
    <row r="1851" spans="7:10" ht="15">
      <c r="G1851" s="24">
        <v>45682</v>
      </c>
      <c r="H1851" s="25">
        <v>45658</v>
      </c>
      <c r="I1851">
        <v>25</v>
      </c>
      <c r="J1851" t="s">
        <v>2536</v>
      </c>
    </row>
    <row r="1852" spans="7:10" ht="15">
      <c r="G1852" s="24">
        <v>45683</v>
      </c>
      <c r="H1852" s="25">
        <v>45658</v>
      </c>
      <c r="I1852">
        <v>26</v>
      </c>
      <c r="J1852" t="s">
        <v>2537</v>
      </c>
    </row>
    <row r="1853" spans="7:10" ht="15">
      <c r="G1853" s="24">
        <v>45684</v>
      </c>
      <c r="H1853" s="25">
        <v>45658</v>
      </c>
      <c r="I1853">
        <v>27</v>
      </c>
      <c r="J1853" t="s">
        <v>2538</v>
      </c>
    </row>
    <row r="1854" spans="7:10" ht="15">
      <c r="G1854" s="24">
        <v>45685</v>
      </c>
      <c r="H1854" s="25">
        <v>45658</v>
      </c>
      <c r="I1854">
        <v>28</v>
      </c>
      <c r="J1854" t="s">
        <v>2539</v>
      </c>
    </row>
    <row r="1855" spans="7:10" ht="15">
      <c r="G1855" s="24">
        <v>45686</v>
      </c>
      <c r="H1855" s="25">
        <v>45658</v>
      </c>
      <c r="I1855">
        <v>29</v>
      </c>
      <c r="J1855" t="s">
        <v>787</v>
      </c>
    </row>
    <row r="1856" spans="7:10" ht="15">
      <c r="G1856" s="24">
        <v>45687</v>
      </c>
      <c r="H1856" s="25">
        <v>45658</v>
      </c>
      <c r="I1856">
        <v>30</v>
      </c>
      <c r="J1856" t="s">
        <v>923</v>
      </c>
    </row>
    <row r="1857" spans="7:10" ht="15">
      <c r="G1857" s="24">
        <v>45688</v>
      </c>
      <c r="H1857" s="25">
        <v>45658</v>
      </c>
      <c r="I1857">
        <v>31</v>
      </c>
      <c r="J1857" t="s">
        <v>2535</v>
      </c>
    </row>
    <row r="1858" spans="7:10" ht="15">
      <c r="G1858" s="24">
        <v>45689</v>
      </c>
      <c r="H1858" s="25">
        <v>45689</v>
      </c>
      <c r="I1858">
        <v>1</v>
      </c>
      <c r="J1858" t="s">
        <v>2536</v>
      </c>
    </row>
    <row r="1859" spans="7:10" ht="15">
      <c r="G1859" s="24">
        <v>45690</v>
      </c>
      <c r="H1859" s="25">
        <v>45689</v>
      </c>
      <c r="I1859">
        <v>2</v>
      </c>
      <c r="J1859" t="s">
        <v>2537</v>
      </c>
    </row>
    <row r="1860" spans="7:10" ht="15">
      <c r="G1860" s="24">
        <v>45691</v>
      </c>
      <c r="H1860" s="25">
        <v>45689</v>
      </c>
      <c r="I1860">
        <v>3</v>
      </c>
      <c r="J1860" t="s">
        <v>2538</v>
      </c>
    </row>
    <row r="1861" spans="7:10" ht="15">
      <c r="G1861" s="24">
        <v>45692</v>
      </c>
      <c r="H1861" s="25">
        <v>45689</v>
      </c>
      <c r="I1861">
        <v>4</v>
      </c>
      <c r="J1861" t="s">
        <v>2539</v>
      </c>
    </row>
    <row r="1862" spans="7:10" ht="15">
      <c r="G1862" s="24">
        <v>45693</v>
      </c>
      <c r="H1862" s="25">
        <v>45689</v>
      </c>
      <c r="I1862">
        <v>5</v>
      </c>
      <c r="J1862" t="s">
        <v>787</v>
      </c>
    </row>
    <row r="1863" spans="7:10" ht="15">
      <c r="G1863" s="24">
        <v>45694</v>
      </c>
      <c r="H1863" s="25">
        <v>45689</v>
      </c>
      <c r="I1863">
        <v>6</v>
      </c>
      <c r="J1863" t="s">
        <v>923</v>
      </c>
    </row>
    <row r="1864" spans="7:10" ht="15">
      <c r="G1864" s="24">
        <v>45695</v>
      </c>
      <c r="H1864" s="25">
        <v>45689</v>
      </c>
      <c r="I1864">
        <v>7</v>
      </c>
      <c r="J1864" t="s">
        <v>2535</v>
      </c>
    </row>
    <row r="1865" spans="7:10" ht="15">
      <c r="G1865" s="24">
        <v>45696</v>
      </c>
      <c r="H1865" s="25">
        <v>45689</v>
      </c>
      <c r="I1865">
        <v>8</v>
      </c>
      <c r="J1865" t="s">
        <v>2536</v>
      </c>
    </row>
    <row r="1866" spans="7:10" ht="15">
      <c r="G1866" s="24">
        <v>45697</v>
      </c>
      <c r="H1866" s="25">
        <v>45689</v>
      </c>
      <c r="I1866">
        <v>9</v>
      </c>
      <c r="J1866" t="s">
        <v>2537</v>
      </c>
    </row>
    <row r="1867" spans="7:10" ht="15">
      <c r="G1867" s="24">
        <v>45698</v>
      </c>
      <c r="H1867" s="25">
        <v>45689</v>
      </c>
      <c r="I1867">
        <v>10</v>
      </c>
      <c r="J1867" t="s">
        <v>2538</v>
      </c>
    </row>
    <row r="1868" spans="7:10" ht="15">
      <c r="G1868" s="24">
        <v>45699</v>
      </c>
      <c r="H1868" s="25">
        <v>45689</v>
      </c>
      <c r="I1868">
        <v>11</v>
      </c>
      <c r="J1868" t="s">
        <v>2539</v>
      </c>
    </row>
    <row r="1869" spans="7:10" ht="15">
      <c r="G1869" s="24">
        <v>45700</v>
      </c>
      <c r="H1869" s="25">
        <v>45689</v>
      </c>
      <c r="I1869">
        <v>12</v>
      </c>
      <c r="J1869" t="s">
        <v>787</v>
      </c>
    </row>
    <row r="1870" spans="7:10" ht="15">
      <c r="G1870" s="24">
        <v>45701</v>
      </c>
      <c r="H1870" s="25">
        <v>45689</v>
      </c>
      <c r="I1870">
        <v>13</v>
      </c>
      <c r="J1870" t="s">
        <v>923</v>
      </c>
    </row>
    <row r="1871" spans="7:10" ht="15">
      <c r="G1871" s="24">
        <v>45702</v>
      </c>
      <c r="H1871" s="25">
        <v>45689</v>
      </c>
      <c r="I1871">
        <v>14</v>
      </c>
      <c r="J1871" t="s">
        <v>2535</v>
      </c>
    </row>
    <row r="1872" spans="7:10" ht="15">
      <c r="G1872" s="24">
        <v>45703</v>
      </c>
      <c r="H1872" s="25">
        <v>45689</v>
      </c>
      <c r="I1872">
        <v>15</v>
      </c>
      <c r="J1872" t="s">
        <v>2536</v>
      </c>
    </row>
    <row r="1873" spans="7:10" ht="15">
      <c r="G1873" s="24">
        <v>45704</v>
      </c>
      <c r="H1873" s="25">
        <v>45689</v>
      </c>
      <c r="I1873">
        <v>16</v>
      </c>
      <c r="J1873" t="s">
        <v>2537</v>
      </c>
    </row>
    <row r="1874" spans="7:10" ht="15">
      <c r="G1874" s="24">
        <v>45705</v>
      </c>
      <c r="H1874" s="25">
        <v>45689</v>
      </c>
      <c r="I1874">
        <v>17</v>
      </c>
      <c r="J1874" t="s">
        <v>2538</v>
      </c>
    </row>
    <row r="1875" spans="7:10" ht="15">
      <c r="G1875" s="24">
        <v>45706</v>
      </c>
      <c r="H1875" s="25">
        <v>45689</v>
      </c>
      <c r="I1875">
        <v>18</v>
      </c>
      <c r="J1875" t="s">
        <v>2539</v>
      </c>
    </row>
    <row r="1876" spans="7:10" ht="15">
      <c r="G1876" s="24">
        <v>45707</v>
      </c>
      <c r="H1876" s="25">
        <v>45689</v>
      </c>
      <c r="I1876">
        <v>19</v>
      </c>
      <c r="J1876" t="s">
        <v>787</v>
      </c>
    </row>
    <row r="1877" spans="7:10" ht="15">
      <c r="G1877" s="24">
        <v>45708</v>
      </c>
      <c r="H1877" s="25">
        <v>45689</v>
      </c>
      <c r="I1877">
        <v>20</v>
      </c>
      <c r="J1877" t="s">
        <v>923</v>
      </c>
    </row>
    <row r="1878" spans="7:10" ht="15">
      <c r="G1878" s="24">
        <v>45709</v>
      </c>
      <c r="H1878" s="25">
        <v>45689</v>
      </c>
      <c r="I1878">
        <v>21</v>
      </c>
      <c r="J1878" t="s">
        <v>2535</v>
      </c>
    </row>
    <row r="1879" spans="7:10" ht="15">
      <c r="G1879" s="24">
        <v>45710</v>
      </c>
      <c r="H1879" s="25">
        <v>45689</v>
      </c>
      <c r="I1879">
        <v>22</v>
      </c>
      <c r="J1879" t="s">
        <v>2536</v>
      </c>
    </row>
    <row r="1880" spans="7:10" ht="15">
      <c r="G1880" s="24">
        <v>45711</v>
      </c>
      <c r="H1880" s="25">
        <v>45689</v>
      </c>
      <c r="I1880">
        <v>23</v>
      </c>
      <c r="J1880" t="s">
        <v>2537</v>
      </c>
    </row>
    <row r="1881" spans="7:10" ht="15">
      <c r="G1881" s="24">
        <v>45712</v>
      </c>
      <c r="H1881" s="25">
        <v>45689</v>
      </c>
      <c r="I1881">
        <v>24</v>
      </c>
      <c r="J1881" t="s">
        <v>2538</v>
      </c>
    </row>
    <row r="1882" spans="7:10" ht="15">
      <c r="G1882" s="24">
        <v>45713</v>
      </c>
      <c r="H1882" s="25">
        <v>45689</v>
      </c>
      <c r="I1882">
        <v>25</v>
      </c>
      <c r="J1882" t="s">
        <v>2539</v>
      </c>
    </row>
    <row r="1883" spans="7:10" ht="15">
      <c r="G1883" s="24">
        <v>45714</v>
      </c>
      <c r="H1883" s="25">
        <v>45689</v>
      </c>
      <c r="I1883">
        <v>26</v>
      </c>
      <c r="J1883" t="s">
        <v>787</v>
      </c>
    </row>
    <row r="1884" spans="7:10" ht="15">
      <c r="G1884" s="24">
        <v>45715</v>
      </c>
      <c r="H1884" s="25">
        <v>45689</v>
      </c>
      <c r="I1884">
        <v>27</v>
      </c>
      <c r="J1884" t="s">
        <v>923</v>
      </c>
    </row>
    <row r="1885" spans="7:10" ht="15">
      <c r="G1885" s="24">
        <v>45716</v>
      </c>
      <c r="H1885" s="25">
        <v>45689</v>
      </c>
      <c r="I1885">
        <v>28</v>
      </c>
      <c r="J1885" t="s">
        <v>2535</v>
      </c>
    </row>
    <row r="1886" spans="7:10" ht="15">
      <c r="G1886" s="24">
        <v>45717</v>
      </c>
      <c r="H1886" s="25">
        <v>45717</v>
      </c>
      <c r="I1886">
        <v>1</v>
      </c>
      <c r="J1886" t="s">
        <v>2536</v>
      </c>
    </row>
    <row r="1887" spans="7:10" ht="15">
      <c r="G1887" s="24">
        <v>45718</v>
      </c>
      <c r="H1887" s="25">
        <v>45717</v>
      </c>
      <c r="I1887">
        <v>2</v>
      </c>
      <c r="J1887" t="s">
        <v>2537</v>
      </c>
    </row>
    <row r="1888" spans="7:10" ht="15">
      <c r="G1888" s="24">
        <v>45719</v>
      </c>
      <c r="H1888" s="25">
        <v>45717</v>
      </c>
      <c r="I1888">
        <v>3</v>
      </c>
      <c r="J1888" t="s">
        <v>2538</v>
      </c>
    </row>
    <row r="1889" spans="7:10" ht="15">
      <c r="G1889" s="24">
        <v>45720</v>
      </c>
      <c r="H1889" s="25">
        <v>45717</v>
      </c>
      <c r="I1889">
        <v>4</v>
      </c>
      <c r="J1889" t="s">
        <v>2539</v>
      </c>
    </row>
    <row r="1890" spans="7:10" ht="15">
      <c r="G1890" s="24">
        <v>45721</v>
      </c>
      <c r="H1890" s="25">
        <v>45717</v>
      </c>
      <c r="I1890">
        <v>5</v>
      </c>
      <c r="J1890" t="s">
        <v>787</v>
      </c>
    </row>
    <row r="1891" spans="7:10" ht="15">
      <c r="G1891" s="24">
        <v>45722</v>
      </c>
      <c r="H1891" s="25">
        <v>45717</v>
      </c>
      <c r="I1891">
        <v>6</v>
      </c>
      <c r="J1891" t="s">
        <v>923</v>
      </c>
    </row>
    <row r="1892" spans="7:10" ht="15">
      <c r="G1892" s="24">
        <v>45723</v>
      </c>
      <c r="H1892" s="25">
        <v>45717</v>
      </c>
      <c r="I1892">
        <v>7</v>
      </c>
      <c r="J1892" t="s">
        <v>2535</v>
      </c>
    </row>
    <row r="1893" spans="7:10" ht="15">
      <c r="G1893" s="24">
        <v>45724</v>
      </c>
      <c r="H1893" s="25">
        <v>45717</v>
      </c>
      <c r="I1893">
        <v>8</v>
      </c>
      <c r="J1893" t="s">
        <v>2536</v>
      </c>
    </row>
    <row r="1894" spans="7:10" ht="15">
      <c r="G1894" s="24">
        <v>45725</v>
      </c>
      <c r="H1894" s="25">
        <v>45717</v>
      </c>
      <c r="I1894">
        <v>9</v>
      </c>
      <c r="J1894" t="s">
        <v>2537</v>
      </c>
    </row>
    <row r="1895" spans="7:10" ht="15">
      <c r="G1895" s="24">
        <v>45726</v>
      </c>
      <c r="H1895" s="25">
        <v>45717</v>
      </c>
      <c r="I1895">
        <v>10</v>
      </c>
      <c r="J1895" t="s">
        <v>2538</v>
      </c>
    </row>
    <row r="1896" spans="7:10" ht="15">
      <c r="G1896" s="24">
        <v>45727</v>
      </c>
      <c r="H1896" s="25">
        <v>45717</v>
      </c>
      <c r="I1896">
        <v>11</v>
      </c>
      <c r="J1896" t="s">
        <v>2539</v>
      </c>
    </row>
    <row r="1897" spans="7:10" ht="15">
      <c r="G1897" s="24">
        <v>45728</v>
      </c>
      <c r="H1897" s="25">
        <v>45717</v>
      </c>
      <c r="I1897">
        <v>12</v>
      </c>
      <c r="J1897" t="s">
        <v>787</v>
      </c>
    </row>
    <row r="1898" spans="7:10" ht="15">
      <c r="G1898" s="24">
        <v>45729</v>
      </c>
      <c r="H1898" s="25">
        <v>45717</v>
      </c>
      <c r="I1898">
        <v>13</v>
      </c>
      <c r="J1898" t="s">
        <v>923</v>
      </c>
    </row>
    <row r="1899" spans="7:10" ht="15">
      <c r="G1899" s="24">
        <v>45730</v>
      </c>
      <c r="H1899" s="25">
        <v>45717</v>
      </c>
      <c r="I1899">
        <v>14</v>
      </c>
      <c r="J1899" t="s">
        <v>2535</v>
      </c>
    </row>
    <row r="1900" spans="7:10" ht="15">
      <c r="G1900" s="24">
        <v>45731</v>
      </c>
      <c r="H1900" s="25">
        <v>45717</v>
      </c>
      <c r="I1900">
        <v>15</v>
      </c>
      <c r="J1900" t="s">
        <v>2536</v>
      </c>
    </row>
    <row r="1901" spans="7:10" ht="15">
      <c r="G1901" s="24">
        <v>45732</v>
      </c>
      <c r="H1901" s="25">
        <v>45717</v>
      </c>
      <c r="I1901">
        <v>16</v>
      </c>
      <c r="J1901" t="s">
        <v>2537</v>
      </c>
    </row>
    <row r="1902" spans="7:10" ht="15">
      <c r="G1902" s="24">
        <v>45733</v>
      </c>
      <c r="H1902" s="25">
        <v>45717</v>
      </c>
      <c r="I1902">
        <v>17</v>
      </c>
      <c r="J1902" t="s">
        <v>2538</v>
      </c>
    </row>
    <row r="1903" spans="7:10" ht="15">
      <c r="G1903" s="24">
        <v>45734</v>
      </c>
      <c r="H1903" s="25">
        <v>45717</v>
      </c>
      <c r="I1903">
        <v>18</v>
      </c>
      <c r="J1903" t="s">
        <v>2539</v>
      </c>
    </row>
    <row r="1904" spans="7:10" ht="15">
      <c r="G1904" s="24">
        <v>45735</v>
      </c>
      <c r="H1904" s="25">
        <v>45717</v>
      </c>
      <c r="I1904">
        <v>19</v>
      </c>
      <c r="J1904" t="s">
        <v>787</v>
      </c>
    </row>
    <row r="1905" spans="7:10" ht="15">
      <c r="G1905" s="24">
        <v>45736</v>
      </c>
      <c r="H1905" s="25">
        <v>45717</v>
      </c>
      <c r="I1905">
        <v>20</v>
      </c>
      <c r="J1905" t="s">
        <v>923</v>
      </c>
    </row>
    <row r="1906" spans="7:10" ht="15">
      <c r="G1906" s="24">
        <v>45737</v>
      </c>
      <c r="H1906" s="25">
        <v>45717</v>
      </c>
      <c r="I1906">
        <v>21</v>
      </c>
      <c r="J1906" t="s">
        <v>2535</v>
      </c>
    </row>
    <row r="1907" spans="7:10" ht="15">
      <c r="G1907" s="24">
        <v>45738</v>
      </c>
      <c r="H1907" s="25">
        <v>45717</v>
      </c>
      <c r="I1907">
        <v>22</v>
      </c>
      <c r="J1907" t="s">
        <v>2536</v>
      </c>
    </row>
    <row r="1908" spans="7:10" ht="15">
      <c r="G1908" s="24">
        <v>45739</v>
      </c>
      <c r="H1908" s="25">
        <v>45717</v>
      </c>
      <c r="I1908">
        <v>23</v>
      </c>
      <c r="J1908" t="s">
        <v>2537</v>
      </c>
    </row>
    <row r="1909" spans="7:10" ht="15">
      <c r="G1909" s="24">
        <v>45740</v>
      </c>
      <c r="H1909" s="25">
        <v>45717</v>
      </c>
      <c r="I1909">
        <v>24</v>
      </c>
      <c r="J1909" t="s">
        <v>2538</v>
      </c>
    </row>
    <row r="1910" spans="7:10" ht="15">
      <c r="G1910" s="24">
        <v>45741</v>
      </c>
      <c r="H1910" s="25">
        <v>45717</v>
      </c>
      <c r="I1910">
        <v>25</v>
      </c>
      <c r="J1910" t="s">
        <v>2539</v>
      </c>
    </row>
    <row r="1911" spans="7:10" ht="15">
      <c r="G1911" s="24">
        <v>45742</v>
      </c>
      <c r="H1911" s="25">
        <v>45717</v>
      </c>
      <c r="I1911">
        <v>26</v>
      </c>
      <c r="J1911" t="s">
        <v>787</v>
      </c>
    </row>
    <row r="1912" spans="7:10" ht="15">
      <c r="G1912" s="24">
        <v>45743</v>
      </c>
      <c r="H1912" s="25">
        <v>45717</v>
      </c>
      <c r="I1912">
        <v>27</v>
      </c>
      <c r="J1912" t="s">
        <v>923</v>
      </c>
    </row>
    <row r="1913" spans="7:10" ht="15">
      <c r="G1913" s="24">
        <v>45744</v>
      </c>
      <c r="H1913" s="25">
        <v>45717</v>
      </c>
      <c r="I1913">
        <v>28</v>
      </c>
      <c r="J1913" t="s">
        <v>2535</v>
      </c>
    </row>
    <row r="1914" spans="7:10" ht="15">
      <c r="G1914" s="24">
        <v>45745</v>
      </c>
      <c r="H1914" s="25">
        <v>45717</v>
      </c>
      <c r="I1914">
        <v>29</v>
      </c>
      <c r="J1914" t="s">
        <v>2536</v>
      </c>
    </row>
    <row r="1915" spans="7:10" ht="15">
      <c r="G1915" s="24">
        <v>45746</v>
      </c>
      <c r="H1915" s="25">
        <v>45717</v>
      </c>
      <c r="I1915">
        <v>30</v>
      </c>
      <c r="J1915" t="s">
        <v>2537</v>
      </c>
    </row>
    <row r="1916" spans="7:10" ht="15">
      <c r="G1916" s="24">
        <v>45747</v>
      </c>
      <c r="H1916" s="25">
        <v>45717</v>
      </c>
      <c r="I1916">
        <v>31</v>
      </c>
      <c r="J1916" t="s">
        <v>2538</v>
      </c>
    </row>
    <row r="1917" spans="7:10" ht="15">
      <c r="G1917" s="24">
        <v>45748</v>
      </c>
      <c r="H1917" s="25">
        <v>45748</v>
      </c>
      <c r="I1917">
        <v>1</v>
      </c>
      <c r="J1917" t="s">
        <v>2539</v>
      </c>
    </row>
    <row r="1918" spans="7:10" ht="15">
      <c r="G1918" s="24">
        <v>45749</v>
      </c>
      <c r="H1918" s="25">
        <v>45748</v>
      </c>
      <c r="I1918">
        <v>2</v>
      </c>
      <c r="J1918" t="s">
        <v>787</v>
      </c>
    </row>
    <row r="1919" spans="7:10" ht="15">
      <c r="G1919" s="24">
        <v>45750</v>
      </c>
      <c r="H1919" s="25">
        <v>45748</v>
      </c>
      <c r="I1919">
        <v>3</v>
      </c>
      <c r="J1919" t="s">
        <v>923</v>
      </c>
    </row>
    <row r="1920" spans="7:10" ht="15">
      <c r="G1920" s="24">
        <v>45751</v>
      </c>
      <c r="H1920" s="25">
        <v>45748</v>
      </c>
      <c r="I1920">
        <v>4</v>
      </c>
      <c r="J1920" t="s">
        <v>2535</v>
      </c>
    </row>
    <row r="1921" spans="7:10" ht="15">
      <c r="G1921" s="24">
        <v>45752</v>
      </c>
      <c r="H1921" s="25">
        <v>45748</v>
      </c>
      <c r="I1921">
        <v>5</v>
      </c>
      <c r="J1921" t="s">
        <v>2536</v>
      </c>
    </row>
    <row r="1922" spans="7:10" ht="15">
      <c r="G1922" s="24">
        <v>45753</v>
      </c>
      <c r="H1922" s="25">
        <v>45748</v>
      </c>
      <c r="I1922">
        <v>6</v>
      </c>
      <c r="J1922" t="s">
        <v>2537</v>
      </c>
    </row>
    <row r="1923" spans="7:10" ht="15">
      <c r="G1923" s="24">
        <v>45754</v>
      </c>
      <c r="H1923" s="25">
        <v>45748</v>
      </c>
      <c r="I1923">
        <v>7</v>
      </c>
      <c r="J1923" t="s">
        <v>2538</v>
      </c>
    </row>
    <row r="1924" spans="7:10" ht="15">
      <c r="G1924" s="24">
        <v>45755</v>
      </c>
      <c r="H1924" s="25">
        <v>45748</v>
      </c>
      <c r="I1924">
        <v>8</v>
      </c>
      <c r="J1924" t="s">
        <v>2539</v>
      </c>
    </row>
    <row r="1925" spans="7:10" ht="15">
      <c r="G1925" s="24">
        <v>45756</v>
      </c>
      <c r="H1925" s="25">
        <v>45748</v>
      </c>
      <c r="I1925">
        <v>9</v>
      </c>
      <c r="J1925" t="s">
        <v>787</v>
      </c>
    </row>
    <row r="1926" spans="7:10" ht="15">
      <c r="G1926" s="24">
        <v>45757</v>
      </c>
      <c r="H1926" s="25">
        <v>45748</v>
      </c>
      <c r="I1926">
        <v>10</v>
      </c>
      <c r="J1926" t="s">
        <v>923</v>
      </c>
    </row>
    <row r="1927" spans="7:10" ht="15">
      <c r="G1927" s="24">
        <v>45758</v>
      </c>
      <c r="H1927" s="25">
        <v>45748</v>
      </c>
      <c r="I1927">
        <v>11</v>
      </c>
      <c r="J1927" t="s">
        <v>2535</v>
      </c>
    </row>
    <row r="1928" spans="7:10" ht="15">
      <c r="G1928" s="24">
        <v>45759</v>
      </c>
      <c r="H1928" s="25">
        <v>45748</v>
      </c>
      <c r="I1928">
        <v>12</v>
      </c>
      <c r="J1928" t="s">
        <v>2536</v>
      </c>
    </row>
    <row r="1929" spans="7:10" ht="15">
      <c r="G1929" s="24">
        <v>45760</v>
      </c>
      <c r="H1929" s="25">
        <v>45748</v>
      </c>
      <c r="I1929">
        <v>13</v>
      </c>
      <c r="J1929" t="s">
        <v>2537</v>
      </c>
    </row>
    <row r="1930" spans="7:10" ht="15">
      <c r="G1930" s="24">
        <v>45761</v>
      </c>
      <c r="H1930" s="25">
        <v>45748</v>
      </c>
      <c r="I1930">
        <v>14</v>
      </c>
      <c r="J1930" t="s">
        <v>2538</v>
      </c>
    </row>
    <row r="1931" spans="7:10" ht="15">
      <c r="G1931" s="24">
        <v>45762</v>
      </c>
      <c r="H1931" s="25">
        <v>45748</v>
      </c>
      <c r="I1931">
        <v>15</v>
      </c>
      <c r="J1931" t="s">
        <v>2539</v>
      </c>
    </row>
    <row r="1932" spans="7:10" ht="15">
      <c r="G1932" s="24">
        <v>45763</v>
      </c>
      <c r="H1932" s="25">
        <v>45748</v>
      </c>
      <c r="I1932">
        <v>16</v>
      </c>
      <c r="J1932" t="s">
        <v>787</v>
      </c>
    </row>
    <row r="1933" spans="7:10" ht="15">
      <c r="G1933" s="24">
        <v>45764</v>
      </c>
      <c r="H1933" s="25">
        <v>45748</v>
      </c>
      <c r="I1933">
        <v>17</v>
      </c>
      <c r="J1933" t="s">
        <v>923</v>
      </c>
    </row>
    <row r="1934" spans="7:10" ht="15">
      <c r="G1934" s="24">
        <v>45765</v>
      </c>
      <c r="H1934" s="25">
        <v>45748</v>
      </c>
      <c r="I1934">
        <v>18</v>
      </c>
      <c r="J1934" t="s">
        <v>2535</v>
      </c>
    </row>
    <row r="1935" spans="7:10" ht="15">
      <c r="G1935" s="24">
        <v>45766</v>
      </c>
      <c r="H1935" s="25">
        <v>45748</v>
      </c>
      <c r="I1935">
        <v>19</v>
      </c>
      <c r="J1935" t="s">
        <v>2536</v>
      </c>
    </row>
    <row r="1936" spans="7:10" ht="15">
      <c r="G1936" s="24">
        <v>45767</v>
      </c>
      <c r="H1936" s="25">
        <v>45748</v>
      </c>
      <c r="I1936">
        <v>20</v>
      </c>
      <c r="J1936" t="s">
        <v>2537</v>
      </c>
    </row>
    <row r="1937" spans="7:10" ht="15">
      <c r="G1937" s="24">
        <v>45768</v>
      </c>
      <c r="H1937" s="25">
        <v>45748</v>
      </c>
      <c r="I1937">
        <v>21</v>
      </c>
      <c r="J1937" t="s">
        <v>2538</v>
      </c>
    </row>
    <row r="1938" spans="7:10" ht="15">
      <c r="G1938" s="24">
        <v>45769</v>
      </c>
      <c r="H1938" s="25">
        <v>45748</v>
      </c>
      <c r="I1938">
        <v>22</v>
      </c>
      <c r="J1938" t="s">
        <v>2539</v>
      </c>
    </row>
    <row r="1939" spans="7:10" ht="15">
      <c r="G1939" s="24">
        <v>45770</v>
      </c>
      <c r="H1939" s="25">
        <v>45748</v>
      </c>
      <c r="I1939">
        <v>23</v>
      </c>
      <c r="J1939" t="s">
        <v>787</v>
      </c>
    </row>
    <row r="1940" spans="7:10" ht="15">
      <c r="G1940" s="24">
        <v>45771</v>
      </c>
      <c r="H1940" s="25">
        <v>45748</v>
      </c>
      <c r="I1940">
        <v>24</v>
      </c>
      <c r="J1940" t="s">
        <v>923</v>
      </c>
    </row>
    <row r="1941" spans="7:10" ht="15">
      <c r="G1941" s="24">
        <v>45772</v>
      </c>
      <c r="H1941" s="25">
        <v>45748</v>
      </c>
      <c r="I1941">
        <v>25</v>
      </c>
      <c r="J1941" t="s">
        <v>2535</v>
      </c>
    </row>
    <row r="1942" spans="7:10" ht="15">
      <c r="G1942" s="24">
        <v>45773</v>
      </c>
      <c r="H1942" s="25">
        <v>45748</v>
      </c>
      <c r="I1942">
        <v>26</v>
      </c>
      <c r="J1942" t="s">
        <v>2536</v>
      </c>
    </row>
    <row r="1943" spans="7:10" ht="15">
      <c r="G1943" s="24">
        <v>45774</v>
      </c>
      <c r="H1943" s="25">
        <v>45748</v>
      </c>
      <c r="I1943">
        <v>27</v>
      </c>
      <c r="J1943" t="s">
        <v>2537</v>
      </c>
    </row>
    <row r="1944" spans="7:10" ht="15">
      <c r="G1944" s="24">
        <v>45775</v>
      </c>
      <c r="H1944" s="25">
        <v>45748</v>
      </c>
      <c r="I1944">
        <v>28</v>
      </c>
      <c r="J1944" t="s">
        <v>2538</v>
      </c>
    </row>
    <row r="1945" spans="7:10" ht="15">
      <c r="G1945" s="24">
        <v>45776</v>
      </c>
      <c r="H1945" s="25">
        <v>45748</v>
      </c>
      <c r="I1945">
        <v>29</v>
      </c>
      <c r="J1945" t="s">
        <v>2539</v>
      </c>
    </row>
    <row r="1946" spans="7:10" ht="15">
      <c r="G1946" s="24">
        <v>45777</v>
      </c>
      <c r="H1946" s="25">
        <v>45748</v>
      </c>
      <c r="I1946">
        <v>30</v>
      </c>
      <c r="J1946" t="s">
        <v>787</v>
      </c>
    </row>
    <row r="1947" spans="7:10" ht="15">
      <c r="G1947" s="24">
        <v>45778</v>
      </c>
      <c r="H1947" s="25">
        <v>45778</v>
      </c>
      <c r="I1947">
        <v>1</v>
      </c>
      <c r="J1947" t="s">
        <v>923</v>
      </c>
    </row>
    <row r="1948" spans="7:10" ht="15">
      <c r="G1948" s="24">
        <v>45779</v>
      </c>
      <c r="H1948" s="25">
        <v>45778</v>
      </c>
      <c r="I1948">
        <v>2</v>
      </c>
      <c r="J1948" t="s">
        <v>2535</v>
      </c>
    </row>
    <row r="1949" spans="7:10" ht="15">
      <c r="G1949" s="24">
        <v>45780</v>
      </c>
      <c r="H1949" s="25">
        <v>45778</v>
      </c>
      <c r="I1949">
        <v>3</v>
      </c>
      <c r="J1949" t="s">
        <v>2536</v>
      </c>
    </row>
    <row r="1950" spans="7:10" ht="15">
      <c r="G1950" s="24">
        <v>45781</v>
      </c>
      <c r="H1950" s="25">
        <v>45778</v>
      </c>
      <c r="I1950">
        <v>4</v>
      </c>
      <c r="J1950" t="s">
        <v>2537</v>
      </c>
    </row>
    <row r="1951" spans="7:10" ht="15">
      <c r="G1951" s="24">
        <v>45782</v>
      </c>
      <c r="H1951" s="25">
        <v>45778</v>
      </c>
      <c r="I1951">
        <v>5</v>
      </c>
      <c r="J1951" t="s">
        <v>2538</v>
      </c>
    </row>
    <row r="1952" spans="7:10" ht="15">
      <c r="G1952" s="24">
        <v>45783</v>
      </c>
      <c r="H1952" s="25">
        <v>45778</v>
      </c>
      <c r="I1952">
        <v>6</v>
      </c>
      <c r="J1952" t="s">
        <v>2539</v>
      </c>
    </row>
    <row r="1953" spans="7:10" ht="15">
      <c r="G1953" s="24">
        <v>45784</v>
      </c>
      <c r="H1953" s="25">
        <v>45778</v>
      </c>
      <c r="I1953">
        <v>7</v>
      </c>
      <c r="J1953" t="s">
        <v>787</v>
      </c>
    </row>
    <row r="1954" spans="7:10" ht="15">
      <c r="G1954" s="24">
        <v>45785</v>
      </c>
      <c r="H1954" s="25">
        <v>45778</v>
      </c>
      <c r="I1954">
        <v>8</v>
      </c>
      <c r="J1954" t="s">
        <v>923</v>
      </c>
    </row>
    <row r="1955" spans="7:10" ht="15">
      <c r="G1955" s="24">
        <v>45786</v>
      </c>
      <c r="H1955" s="25">
        <v>45778</v>
      </c>
      <c r="I1955">
        <v>9</v>
      </c>
      <c r="J1955" t="s">
        <v>2535</v>
      </c>
    </row>
    <row r="1956" spans="7:10" ht="15">
      <c r="G1956" s="24">
        <v>45787</v>
      </c>
      <c r="H1956" s="25">
        <v>45778</v>
      </c>
      <c r="I1956">
        <v>10</v>
      </c>
      <c r="J1956" t="s">
        <v>2536</v>
      </c>
    </row>
    <row r="1957" spans="7:10" ht="15">
      <c r="G1957" s="24">
        <v>45788</v>
      </c>
      <c r="H1957" s="25">
        <v>45778</v>
      </c>
      <c r="I1957">
        <v>11</v>
      </c>
      <c r="J1957" t="s">
        <v>2537</v>
      </c>
    </row>
    <row r="1958" spans="7:10" ht="15">
      <c r="G1958" s="24">
        <v>45789</v>
      </c>
      <c r="H1958" s="25">
        <v>45778</v>
      </c>
      <c r="I1958">
        <v>12</v>
      </c>
      <c r="J1958" t="s">
        <v>2538</v>
      </c>
    </row>
    <row r="1959" spans="7:10" ht="15">
      <c r="G1959" s="24">
        <v>45790</v>
      </c>
      <c r="H1959" s="25">
        <v>45778</v>
      </c>
      <c r="I1959">
        <v>13</v>
      </c>
      <c r="J1959" t="s">
        <v>2539</v>
      </c>
    </row>
    <row r="1960" spans="7:10" ht="15">
      <c r="G1960" s="24">
        <v>45791</v>
      </c>
      <c r="H1960" s="25">
        <v>45778</v>
      </c>
      <c r="I1960">
        <v>14</v>
      </c>
      <c r="J1960" t="s">
        <v>787</v>
      </c>
    </row>
    <row r="1961" spans="7:10" ht="15">
      <c r="G1961" s="24">
        <v>45792</v>
      </c>
      <c r="H1961" s="25">
        <v>45778</v>
      </c>
      <c r="I1961">
        <v>15</v>
      </c>
      <c r="J1961" t="s">
        <v>923</v>
      </c>
    </row>
    <row r="1962" spans="7:10" ht="15">
      <c r="G1962" s="24">
        <v>45793</v>
      </c>
      <c r="H1962" s="25">
        <v>45778</v>
      </c>
      <c r="I1962">
        <v>16</v>
      </c>
      <c r="J1962" t="s">
        <v>2535</v>
      </c>
    </row>
    <row r="1963" spans="7:10" ht="15">
      <c r="G1963" s="24">
        <v>45794</v>
      </c>
      <c r="H1963" s="25">
        <v>45778</v>
      </c>
      <c r="I1963">
        <v>17</v>
      </c>
      <c r="J1963" t="s">
        <v>2536</v>
      </c>
    </row>
    <row r="1964" spans="7:10" ht="15">
      <c r="G1964" s="24">
        <v>45795</v>
      </c>
      <c r="H1964" s="25">
        <v>45778</v>
      </c>
      <c r="I1964">
        <v>18</v>
      </c>
      <c r="J1964" t="s">
        <v>2537</v>
      </c>
    </row>
    <row r="1965" spans="7:10" ht="15">
      <c r="G1965" s="24">
        <v>45796</v>
      </c>
      <c r="H1965" s="25">
        <v>45778</v>
      </c>
      <c r="I1965">
        <v>19</v>
      </c>
      <c r="J1965" t="s">
        <v>2538</v>
      </c>
    </row>
    <row r="1966" spans="7:10" ht="15">
      <c r="G1966" s="24">
        <v>45797</v>
      </c>
      <c r="H1966" s="25">
        <v>45778</v>
      </c>
      <c r="I1966">
        <v>20</v>
      </c>
      <c r="J1966" t="s">
        <v>2539</v>
      </c>
    </row>
    <row r="1967" spans="7:10" ht="15">
      <c r="G1967" s="24">
        <v>45798</v>
      </c>
      <c r="H1967" s="25">
        <v>45778</v>
      </c>
      <c r="I1967">
        <v>21</v>
      </c>
      <c r="J1967" t="s">
        <v>787</v>
      </c>
    </row>
    <row r="1968" spans="7:10" ht="15">
      <c r="G1968" s="24">
        <v>45799</v>
      </c>
      <c r="H1968" s="25">
        <v>45778</v>
      </c>
      <c r="I1968">
        <v>22</v>
      </c>
      <c r="J1968" t="s">
        <v>923</v>
      </c>
    </row>
    <row r="1969" spans="7:10" ht="15">
      <c r="G1969" s="24">
        <v>45800</v>
      </c>
      <c r="H1969" s="25">
        <v>45778</v>
      </c>
      <c r="I1969">
        <v>23</v>
      </c>
      <c r="J1969" t="s">
        <v>2535</v>
      </c>
    </row>
    <row r="1970" spans="7:10" ht="15">
      <c r="G1970" s="24">
        <v>45801</v>
      </c>
      <c r="H1970" s="25">
        <v>45778</v>
      </c>
      <c r="I1970">
        <v>24</v>
      </c>
      <c r="J1970" t="s">
        <v>2536</v>
      </c>
    </row>
    <row r="1971" spans="7:10" ht="15">
      <c r="G1971" s="24">
        <v>45802</v>
      </c>
      <c r="H1971" s="25">
        <v>45778</v>
      </c>
      <c r="I1971">
        <v>25</v>
      </c>
      <c r="J1971" t="s">
        <v>2537</v>
      </c>
    </row>
    <row r="1972" spans="7:10" ht="15">
      <c r="G1972" s="24">
        <v>45803</v>
      </c>
      <c r="H1972" s="25">
        <v>45778</v>
      </c>
      <c r="I1972">
        <v>26</v>
      </c>
      <c r="J1972" t="s">
        <v>2538</v>
      </c>
    </row>
    <row r="1973" spans="7:10" ht="15">
      <c r="G1973" s="24">
        <v>45804</v>
      </c>
      <c r="H1973" s="25">
        <v>45778</v>
      </c>
      <c r="I1973">
        <v>27</v>
      </c>
      <c r="J1973" t="s">
        <v>2539</v>
      </c>
    </row>
    <row r="1974" spans="7:10" ht="15">
      <c r="G1974" s="24">
        <v>45805</v>
      </c>
      <c r="H1974" s="25">
        <v>45778</v>
      </c>
      <c r="I1974">
        <v>28</v>
      </c>
      <c r="J1974" t="s">
        <v>787</v>
      </c>
    </row>
    <row r="1975" spans="7:10" ht="15">
      <c r="G1975" s="24">
        <v>45806</v>
      </c>
      <c r="H1975" s="25">
        <v>45778</v>
      </c>
      <c r="I1975">
        <v>29</v>
      </c>
      <c r="J1975" t="s">
        <v>923</v>
      </c>
    </row>
    <row r="1976" spans="7:10" ht="15">
      <c r="G1976" s="24">
        <v>45807</v>
      </c>
      <c r="H1976" s="25">
        <v>45778</v>
      </c>
      <c r="I1976">
        <v>30</v>
      </c>
      <c r="J1976" t="s">
        <v>2535</v>
      </c>
    </row>
    <row r="1977" spans="7:10" ht="15">
      <c r="G1977" s="24">
        <v>45808</v>
      </c>
      <c r="H1977" s="25">
        <v>45778</v>
      </c>
      <c r="I1977">
        <v>31</v>
      </c>
      <c r="J1977" t="s">
        <v>2536</v>
      </c>
    </row>
    <row r="1978" spans="7:10" ht="15">
      <c r="G1978" s="24">
        <v>45809</v>
      </c>
      <c r="H1978" s="25">
        <v>45809</v>
      </c>
      <c r="I1978">
        <v>1</v>
      </c>
      <c r="J1978" t="s">
        <v>2537</v>
      </c>
    </row>
    <row r="1979" spans="7:10" ht="15">
      <c r="G1979" s="24">
        <v>45810</v>
      </c>
      <c r="H1979" s="25">
        <v>45809</v>
      </c>
      <c r="I1979">
        <v>2</v>
      </c>
      <c r="J1979" t="s">
        <v>2538</v>
      </c>
    </row>
    <row r="1980" spans="7:10" ht="15">
      <c r="G1980" s="24">
        <v>45811</v>
      </c>
      <c r="H1980" s="25">
        <v>45809</v>
      </c>
      <c r="I1980">
        <v>3</v>
      </c>
      <c r="J1980" t="s">
        <v>2539</v>
      </c>
    </row>
    <row r="1981" spans="7:10" ht="15">
      <c r="G1981" s="24">
        <v>45812</v>
      </c>
      <c r="H1981" s="25">
        <v>45809</v>
      </c>
      <c r="I1981">
        <v>4</v>
      </c>
      <c r="J1981" t="s">
        <v>787</v>
      </c>
    </row>
    <row r="1982" spans="7:10" ht="15">
      <c r="G1982" s="24">
        <v>45813</v>
      </c>
      <c r="H1982" s="25">
        <v>45809</v>
      </c>
      <c r="I1982">
        <v>5</v>
      </c>
      <c r="J1982" t="s">
        <v>923</v>
      </c>
    </row>
    <row r="1983" spans="7:10" ht="15">
      <c r="G1983" s="24">
        <v>45814</v>
      </c>
      <c r="H1983" s="25">
        <v>45809</v>
      </c>
      <c r="I1983">
        <v>6</v>
      </c>
      <c r="J1983" t="s">
        <v>2535</v>
      </c>
    </row>
    <row r="1984" spans="7:10" ht="15">
      <c r="G1984" s="24">
        <v>45815</v>
      </c>
      <c r="H1984" s="25">
        <v>45809</v>
      </c>
      <c r="I1984">
        <v>7</v>
      </c>
      <c r="J1984" t="s">
        <v>2536</v>
      </c>
    </row>
    <row r="1985" spans="7:10" ht="15">
      <c r="G1985" s="24">
        <v>45816</v>
      </c>
      <c r="H1985" s="25">
        <v>45809</v>
      </c>
      <c r="I1985">
        <v>8</v>
      </c>
      <c r="J1985" t="s">
        <v>2537</v>
      </c>
    </row>
    <row r="1986" spans="7:10" ht="15">
      <c r="G1986" s="24">
        <v>45817</v>
      </c>
      <c r="H1986" s="25">
        <v>45809</v>
      </c>
      <c r="I1986">
        <v>9</v>
      </c>
      <c r="J1986" t="s">
        <v>2538</v>
      </c>
    </row>
    <row r="1987" spans="7:10" ht="15">
      <c r="G1987" s="24">
        <v>45818</v>
      </c>
      <c r="H1987" s="25">
        <v>45809</v>
      </c>
      <c r="I1987">
        <v>10</v>
      </c>
      <c r="J1987" t="s">
        <v>2539</v>
      </c>
    </row>
    <row r="1988" spans="7:10" ht="15">
      <c r="G1988" s="24">
        <v>45819</v>
      </c>
      <c r="H1988" s="25">
        <v>45809</v>
      </c>
      <c r="I1988">
        <v>11</v>
      </c>
      <c r="J1988" t="s">
        <v>787</v>
      </c>
    </row>
    <row r="1989" spans="7:10" ht="15">
      <c r="G1989" s="24">
        <v>45820</v>
      </c>
      <c r="H1989" s="25">
        <v>45809</v>
      </c>
      <c r="I1989">
        <v>12</v>
      </c>
      <c r="J1989" t="s">
        <v>923</v>
      </c>
    </row>
    <row r="1990" spans="7:10" ht="15">
      <c r="G1990" s="24">
        <v>45821</v>
      </c>
      <c r="H1990" s="25">
        <v>45809</v>
      </c>
      <c r="I1990">
        <v>13</v>
      </c>
      <c r="J1990" t="s">
        <v>2535</v>
      </c>
    </row>
    <row r="1991" spans="7:10" ht="15">
      <c r="G1991" s="24">
        <v>45822</v>
      </c>
      <c r="H1991" s="25">
        <v>45809</v>
      </c>
      <c r="I1991">
        <v>14</v>
      </c>
      <c r="J1991" t="s">
        <v>2536</v>
      </c>
    </row>
    <row r="1992" spans="7:10" ht="15">
      <c r="G1992" s="24">
        <v>45823</v>
      </c>
      <c r="H1992" s="25">
        <v>45809</v>
      </c>
      <c r="I1992">
        <v>15</v>
      </c>
      <c r="J1992" t="s">
        <v>2537</v>
      </c>
    </row>
    <row r="1993" spans="7:10" ht="15">
      <c r="G1993" s="24">
        <v>45824</v>
      </c>
      <c r="H1993" s="25">
        <v>45809</v>
      </c>
      <c r="I1993">
        <v>16</v>
      </c>
      <c r="J1993" t="s">
        <v>2538</v>
      </c>
    </row>
    <row r="1994" spans="7:10" ht="15">
      <c r="G1994" s="24">
        <v>45825</v>
      </c>
      <c r="H1994" s="25">
        <v>45809</v>
      </c>
      <c r="I1994">
        <v>17</v>
      </c>
      <c r="J1994" t="s">
        <v>2539</v>
      </c>
    </row>
    <row r="1995" spans="7:10" ht="15">
      <c r="G1995" s="24">
        <v>45826</v>
      </c>
      <c r="H1995" s="25">
        <v>45809</v>
      </c>
      <c r="I1995">
        <v>18</v>
      </c>
      <c r="J1995" t="s">
        <v>787</v>
      </c>
    </row>
    <row r="1996" spans="7:10" ht="15">
      <c r="G1996" s="24">
        <v>45827</v>
      </c>
      <c r="H1996" s="25">
        <v>45809</v>
      </c>
      <c r="I1996">
        <v>19</v>
      </c>
      <c r="J1996" t="s">
        <v>923</v>
      </c>
    </row>
    <row r="1997" spans="7:10" ht="15">
      <c r="G1997" s="24">
        <v>45828</v>
      </c>
      <c r="H1997" s="25">
        <v>45809</v>
      </c>
      <c r="I1997">
        <v>20</v>
      </c>
      <c r="J1997" t="s">
        <v>2535</v>
      </c>
    </row>
    <row r="1998" spans="7:10" ht="15">
      <c r="G1998" s="24">
        <v>45829</v>
      </c>
      <c r="H1998" s="25">
        <v>45809</v>
      </c>
      <c r="I1998">
        <v>21</v>
      </c>
      <c r="J1998" t="s">
        <v>2536</v>
      </c>
    </row>
    <row r="1999" spans="7:10" ht="15">
      <c r="G1999" s="24">
        <v>45830</v>
      </c>
      <c r="H1999" s="25">
        <v>45809</v>
      </c>
      <c r="I1999">
        <v>22</v>
      </c>
      <c r="J1999" t="s">
        <v>2537</v>
      </c>
    </row>
    <row r="2000" spans="7:10" ht="15">
      <c r="G2000" s="24">
        <v>45831</v>
      </c>
      <c r="H2000" s="25">
        <v>45809</v>
      </c>
      <c r="I2000">
        <v>23</v>
      </c>
      <c r="J2000" t="s">
        <v>2538</v>
      </c>
    </row>
    <row r="2001" spans="7:10" ht="15">
      <c r="G2001" s="24">
        <v>45832</v>
      </c>
      <c r="H2001" s="25">
        <v>45809</v>
      </c>
      <c r="I2001">
        <v>24</v>
      </c>
      <c r="J2001" t="s">
        <v>2539</v>
      </c>
    </row>
    <row r="2002" spans="7:10" ht="15">
      <c r="G2002" s="24">
        <v>45833</v>
      </c>
      <c r="H2002" s="25">
        <v>45809</v>
      </c>
      <c r="I2002">
        <v>25</v>
      </c>
      <c r="J2002" t="s">
        <v>787</v>
      </c>
    </row>
    <row r="2003" spans="7:10" ht="15">
      <c r="G2003" s="24">
        <v>45834</v>
      </c>
      <c r="H2003" s="25">
        <v>45809</v>
      </c>
      <c r="I2003">
        <v>26</v>
      </c>
      <c r="J2003" t="s">
        <v>923</v>
      </c>
    </row>
    <row r="2004" spans="7:10" ht="15">
      <c r="G2004" s="24">
        <v>45835</v>
      </c>
      <c r="H2004" s="25">
        <v>45809</v>
      </c>
      <c r="I2004">
        <v>27</v>
      </c>
      <c r="J2004" t="s">
        <v>2535</v>
      </c>
    </row>
    <row r="2005" spans="7:10" ht="15">
      <c r="G2005" s="24">
        <v>45836</v>
      </c>
      <c r="H2005" s="25">
        <v>45809</v>
      </c>
      <c r="I2005">
        <v>28</v>
      </c>
      <c r="J2005" t="s">
        <v>2536</v>
      </c>
    </row>
    <row r="2006" spans="7:10" ht="15">
      <c r="G2006" s="24">
        <v>45837</v>
      </c>
      <c r="H2006" s="25">
        <v>45809</v>
      </c>
      <c r="I2006">
        <v>29</v>
      </c>
      <c r="J2006" t="s">
        <v>2537</v>
      </c>
    </row>
    <row r="2007" spans="7:10" ht="15">
      <c r="G2007" s="24">
        <v>45838</v>
      </c>
      <c r="H2007" s="25">
        <v>45809</v>
      </c>
      <c r="I2007">
        <v>30</v>
      </c>
      <c r="J2007" t="s">
        <v>2538</v>
      </c>
    </row>
    <row r="2008" spans="7:10" ht="15">
      <c r="G2008" s="24">
        <v>45839</v>
      </c>
      <c r="H2008" s="25">
        <v>45839</v>
      </c>
      <c r="I2008">
        <v>1</v>
      </c>
      <c r="J2008" t="s">
        <v>2539</v>
      </c>
    </row>
    <row r="2009" spans="7:10" ht="15">
      <c r="G2009" s="24">
        <v>45840</v>
      </c>
      <c r="H2009" s="25">
        <v>45839</v>
      </c>
      <c r="I2009">
        <v>2</v>
      </c>
      <c r="J2009" t="s">
        <v>787</v>
      </c>
    </row>
    <row r="2010" spans="7:10" ht="15">
      <c r="G2010" s="24">
        <v>45841</v>
      </c>
      <c r="H2010" s="25">
        <v>45839</v>
      </c>
      <c r="I2010">
        <v>3</v>
      </c>
      <c r="J2010" t="s">
        <v>923</v>
      </c>
    </row>
    <row r="2011" spans="7:10" ht="15">
      <c r="G2011" s="24">
        <v>45842</v>
      </c>
      <c r="H2011" s="25">
        <v>45839</v>
      </c>
      <c r="I2011">
        <v>4</v>
      </c>
      <c r="J2011" t="s">
        <v>2535</v>
      </c>
    </row>
    <row r="2012" spans="7:10" ht="15">
      <c r="G2012" s="24">
        <v>45843</v>
      </c>
      <c r="H2012" s="25">
        <v>45839</v>
      </c>
      <c r="I2012">
        <v>5</v>
      </c>
      <c r="J2012" t="s">
        <v>2536</v>
      </c>
    </row>
    <row r="2013" spans="7:10" ht="15">
      <c r="G2013" s="24">
        <v>45844</v>
      </c>
      <c r="H2013" s="25">
        <v>45839</v>
      </c>
      <c r="I2013">
        <v>6</v>
      </c>
      <c r="J2013" t="s">
        <v>2537</v>
      </c>
    </row>
    <row r="2014" spans="7:10" ht="15">
      <c r="G2014" s="24">
        <v>45845</v>
      </c>
      <c r="H2014" s="25">
        <v>45839</v>
      </c>
      <c r="I2014">
        <v>7</v>
      </c>
      <c r="J2014" t="s">
        <v>2538</v>
      </c>
    </row>
    <row r="2015" spans="7:10" ht="15">
      <c r="G2015" s="24">
        <v>45846</v>
      </c>
      <c r="H2015" s="25">
        <v>45839</v>
      </c>
      <c r="I2015">
        <v>8</v>
      </c>
      <c r="J2015" t="s">
        <v>2539</v>
      </c>
    </row>
    <row r="2016" spans="7:10" ht="15">
      <c r="G2016" s="24">
        <v>45847</v>
      </c>
      <c r="H2016" s="25">
        <v>45839</v>
      </c>
      <c r="I2016">
        <v>9</v>
      </c>
      <c r="J2016" t="s">
        <v>787</v>
      </c>
    </row>
    <row r="2017" spans="7:10" ht="15">
      <c r="G2017" s="24">
        <v>45848</v>
      </c>
      <c r="H2017" s="25">
        <v>45839</v>
      </c>
      <c r="I2017">
        <v>10</v>
      </c>
      <c r="J2017" t="s">
        <v>923</v>
      </c>
    </row>
    <row r="2018" spans="7:10" ht="15">
      <c r="G2018" s="24">
        <v>45849</v>
      </c>
      <c r="H2018" s="25">
        <v>45839</v>
      </c>
      <c r="I2018">
        <v>11</v>
      </c>
      <c r="J2018" t="s">
        <v>2535</v>
      </c>
    </row>
    <row r="2019" spans="7:10" ht="15">
      <c r="G2019" s="24">
        <v>45850</v>
      </c>
      <c r="H2019" s="25">
        <v>45839</v>
      </c>
      <c r="I2019">
        <v>12</v>
      </c>
      <c r="J2019" t="s">
        <v>2536</v>
      </c>
    </row>
    <row r="2020" spans="7:10" ht="15">
      <c r="G2020" s="24">
        <v>45851</v>
      </c>
      <c r="H2020" s="25">
        <v>45839</v>
      </c>
      <c r="I2020">
        <v>13</v>
      </c>
      <c r="J2020" t="s">
        <v>2537</v>
      </c>
    </row>
    <row r="2021" spans="7:10" ht="15">
      <c r="G2021" s="24">
        <v>45852</v>
      </c>
      <c r="H2021" s="25">
        <v>45839</v>
      </c>
      <c r="I2021">
        <v>14</v>
      </c>
      <c r="J2021" t="s">
        <v>2538</v>
      </c>
    </row>
    <row r="2022" spans="7:10" ht="15">
      <c r="G2022" s="24">
        <v>45853</v>
      </c>
      <c r="H2022" s="25">
        <v>45839</v>
      </c>
      <c r="I2022">
        <v>15</v>
      </c>
      <c r="J2022" t="s">
        <v>2539</v>
      </c>
    </row>
    <row r="2023" spans="7:10" ht="15">
      <c r="G2023" s="24">
        <v>45854</v>
      </c>
      <c r="H2023" s="25">
        <v>45839</v>
      </c>
      <c r="I2023">
        <v>16</v>
      </c>
      <c r="J2023" t="s">
        <v>787</v>
      </c>
    </row>
    <row r="2024" spans="7:10" ht="15">
      <c r="G2024" s="24">
        <v>45855</v>
      </c>
      <c r="H2024" s="25">
        <v>45839</v>
      </c>
      <c r="I2024">
        <v>17</v>
      </c>
      <c r="J2024" t="s">
        <v>923</v>
      </c>
    </row>
    <row r="2025" spans="7:10" ht="15">
      <c r="G2025" s="24">
        <v>45856</v>
      </c>
      <c r="H2025" s="25">
        <v>45839</v>
      </c>
      <c r="I2025">
        <v>18</v>
      </c>
      <c r="J2025" t="s">
        <v>2535</v>
      </c>
    </row>
    <row r="2026" spans="7:10" ht="15">
      <c r="G2026" s="24">
        <v>45857</v>
      </c>
      <c r="H2026" s="25">
        <v>45839</v>
      </c>
      <c r="I2026">
        <v>19</v>
      </c>
      <c r="J2026" t="s">
        <v>2536</v>
      </c>
    </row>
    <row r="2027" spans="7:10" ht="15">
      <c r="G2027" s="24">
        <v>45858</v>
      </c>
      <c r="H2027" s="25">
        <v>45839</v>
      </c>
      <c r="I2027">
        <v>20</v>
      </c>
      <c r="J2027" t="s">
        <v>2537</v>
      </c>
    </row>
    <row r="2028" spans="7:10" ht="15">
      <c r="G2028" s="24">
        <v>45859</v>
      </c>
      <c r="H2028" s="25">
        <v>45839</v>
      </c>
      <c r="I2028">
        <v>21</v>
      </c>
      <c r="J2028" t="s">
        <v>2538</v>
      </c>
    </row>
    <row r="2029" spans="7:10" ht="15">
      <c r="G2029" s="24">
        <v>45860</v>
      </c>
      <c r="H2029" s="25">
        <v>45839</v>
      </c>
      <c r="I2029">
        <v>22</v>
      </c>
      <c r="J2029" t="s">
        <v>2539</v>
      </c>
    </row>
    <row r="2030" spans="7:10" ht="15">
      <c r="G2030" s="24">
        <v>45861</v>
      </c>
      <c r="H2030" s="25">
        <v>45839</v>
      </c>
      <c r="I2030">
        <v>23</v>
      </c>
      <c r="J2030" t="s">
        <v>787</v>
      </c>
    </row>
    <row r="2031" spans="7:10" ht="15">
      <c r="G2031" s="24">
        <v>45862</v>
      </c>
      <c r="H2031" s="25">
        <v>45839</v>
      </c>
      <c r="I2031">
        <v>24</v>
      </c>
      <c r="J2031" t="s">
        <v>923</v>
      </c>
    </row>
    <row r="2032" spans="7:10" ht="15">
      <c r="G2032" s="24">
        <v>45863</v>
      </c>
      <c r="H2032" s="25">
        <v>45839</v>
      </c>
      <c r="I2032">
        <v>25</v>
      </c>
      <c r="J2032" t="s">
        <v>2535</v>
      </c>
    </row>
    <row r="2033" spans="7:10" ht="15">
      <c r="G2033" s="24">
        <v>45864</v>
      </c>
      <c r="H2033" s="25">
        <v>45839</v>
      </c>
      <c r="I2033">
        <v>26</v>
      </c>
      <c r="J2033" t="s">
        <v>2536</v>
      </c>
    </row>
    <row r="2034" spans="7:10" ht="15">
      <c r="G2034" s="24">
        <v>45865</v>
      </c>
      <c r="H2034" s="25">
        <v>45839</v>
      </c>
      <c r="I2034">
        <v>27</v>
      </c>
      <c r="J2034" t="s">
        <v>2537</v>
      </c>
    </row>
    <row r="2035" spans="7:10" ht="15">
      <c r="G2035" s="24">
        <v>45866</v>
      </c>
      <c r="H2035" s="25">
        <v>45839</v>
      </c>
      <c r="I2035">
        <v>28</v>
      </c>
      <c r="J2035" t="s">
        <v>2538</v>
      </c>
    </row>
    <row r="2036" spans="7:10" ht="15">
      <c r="G2036" s="24">
        <v>45867</v>
      </c>
      <c r="H2036" s="25">
        <v>45839</v>
      </c>
      <c r="I2036">
        <v>29</v>
      </c>
      <c r="J2036" t="s">
        <v>2539</v>
      </c>
    </row>
    <row r="2037" spans="7:10" ht="15">
      <c r="G2037" s="24">
        <v>45868</v>
      </c>
      <c r="H2037" s="25">
        <v>45839</v>
      </c>
      <c r="I2037">
        <v>30</v>
      </c>
      <c r="J2037" t="s">
        <v>787</v>
      </c>
    </row>
    <row r="2038" spans="7:10" ht="15">
      <c r="G2038" s="24">
        <v>45869</v>
      </c>
      <c r="H2038" s="25">
        <v>45839</v>
      </c>
      <c r="I2038">
        <v>31</v>
      </c>
      <c r="J2038" t="s">
        <v>923</v>
      </c>
    </row>
    <row r="2039" spans="7:10" ht="15">
      <c r="G2039" s="24">
        <v>45870</v>
      </c>
      <c r="H2039" s="25">
        <v>45870</v>
      </c>
      <c r="I2039">
        <v>1</v>
      </c>
      <c r="J2039" t="s">
        <v>2535</v>
      </c>
    </row>
    <row r="2040" spans="7:10" ht="15">
      <c r="G2040" s="24">
        <v>45871</v>
      </c>
      <c r="H2040" s="25">
        <v>45870</v>
      </c>
      <c r="I2040">
        <v>2</v>
      </c>
      <c r="J2040" t="s">
        <v>2536</v>
      </c>
    </row>
    <row r="2041" spans="7:10" ht="15">
      <c r="G2041" s="24">
        <v>45872</v>
      </c>
      <c r="H2041" s="25">
        <v>45870</v>
      </c>
      <c r="I2041">
        <v>3</v>
      </c>
      <c r="J2041" t="s">
        <v>2537</v>
      </c>
    </row>
    <row r="2042" spans="7:10" ht="15">
      <c r="G2042" s="24">
        <v>45873</v>
      </c>
      <c r="H2042" s="25">
        <v>45870</v>
      </c>
      <c r="I2042">
        <v>4</v>
      </c>
      <c r="J2042" t="s">
        <v>2538</v>
      </c>
    </row>
    <row r="2043" spans="7:10" ht="15">
      <c r="G2043" s="24">
        <v>45874</v>
      </c>
      <c r="H2043" s="25">
        <v>45870</v>
      </c>
      <c r="I2043">
        <v>5</v>
      </c>
      <c r="J2043" t="s">
        <v>2539</v>
      </c>
    </row>
    <row r="2044" spans="7:10" ht="15">
      <c r="G2044" s="24">
        <v>45875</v>
      </c>
      <c r="H2044" s="25">
        <v>45870</v>
      </c>
      <c r="I2044">
        <v>6</v>
      </c>
      <c r="J2044" t="s">
        <v>787</v>
      </c>
    </row>
    <row r="2045" spans="7:10" ht="15">
      <c r="G2045" s="24">
        <v>45876</v>
      </c>
      <c r="H2045" s="25">
        <v>45870</v>
      </c>
      <c r="I2045">
        <v>7</v>
      </c>
      <c r="J2045" t="s">
        <v>923</v>
      </c>
    </row>
    <row r="2046" spans="7:10" ht="15">
      <c r="G2046" s="24">
        <v>45877</v>
      </c>
      <c r="H2046" s="25">
        <v>45870</v>
      </c>
      <c r="I2046">
        <v>8</v>
      </c>
      <c r="J2046" t="s">
        <v>2535</v>
      </c>
    </row>
    <row r="2047" spans="7:10" ht="15">
      <c r="G2047" s="24">
        <v>45878</v>
      </c>
      <c r="H2047" s="25">
        <v>45870</v>
      </c>
      <c r="I2047">
        <v>9</v>
      </c>
      <c r="J2047" t="s">
        <v>2536</v>
      </c>
    </row>
    <row r="2048" spans="7:10" ht="15">
      <c r="G2048" s="24">
        <v>45879</v>
      </c>
      <c r="H2048" s="25">
        <v>45870</v>
      </c>
      <c r="I2048">
        <v>10</v>
      </c>
      <c r="J2048" t="s">
        <v>2537</v>
      </c>
    </row>
    <row r="2049" spans="7:10" ht="15">
      <c r="G2049" s="24">
        <v>45880</v>
      </c>
      <c r="H2049" s="25">
        <v>45870</v>
      </c>
      <c r="I2049">
        <v>11</v>
      </c>
      <c r="J2049" t="s">
        <v>2538</v>
      </c>
    </row>
    <row r="2050" spans="7:10" ht="15">
      <c r="G2050" s="24">
        <v>45881</v>
      </c>
      <c r="H2050" s="25">
        <v>45870</v>
      </c>
      <c r="I2050">
        <v>12</v>
      </c>
      <c r="J2050" t="s">
        <v>2539</v>
      </c>
    </row>
    <row r="2051" spans="7:10" ht="15">
      <c r="G2051" s="24">
        <v>45882</v>
      </c>
      <c r="H2051" s="25">
        <v>45870</v>
      </c>
      <c r="I2051">
        <v>13</v>
      </c>
      <c r="J2051" t="s">
        <v>787</v>
      </c>
    </row>
    <row r="2052" spans="7:10" ht="15">
      <c r="G2052" s="24">
        <v>45883</v>
      </c>
      <c r="H2052" s="25">
        <v>45870</v>
      </c>
      <c r="I2052">
        <v>14</v>
      </c>
      <c r="J2052" t="s">
        <v>923</v>
      </c>
    </row>
    <row r="2053" spans="7:10" ht="15">
      <c r="G2053" s="24">
        <v>45884</v>
      </c>
      <c r="H2053" s="25">
        <v>45870</v>
      </c>
      <c r="I2053">
        <v>15</v>
      </c>
      <c r="J2053" t="s">
        <v>2535</v>
      </c>
    </row>
    <row r="2054" spans="7:10" ht="15">
      <c r="G2054" s="24">
        <v>45885</v>
      </c>
      <c r="H2054" s="25">
        <v>45870</v>
      </c>
      <c r="I2054">
        <v>16</v>
      </c>
      <c r="J2054" t="s">
        <v>2536</v>
      </c>
    </row>
    <row r="2055" spans="7:10" ht="15">
      <c r="G2055" s="24">
        <v>45886</v>
      </c>
      <c r="H2055" s="25">
        <v>45870</v>
      </c>
      <c r="I2055">
        <v>17</v>
      </c>
      <c r="J2055" t="s">
        <v>2537</v>
      </c>
    </row>
    <row r="2056" spans="7:10" ht="15">
      <c r="G2056" s="24">
        <v>45887</v>
      </c>
      <c r="H2056" s="25">
        <v>45870</v>
      </c>
      <c r="I2056">
        <v>18</v>
      </c>
      <c r="J2056" t="s">
        <v>2538</v>
      </c>
    </row>
    <row r="2057" spans="7:10" ht="15">
      <c r="G2057" s="24">
        <v>45888</v>
      </c>
      <c r="H2057" s="25">
        <v>45870</v>
      </c>
      <c r="I2057">
        <v>19</v>
      </c>
      <c r="J2057" t="s">
        <v>2539</v>
      </c>
    </row>
    <row r="2058" spans="7:10" ht="15">
      <c r="G2058" s="24">
        <v>45889</v>
      </c>
      <c r="H2058" s="25">
        <v>45870</v>
      </c>
      <c r="I2058">
        <v>20</v>
      </c>
      <c r="J2058" t="s">
        <v>787</v>
      </c>
    </row>
    <row r="2059" spans="7:10" ht="15">
      <c r="G2059" s="24">
        <v>45890</v>
      </c>
      <c r="H2059" s="25">
        <v>45870</v>
      </c>
      <c r="I2059">
        <v>21</v>
      </c>
      <c r="J2059" t="s">
        <v>923</v>
      </c>
    </row>
    <row r="2060" spans="7:10" ht="15">
      <c r="G2060" s="24">
        <v>45891</v>
      </c>
      <c r="H2060" s="25">
        <v>45870</v>
      </c>
      <c r="I2060">
        <v>22</v>
      </c>
      <c r="J2060" t="s">
        <v>2535</v>
      </c>
    </row>
    <row r="2061" spans="7:10" ht="15">
      <c r="G2061" s="24">
        <v>45892</v>
      </c>
      <c r="H2061" s="25">
        <v>45870</v>
      </c>
      <c r="I2061">
        <v>23</v>
      </c>
      <c r="J2061" t="s">
        <v>2536</v>
      </c>
    </row>
    <row r="2062" spans="7:10" ht="15">
      <c r="G2062" s="24">
        <v>45893</v>
      </c>
      <c r="H2062" s="25">
        <v>45870</v>
      </c>
      <c r="I2062">
        <v>24</v>
      </c>
      <c r="J2062" t="s">
        <v>2537</v>
      </c>
    </row>
    <row r="2063" spans="7:10" ht="15">
      <c r="G2063" s="24">
        <v>45894</v>
      </c>
      <c r="H2063" s="25">
        <v>45870</v>
      </c>
      <c r="I2063">
        <v>25</v>
      </c>
      <c r="J2063" t="s">
        <v>2538</v>
      </c>
    </row>
    <row r="2064" spans="7:10" ht="15">
      <c r="G2064" s="24">
        <v>45895</v>
      </c>
      <c r="H2064" s="25">
        <v>45870</v>
      </c>
      <c r="I2064">
        <v>26</v>
      </c>
      <c r="J2064" t="s">
        <v>2539</v>
      </c>
    </row>
    <row r="2065" spans="7:10" ht="15">
      <c r="G2065" s="24">
        <v>45896</v>
      </c>
      <c r="H2065" s="25">
        <v>45870</v>
      </c>
      <c r="I2065">
        <v>27</v>
      </c>
      <c r="J2065" t="s">
        <v>787</v>
      </c>
    </row>
    <row r="2066" spans="7:10" ht="15">
      <c r="G2066" s="24">
        <v>45897</v>
      </c>
      <c r="H2066" s="25">
        <v>45870</v>
      </c>
      <c r="I2066">
        <v>28</v>
      </c>
      <c r="J2066" t="s">
        <v>923</v>
      </c>
    </row>
    <row r="2067" spans="7:10" ht="15">
      <c r="G2067" s="24">
        <v>45898</v>
      </c>
      <c r="H2067" s="25">
        <v>45870</v>
      </c>
      <c r="I2067">
        <v>29</v>
      </c>
      <c r="J2067" t="s">
        <v>2535</v>
      </c>
    </row>
    <row r="2068" spans="7:10" ht="15">
      <c r="G2068" s="24">
        <v>45899</v>
      </c>
      <c r="H2068" s="25">
        <v>45870</v>
      </c>
      <c r="I2068">
        <v>30</v>
      </c>
      <c r="J2068" t="s">
        <v>2536</v>
      </c>
    </row>
    <row r="2069" spans="7:10" ht="15">
      <c r="G2069" s="24">
        <v>45900</v>
      </c>
      <c r="H2069" s="25">
        <v>45870</v>
      </c>
      <c r="I2069">
        <v>31</v>
      </c>
      <c r="J2069" t="s">
        <v>2537</v>
      </c>
    </row>
    <row r="2070" spans="7:10" ht="15">
      <c r="G2070" s="24">
        <v>45901</v>
      </c>
      <c r="H2070" s="25">
        <v>45901</v>
      </c>
      <c r="I2070">
        <v>1</v>
      </c>
      <c r="J2070" t="s">
        <v>2538</v>
      </c>
    </row>
    <row r="2071" spans="7:10" ht="15">
      <c r="G2071" s="24">
        <v>45902</v>
      </c>
      <c r="H2071" s="25">
        <v>45901</v>
      </c>
      <c r="I2071">
        <v>2</v>
      </c>
      <c r="J2071" t="s">
        <v>2539</v>
      </c>
    </row>
    <row r="2072" spans="7:10" ht="15">
      <c r="G2072" s="24">
        <v>45903</v>
      </c>
      <c r="H2072" s="25">
        <v>45901</v>
      </c>
      <c r="I2072">
        <v>3</v>
      </c>
      <c r="J2072" t="s">
        <v>787</v>
      </c>
    </row>
    <row r="2073" spans="7:10" ht="15">
      <c r="G2073" s="24">
        <v>45904</v>
      </c>
      <c r="H2073" s="25">
        <v>45901</v>
      </c>
      <c r="I2073">
        <v>4</v>
      </c>
      <c r="J2073" t="s">
        <v>923</v>
      </c>
    </row>
    <row r="2074" spans="7:10" ht="15">
      <c r="G2074" s="24">
        <v>45905</v>
      </c>
      <c r="H2074" s="25">
        <v>45901</v>
      </c>
      <c r="I2074">
        <v>5</v>
      </c>
      <c r="J2074" t="s">
        <v>2535</v>
      </c>
    </row>
    <row r="2075" spans="7:10" ht="15">
      <c r="G2075" s="24">
        <v>45906</v>
      </c>
      <c r="H2075" s="25">
        <v>45901</v>
      </c>
      <c r="I2075">
        <v>6</v>
      </c>
      <c r="J2075" t="s">
        <v>2536</v>
      </c>
    </row>
    <row r="2076" spans="7:10" ht="15">
      <c r="G2076" s="24">
        <v>45907</v>
      </c>
      <c r="H2076" s="25">
        <v>45901</v>
      </c>
      <c r="I2076">
        <v>7</v>
      </c>
      <c r="J2076" t="s">
        <v>2537</v>
      </c>
    </row>
    <row r="2077" spans="7:10" ht="15">
      <c r="G2077" s="24">
        <v>45908</v>
      </c>
      <c r="H2077" s="25">
        <v>45901</v>
      </c>
      <c r="I2077">
        <v>8</v>
      </c>
      <c r="J2077" t="s">
        <v>2538</v>
      </c>
    </row>
    <row r="2078" spans="7:10" ht="15">
      <c r="G2078" s="24">
        <v>45909</v>
      </c>
      <c r="H2078" s="25">
        <v>45901</v>
      </c>
      <c r="I2078">
        <v>9</v>
      </c>
      <c r="J2078" t="s">
        <v>2539</v>
      </c>
    </row>
    <row r="2079" spans="7:10" ht="15">
      <c r="G2079" s="24">
        <v>45910</v>
      </c>
      <c r="H2079" s="25">
        <v>45901</v>
      </c>
      <c r="I2079">
        <v>10</v>
      </c>
      <c r="J2079" t="s">
        <v>787</v>
      </c>
    </row>
    <row r="2080" spans="7:10" ht="15">
      <c r="G2080" s="24">
        <v>45911</v>
      </c>
      <c r="H2080" s="25">
        <v>45901</v>
      </c>
      <c r="I2080">
        <v>11</v>
      </c>
      <c r="J2080" t="s">
        <v>923</v>
      </c>
    </row>
    <row r="2081" spans="7:10" ht="15">
      <c r="G2081" s="24">
        <v>45912</v>
      </c>
      <c r="H2081" s="25">
        <v>45901</v>
      </c>
      <c r="I2081">
        <v>12</v>
      </c>
      <c r="J2081" t="s">
        <v>2535</v>
      </c>
    </row>
    <row r="2082" spans="7:10" ht="15">
      <c r="G2082" s="24">
        <v>45913</v>
      </c>
      <c r="H2082" s="25">
        <v>45901</v>
      </c>
      <c r="I2082">
        <v>13</v>
      </c>
      <c r="J2082" t="s">
        <v>2536</v>
      </c>
    </row>
    <row r="2083" spans="7:10" ht="15">
      <c r="G2083" s="24">
        <v>45914</v>
      </c>
      <c r="H2083" s="25">
        <v>45901</v>
      </c>
      <c r="I2083">
        <v>14</v>
      </c>
      <c r="J2083" t="s">
        <v>2537</v>
      </c>
    </row>
    <row r="2084" spans="7:10" ht="15">
      <c r="G2084" s="24">
        <v>45915</v>
      </c>
      <c r="H2084" s="25">
        <v>45901</v>
      </c>
      <c r="I2084">
        <v>15</v>
      </c>
      <c r="J2084" t="s">
        <v>2538</v>
      </c>
    </row>
    <row r="2085" spans="7:10" ht="15">
      <c r="G2085" s="24">
        <v>45916</v>
      </c>
      <c r="H2085" s="25">
        <v>45901</v>
      </c>
      <c r="I2085">
        <v>16</v>
      </c>
      <c r="J2085" t="s">
        <v>2539</v>
      </c>
    </row>
    <row r="2086" spans="7:10" ht="15">
      <c r="G2086" s="24">
        <v>45917</v>
      </c>
      <c r="H2086" s="25">
        <v>45901</v>
      </c>
      <c r="I2086">
        <v>17</v>
      </c>
      <c r="J2086" t="s">
        <v>787</v>
      </c>
    </row>
    <row r="2087" spans="7:10" ht="15">
      <c r="G2087" s="24">
        <v>45918</v>
      </c>
      <c r="H2087" s="25">
        <v>45901</v>
      </c>
      <c r="I2087">
        <v>18</v>
      </c>
      <c r="J2087" t="s">
        <v>923</v>
      </c>
    </row>
    <row r="2088" spans="7:10" ht="15">
      <c r="G2088" s="24">
        <v>45919</v>
      </c>
      <c r="H2088" s="25">
        <v>45901</v>
      </c>
      <c r="I2088">
        <v>19</v>
      </c>
      <c r="J2088" t="s">
        <v>2535</v>
      </c>
    </row>
    <row r="2089" spans="7:10" ht="15">
      <c r="G2089" s="24">
        <v>45920</v>
      </c>
      <c r="H2089" s="25">
        <v>45901</v>
      </c>
      <c r="I2089">
        <v>20</v>
      </c>
      <c r="J2089" t="s">
        <v>2536</v>
      </c>
    </row>
    <row r="2090" spans="7:10" ht="15">
      <c r="G2090" s="24">
        <v>45921</v>
      </c>
      <c r="H2090" s="25">
        <v>45901</v>
      </c>
      <c r="I2090">
        <v>21</v>
      </c>
      <c r="J2090" t="s">
        <v>2537</v>
      </c>
    </row>
    <row r="2091" spans="7:10" ht="15">
      <c r="G2091" s="24">
        <v>45922</v>
      </c>
      <c r="H2091" s="25">
        <v>45901</v>
      </c>
      <c r="I2091">
        <v>22</v>
      </c>
      <c r="J2091" t="s">
        <v>2538</v>
      </c>
    </row>
    <row r="2092" spans="7:10" ht="15">
      <c r="G2092" s="24">
        <v>45923</v>
      </c>
      <c r="H2092" s="25">
        <v>45901</v>
      </c>
      <c r="I2092">
        <v>23</v>
      </c>
      <c r="J2092" t="s">
        <v>2539</v>
      </c>
    </row>
    <row r="2093" spans="7:10" ht="15">
      <c r="G2093" s="24">
        <v>45924</v>
      </c>
      <c r="H2093" s="25">
        <v>45901</v>
      </c>
      <c r="I2093">
        <v>24</v>
      </c>
      <c r="J2093" t="s">
        <v>787</v>
      </c>
    </row>
    <row r="2094" spans="7:10" ht="15">
      <c r="G2094" s="24">
        <v>45925</v>
      </c>
      <c r="H2094" s="25">
        <v>45901</v>
      </c>
      <c r="I2094">
        <v>25</v>
      </c>
      <c r="J2094" t="s">
        <v>923</v>
      </c>
    </row>
    <row r="2095" spans="7:10" ht="15">
      <c r="G2095" s="24">
        <v>45926</v>
      </c>
      <c r="H2095" s="25">
        <v>45901</v>
      </c>
      <c r="I2095">
        <v>26</v>
      </c>
      <c r="J2095" t="s">
        <v>2535</v>
      </c>
    </row>
    <row r="2096" spans="7:10" ht="15">
      <c r="G2096" s="24">
        <v>45927</v>
      </c>
      <c r="H2096" s="25">
        <v>45901</v>
      </c>
      <c r="I2096">
        <v>27</v>
      </c>
      <c r="J2096" t="s">
        <v>2536</v>
      </c>
    </row>
    <row r="2097" spans="7:10" ht="15">
      <c r="G2097" s="24">
        <v>45928</v>
      </c>
      <c r="H2097" s="25">
        <v>45901</v>
      </c>
      <c r="I2097">
        <v>28</v>
      </c>
      <c r="J2097" t="s">
        <v>2537</v>
      </c>
    </row>
    <row r="2098" spans="7:10" ht="15">
      <c r="G2098" s="24">
        <v>45929</v>
      </c>
      <c r="H2098" s="25">
        <v>45901</v>
      </c>
      <c r="I2098">
        <v>29</v>
      </c>
      <c r="J2098" t="s">
        <v>2538</v>
      </c>
    </row>
    <row r="2099" spans="7:10" ht="15">
      <c r="G2099" s="24">
        <v>45930</v>
      </c>
      <c r="H2099" s="25">
        <v>45901</v>
      </c>
      <c r="I2099">
        <v>30</v>
      </c>
      <c r="J2099" t="s">
        <v>2539</v>
      </c>
    </row>
    <row r="2100" spans="7:10" ht="15">
      <c r="G2100" s="24">
        <v>45931</v>
      </c>
      <c r="H2100" s="25">
        <v>45931</v>
      </c>
      <c r="I2100">
        <v>1</v>
      </c>
      <c r="J2100" t="s">
        <v>787</v>
      </c>
    </row>
    <row r="2101" spans="7:10" ht="15">
      <c r="G2101" s="24">
        <v>45932</v>
      </c>
      <c r="H2101" s="25">
        <v>45931</v>
      </c>
      <c r="I2101">
        <v>2</v>
      </c>
      <c r="J2101" t="s">
        <v>923</v>
      </c>
    </row>
    <row r="2102" spans="7:10" ht="15">
      <c r="G2102" s="24">
        <v>45933</v>
      </c>
      <c r="H2102" s="25">
        <v>45931</v>
      </c>
      <c r="I2102">
        <v>3</v>
      </c>
      <c r="J2102" t="s">
        <v>2535</v>
      </c>
    </row>
    <row r="2103" spans="7:10" ht="15">
      <c r="G2103" s="24">
        <v>45934</v>
      </c>
      <c r="H2103" s="25">
        <v>45931</v>
      </c>
      <c r="I2103">
        <v>4</v>
      </c>
      <c r="J2103" t="s">
        <v>2536</v>
      </c>
    </row>
    <row r="2104" spans="7:10" ht="15">
      <c r="G2104" s="24">
        <v>45935</v>
      </c>
      <c r="H2104" s="25">
        <v>45931</v>
      </c>
      <c r="I2104">
        <v>5</v>
      </c>
      <c r="J2104" t="s">
        <v>2537</v>
      </c>
    </row>
    <row r="2105" spans="7:10" ht="15">
      <c r="G2105" s="24">
        <v>45936</v>
      </c>
      <c r="H2105" s="25">
        <v>45931</v>
      </c>
      <c r="I2105">
        <v>6</v>
      </c>
      <c r="J2105" t="s">
        <v>2538</v>
      </c>
    </row>
    <row r="2106" spans="7:10" ht="15">
      <c r="G2106" s="24">
        <v>45937</v>
      </c>
      <c r="H2106" s="25">
        <v>45931</v>
      </c>
      <c r="I2106">
        <v>7</v>
      </c>
      <c r="J2106" t="s">
        <v>2539</v>
      </c>
    </row>
    <row r="2107" spans="7:10" ht="15">
      <c r="G2107" s="24">
        <v>45938</v>
      </c>
      <c r="H2107" s="25">
        <v>45931</v>
      </c>
      <c r="I2107">
        <v>8</v>
      </c>
      <c r="J2107" t="s">
        <v>787</v>
      </c>
    </row>
    <row r="2108" spans="7:10" ht="15">
      <c r="G2108" s="24">
        <v>45939</v>
      </c>
      <c r="H2108" s="25">
        <v>45931</v>
      </c>
      <c r="I2108">
        <v>9</v>
      </c>
      <c r="J2108" t="s">
        <v>923</v>
      </c>
    </row>
    <row r="2109" spans="7:10" ht="15">
      <c r="G2109" s="24">
        <v>45940</v>
      </c>
      <c r="H2109" s="25">
        <v>45931</v>
      </c>
      <c r="I2109">
        <v>10</v>
      </c>
      <c r="J2109" t="s">
        <v>2535</v>
      </c>
    </row>
    <row r="2110" spans="7:10" ht="15">
      <c r="G2110" s="24">
        <v>45941</v>
      </c>
      <c r="H2110" s="25">
        <v>45931</v>
      </c>
      <c r="I2110">
        <v>11</v>
      </c>
      <c r="J2110" t="s">
        <v>2536</v>
      </c>
    </row>
    <row r="2111" spans="7:10" ht="15">
      <c r="G2111" s="24">
        <v>45942</v>
      </c>
      <c r="H2111" s="25">
        <v>45931</v>
      </c>
      <c r="I2111">
        <v>12</v>
      </c>
      <c r="J2111" t="s">
        <v>2537</v>
      </c>
    </row>
    <row r="2112" spans="7:10" ht="15">
      <c r="G2112" s="24">
        <v>45943</v>
      </c>
      <c r="H2112" s="25">
        <v>45931</v>
      </c>
      <c r="I2112">
        <v>13</v>
      </c>
      <c r="J2112" t="s">
        <v>2538</v>
      </c>
    </row>
    <row r="2113" spans="7:10" ht="15">
      <c r="G2113" s="24">
        <v>45944</v>
      </c>
      <c r="H2113" s="25">
        <v>45931</v>
      </c>
      <c r="I2113">
        <v>14</v>
      </c>
      <c r="J2113" t="s">
        <v>2539</v>
      </c>
    </row>
    <row r="2114" spans="7:10" ht="15">
      <c r="G2114" s="24">
        <v>45945</v>
      </c>
      <c r="H2114" s="25">
        <v>45931</v>
      </c>
      <c r="I2114">
        <v>15</v>
      </c>
      <c r="J2114" t="s">
        <v>787</v>
      </c>
    </row>
    <row r="2115" spans="7:10" ht="15">
      <c r="G2115" s="24">
        <v>45946</v>
      </c>
      <c r="H2115" s="25">
        <v>45931</v>
      </c>
      <c r="I2115">
        <v>16</v>
      </c>
      <c r="J2115" t="s">
        <v>923</v>
      </c>
    </row>
    <row r="2116" spans="7:10" ht="15">
      <c r="G2116" s="24">
        <v>45947</v>
      </c>
      <c r="H2116" s="25">
        <v>45931</v>
      </c>
      <c r="I2116">
        <v>17</v>
      </c>
      <c r="J2116" t="s">
        <v>2535</v>
      </c>
    </row>
    <row r="2117" spans="7:10" ht="15">
      <c r="G2117" s="24">
        <v>45948</v>
      </c>
      <c r="H2117" s="25">
        <v>45931</v>
      </c>
      <c r="I2117">
        <v>18</v>
      </c>
      <c r="J2117" t="s">
        <v>2536</v>
      </c>
    </row>
    <row r="2118" spans="7:10" ht="15">
      <c r="G2118" s="24">
        <v>45949</v>
      </c>
      <c r="H2118" s="25">
        <v>45931</v>
      </c>
      <c r="I2118">
        <v>19</v>
      </c>
      <c r="J2118" t="s">
        <v>2537</v>
      </c>
    </row>
    <row r="2119" spans="7:10" ht="15">
      <c r="G2119" s="24">
        <v>45950</v>
      </c>
      <c r="H2119" s="25">
        <v>45931</v>
      </c>
      <c r="I2119">
        <v>20</v>
      </c>
      <c r="J2119" t="s">
        <v>2538</v>
      </c>
    </row>
    <row r="2120" spans="7:10" ht="15">
      <c r="G2120" s="24">
        <v>45951</v>
      </c>
      <c r="H2120" s="25">
        <v>45931</v>
      </c>
      <c r="I2120">
        <v>21</v>
      </c>
      <c r="J2120" t="s">
        <v>2539</v>
      </c>
    </row>
    <row r="2121" spans="7:10" ht="15">
      <c r="G2121" s="24">
        <v>45952</v>
      </c>
      <c r="H2121" s="25">
        <v>45931</v>
      </c>
      <c r="I2121">
        <v>22</v>
      </c>
      <c r="J2121" t="s">
        <v>787</v>
      </c>
    </row>
    <row r="2122" spans="7:10" ht="15">
      <c r="G2122" s="24">
        <v>45953</v>
      </c>
      <c r="H2122" s="25">
        <v>45931</v>
      </c>
      <c r="I2122">
        <v>23</v>
      </c>
      <c r="J2122" t="s">
        <v>923</v>
      </c>
    </row>
    <row r="2123" spans="7:10" ht="15">
      <c r="G2123" s="24">
        <v>45954</v>
      </c>
      <c r="H2123" s="25">
        <v>45931</v>
      </c>
      <c r="I2123">
        <v>24</v>
      </c>
      <c r="J2123" t="s">
        <v>2535</v>
      </c>
    </row>
    <row r="2124" spans="7:10" ht="15">
      <c r="G2124" s="24">
        <v>45955</v>
      </c>
      <c r="H2124" s="25">
        <v>45931</v>
      </c>
      <c r="I2124">
        <v>25</v>
      </c>
      <c r="J2124" t="s">
        <v>2536</v>
      </c>
    </row>
    <row r="2125" spans="7:10" ht="15">
      <c r="G2125" s="24">
        <v>45956</v>
      </c>
      <c r="H2125" s="25">
        <v>45931</v>
      </c>
      <c r="I2125">
        <v>26</v>
      </c>
      <c r="J2125" t="s">
        <v>2537</v>
      </c>
    </row>
    <row r="2126" spans="7:10" ht="15">
      <c r="G2126" s="24">
        <v>45957</v>
      </c>
      <c r="H2126" s="25">
        <v>45931</v>
      </c>
      <c r="I2126">
        <v>27</v>
      </c>
      <c r="J2126" t="s">
        <v>2538</v>
      </c>
    </row>
    <row r="2127" spans="7:10" ht="15">
      <c r="G2127" s="24">
        <v>45958</v>
      </c>
      <c r="H2127" s="25">
        <v>45931</v>
      </c>
      <c r="I2127">
        <v>28</v>
      </c>
      <c r="J2127" t="s">
        <v>2539</v>
      </c>
    </row>
    <row r="2128" spans="7:10" ht="15">
      <c r="G2128" s="24">
        <v>45959</v>
      </c>
      <c r="H2128" s="25">
        <v>45931</v>
      </c>
      <c r="I2128">
        <v>29</v>
      </c>
      <c r="J2128" t="s">
        <v>787</v>
      </c>
    </row>
    <row r="2129" spans="7:10" ht="15">
      <c r="G2129" s="24">
        <v>45960</v>
      </c>
      <c r="H2129" s="25">
        <v>45931</v>
      </c>
      <c r="I2129">
        <v>30</v>
      </c>
      <c r="J2129" t="s">
        <v>923</v>
      </c>
    </row>
    <row r="2130" spans="7:10" ht="15">
      <c r="G2130" s="24">
        <v>45961</v>
      </c>
      <c r="H2130" s="25">
        <v>45931</v>
      </c>
      <c r="I2130">
        <v>31</v>
      </c>
      <c r="J2130" t="s">
        <v>2535</v>
      </c>
    </row>
    <row r="2131" spans="7:10" ht="15">
      <c r="G2131" s="24">
        <v>45962</v>
      </c>
      <c r="H2131" s="25">
        <v>45962</v>
      </c>
      <c r="I2131">
        <v>1</v>
      </c>
      <c r="J2131" t="s">
        <v>2536</v>
      </c>
    </row>
    <row r="2132" spans="7:10" ht="15">
      <c r="G2132" s="24">
        <v>45963</v>
      </c>
      <c r="H2132" s="25">
        <v>45962</v>
      </c>
      <c r="I2132">
        <v>2</v>
      </c>
      <c r="J2132" t="s">
        <v>2537</v>
      </c>
    </row>
    <row r="2133" spans="7:10" ht="15">
      <c r="G2133" s="24">
        <v>45964</v>
      </c>
      <c r="H2133" s="25">
        <v>45962</v>
      </c>
      <c r="I2133">
        <v>3</v>
      </c>
      <c r="J2133" t="s">
        <v>2538</v>
      </c>
    </row>
    <row r="2134" spans="7:10" ht="15">
      <c r="G2134" s="24">
        <v>45965</v>
      </c>
      <c r="H2134" s="25">
        <v>45962</v>
      </c>
      <c r="I2134">
        <v>4</v>
      </c>
      <c r="J2134" t="s">
        <v>2539</v>
      </c>
    </row>
    <row r="2135" spans="7:10" ht="15">
      <c r="G2135" s="24">
        <v>45966</v>
      </c>
      <c r="H2135" s="25">
        <v>45962</v>
      </c>
      <c r="I2135">
        <v>5</v>
      </c>
      <c r="J2135" t="s">
        <v>787</v>
      </c>
    </row>
    <row r="2136" spans="7:10" ht="15">
      <c r="G2136" s="24">
        <v>45967</v>
      </c>
      <c r="H2136" s="25">
        <v>45962</v>
      </c>
      <c r="I2136">
        <v>6</v>
      </c>
      <c r="J2136" t="s">
        <v>923</v>
      </c>
    </row>
    <row r="2137" spans="7:10" ht="15">
      <c r="G2137" s="24">
        <v>45968</v>
      </c>
      <c r="H2137" s="25">
        <v>45962</v>
      </c>
      <c r="I2137">
        <v>7</v>
      </c>
      <c r="J2137" t="s">
        <v>2535</v>
      </c>
    </row>
    <row r="2138" spans="7:10" ht="15">
      <c r="G2138" s="24">
        <v>45969</v>
      </c>
      <c r="H2138" s="25">
        <v>45962</v>
      </c>
      <c r="I2138">
        <v>8</v>
      </c>
      <c r="J2138" t="s">
        <v>2536</v>
      </c>
    </row>
    <row r="2139" spans="7:10" ht="15">
      <c r="G2139" s="24">
        <v>45970</v>
      </c>
      <c r="H2139" s="25">
        <v>45962</v>
      </c>
      <c r="I2139">
        <v>9</v>
      </c>
      <c r="J2139" t="s">
        <v>2537</v>
      </c>
    </row>
    <row r="2140" spans="7:10" ht="15">
      <c r="G2140" s="24">
        <v>45971</v>
      </c>
      <c r="H2140" s="25">
        <v>45962</v>
      </c>
      <c r="I2140">
        <v>10</v>
      </c>
      <c r="J2140" t="s">
        <v>2538</v>
      </c>
    </row>
    <row r="2141" spans="7:10" ht="15">
      <c r="G2141" s="24">
        <v>45972</v>
      </c>
      <c r="H2141" s="25">
        <v>45962</v>
      </c>
      <c r="I2141">
        <v>11</v>
      </c>
      <c r="J2141" t="s">
        <v>2539</v>
      </c>
    </row>
    <row r="2142" spans="7:10" ht="15">
      <c r="G2142" s="24">
        <v>45973</v>
      </c>
      <c r="H2142" s="25">
        <v>45962</v>
      </c>
      <c r="I2142">
        <v>12</v>
      </c>
      <c r="J2142" t="s">
        <v>787</v>
      </c>
    </row>
    <row r="2143" spans="7:10" ht="15">
      <c r="G2143" s="24">
        <v>45974</v>
      </c>
      <c r="H2143" s="25">
        <v>45962</v>
      </c>
      <c r="I2143">
        <v>13</v>
      </c>
      <c r="J2143" t="s">
        <v>923</v>
      </c>
    </row>
    <row r="2144" spans="7:10" ht="15">
      <c r="G2144" s="24">
        <v>45975</v>
      </c>
      <c r="H2144" s="25">
        <v>45962</v>
      </c>
      <c r="I2144">
        <v>14</v>
      </c>
      <c r="J2144" t="s">
        <v>2535</v>
      </c>
    </row>
    <row r="2145" spans="7:10" ht="15">
      <c r="G2145" s="24">
        <v>45976</v>
      </c>
      <c r="H2145" s="25">
        <v>45962</v>
      </c>
      <c r="I2145">
        <v>15</v>
      </c>
      <c r="J2145" t="s">
        <v>2536</v>
      </c>
    </row>
    <row r="2146" spans="7:10" ht="15">
      <c r="G2146" s="24">
        <v>45977</v>
      </c>
      <c r="H2146" s="25">
        <v>45962</v>
      </c>
      <c r="I2146">
        <v>16</v>
      </c>
      <c r="J2146" t="s">
        <v>2537</v>
      </c>
    </row>
    <row r="2147" spans="7:10" ht="15">
      <c r="G2147" s="24">
        <v>45978</v>
      </c>
      <c r="H2147" s="25">
        <v>45962</v>
      </c>
      <c r="I2147">
        <v>17</v>
      </c>
      <c r="J2147" t="s">
        <v>2538</v>
      </c>
    </row>
    <row r="2148" spans="7:10" ht="15">
      <c r="G2148" s="24">
        <v>45979</v>
      </c>
      <c r="H2148" s="25">
        <v>45962</v>
      </c>
      <c r="I2148">
        <v>18</v>
      </c>
      <c r="J2148" t="s">
        <v>2539</v>
      </c>
    </row>
    <row r="2149" spans="7:10" ht="15">
      <c r="G2149" s="24">
        <v>45980</v>
      </c>
      <c r="H2149" s="25">
        <v>45962</v>
      </c>
      <c r="I2149">
        <v>19</v>
      </c>
      <c r="J2149" t="s">
        <v>787</v>
      </c>
    </row>
    <row r="2150" spans="7:10" ht="15">
      <c r="G2150" s="24">
        <v>45981</v>
      </c>
      <c r="H2150" s="25">
        <v>45962</v>
      </c>
      <c r="I2150">
        <v>20</v>
      </c>
      <c r="J2150" t="s">
        <v>923</v>
      </c>
    </row>
    <row r="2151" spans="7:10" ht="15">
      <c r="G2151" s="24">
        <v>45982</v>
      </c>
      <c r="H2151" s="25">
        <v>45962</v>
      </c>
      <c r="I2151">
        <v>21</v>
      </c>
      <c r="J2151" t="s">
        <v>2535</v>
      </c>
    </row>
    <row r="2152" spans="7:10" ht="15">
      <c r="G2152" s="24">
        <v>45983</v>
      </c>
      <c r="H2152" s="25">
        <v>45962</v>
      </c>
      <c r="I2152">
        <v>22</v>
      </c>
      <c r="J2152" t="s">
        <v>2536</v>
      </c>
    </row>
    <row r="2153" spans="7:10" ht="15">
      <c r="G2153" s="24">
        <v>45984</v>
      </c>
      <c r="H2153" s="25">
        <v>45962</v>
      </c>
      <c r="I2153">
        <v>23</v>
      </c>
      <c r="J2153" t="s">
        <v>2537</v>
      </c>
    </row>
    <row r="2154" spans="7:10" ht="15">
      <c r="G2154" s="24">
        <v>45985</v>
      </c>
      <c r="H2154" s="25">
        <v>45962</v>
      </c>
      <c r="I2154">
        <v>24</v>
      </c>
      <c r="J2154" t="s">
        <v>2538</v>
      </c>
    </row>
    <row r="2155" spans="7:10" ht="15">
      <c r="G2155" s="24">
        <v>45986</v>
      </c>
      <c r="H2155" s="25">
        <v>45962</v>
      </c>
      <c r="I2155">
        <v>25</v>
      </c>
      <c r="J2155" t="s">
        <v>2539</v>
      </c>
    </row>
    <row r="2156" spans="7:10" ht="15">
      <c r="G2156" s="24">
        <v>45987</v>
      </c>
      <c r="H2156" s="25">
        <v>45962</v>
      </c>
      <c r="I2156">
        <v>26</v>
      </c>
      <c r="J2156" t="s">
        <v>787</v>
      </c>
    </row>
    <row r="2157" spans="7:10" ht="15">
      <c r="G2157" s="24">
        <v>45988</v>
      </c>
      <c r="H2157" s="25">
        <v>45962</v>
      </c>
      <c r="I2157">
        <v>27</v>
      </c>
      <c r="J2157" t="s">
        <v>923</v>
      </c>
    </row>
    <row r="2158" spans="7:10" ht="15">
      <c r="G2158" s="24">
        <v>45989</v>
      </c>
      <c r="H2158" s="25">
        <v>45962</v>
      </c>
      <c r="I2158">
        <v>28</v>
      </c>
      <c r="J2158" t="s">
        <v>2535</v>
      </c>
    </row>
    <row r="2159" spans="7:10" ht="15">
      <c r="G2159" s="24">
        <v>45990</v>
      </c>
      <c r="H2159" s="25">
        <v>45962</v>
      </c>
      <c r="I2159">
        <v>29</v>
      </c>
      <c r="J2159" t="s">
        <v>2536</v>
      </c>
    </row>
    <row r="2160" spans="7:10" ht="15">
      <c r="G2160" s="24">
        <v>45991</v>
      </c>
      <c r="H2160" s="25">
        <v>45962</v>
      </c>
      <c r="I2160">
        <v>30</v>
      </c>
      <c r="J2160" t="s">
        <v>2537</v>
      </c>
    </row>
    <row r="2161" spans="7:10" ht="15">
      <c r="G2161" s="24">
        <v>45992</v>
      </c>
      <c r="H2161" s="25">
        <v>45992</v>
      </c>
      <c r="I2161">
        <v>1</v>
      </c>
      <c r="J2161" t="s">
        <v>2538</v>
      </c>
    </row>
    <row r="2162" spans="7:10" ht="15">
      <c r="G2162" s="24">
        <v>45993</v>
      </c>
      <c r="H2162" s="25">
        <v>45992</v>
      </c>
      <c r="I2162">
        <v>2</v>
      </c>
      <c r="J2162" t="s">
        <v>2539</v>
      </c>
    </row>
    <row r="2163" spans="7:10" ht="15">
      <c r="G2163" s="24">
        <v>45994</v>
      </c>
      <c r="H2163" s="25">
        <v>45992</v>
      </c>
      <c r="I2163">
        <v>3</v>
      </c>
      <c r="J2163" t="s">
        <v>787</v>
      </c>
    </row>
    <row r="2164" spans="7:10" ht="15">
      <c r="G2164" s="24">
        <v>45995</v>
      </c>
      <c r="H2164" s="25">
        <v>45992</v>
      </c>
      <c r="I2164">
        <v>4</v>
      </c>
      <c r="J2164" t="s">
        <v>923</v>
      </c>
    </row>
    <row r="2165" spans="7:10" ht="15">
      <c r="G2165" s="24">
        <v>45996</v>
      </c>
      <c r="H2165" s="25">
        <v>45992</v>
      </c>
      <c r="I2165">
        <v>5</v>
      </c>
      <c r="J2165" t="s">
        <v>2535</v>
      </c>
    </row>
    <row r="2166" spans="7:10" ht="15">
      <c r="G2166" s="24">
        <v>45997</v>
      </c>
      <c r="H2166" s="25">
        <v>45992</v>
      </c>
      <c r="I2166">
        <v>6</v>
      </c>
      <c r="J2166" t="s">
        <v>2536</v>
      </c>
    </row>
    <row r="2167" spans="7:10" ht="15">
      <c r="G2167" s="24">
        <v>45998</v>
      </c>
      <c r="H2167" s="25">
        <v>45992</v>
      </c>
      <c r="I2167">
        <v>7</v>
      </c>
      <c r="J2167" t="s">
        <v>2537</v>
      </c>
    </row>
    <row r="2168" spans="7:10" ht="15">
      <c r="G2168" s="24">
        <v>45999</v>
      </c>
      <c r="H2168" s="25">
        <v>45992</v>
      </c>
      <c r="I2168">
        <v>8</v>
      </c>
      <c r="J2168" t="s">
        <v>2538</v>
      </c>
    </row>
    <row r="2169" spans="7:10" ht="15">
      <c r="G2169" s="24">
        <v>46000</v>
      </c>
      <c r="H2169" s="25">
        <v>45992</v>
      </c>
      <c r="I2169">
        <v>9</v>
      </c>
      <c r="J2169" t="s">
        <v>2539</v>
      </c>
    </row>
    <row r="2170" spans="7:10" ht="15">
      <c r="G2170" s="24">
        <v>46001</v>
      </c>
      <c r="H2170" s="25">
        <v>45992</v>
      </c>
      <c r="I2170">
        <v>10</v>
      </c>
      <c r="J2170" t="s">
        <v>787</v>
      </c>
    </row>
    <row r="2171" spans="7:10" ht="15">
      <c r="G2171" s="24">
        <v>46002</v>
      </c>
      <c r="H2171" s="25">
        <v>45992</v>
      </c>
      <c r="I2171">
        <v>11</v>
      </c>
      <c r="J2171" t="s">
        <v>923</v>
      </c>
    </row>
    <row r="2172" spans="7:10" ht="15">
      <c r="G2172" s="24">
        <v>46003</v>
      </c>
      <c r="H2172" s="25">
        <v>45992</v>
      </c>
      <c r="I2172">
        <v>12</v>
      </c>
      <c r="J2172" t="s">
        <v>2535</v>
      </c>
    </row>
    <row r="2173" spans="7:10" ht="15">
      <c r="G2173" s="24">
        <v>46004</v>
      </c>
      <c r="H2173" s="25">
        <v>45992</v>
      </c>
      <c r="I2173">
        <v>13</v>
      </c>
      <c r="J2173" t="s">
        <v>2536</v>
      </c>
    </row>
    <row r="2174" spans="7:10" ht="15">
      <c r="G2174" s="24">
        <v>46005</v>
      </c>
      <c r="H2174" s="25">
        <v>45992</v>
      </c>
      <c r="I2174">
        <v>14</v>
      </c>
      <c r="J2174" t="s">
        <v>2537</v>
      </c>
    </row>
    <row r="2175" spans="7:10" ht="15">
      <c r="G2175" s="24">
        <v>46006</v>
      </c>
      <c r="H2175" s="25">
        <v>45992</v>
      </c>
      <c r="I2175">
        <v>15</v>
      </c>
      <c r="J2175" t="s">
        <v>2538</v>
      </c>
    </row>
    <row r="2176" spans="7:10" ht="15">
      <c r="G2176" s="24">
        <v>46007</v>
      </c>
      <c r="H2176" s="25">
        <v>45992</v>
      </c>
      <c r="I2176">
        <v>16</v>
      </c>
      <c r="J2176" t="s">
        <v>2539</v>
      </c>
    </row>
    <row r="2177" spans="7:10" ht="15">
      <c r="G2177" s="24">
        <v>46008</v>
      </c>
      <c r="H2177" s="25">
        <v>45992</v>
      </c>
      <c r="I2177">
        <v>17</v>
      </c>
      <c r="J2177" t="s">
        <v>787</v>
      </c>
    </row>
    <row r="2178" spans="7:10" ht="15">
      <c r="G2178" s="24">
        <v>46009</v>
      </c>
      <c r="H2178" s="25">
        <v>45992</v>
      </c>
      <c r="I2178">
        <v>18</v>
      </c>
      <c r="J2178" t="s">
        <v>923</v>
      </c>
    </row>
    <row r="2179" spans="7:10" ht="15">
      <c r="G2179" s="24">
        <v>46010</v>
      </c>
      <c r="H2179" s="25">
        <v>45992</v>
      </c>
      <c r="I2179">
        <v>19</v>
      </c>
      <c r="J2179" t="s">
        <v>2535</v>
      </c>
    </row>
    <row r="2180" spans="7:10" ht="15">
      <c r="G2180" s="24">
        <v>46011</v>
      </c>
      <c r="H2180" s="25">
        <v>45992</v>
      </c>
      <c r="I2180">
        <v>20</v>
      </c>
      <c r="J2180" t="s">
        <v>2536</v>
      </c>
    </row>
    <row r="2181" spans="7:10" ht="15">
      <c r="G2181" s="24">
        <v>46012</v>
      </c>
      <c r="H2181" s="25">
        <v>45992</v>
      </c>
      <c r="I2181">
        <v>21</v>
      </c>
      <c r="J2181" t="s">
        <v>2537</v>
      </c>
    </row>
    <row r="2182" spans="7:10" ht="15">
      <c r="G2182" s="24">
        <v>46013</v>
      </c>
      <c r="H2182" s="25">
        <v>45992</v>
      </c>
      <c r="I2182">
        <v>22</v>
      </c>
      <c r="J2182" t="s">
        <v>2538</v>
      </c>
    </row>
    <row r="2183" spans="7:10" ht="15">
      <c r="G2183" s="24">
        <v>46014</v>
      </c>
      <c r="H2183" s="25">
        <v>45992</v>
      </c>
      <c r="I2183">
        <v>23</v>
      </c>
      <c r="J2183" t="s">
        <v>2539</v>
      </c>
    </row>
    <row r="2184" spans="7:10" ht="15">
      <c r="G2184" s="24">
        <v>46015</v>
      </c>
      <c r="H2184" s="25">
        <v>45992</v>
      </c>
      <c r="I2184">
        <v>24</v>
      </c>
      <c r="J2184" t="s">
        <v>787</v>
      </c>
    </row>
    <row r="2185" spans="7:10" ht="15">
      <c r="G2185" s="24">
        <v>46016</v>
      </c>
      <c r="H2185" s="25">
        <v>45992</v>
      </c>
      <c r="I2185">
        <v>25</v>
      </c>
      <c r="J2185" t="s">
        <v>923</v>
      </c>
    </row>
    <row r="2186" spans="7:10" ht="15">
      <c r="G2186" s="24">
        <v>46017</v>
      </c>
      <c r="H2186" s="25">
        <v>45992</v>
      </c>
      <c r="I2186">
        <v>26</v>
      </c>
      <c r="J2186" t="s">
        <v>2535</v>
      </c>
    </row>
    <row r="2187" spans="7:10" ht="15">
      <c r="G2187" s="24">
        <v>46018</v>
      </c>
      <c r="H2187" s="25">
        <v>45992</v>
      </c>
      <c r="I2187">
        <v>27</v>
      </c>
      <c r="J2187" t="s">
        <v>2536</v>
      </c>
    </row>
    <row r="2188" spans="7:10" ht="15">
      <c r="G2188" s="24">
        <v>46019</v>
      </c>
      <c r="H2188" s="25">
        <v>45992</v>
      </c>
      <c r="I2188">
        <v>28</v>
      </c>
      <c r="J2188" t="s">
        <v>2537</v>
      </c>
    </row>
    <row r="2189" spans="7:10" ht="15">
      <c r="G2189" s="24">
        <v>46020</v>
      </c>
      <c r="H2189" s="25">
        <v>45992</v>
      </c>
      <c r="I2189">
        <v>29</v>
      </c>
      <c r="J2189" t="s">
        <v>2538</v>
      </c>
    </row>
    <row r="2190" spans="7:10" ht="15">
      <c r="G2190" s="24">
        <v>46021</v>
      </c>
      <c r="H2190" s="25">
        <v>45992</v>
      </c>
      <c r="I2190">
        <v>30</v>
      </c>
      <c r="J2190" t="s">
        <v>2539</v>
      </c>
    </row>
    <row r="2191" spans="7:10" ht="15">
      <c r="G2191" s="24">
        <v>46022</v>
      </c>
      <c r="H2191" s="25">
        <v>45992</v>
      </c>
      <c r="I2191">
        <v>31</v>
      </c>
      <c r="J2191" t="s">
        <v>787</v>
      </c>
    </row>
    <row r="2192" spans="7:10" ht="15">
      <c r="G2192" s="24">
        <v>46023</v>
      </c>
      <c r="H2192" s="25">
        <v>46023</v>
      </c>
      <c r="I2192">
        <v>1</v>
      </c>
      <c r="J2192" t="s">
        <v>923</v>
      </c>
    </row>
    <row r="2193" ht="15"/>
  </sheetData>
  <sortState xmlns:xlrd2="http://schemas.microsoft.com/office/spreadsheetml/2017/richdata2" ref="A101:A131">
    <sortCondition ref="A131"/>
  </sortState>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DEBD881707575D459A2A2C5771B74B5F" ma:contentTypeVersion="6" ma:contentTypeDescription="Crie um novo documento." ma:contentTypeScope="" ma:versionID="7c0f3150185bc76810c456b86f5923a2">
  <xsd:schema xmlns:xsd="http://www.w3.org/2001/XMLSchema" xmlns:xs="http://www.w3.org/2001/XMLSchema" xmlns:p="http://schemas.microsoft.com/office/2006/metadata/properties" xmlns:ns2="4e3414c6-4f67-43dd-a295-db8dce4cf475" xmlns:ns3="279e5e09-eb1c-49d8-bbe0-ee74fdd4a7ed" targetNamespace="http://schemas.microsoft.com/office/2006/metadata/properties" ma:root="true" ma:fieldsID="27a2f8d4806f9519747f92016174426f" ns2:_="" ns3:_="">
    <xsd:import namespace="4e3414c6-4f67-43dd-a295-db8dce4cf475"/>
    <xsd:import namespace="279e5e09-eb1c-49d8-bbe0-ee74fdd4a7e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e3414c6-4f67-43dd-a295-db8dce4cf4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79e5e09-eb1c-49d8-bbe0-ee74fdd4a7ed"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8E6358F-91C0-463B-8F4C-9A654E3C21BD}"/>
</file>

<file path=customXml/itemProps2.xml><?xml version="1.0" encoding="utf-8"?>
<ds:datastoreItem xmlns:ds="http://schemas.openxmlformats.org/officeDocument/2006/customXml" ds:itemID="{40434D16-ADAB-4D88-8039-165B3DE11549}"/>
</file>

<file path=customXml/itemProps3.xml><?xml version="1.0" encoding="utf-8"?>
<ds:datastoreItem xmlns:ds="http://schemas.openxmlformats.org/officeDocument/2006/customXml" ds:itemID="{612F5E72-F328-431E-AEAF-106F651E7C8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Funny Schneider da Silva</dc:creator>
  <cp:keywords/>
  <dc:description/>
  <cp:lastModifiedBy>Wagner Dal Piccol</cp:lastModifiedBy>
  <cp:revision/>
  <dcterms:created xsi:type="dcterms:W3CDTF">2020-01-02T15:20:28Z</dcterms:created>
  <dcterms:modified xsi:type="dcterms:W3CDTF">2025-01-31T12:36:02Z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0x010100DEBD881707575D459A2A2C5771B74B5F</vt:lpwstr>
  </property>
</Properties>
</file>